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F0D8" lockStructure="1"/>
  <bookViews>
    <workbookView xWindow="120" yWindow="60" windowWidth="15600" windowHeight="8580" tabRatio="923"/>
  </bookViews>
  <sheets>
    <sheet name="Copyright Permission" sheetId="174" r:id="rId1"/>
    <sheet name="Gary Battell" sheetId="175" r:id="rId2"/>
    <sheet name="Boiler Specification" sheetId="172" r:id="rId3"/>
    <sheet name="Conversion Tables" sheetId="150" r:id="rId4"/>
    <sheet name="1 Yr Oil Use Feasibility Study" sheetId="169" r:id="rId5"/>
    <sheet name="2 Yr Oil Use Feasibility Study" sheetId="170" r:id="rId6"/>
    <sheet name="3 Yr Oil Use Feasibility Study" sheetId="171" r:id="rId7"/>
    <sheet name="m2 Feasibility Study" sheetId="168" r:id="rId8"/>
    <sheet name="Room m2 - Boiler Sizing" sheetId="167" r:id="rId9"/>
    <sheet name="Building m2 - Boiler Sizes" sheetId="166" r:id="rId10"/>
    <sheet name="District Heating Study" sheetId="164" r:id="rId11"/>
    <sheet name="kW Feasibility Study" sheetId="165" r:id="rId12"/>
    <sheet name="Heating Oil Sizing - Costs" sheetId="144" r:id="rId13"/>
    <sheet name="kWh Boiler Sizing - Costs" sheetId="145" r:id="rId14"/>
    <sheet name="Heat-Hot Water Profile" sheetId="146" r:id="rId15"/>
    <sheet name="Woodchip Storage &amp; Costs" sheetId="148" r:id="rId16"/>
    <sheet name="Conversion Tables (2)" sheetId="151" r:id="rId17"/>
    <sheet name="Biomass - Size Requirements" sheetId="149" r:id="rId18"/>
    <sheet name="Flue Height" sheetId="143" r:id="rId19"/>
    <sheet name="Emission-Fuel-Boiler Standards" sheetId="173" r:id="rId20"/>
    <sheet name="Hot Water" sheetId="125" r:id="rId21"/>
    <sheet name="Install Info" sheetId="15" r:id="rId22"/>
  </sheets>
  <definedNames>
    <definedName name="a" localSheetId="4">#REF!,#REF!</definedName>
    <definedName name="a" localSheetId="5">#REF!,#REF!</definedName>
    <definedName name="a" localSheetId="6">#REF!,#REF!</definedName>
    <definedName name="a" localSheetId="17">#REF!,#REF!</definedName>
    <definedName name="a" localSheetId="2">#REF!,#REF!</definedName>
    <definedName name="a" localSheetId="9">#REF!,#REF!</definedName>
    <definedName name="a" localSheetId="3">#REF!,#REF!</definedName>
    <definedName name="a" localSheetId="16">#REF!,#REF!</definedName>
    <definedName name="a" localSheetId="0">#REF!,#REF!</definedName>
    <definedName name="a" localSheetId="10">#REF!,#REF!</definedName>
    <definedName name="a" localSheetId="1">#REF!,#REF!</definedName>
    <definedName name="a" localSheetId="14">#REF!,#REF!</definedName>
    <definedName name="a" localSheetId="12">#REF!,#REF!</definedName>
    <definedName name="a" localSheetId="11">#REF!,#REF!</definedName>
    <definedName name="a" localSheetId="13">#REF!,#REF!</definedName>
    <definedName name="a" localSheetId="7">#REF!,#REF!</definedName>
    <definedName name="a" localSheetId="8">#REF!,#REF!</definedName>
    <definedName name="a">#REF!,#REF!</definedName>
    <definedName name="Delivered_heat___pence_kwh" localSheetId="4">#REF!,#REF!</definedName>
    <definedName name="Delivered_heat___pence_kwh" localSheetId="5">#REF!,#REF!</definedName>
    <definedName name="Delivered_heat___pence_kwh" localSheetId="6">#REF!,#REF!</definedName>
    <definedName name="Delivered_heat___pence_kwh" localSheetId="17">#REF!,#REF!</definedName>
    <definedName name="Delivered_heat___pence_kwh" localSheetId="2">#REF!,#REF!</definedName>
    <definedName name="Delivered_heat___pence_kwh" localSheetId="9">#REF!,#REF!</definedName>
    <definedName name="Delivered_heat___pence_kwh" localSheetId="3">#REF!,#REF!</definedName>
    <definedName name="Delivered_heat___pence_kwh" localSheetId="16">#REF!,#REF!</definedName>
    <definedName name="Delivered_heat___pence_kwh" localSheetId="0">#REF!,#REF!</definedName>
    <definedName name="Delivered_heat___pence_kwh" localSheetId="10">#REF!,#REF!</definedName>
    <definedName name="Delivered_heat___pence_kwh" localSheetId="1">#REF!,#REF!</definedName>
    <definedName name="Delivered_heat___pence_kwh" localSheetId="14">#REF!,#REF!</definedName>
    <definedName name="Delivered_heat___pence_kwh" localSheetId="12">#REF!,#REF!</definedName>
    <definedName name="Delivered_heat___pence_kwh" localSheetId="11">#REF!,#REF!</definedName>
    <definedName name="Delivered_heat___pence_kwh" localSheetId="13">#REF!,#REF!</definedName>
    <definedName name="Delivered_heat___pence_kwh" localSheetId="7">#REF!,#REF!</definedName>
    <definedName name="Delivered_heat___pence_kwh" localSheetId="8">#REF!,#REF!</definedName>
    <definedName name="Delivered_heat___pence_kwh">#REF!,#REF!</definedName>
    <definedName name="g" localSheetId="4">#REF!,#REF!</definedName>
    <definedName name="g" localSheetId="5">#REF!,#REF!</definedName>
    <definedName name="g" localSheetId="6">#REF!,#REF!</definedName>
    <definedName name="g" localSheetId="17">#REF!,#REF!</definedName>
    <definedName name="g" localSheetId="2">#REF!,#REF!</definedName>
    <definedName name="g" localSheetId="9">#REF!,#REF!</definedName>
    <definedName name="g" localSheetId="3">#REF!,#REF!</definedName>
    <definedName name="g" localSheetId="16">#REF!,#REF!</definedName>
    <definedName name="g" localSheetId="0">#REF!,#REF!</definedName>
    <definedName name="g" localSheetId="10">#REF!,#REF!</definedName>
    <definedName name="g" localSheetId="1">#REF!,#REF!</definedName>
    <definedName name="g" localSheetId="14">#REF!,#REF!</definedName>
    <definedName name="g" localSheetId="12">#REF!,#REF!</definedName>
    <definedName name="g" localSheetId="11">#REF!,#REF!</definedName>
    <definedName name="g" localSheetId="13">#REF!,#REF!</definedName>
    <definedName name="g" localSheetId="7">#REF!,#REF!</definedName>
    <definedName name="g" localSheetId="8">#REF!,#REF!</definedName>
    <definedName name="g">#REF!,#REF!</definedName>
    <definedName name="_xlnm.Print_Area" localSheetId="4">'1 Yr Oil Use Feasibility Study'!$A$1:$I$364</definedName>
    <definedName name="_xlnm.Print_Area" localSheetId="5">'2 Yr Oil Use Feasibility Study'!$A$1:$I$365</definedName>
    <definedName name="_xlnm.Print_Area" localSheetId="6">'3 Yr Oil Use Feasibility Study'!$A$1:$I$366</definedName>
    <definedName name="_xlnm.Print_Area" localSheetId="17">'Biomass - Size Requirements'!$A$1:$M$17</definedName>
    <definedName name="_xlnm.Print_Area" localSheetId="2">'Boiler Specification'!$E$3:$N$34</definedName>
    <definedName name="_xlnm.Print_Area" localSheetId="9">'Building m2 - Boiler Sizes'!$A$2:$D$32</definedName>
    <definedName name="_xlnm.Print_Area" localSheetId="3">'Conversion Tables'!#REF!</definedName>
    <definedName name="_xlnm.Print_Area" localSheetId="16">'Conversion Tables (2)'!#REF!</definedName>
    <definedName name="_xlnm.Print_Area" localSheetId="12">'Heating Oil Sizing - Costs'!$A$2:$E$71</definedName>
    <definedName name="_xlnm.Print_Area" localSheetId="11">'kW Feasibility Study'!$A$1:$I$324</definedName>
    <definedName name="_xlnm.Print_Area" localSheetId="13">'kWh Boiler Sizing - Costs'!$A$1:$E$1</definedName>
    <definedName name="_xlnm.Print_Area" localSheetId="7">'m2 Feasibility Study'!$A$1:$J$341</definedName>
    <definedName name="_xlnm.Print_Area" localSheetId="8">'Room m2 - Boiler Sizing'!#REF!</definedName>
    <definedName name="xxx" localSheetId="4">#REF!,#REF!</definedName>
    <definedName name="xxx" localSheetId="5">#REF!,#REF!</definedName>
    <definedName name="xxx" localSheetId="6">#REF!,#REF!</definedName>
    <definedName name="xxx" localSheetId="17">#REF!,#REF!</definedName>
    <definedName name="xxx" localSheetId="2">#REF!,#REF!</definedName>
    <definedName name="xxx" localSheetId="9">#REF!,#REF!</definedName>
    <definedName name="xxx" localSheetId="3">#REF!,#REF!</definedName>
    <definedName name="xxx" localSheetId="16">#REF!,#REF!</definedName>
    <definedName name="xxx" localSheetId="0">#REF!,#REF!</definedName>
    <definedName name="xxx" localSheetId="10">#REF!,#REF!</definedName>
    <definedName name="xxx" localSheetId="1">#REF!,#REF!</definedName>
    <definedName name="xxx" localSheetId="14">#REF!,#REF!</definedName>
    <definedName name="xxx" localSheetId="12">#REF!,#REF!</definedName>
    <definedName name="xxx" localSheetId="11">#REF!,#REF!</definedName>
    <definedName name="xxx" localSheetId="13">#REF!,#REF!</definedName>
    <definedName name="xxx" localSheetId="7">#REF!,#REF!</definedName>
    <definedName name="xxx" localSheetId="8">#REF!,#REF!</definedName>
    <definedName name="xxx">#REF!,#REF!</definedName>
  </definedNames>
  <calcPr calcId="145621" iterate="1"/>
</workbook>
</file>

<file path=xl/calcChain.xml><?xml version="1.0" encoding="utf-8"?>
<calcChain xmlns="http://schemas.openxmlformats.org/spreadsheetml/2006/main">
  <c r="A119" i="172" l="1"/>
  <c r="C119" i="172" s="1"/>
  <c r="A116" i="172"/>
  <c r="C116" i="172" s="1"/>
  <c r="A113" i="172"/>
  <c r="C113" i="172" s="1"/>
  <c r="A110" i="172"/>
  <c r="C110" i="172" s="1"/>
  <c r="D104" i="172"/>
  <c r="D99" i="172"/>
  <c r="C99" i="172"/>
  <c r="D98" i="172"/>
  <c r="C98" i="172"/>
  <c r="D97" i="172"/>
  <c r="C97" i="172"/>
  <c r="D95" i="172"/>
  <c r="C95" i="172"/>
  <c r="D94" i="172"/>
  <c r="C94" i="172"/>
  <c r="D93" i="172"/>
  <c r="C93" i="172"/>
  <c r="D91" i="172"/>
  <c r="C91" i="172"/>
  <c r="D90" i="172"/>
  <c r="C90" i="172"/>
  <c r="D89" i="172"/>
  <c r="C89" i="172"/>
  <c r="D87" i="172"/>
  <c r="C87" i="172"/>
  <c r="D86" i="172"/>
  <c r="C86" i="172"/>
  <c r="D85" i="172"/>
  <c r="C85" i="172"/>
  <c r="C81" i="172"/>
  <c r="G81" i="172" s="1"/>
  <c r="G76" i="172"/>
  <c r="E76" i="172"/>
  <c r="C70" i="172"/>
  <c r="G70" i="172" s="1"/>
  <c r="G65" i="172"/>
  <c r="E65" i="172"/>
  <c r="C59" i="172"/>
  <c r="G59" i="172" s="1"/>
  <c r="G54" i="172"/>
  <c r="E54" i="172"/>
  <c r="C48" i="172"/>
  <c r="G48" i="172" s="1"/>
  <c r="G43" i="172"/>
  <c r="E43" i="172"/>
  <c r="AY8" i="172"/>
  <c r="AY9" i="172" s="1"/>
  <c r="AY10" i="172" s="1"/>
  <c r="AY11" i="172" s="1"/>
  <c r="AY12" i="172" s="1"/>
  <c r="AY13" i="172" s="1"/>
  <c r="AY14" i="172" s="1"/>
  <c r="AY15" i="172" s="1"/>
  <c r="AY16" i="172" s="1"/>
  <c r="AY17" i="172" s="1"/>
  <c r="AY18" i="172" s="1"/>
  <c r="AY19" i="172" s="1"/>
  <c r="AY20" i="172" s="1"/>
  <c r="AY21" i="172" s="1"/>
  <c r="AY22" i="172" s="1"/>
  <c r="AY23" i="172" s="1"/>
  <c r="AY24" i="172" s="1"/>
  <c r="AY25" i="172" s="1"/>
  <c r="AY26" i="172" s="1"/>
  <c r="AY27" i="172" s="1"/>
  <c r="AY28" i="172" s="1"/>
  <c r="AY29" i="172" s="1"/>
  <c r="AY30" i="172" s="1"/>
  <c r="AY31" i="172" s="1"/>
  <c r="AY32" i="172" s="1"/>
  <c r="AY33" i="172" s="1"/>
  <c r="AY34" i="172" s="1"/>
  <c r="AX8" i="172"/>
  <c r="AX9" i="172" s="1"/>
  <c r="AK8" i="172"/>
  <c r="AK9" i="172" s="1"/>
  <c r="AK10" i="172" s="1"/>
  <c r="AK11" i="172" s="1"/>
  <c r="AK12" i="172" s="1"/>
  <c r="AK13" i="172" s="1"/>
  <c r="AK14" i="172" s="1"/>
  <c r="AK15" i="172" s="1"/>
  <c r="AK16" i="172" s="1"/>
  <c r="AK17" i="172" s="1"/>
  <c r="AK18" i="172" s="1"/>
  <c r="AK19" i="172" s="1"/>
  <c r="AK20" i="172" s="1"/>
  <c r="AK21" i="172" s="1"/>
  <c r="AK22" i="172" s="1"/>
  <c r="AK23" i="172" s="1"/>
  <c r="AK24" i="172" s="1"/>
  <c r="AK25" i="172" s="1"/>
  <c r="AK26" i="172" s="1"/>
  <c r="AK27" i="172" s="1"/>
  <c r="AK28" i="172" s="1"/>
  <c r="AK29" i="172" s="1"/>
  <c r="AK30" i="172" s="1"/>
  <c r="AK31" i="172" s="1"/>
  <c r="AK32" i="172" s="1"/>
  <c r="AK33" i="172" s="1"/>
  <c r="AK34" i="172" s="1"/>
  <c r="AJ8" i="172"/>
  <c r="AJ9" i="172" s="1"/>
  <c r="W8" i="172"/>
  <c r="W9" i="172" s="1"/>
  <c r="W10" i="172" s="1"/>
  <c r="W11" i="172" s="1"/>
  <c r="W12" i="172" s="1"/>
  <c r="W13" i="172" s="1"/>
  <c r="W14" i="172" s="1"/>
  <c r="W15" i="172" s="1"/>
  <c r="W16" i="172" s="1"/>
  <c r="W17" i="172" s="1"/>
  <c r="W18" i="172" s="1"/>
  <c r="W19" i="172" s="1"/>
  <c r="W20" i="172" s="1"/>
  <c r="W21" i="172" s="1"/>
  <c r="W22" i="172" s="1"/>
  <c r="W23" i="172" s="1"/>
  <c r="W24" i="172" s="1"/>
  <c r="W25" i="172" s="1"/>
  <c r="W26" i="172" s="1"/>
  <c r="W27" i="172" s="1"/>
  <c r="W28" i="172" s="1"/>
  <c r="W29" i="172" s="1"/>
  <c r="W30" i="172" s="1"/>
  <c r="W31" i="172" s="1"/>
  <c r="W32" i="172" s="1"/>
  <c r="W33" i="172" s="1"/>
  <c r="W34" i="172" s="1"/>
  <c r="V8" i="172"/>
  <c r="V9" i="172" s="1"/>
  <c r="I8" i="172"/>
  <c r="I9" i="172" s="1"/>
  <c r="I10" i="172" s="1"/>
  <c r="I11" i="172" s="1"/>
  <c r="I12" i="172" s="1"/>
  <c r="I13" i="172" s="1"/>
  <c r="I14" i="172" s="1"/>
  <c r="I15" i="172" s="1"/>
  <c r="I16" i="172" s="1"/>
  <c r="I17" i="172" s="1"/>
  <c r="I18" i="172" s="1"/>
  <c r="I19" i="172" s="1"/>
  <c r="I20" i="172" s="1"/>
  <c r="I21" i="172" s="1"/>
  <c r="I22" i="172" s="1"/>
  <c r="I23" i="172" s="1"/>
  <c r="I24" i="172" s="1"/>
  <c r="I25" i="172" s="1"/>
  <c r="I26" i="172" s="1"/>
  <c r="I27" i="172" s="1"/>
  <c r="I28" i="172" s="1"/>
  <c r="I29" i="172" s="1"/>
  <c r="I30" i="172" s="1"/>
  <c r="I31" i="172" s="1"/>
  <c r="I32" i="172" s="1"/>
  <c r="I33" i="172" s="1"/>
  <c r="I34" i="172" s="1"/>
  <c r="H8" i="172"/>
  <c r="H9" i="172" s="1"/>
  <c r="AZ7" i="172"/>
  <c r="AW7" i="172" s="1"/>
  <c r="BA7" i="172" s="1"/>
  <c r="AL7" i="172"/>
  <c r="AI7" i="172"/>
  <c r="AM7" i="172" s="1"/>
  <c r="X7" i="172"/>
  <c r="U7" i="172" s="1"/>
  <c r="Y7" i="172" s="1"/>
  <c r="J7" i="172"/>
  <c r="G7" i="172"/>
  <c r="K7" i="172" s="1"/>
  <c r="F360" i="171"/>
  <c r="G342" i="171"/>
  <c r="C348" i="171" s="1"/>
  <c r="D348" i="171" s="1"/>
  <c r="F348" i="171" s="1"/>
  <c r="H348" i="171" s="1"/>
  <c r="G341" i="171"/>
  <c r="C347" i="171" s="1"/>
  <c r="D347" i="171" s="1"/>
  <c r="F347" i="171" s="1"/>
  <c r="H347" i="171" s="1"/>
  <c r="G340" i="171"/>
  <c r="C346" i="171" s="1"/>
  <c r="D346" i="171" s="1"/>
  <c r="F346" i="171" s="1"/>
  <c r="H346" i="171" s="1"/>
  <c r="C350" i="171" s="1"/>
  <c r="F325" i="171"/>
  <c r="C325" i="171"/>
  <c r="C321" i="171"/>
  <c r="F321" i="171" s="1"/>
  <c r="C313" i="171"/>
  <c r="F313" i="171" s="1"/>
  <c r="C68" i="171"/>
  <c r="F51" i="171"/>
  <c r="C42" i="171"/>
  <c r="C40" i="171"/>
  <c r="C66" i="171" s="1"/>
  <c r="M30" i="171"/>
  <c r="M26" i="171"/>
  <c r="O22" i="171"/>
  <c r="O24" i="171" s="1"/>
  <c r="M19" i="171"/>
  <c r="M16" i="171"/>
  <c r="M13" i="171"/>
  <c r="O9" i="171"/>
  <c r="L9" i="171"/>
  <c r="O8" i="171"/>
  <c r="L8" i="171"/>
  <c r="H8" i="171"/>
  <c r="D6" i="171"/>
  <c r="D7" i="171" s="1"/>
  <c r="C37" i="171" s="1"/>
  <c r="O4" i="171"/>
  <c r="L4" i="171"/>
  <c r="M3" i="171"/>
  <c r="O3" i="171" s="1"/>
  <c r="F359" i="170"/>
  <c r="F341" i="170"/>
  <c r="C347" i="170" s="1"/>
  <c r="D347" i="170" s="1"/>
  <c r="F347" i="170" s="1"/>
  <c r="H347" i="170" s="1"/>
  <c r="F340" i="170"/>
  <c r="C346" i="170" s="1"/>
  <c r="D346" i="170" s="1"/>
  <c r="F346" i="170" s="1"/>
  <c r="H346" i="170" s="1"/>
  <c r="F339" i="170"/>
  <c r="C345" i="170" s="1"/>
  <c r="D345" i="170" s="1"/>
  <c r="F345" i="170" s="1"/>
  <c r="H345" i="170" s="1"/>
  <c r="F325" i="170"/>
  <c r="C325" i="170"/>
  <c r="C321" i="170"/>
  <c r="F321" i="170" s="1"/>
  <c r="C313" i="170"/>
  <c r="F313" i="170" s="1"/>
  <c r="H110" i="170"/>
  <c r="H112" i="170" s="1"/>
  <c r="H116" i="170" s="1"/>
  <c r="H101" i="170"/>
  <c r="H103" i="170" s="1"/>
  <c r="H107" i="170" s="1"/>
  <c r="H92" i="170"/>
  <c r="H94" i="170" s="1"/>
  <c r="H98" i="170" s="1"/>
  <c r="C68" i="170"/>
  <c r="F51" i="170"/>
  <c r="C42" i="170"/>
  <c r="C40" i="170"/>
  <c r="C66" i="170" s="1"/>
  <c r="M30" i="170"/>
  <c r="M26" i="170"/>
  <c r="O24" i="170"/>
  <c r="O22" i="170"/>
  <c r="M19" i="170"/>
  <c r="M16" i="170"/>
  <c r="M13" i="170"/>
  <c r="O9" i="170"/>
  <c r="L9" i="170"/>
  <c r="O8" i="170"/>
  <c r="L8" i="170"/>
  <c r="H8" i="170"/>
  <c r="H9" i="170" s="1"/>
  <c r="H6" i="170"/>
  <c r="O4" i="170"/>
  <c r="L4" i="170"/>
  <c r="M3" i="170"/>
  <c r="O3" i="170" s="1"/>
  <c r="F358" i="169"/>
  <c r="D343" i="169"/>
  <c r="F343" i="169" s="1"/>
  <c r="H343" i="169" s="1"/>
  <c r="D342" i="169"/>
  <c r="F342" i="169" s="1"/>
  <c r="H342" i="169" s="1"/>
  <c r="D341" i="169"/>
  <c r="F341" i="169" s="1"/>
  <c r="H341" i="169" s="1"/>
  <c r="C68" i="169"/>
  <c r="F51" i="169"/>
  <c r="C42" i="169"/>
  <c r="C40" i="169"/>
  <c r="C66" i="169" s="1"/>
  <c r="M30" i="169"/>
  <c r="M26" i="169"/>
  <c r="O22" i="169"/>
  <c r="O24" i="169" s="1"/>
  <c r="M19" i="169"/>
  <c r="M16" i="169"/>
  <c r="M13" i="169"/>
  <c r="O9" i="169"/>
  <c r="L9" i="169"/>
  <c r="O8" i="169"/>
  <c r="L8" i="169"/>
  <c r="H6" i="169"/>
  <c r="H7" i="169" s="1"/>
  <c r="O4" i="169"/>
  <c r="L4" i="169"/>
  <c r="M3" i="169"/>
  <c r="O3" i="169" s="1"/>
  <c r="F331" i="168"/>
  <c r="D316" i="168"/>
  <c r="F316" i="168" s="1"/>
  <c r="H316" i="168" s="1"/>
  <c r="D315" i="168"/>
  <c r="F315" i="168" s="1"/>
  <c r="H315" i="168" s="1"/>
  <c r="F314" i="168"/>
  <c r="H314" i="168" s="1"/>
  <c r="D314" i="168"/>
  <c r="C64" i="168"/>
  <c r="F53" i="168"/>
  <c r="C44" i="168"/>
  <c r="C42" i="168"/>
  <c r="C62" i="168" s="1"/>
  <c r="C33" i="168"/>
  <c r="M31" i="168"/>
  <c r="C30" i="168"/>
  <c r="M27" i="168"/>
  <c r="O23" i="168"/>
  <c r="O25" i="168" s="1"/>
  <c r="M20" i="168"/>
  <c r="M17" i="168"/>
  <c r="M14" i="168"/>
  <c r="O10" i="168"/>
  <c r="L10" i="168"/>
  <c r="O9" i="168"/>
  <c r="L9" i="168"/>
  <c r="O5" i="168"/>
  <c r="L5" i="168"/>
  <c r="O4" i="168"/>
  <c r="M4" i="168"/>
  <c r="D43" i="167"/>
  <c r="D41" i="167"/>
  <c r="I24" i="167"/>
  <c r="D23" i="167"/>
  <c r="L23" i="167" s="1"/>
  <c r="J23" i="167" s="1"/>
  <c r="H22" i="167"/>
  <c r="D22" i="167"/>
  <c r="L22" i="167" s="1"/>
  <c r="J22" i="167" s="1"/>
  <c r="K22" i="167" s="1"/>
  <c r="D21" i="167"/>
  <c r="L21" i="167" s="1"/>
  <c r="J21" i="167" s="1"/>
  <c r="D20" i="167"/>
  <c r="L20" i="167" s="1"/>
  <c r="J20" i="167" s="1"/>
  <c r="D19" i="167"/>
  <c r="L19" i="167" s="1"/>
  <c r="J19" i="167" s="1"/>
  <c r="D18" i="167"/>
  <c r="L18" i="167" s="1"/>
  <c r="J18" i="167" s="1"/>
  <c r="D17" i="167"/>
  <c r="L17" i="167" s="1"/>
  <c r="J17" i="167" s="1"/>
  <c r="D16" i="167"/>
  <c r="L16" i="167" s="1"/>
  <c r="J16" i="167" s="1"/>
  <c r="D15" i="167"/>
  <c r="L15" i="167" s="1"/>
  <c r="J15" i="167" s="1"/>
  <c r="D14" i="167"/>
  <c r="L14" i="167" s="1"/>
  <c r="J14" i="167" s="1"/>
  <c r="D13" i="167"/>
  <c r="L13" i="167" s="1"/>
  <c r="J13" i="167" s="1"/>
  <c r="D12" i="167"/>
  <c r="L12" i="167" s="1"/>
  <c r="J12" i="167" s="1"/>
  <c r="D11" i="167"/>
  <c r="L11" i="167" s="1"/>
  <c r="J11" i="167" s="1"/>
  <c r="D10" i="167"/>
  <c r="L10" i="167" s="1"/>
  <c r="J10" i="167" s="1"/>
  <c r="D9" i="167"/>
  <c r="L9" i="167" s="1"/>
  <c r="J9" i="167" s="1"/>
  <c r="D8" i="167"/>
  <c r="L8" i="167" s="1"/>
  <c r="J8" i="167" s="1"/>
  <c r="D7" i="167"/>
  <c r="L7" i="167" s="1"/>
  <c r="J7" i="167" s="1"/>
  <c r="D6" i="167"/>
  <c r="L6" i="167" s="1"/>
  <c r="J6" i="167" s="1"/>
  <c r="D5" i="167"/>
  <c r="L5" i="167" s="1"/>
  <c r="J5" i="167" s="1"/>
  <c r="D4" i="167"/>
  <c r="D53" i="166"/>
  <c r="D55" i="166" s="1"/>
  <c r="B50" i="166"/>
  <c r="B47" i="166"/>
  <c r="B44" i="166"/>
  <c r="A44" i="166"/>
  <c r="B23" i="166"/>
  <c r="B19" i="166"/>
  <c r="B8" i="166"/>
  <c r="B25" i="166" s="1"/>
  <c r="B33" i="166" s="1"/>
  <c r="F318" i="165"/>
  <c r="D303" i="165"/>
  <c r="F303" i="165" s="1"/>
  <c r="H303" i="165" s="1"/>
  <c r="D302" i="165"/>
  <c r="F302" i="165" s="1"/>
  <c r="H302" i="165" s="1"/>
  <c r="D301" i="165"/>
  <c r="F301" i="165" s="1"/>
  <c r="H301" i="165" s="1"/>
  <c r="F290" i="165"/>
  <c r="C290" i="165"/>
  <c r="C286" i="165"/>
  <c r="F286" i="165" s="1"/>
  <c r="F278" i="165"/>
  <c r="C278" i="165"/>
  <c r="C292" i="165" s="1"/>
  <c r="G292" i="165" s="1"/>
  <c r="C62" i="165"/>
  <c r="F48" i="165"/>
  <c r="C39" i="165"/>
  <c r="C30" i="165" s="1"/>
  <c r="C37" i="165"/>
  <c r="C60" i="165" s="1"/>
  <c r="M31" i="165"/>
  <c r="M27" i="165"/>
  <c r="O23" i="165"/>
  <c r="O25" i="165" s="1"/>
  <c r="M20" i="165"/>
  <c r="M17" i="165"/>
  <c r="M14" i="165"/>
  <c r="O10" i="165"/>
  <c r="L10" i="165"/>
  <c r="O9" i="165"/>
  <c r="L9" i="165"/>
  <c r="O5" i="165"/>
  <c r="L5" i="165"/>
  <c r="M4" i="165"/>
  <c r="O4" i="165" s="1"/>
  <c r="A125" i="164"/>
  <c r="A127" i="164" s="1"/>
  <c r="F118" i="164"/>
  <c r="C118" i="164"/>
  <c r="C115" i="164"/>
  <c r="C112" i="164"/>
  <c r="C111" i="164"/>
  <c r="C107" i="164"/>
  <c r="C106" i="164"/>
  <c r="E102" i="164"/>
  <c r="B102" i="164"/>
  <c r="C101" i="164"/>
  <c r="E101" i="164" s="1"/>
  <c r="C93" i="164"/>
  <c r="C92" i="164" s="1"/>
  <c r="C91" i="164" s="1"/>
  <c r="C98" i="164" s="1"/>
  <c r="G98" i="164" s="1"/>
  <c r="J89" i="164"/>
  <c r="C76" i="164"/>
  <c r="C75" i="164" s="1"/>
  <c r="C74" i="164" s="1"/>
  <c r="J72" i="164"/>
  <c r="C60" i="164"/>
  <c r="C59" i="164"/>
  <c r="C58" i="164" s="1"/>
  <c r="J56" i="164"/>
  <c r="C43" i="164"/>
  <c r="C42" i="164" s="1"/>
  <c r="C41" i="164" s="1"/>
  <c r="S42" i="164"/>
  <c r="Q42" i="164"/>
  <c r="T42" i="164" s="1"/>
  <c r="Q40" i="164"/>
  <c r="J39" i="164"/>
  <c r="S37" i="164"/>
  <c r="T37" i="164" s="1"/>
  <c r="W27" i="164"/>
  <c r="U27" i="164"/>
  <c r="C27" i="164"/>
  <c r="C26" i="164" s="1"/>
  <c r="C25" i="164" s="1"/>
  <c r="C32" i="164" s="1"/>
  <c r="G32" i="164" s="1"/>
  <c r="J23" i="164"/>
  <c r="W16" i="164"/>
  <c r="U16" i="164"/>
  <c r="C10" i="164"/>
  <c r="C9" i="164" s="1"/>
  <c r="O8" i="164"/>
  <c r="O25" i="164" s="1"/>
  <c r="O41" i="164" s="1"/>
  <c r="O58" i="164" s="1"/>
  <c r="O74" i="164" s="1"/>
  <c r="O91" i="164" s="1"/>
  <c r="J6" i="164"/>
  <c r="L10" i="164" l="1"/>
  <c r="L27" i="164" s="1"/>
  <c r="L43" i="164" s="1"/>
  <c r="L60" i="164" s="1"/>
  <c r="L76" i="164" s="1"/>
  <c r="L93" i="164" s="1"/>
  <c r="C8" i="164"/>
  <c r="L8" i="164"/>
  <c r="L25" i="164" s="1"/>
  <c r="L41" i="164" s="1"/>
  <c r="L58" i="164" s="1"/>
  <c r="L74" i="164" s="1"/>
  <c r="L91" i="164" s="1"/>
  <c r="D24" i="167"/>
  <c r="E48" i="172"/>
  <c r="E59" i="172"/>
  <c r="E70" i="172"/>
  <c r="C47" i="168"/>
  <c r="C73" i="168" s="1"/>
  <c r="C77" i="168" s="1"/>
  <c r="C81" i="168" s="1"/>
  <c r="C349" i="170"/>
  <c r="L7" i="172"/>
  <c r="M7" i="172"/>
  <c r="N7" i="172" s="1"/>
  <c r="Z7" i="172"/>
  <c r="AA7" i="172"/>
  <c r="AB7" i="172" s="1"/>
  <c r="BB7" i="172"/>
  <c r="BC7" i="172"/>
  <c r="BD7" i="172" s="1"/>
  <c r="V10" i="172"/>
  <c r="X9" i="172"/>
  <c r="U9" i="172" s="1"/>
  <c r="Y9" i="172" s="1"/>
  <c r="AJ10" i="172"/>
  <c r="AL9" i="172"/>
  <c r="AI9" i="172" s="1"/>
  <c r="AM9" i="172" s="1"/>
  <c r="AX10" i="172"/>
  <c r="AZ9" i="172"/>
  <c r="AW9" i="172" s="1"/>
  <c r="BA9" i="172" s="1"/>
  <c r="AN7" i="172"/>
  <c r="AO7" i="172"/>
  <c r="AP7" i="172" s="1"/>
  <c r="H10" i="172"/>
  <c r="J9" i="172"/>
  <c r="G9" i="172" s="1"/>
  <c r="K9" i="172" s="1"/>
  <c r="J8" i="172"/>
  <c r="G8" i="172" s="1"/>
  <c r="K8" i="172" s="1"/>
  <c r="X8" i="172"/>
  <c r="U8" i="172" s="1"/>
  <c r="Y8" i="172" s="1"/>
  <c r="AL8" i="172"/>
  <c r="AI8" i="172" s="1"/>
  <c r="AM8" i="172" s="1"/>
  <c r="AZ8" i="172"/>
  <c r="AW8" i="172" s="1"/>
  <c r="BA8" i="172" s="1"/>
  <c r="E81" i="172"/>
  <c r="C14" i="164"/>
  <c r="C13" i="164"/>
  <c r="C12" i="164"/>
  <c r="C11" i="164"/>
  <c r="C15" i="164"/>
  <c r="C81" i="164"/>
  <c r="G81" i="164" s="1"/>
  <c r="C80" i="164"/>
  <c r="G80" i="164" s="1"/>
  <c r="C79" i="164"/>
  <c r="G79" i="164" s="1"/>
  <c r="C78" i="164"/>
  <c r="G78" i="164" s="1"/>
  <c r="C77" i="164"/>
  <c r="G77" i="164" s="1"/>
  <c r="K8" i="167"/>
  <c r="H8" i="167"/>
  <c r="K12" i="167"/>
  <c r="H12" i="167"/>
  <c r="K18" i="167"/>
  <c r="H18" i="167"/>
  <c r="C48" i="164"/>
  <c r="G48" i="164" s="1"/>
  <c r="C47" i="164"/>
  <c r="G47" i="164" s="1"/>
  <c r="C46" i="164"/>
  <c r="G46" i="164" s="1"/>
  <c r="C45" i="164"/>
  <c r="G45" i="164" s="1"/>
  <c r="C44" i="164"/>
  <c r="G44" i="164" s="1"/>
  <c r="C65" i="164"/>
  <c r="G65" i="164" s="1"/>
  <c r="C64" i="164"/>
  <c r="G64" i="164" s="1"/>
  <c r="C63" i="164"/>
  <c r="G63" i="164" s="1"/>
  <c r="C62" i="164"/>
  <c r="G62" i="164" s="1"/>
  <c r="C61" i="164"/>
  <c r="G61" i="164" s="1"/>
  <c r="C42" i="165"/>
  <c r="C35" i="165"/>
  <c r="K5" i="167"/>
  <c r="H5" i="167"/>
  <c r="K7" i="167"/>
  <c r="H7" i="167"/>
  <c r="K9" i="167"/>
  <c r="H9" i="167"/>
  <c r="K11" i="167"/>
  <c r="H11" i="167"/>
  <c r="K13" i="167"/>
  <c r="H13" i="167"/>
  <c r="K15" i="167"/>
  <c r="H15" i="167"/>
  <c r="K17" i="167"/>
  <c r="H17" i="167"/>
  <c r="K19" i="167"/>
  <c r="H19" i="167"/>
  <c r="K21" i="167"/>
  <c r="H21" i="167"/>
  <c r="C37" i="169"/>
  <c r="C35" i="169"/>
  <c r="C62" i="169" s="1"/>
  <c r="C37" i="170"/>
  <c r="C35" i="170"/>
  <c r="C62" i="170" s="1"/>
  <c r="C64" i="171"/>
  <c r="C35" i="171"/>
  <c r="C62" i="171" s="1"/>
  <c r="L9" i="164"/>
  <c r="L26" i="164" s="1"/>
  <c r="L42" i="164" s="1"/>
  <c r="L59" i="164" s="1"/>
  <c r="L75" i="164" s="1"/>
  <c r="L92" i="164" s="1"/>
  <c r="C305" i="165"/>
  <c r="C318" i="168"/>
  <c r="C345" i="169"/>
  <c r="K6" i="167"/>
  <c r="H6" i="167"/>
  <c r="K10" i="167"/>
  <c r="H10" i="167"/>
  <c r="K14" i="167"/>
  <c r="H14" i="167"/>
  <c r="K16" i="167"/>
  <c r="H16" i="167"/>
  <c r="K20" i="167"/>
  <c r="H20" i="167"/>
  <c r="K23" i="167"/>
  <c r="H23" i="167"/>
  <c r="B16" i="166"/>
  <c r="L4" i="167"/>
  <c r="C327" i="170"/>
  <c r="G327" i="170" s="1"/>
  <c r="C327" i="171"/>
  <c r="G327" i="171" s="1"/>
  <c r="C28" i="164"/>
  <c r="G28" i="164" s="1"/>
  <c r="C29" i="164"/>
  <c r="G29" i="164" s="1"/>
  <c r="C30" i="164"/>
  <c r="G30" i="164" s="1"/>
  <c r="C31" i="164"/>
  <c r="G31" i="164" s="1"/>
  <c r="C94" i="164"/>
  <c r="G94" i="164" s="1"/>
  <c r="C95" i="164"/>
  <c r="G95" i="164" s="1"/>
  <c r="C96" i="164"/>
  <c r="G96" i="164" s="1"/>
  <c r="C97" i="164"/>
  <c r="G97" i="164" s="1"/>
  <c r="C39" i="168"/>
  <c r="C32" i="171"/>
  <c r="C45" i="171" s="1"/>
  <c r="H61" i="151"/>
  <c r="D60" i="151"/>
  <c r="D62" i="151" s="1"/>
  <c r="F58" i="151"/>
  <c r="H58" i="151" s="1"/>
  <c r="H56" i="151"/>
  <c r="F56" i="151"/>
  <c r="I54" i="151"/>
  <c r="D54" i="151"/>
  <c r="D52" i="151"/>
  <c r="I51" i="151"/>
  <c r="E50" i="151"/>
  <c r="I48" i="151"/>
  <c r="E48" i="151"/>
  <c r="D46" i="151"/>
  <c r="I45" i="151"/>
  <c r="D44" i="151"/>
  <c r="I42" i="151"/>
  <c r="D42" i="151"/>
  <c r="I40" i="151"/>
  <c r="D40" i="151"/>
  <c r="I38" i="151"/>
  <c r="D38" i="151"/>
  <c r="I36" i="151"/>
  <c r="D36" i="151"/>
  <c r="I34" i="151"/>
  <c r="D34" i="151"/>
  <c r="I33" i="151"/>
  <c r="D33" i="151"/>
  <c r="I32" i="151"/>
  <c r="D32" i="151"/>
  <c r="I31" i="151"/>
  <c r="D31" i="151"/>
  <c r="I29" i="151"/>
  <c r="D29" i="151"/>
  <c r="I28" i="151"/>
  <c r="D28" i="151"/>
  <c r="I27" i="151"/>
  <c r="D27" i="151"/>
  <c r="I26" i="151"/>
  <c r="D26" i="151"/>
  <c r="I25" i="151"/>
  <c r="D25" i="151"/>
  <c r="I23" i="151"/>
  <c r="D23" i="151"/>
  <c r="I22" i="151"/>
  <c r="D22" i="151"/>
  <c r="I21" i="151"/>
  <c r="D21" i="151"/>
  <c r="I20" i="151"/>
  <c r="D20" i="151"/>
  <c r="I19" i="151"/>
  <c r="D19" i="151"/>
  <c r="I18" i="151"/>
  <c r="D18" i="151"/>
  <c r="I16" i="151"/>
  <c r="D16" i="151"/>
  <c r="G14" i="151"/>
  <c r="B14" i="151"/>
  <c r="I10" i="151"/>
  <c r="D10" i="151"/>
  <c r="I8" i="151"/>
  <c r="D8" i="151"/>
  <c r="I7" i="151"/>
  <c r="I6" i="151"/>
  <c r="D6" i="151"/>
  <c r="I5" i="151"/>
  <c r="I3" i="151"/>
  <c r="D3" i="151"/>
  <c r="H61" i="150"/>
  <c r="D60" i="150"/>
  <c r="D62" i="150" s="1"/>
  <c r="F58" i="150"/>
  <c r="H58" i="150" s="1"/>
  <c r="H56" i="150"/>
  <c r="F56" i="150" s="1"/>
  <c r="I54" i="150"/>
  <c r="D54" i="150"/>
  <c r="D52" i="150"/>
  <c r="I51" i="150"/>
  <c r="E50" i="150"/>
  <c r="I48" i="150"/>
  <c r="E48" i="150"/>
  <c r="D46" i="150"/>
  <c r="I45" i="150"/>
  <c r="D44" i="150"/>
  <c r="I42" i="150"/>
  <c r="D42" i="150"/>
  <c r="I40" i="150"/>
  <c r="D40" i="150"/>
  <c r="I38" i="150"/>
  <c r="D38" i="150"/>
  <c r="I36" i="150"/>
  <c r="D36" i="150"/>
  <c r="I34" i="150"/>
  <c r="D34" i="150"/>
  <c r="I33" i="150"/>
  <c r="D33" i="150"/>
  <c r="I32" i="150"/>
  <c r="D32" i="150"/>
  <c r="I31" i="150"/>
  <c r="D31" i="150"/>
  <c r="I29" i="150"/>
  <c r="D29" i="150"/>
  <c r="I28" i="150"/>
  <c r="D28" i="150"/>
  <c r="I27" i="150"/>
  <c r="D27" i="150"/>
  <c r="I26" i="150"/>
  <c r="D26" i="150"/>
  <c r="I25" i="150"/>
  <c r="D25" i="150"/>
  <c r="I23" i="150"/>
  <c r="D23" i="150"/>
  <c r="I22" i="150"/>
  <c r="D22" i="150"/>
  <c r="I21" i="150"/>
  <c r="D21" i="150"/>
  <c r="I20" i="150"/>
  <c r="D20" i="150"/>
  <c r="I19" i="150"/>
  <c r="D19" i="150"/>
  <c r="I18" i="150"/>
  <c r="D18" i="150"/>
  <c r="I16" i="150"/>
  <c r="D16" i="150"/>
  <c r="G14" i="150"/>
  <c r="B14" i="150"/>
  <c r="I10" i="150"/>
  <c r="D10" i="150"/>
  <c r="I8" i="150"/>
  <c r="I7" i="150"/>
  <c r="I6" i="150"/>
  <c r="D6" i="150"/>
  <c r="D8" i="150" s="1"/>
  <c r="I5" i="150"/>
  <c r="I3" i="150"/>
  <c r="D3" i="150"/>
  <c r="H31" i="149"/>
  <c r="H30" i="149"/>
  <c r="H29" i="149"/>
  <c r="H28" i="149"/>
  <c r="H27" i="149"/>
  <c r="H26" i="149"/>
  <c r="H25" i="149"/>
  <c r="H24" i="149"/>
  <c r="H23" i="149"/>
  <c r="H22" i="149"/>
  <c r="H21" i="149"/>
  <c r="G17" i="149"/>
  <c r="E17" i="149" s="1"/>
  <c r="D17" i="149"/>
  <c r="G16" i="149"/>
  <c r="E16" i="149"/>
  <c r="N16" i="149" s="1"/>
  <c r="O16" i="149" s="1"/>
  <c r="D16" i="149"/>
  <c r="G15" i="149"/>
  <c r="E15" i="149" s="1"/>
  <c r="D15" i="149"/>
  <c r="G14" i="149"/>
  <c r="E14" i="149"/>
  <c r="N14" i="149" s="1"/>
  <c r="O14" i="149" s="1"/>
  <c r="D14" i="149"/>
  <c r="G13" i="149"/>
  <c r="E13" i="149" s="1"/>
  <c r="D13" i="149"/>
  <c r="G12" i="149"/>
  <c r="E12" i="149" s="1"/>
  <c r="N12" i="149" s="1"/>
  <c r="O12" i="149" s="1"/>
  <c r="D12" i="149"/>
  <c r="G11" i="149"/>
  <c r="E11" i="149" s="1"/>
  <c r="D11" i="149"/>
  <c r="G10" i="149"/>
  <c r="E10" i="149" s="1"/>
  <c r="N10" i="149" s="1"/>
  <c r="O10" i="149" s="1"/>
  <c r="D10" i="149"/>
  <c r="G9" i="149"/>
  <c r="E9" i="149" s="1"/>
  <c r="D9" i="149"/>
  <c r="G8" i="149"/>
  <c r="E8" i="149" s="1"/>
  <c r="N8" i="149" s="1"/>
  <c r="O8" i="149" s="1"/>
  <c r="D8" i="149"/>
  <c r="G7" i="149"/>
  <c r="E7" i="149" s="1"/>
  <c r="D7" i="149"/>
  <c r="G6" i="149"/>
  <c r="E6" i="149"/>
  <c r="N6" i="149" s="1"/>
  <c r="O6" i="149" s="1"/>
  <c r="D6" i="149"/>
  <c r="E17" i="148"/>
  <c r="B17" i="148"/>
  <c r="B14" i="148"/>
  <c r="E13" i="148"/>
  <c r="B10" i="148"/>
  <c r="E9" i="148"/>
  <c r="B6" i="148"/>
  <c r="E5" i="148"/>
  <c r="B61" i="146"/>
  <c r="C60" i="146"/>
  <c r="K59" i="146"/>
  <c r="C59" i="146"/>
  <c r="C58" i="146"/>
  <c r="C57" i="146"/>
  <c r="K56" i="146"/>
  <c r="C56" i="146"/>
  <c r="C55" i="146"/>
  <c r="C54" i="146"/>
  <c r="K53" i="146"/>
  <c r="C53" i="146"/>
  <c r="C52" i="146"/>
  <c r="E51" i="146"/>
  <c r="E53" i="146" s="1"/>
  <c r="C51" i="146"/>
  <c r="C50" i="146"/>
  <c r="O49" i="146"/>
  <c r="K49" i="146"/>
  <c r="C49" i="146"/>
  <c r="C61" i="146" s="1"/>
  <c r="O48" i="146"/>
  <c r="K48" i="146"/>
  <c r="B16" i="146"/>
  <c r="G14" i="146" s="1"/>
  <c r="G16" i="146" s="1"/>
  <c r="K14" i="146"/>
  <c r="K11" i="146"/>
  <c r="K8" i="146"/>
  <c r="E6" i="146"/>
  <c r="E8" i="146" s="1"/>
  <c r="O4" i="146"/>
  <c r="K4" i="146"/>
  <c r="O3" i="146"/>
  <c r="K3" i="146"/>
  <c r="H68" i="145"/>
  <c r="H67" i="145"/>
  <c r="H65" i="145"/>
  <c r="H60" i="145"/>
  <c r="H61" i="145" s="1"/>
  <c r="H58" i="145"/>
  <c r="H54" i="145"/>
  <c r="H53" i="145"/>
  <c r="H51" i="145"/>
  <c r="O47" i="145"/>
  <c r="P46" i="145"/>
  <c r="H46" i="145"/>
  <c r="H47" i="145" s="1"/>
  <c r="H44" i="145"/>
  <c r="O43" i="145"/>
  <c r="N43" i="145"/>
  <c r="N49" i="145" s="1"/>
  <c r="N51" i="145" s="1"/>
  <c r="M43" i="145"/>
  <c r="M49" i="145" s="1"/>
  <c r="M51" i="145" s="1"/>
  <c r="P42" i="145"/>
  <c r="H40" i="145"/>
  <c r="H39" i="145"/>
  <c r="H37" i="145"/>
  <c r="O34" i="145"/>
  <c r="P33" i="145"/>
  <c r="H32" i="145"/>
  <c r="H33" i="145" s="1"/>
  <c r="O30" i="145"/>
  <c r="N30" i="145"/>
  <c r="N36" i="145" s="1"/>
  <c r="N38" i="145" s="1"/>
  <c r="M30" i="145"/>
  <c r="M36" i="145" s="1"/>
  <c r="M38" i="145" s="1"/>
  <c r="H30" i="145"/>
  <c r="P29" i="145"/>
  <c r="H26" i="145"/>
  <c r="H25" i="145"/>
  <c r="H23" i="145"/>
  <c r="H19" i="145"/>
  <c r="H18" i="145"/>
  <c r="B17" i="145"/>
  <c r="AD64" i="145" s="1"/>
  <c r="AF64" i="145" s="1"/>
  <c r="H16" i="145"/>
  <c r="G12" i="145"/>
  <c r="B7" i="145"/>
  <c r="C10" i="145" s="1"/>
  <c r="G6" i="145"/>
  <c r="O3" i="145"/>
  <c r="L3" i="145"/>
  <c r="M2" i="145"/>
  <c r="O2" i="145" s="1"/>
  <c r="H68" i="144"/>
  <c r="H67" i="144"/>
  <c r="H65" i="144"/>
  <c r="H61" i="144"/>
  <c r="H60" i="144"/>
  <c r="H58" i="144"/>
  <c r="H54" i="144"/>
  <c r="H53" i="144"/>
  <c r="H51" i="144"/>
  <c r="O47" i="144"/>
  <c r="P46" i="144"/>
  <c r="H46" i="144"/>
  <c r="H47" i="144" s="1"/>
  <c r="H44" i="144"/>
  <c r="O43" i="144"/>
  <c r="N43" i="144"/>
  <c r="N49" i="144" s="1"/>
  <c r="N51" i="144" s="1"/>
  <c r="M43" i="144"/>
  <c r="M49" i="144" s="1"/>
  <c r="M51" i="144" s="1"/>
  <c r="P42" i="144"/>
  <c r="H40" i="144"/>
  <c r="H39" i="144"/>
  <c r="H37" i="144"/>
  <c r="O34" i="144"/>
  <c r="P33" i="144"/>
  <c r="H32" i="144"/>
  <c r="H33" i="144" s="1"/>
  <c r="O30" i="144"/>
  <c r="N30" i="144"/>
  <c r="N36" i="144" s="1"/>
  <c r="N38" i="144" s="1"/>
  <c r="M30" i="144"/>
  <c r="M36" i="144" s="1"/>
  <c r="M38" i="144" s="1"/>
  <c r="H30" i="144"/>
  <c r="P29" i="144"/>
  <c r="H26" i="144"/>
  <c r="H25" i="144"/>
  <c r="H23" i="144"/>
  <c r="H18" i="144"/>
  <c r="H19" i="144" s="1"/>
  <c r="H16" i="144"/>
  <c r="G12" i="144"/>
  <c r="B7" i="144"/>
  <c r="B8" i="144" s="1"/>
  <c r="B11" i="144" s="1"/>
  <c r="B13" i="144" s="1"/>
  <c r="G6" i="144"/>
  <c r="O3" i="144"/>
  <c r="L3" i="144"/>
  <c r="M2" i="144"/>
  <c r="O2" i="144" s="1"/>
  <c r="D57" i="143"/>
  <c r="E57" i="143" s="1"/>
  <c r="D56" i="143"/>
  <c r="E56" i="143" s="1"/>
  <c r="D55" i="143"/>
  <c r="E55" i="143" s="1"/>
  <c r="D54" i="143"/>
  <c r="E54" i="143" s="1"/>
  <c r="D53" i="143"/>
  <c r="E53" i="143" s="1"/>
  <c r="D52" i="143"/>
  <c r="E52" i="143" s="1"/>
  <c r="D51" i="143"/>
  <c r="E51" i="143" s="1"/>
  <c r="C43" i="143"/>
  <c r="C44" i="143" s="1"/>
  <c r="D47" i="143" s="1"/>
  <c r="I33" i="143"/>
  <c r="G10" i="146" l="1"/>
  <c r="G12" i="146" s="1"/>
  <c r="C53" i="168"/>
  <c r="I53" i="168" s="1"/>
  <c r="B10" i="145"/>
  <c r="B12" i="145" s="1"/>
  <c r="B1" i="146"/>
  <c r="C15" i="146" s="1"/>
  <c r="AN8" i="172"/>
  <c r="AO8" i="172"/>
  <c r="AP8" i="172" s="1"/>
  <c r="L8" i="172"/>
  <c r="M8" i="172"/>
  <c r="N8" i="172" s="1"/>
  <c r="H11" i="172"/>
  <c r="J10" i="172"/>
  <c r="G10" i="172" s="1"/>
  <c r="K10" i="172" s="1"/>
  <c r="AX11" i="172"/>
  <c r="AZ10" i="172"/>
  <c r="AW10" i="172" s="1"/>
  <c r="BA10" i="172" s="1"/>
  <c r="AJ11" i="172"/>
  <c r="AL10" i="172"/>
  <c r="AI10" i="172" s="1"/>
  <c r="AM10" i="172" s="1"/>
  <c r="V11" i="172"/>
  <c r="X10" i="172"/>
  <c r="U10" i="172" s="1"/>
  <c r="Y10" i="172" s="1"/>
  <c r="BB8" i="172"/>
  <c r="BC8" i="172"/>
  <c r="BD8" i="172" s="1"/>
  <c r="Z8" i="172"/>
  <c r="AA8" i="172"/>
  <c r="AB8" i="172" s="1"/>
  <c r="L9" i="172"/>
  <c r="M9" i="172"/>
  <c r="N9" i="172" s="1"/>
  <c r="BB9" i="172"/>
  <c r="BC9" i="172"/>
  <c r="BD9" i="172" s="1"/>
  <c r="AN9" i="172"/>
  <c r="AO9" i="172"/>
  <c r="AP9" i="172" s="1"/>
  <c r="Z9" i="172"/>
  <c r="AA9" i="172"/>
  <c r="AB9" i="172" s="1"/>
  <c r="C51" i="171"/>
  <c r="I51" i="171" s="1"/>
  <c r="C77" i="171"/>
  <c r="C81" i="171" s="1"/>
  <c r="C85" i="171" s="1"/>
  <c r="L24" i="167"/>
  <c r="K28" i="167" s="1"/>
  <c r="J4" i="167"/>
  <c r="G117" i="164"/>
  <c r="G115" i="164"/>
  <c r="G114" i="164"/>
  <c r="G112" i="164"/>
  <c r="G111" i="164"/>
  <c r="G110" i="164"/>
  <c r="G108" i="164"/>
  <c r="G116" i="164"/>
  <c r="G113" i="164"/>
  <c r="G109" i="164"/>
  <c r="G107" i="164"/>
  <c r="G106" i="164"/>
  <c r="G118" i="164" s="1"/>
  <c r="R2" i="164"/>
  <c r="C74" i="171"/>
  <c r="C124" i="171"/>
  <c r="C122" i="171"/>
  <c r="C126" i="171" s="1"/>
  <c r="C64" i="170"/>
  <c r="C32" i="170"/>
  <c r="C45" i="170" s="1"/>
  <c r="C64" i="169"/>
  <c r="C32" i="169"/>
  <c r="C45" i="169" s="1"/>
  <c r="C71" i="165"/>
  <c r="C75" i="165" s="1"/>
  <c r="C79" i="165" s="1"/>
  <c r="C48" i="165"/>
  <c r="I48" i="165" s="1"/>
  <c r="G15" i="164"/>
  <c r="N15" i="164" s="1"/>
  <c r="N32" i="164" s="1"/>
  <c r="N48" i="164" s="1"/>
  <c r="L15" i="164"/>
  <c r="L32" i="164" s="1"/>
  <c r="L48" i="164" s="1"/>
  <c r="L12" i="164"/>
  <c r="L29" i="164" s="1"/>
  <c r="L45" i="164" s="1"/>
  <c r="L62" i="164" s="1"/>
  <c r="L78" i="164" s="1"/>
  <c r="L95" i="164" s="1"/>
  <c r="G12" i="164"/>
  <c r="N12" i="164" s="1"/>
  <c r="N29" i="164" s="1"/>
  <c r="N45" i="164" s="1"/>
  <c r="N62" i="164" s="1"/>
  <c r="N78" i="164" s="1"/>
  <c r="N95" i="164" s="1"/>
  <c r="L14" i="164"/>
  <c r="L31" i="164" s="1"/>
  <c r="L47" i="164" s="1"/>
  <c r="G14" i="164"/>
  <c r="N14" i="164" s="1"/>
  <c r="N31" i="164" s="1"/>
  <c r="N47" i="164" s="1"/>
  <c r="C60" i="168"/>
  <c r="C70" i="168" s="1"/>
  <c r="C40" i="168"/>
  <c r="C37" i="168"/>
  <c r="C58" i="168" s="1"/>
  <c r="B18" i="166"/>
  <c r="B14" i="166"/>
  <c r="B27" i="166" s="1"/>
  <c r="B29" i="166"/>
  <c r="H124" i="171"/>
  <c r="H122" i="171"/>
  <c r="H126" i="171" s="1"/>
  <c r="C71" i="171"/>
  <c r="H124" i="170"/>
  <c r="H122" i="170"/>
  <c r="C71" i="170"/>
  <c r="H124" i="169"/>
  <c r="H122" i="169"/>
  <c r="H126" i="169" s="1"/>
  <c r="C71" i="169"/>
  <c r="C33" i="165"/>
  <c r="C56" i="165" s="1"/>
  <c r="C58" i="165"/>
  <c r="C68" i="165" s="1"/>
  <c r="L11" i="164"/>
  <c r="L28" i="164" s="1"/>
  <c r="L44" i="164" s="1"/>
  <c r="L61" i="164" s="1"/>
  <c r="L77" i="164" s="1"/>
  <c r="L94" i="164" s="1"/>
  <c r="G11" i="164"/>
  <c r="N11" i="164" s="1"/>
  <c r="N28" i="164" s="1"/>
  <c r="N44" i="164" s="1"/>
  <c r="N61" i="164" s="1"/>
  <c r="N77" i="164" s="1"/>
  <c r="N94" i="164" s="1"/>
  <c r="L13" i="164"/>
  <c r="L30" i="164" s="1"/>
  <c r="L46" i="164" s="1"/>
  <c r="L63" i="164" s="1"/>
  <c r="L79" i="164" s="1"/>
  <c r="L96" i="164" s="1"/>
  <c r="G13" i="164"/>
  <c r="N13" i="164" s="1"/>
  <c r="N30" i="164" s="1"/>
  <c r="N46" i="164" s="1"/>
  <c r="N63" i="164" s="1"/>
  <c r="N79" i="164" s="1"/>
  <c r="N96" i="164" s="1"/>
  <c r="B16" i="144"/>
  <c r="B19" i="144"/>
  <c r="C14" i="145"/>
  <c r="C13" i="145"/>
  <c r="C12" i="145"/>
  <c r="C11" i="145"/>
  <c r="G55" i="146"/>
  <c r="G57" i="146" s="1"/>
  <c r="G59" i="146"/>
  <c r="G61" i="146" s="1"/>
  <c r="C59" i="143"/>
  <c r="B13" i="145"/>
  <c r="B14" i="145"/>
  <c r="E17" i="145"/>
  <c r="B35" i="145"/>
  <c r="D35" i="145" s="1"/>
  <c r="B36" i="145"/>
  <c r="D36" i="145" s="1"/>
  <c r="B37" i="145"/>
  <c r="D37" i="145" s="1"/>
  <c r="D47" i="145"/>
  <c r="E47" i="145" s="1"/>
  <c r="D48" i="145"/>
  <c r="E48" i="145" s="1"/>
  <c r="AD62" i="145"/>
  <c r="AF62" i="145" s="1"/>
  <c r="AD63" i="145"/>
  <c r="AF63" i="145" s="1"/>
  <c r="AD68" i="145"/>
  <c r="AF68" i="145" s="1"/>
  <c r="AD66" i="145"/>
  <c r="AF66" i="145" s="1"/>
  <c r="AD65" i="145"/>
  <c r="AF65" i="145" s="1"/>
  <c r="AD67" i="145"/>
  <c r="AF67" i="145" s="1"/>
  <c r="AF104" i="145" s="1"/>
  <c r="AF109" i="145" s="1"/>
  <c r="B11" i="145"/>
  <c r="B18" i="145"/>
  <c r="B22" i="145" s="1"/>
  <c r="B27" i="145" s="1"/>
  <c r="B34" i="145"/>
  <c r="D34" i="145" s="1"/>
  <c r="D55" i="145"/>
  <c r="E55" i="145" s="1"/>
  <c r="D56" i="145"/>
  <c r="E56" i="145" s="1"/>
  <c r="N7" i="149"/>
  <c r="O7" i="149" s="1"/>
  <c r="L7" i="149"/>
  <c r="M7" i="149" s="1"/>
  <c r="J7" i="149"/>
  <c r="K7" i="149" s="1"/>
  <c r="H7" i="149"/>
  <c r="I7" i="149" s="1"/>
  <c r="N11" i="149"/>
  <c r="O11" i="149" s="1"/>
  <c r="L11" i="149"/>
  <c r="M11" i="149" s="1"/>
  <c r="J11" i="149"/>
  <c r="K11" i="149" s="1"/>
  <c r="H11" i="149"/>
  <c r="I11" i="149" s="1"/>
  <c r="N15" i="149"/>
  <c r="O15" i="149" s="1"/>
  <c r="L15" i="149"/>
  <c r="M15" i="149" s="1"/>
  <c r="J15" i="149"/>
  <c r="K15" i="149" s="1"/>
  <c r="H15" i="149"/>
  <c r="I15" i="149" s="1"/>
  <c r="C4" i="146"/>
  <c r="C7" i="146"/>
  <c r="C14" i="146"/>
  <c r="N9" i="149"/>
  <c r="O9" i="149" s="1"/>
  <c r="L9" i="149"/>
  <c r="M9" i="149" s="1"/>
  <c r="J9" i="149"/>
  <c r="K9" i="149" s="1"/>
  <c r="H9" i="149"/>
  <c r="I9" i="149" s="1"/>
  <c r="N13" i="149"/>
  <c r="O13" i="149" s="1"/>
  <c r="L13" i="149"/>
  <c r="M13" i="149" s="1"/>
  <c r="J13" i="149"/>
  <c r="K13" i="149" s="1"/>
  <c r="H13" i="149"/>
  <c r="I13" i="149" s="1"/>
  <c r="N17" i="149"/>
  <c r="O17" i="149" s="1"/>
  <c r="L17" i="149"/>
  <c r="M17" i="149" s="1"/>
  <c r="J17" i="149"/>
  <c r="K17" i="149" s="1"/>
  <c r="H17" i="149"/>
  <c r="I17" i="149" s="1"/>
  <c r="C8" i="146"/>
  <c r="C10" i="146"/>
  <c r="C11" i="146"/>
  <c r="C13" i="146"/>
  <c r="H6" i="149"/>
  <c r="I6" i="149" s="1"/>
  <c r="J6" i="149"/>
  <c r="K6" i="149" s="1"/>
  <c r="L6" i="149"/>
  <c r="M6" i="149" s="1"/>
  <c r="H8" i="149"/>
  <c r="I8" i="149" s="1"/>
  <c r="J8" i="149"/>
  <c r="K8" i="149" s="1"/>
  <c r="L8" i="149"/>
  <c r="M8" i="149" s="1"/>
  <c r="H10" i="149"/>
  <c r="I10" i="149" s="1"/>
  <c r="J10" i="149"/>
  <c r="K10" i="149" s="1"/>
  <c r="L10" i="149"/>
  <c r="M10" i="149" s="1"/>
  <c r="H12" i="149"/>
  <c r="I12" i="149" s="1"/>
  <c r="J12" i="149"/>
  <c r="K12" i="149" s="1"/>
  <c r="L12" i="149"/>
  <c r="M12" i="149" s="1"/>
  <c r="H14" i="149"/>
  <c r="I14" i="149" s="1"/>
  <c r="J14" i="149"/>
  <c r="K14" i="149" s="1"/>
  <c r="L14" i="149"/>
  <c r="M14" i="149" s="1"/>
  <c r="H16" i="149"/>
  <c r="I16" i="149" s="1"/>
  <c r="J16" i="149"/>
  <c r="K16" i="149" s="1"/>
  <c r="L16" i="149"/>
  <c r="M16" i="149" s="1"/>
  <c r="C12" i="146" l="1"/>
  <c r="C5" i="146"/>
  <c r="C6" i="146"/>
  <c r="C9" i="146"/>
  <c r="V12" i="172"/>
  <c r="X11" i="172"/>
  <c r="U11" i="172" s="1"/>
  <c r="Y11" i="172" s="1"/>
  <c r="AJ12" i="172"/>
  <c r="AL11" i="172"/>
  <c r="AI11" i="172" s="1"/>
  <c r="AM11" i="172" s="1"/>
  <c r="AX12" i="172"/>
  <c r="AZ11" i="172"/>
  <c r="AW11" i="172" s="1"/>
  <c r="BA11" i="172" s="1"/>
  <c r="H12" i="172"/>
  <c r="J11" i="172"/>
  <c r="G11" i="172" s="1"/>
  <c r="K11" i="172" s="1"/>
  <c r="Z10" i="172"/>
  <c r="AA10" i="172"/>
  <c r="AB10" i="172" s="1"/>
  <c r="AN10" i="172"/>
  <c r="AO10" i="172"/>
  <c r="AP10" i="172" s="1"/>
  <c r="BB10" i="172"/>
  <c r="BC10" i="172"/>
  <c r="BD10" i="172" s="1"/>
  <c r="L10" i="172"/>
  <c r="M10" i="172"/>
  <c r="N10" i="172" s="1"/>
  <c r="N65" i="164"/>
  <c r="N81" i="164" s="1"/>
  <c r="N98" i="164" s="1"/>
  <c r="N64" i="164"/>
  <c r="N80" i="164" s="1"/>
  <c r="N97" i="164" s="1"/>
  <c r="C103" i="169"/>
  <c r="C112" i="169"/>
  <c r="C94" i="169"/>
  <c r="C103" i="171"/>
  <c r="C112" i="171"/>
  <c r="C94" i="171"/>
  <c r="C116" i="168"/>
  <c r="C114" i="168"/>
  <c r="C118" i="168" s="1"/>
  <c r="C67" i="168"/>
  <c r="H116" i="168"/>
  <c r="H114" i="168"/>
  <c r="L65" i="164"/>
  <c r="L81" i="164" s="1"/>
  <c r="L98" i="164" s="1"/>
  <c r="L64" i="164"/>
  <c r="L80" i="164" s="1"/>
  <c r="L97" i="164" s="1"/>
  <c r="C74" i="169"/>
  <c r="C124" i="169"/>
  <c r="C122" i="169"/>
  <c r="C126" i="169" s="1"/>
  <c r="C74" i="170"/>
  <c r="C124" i="170"/>
  <c r="C122" i="170"/>
  <c r="Q14" i="164"/>
  <c r="Q25" i="164"/>
  <c r="S10" i="164"/>
  <c r="U10" i="164" s="1"/>
  <c r="T10" i="164" s="1"/>
  <c r="S5" i="164"/>
  <c r="U5" i="164" s="1"/>
  <c r="T5" i="164" s="1"/>
  <c r="S8" i="164"/>
  <c r="U8" i="164" s="1"/>
  <c r="T8" i="164" s="1"/>
  <c r="S7" i="164"/>
  <c r="U7" i="164" s="1"/>
  <c r="S9" i="164"/>
  <c r="U9" i="164" s="1"/>
  <c r="S6" i="164"/>
  <c r="U6" i="164" s="1"/>
  <c r="T6" i="164" s="1"/>
  <c r="H126" i="170"/>
  <c r="C112" i="165"/>
  <c r="C110" i="165"/>
  <c r="C114" i="165" s="1"/>
  <c r="C65" i="165"/>
  <c r="H112" i="165"/>
  <c r="H110" i="165"/>
  <c r="C103" i="170"/>
  <c r="C106" i="170" s="1"/>
  <c r="C112" i="170"/>
  <c r="C115" i="170" s="1"/>
  <c r="C94" i="170"/>
  <c r="C97" i="170" s="1"/>
  <c r="C51" i="169"/>
  <c r="I51" i="169" s="1"/>
  <c r="C77" i="169"/>
  <c r="C81" i="169" s="1"/>
  <c r="C85" i="169" s="1"/>
  <c r="C51" i="170"/>
  <c r="I51" i="170" s="1"/>
  <c r="C77" i="170"/>
  <c r="C81" i="170" s="1"/>
  <c r="C85" i="170" s="1"/>
  <c r="G124" i="164"/>
  <c r="G126" i="164" s="1"/>
  <c r="G120" i="164"/>
  <c r="G122" i="164" s="1"/>
  <c r="J24" i="167"/>
  <c r="K4" i="167"/>
  <c r="K24" i="167" s="1"/>
  <c r="H4" i="167"/>
  <c r="H24" i="167" s="1"/>
  <c r="D52" i="145"/>
  <c r="E52" i="145" s="1"/>
  <c r="B44" i="145"/>
  <c r="D44" i="145" s="1"/>
  <c r="D60" i="145" s="1"/>
  <c r="E60" i="145" s="1"/>
  <c r="B42" i="145"/>
  <c r="D42" i="145" s="1"/>
  <c r="D58" i="145" s="1"/>
  <c r="E58" i="145" s="1"/>
  <c r="D50" i="145"/>
  <c r="E50" i="145" s="1"/>
  <c r="AD68" i="144"/>
  <c r="AF68" i="144" s="1"/>
  <c r="AD66" i="144"/>
  <c r="AF66" i="144" s="1"/>
  <c r="AD65" i="144"/>
  <c r="AF65" i="144" s="1"/>
  <c r="D57" i="144"/>
  <c r="D56" i="144"/>
  <c r="B44" i="144"/>
  <c r="D44" i="144" s="1"/>
  <c r="B51" i="144" s="1"/>
  <c r="B20" i="144"/>
  <c r="E19" i="144"/>
  <c r="AD67" i="144"/>
  <c r="AF67" i="144" s="1"/>
  <c r="D65" i="144"/>
  <c r="AD64" i="144"/>
  <c r="AF64" i="144" s="1"/>
  <c r="D64" i="144"/>
  <c r="AD63" i="144"/>
  <c r="AF63" i="144" s="1"/>
  <c r="AD62" i="144"/>
  <c r="AF62" i="144" s="1"/>
  <c r="B46" i="144"/>
  <c r="D46" i="144" s="1"/>
  <c r="B53" i="144" s="1"/>
  <c r="B45" i="144"/>
  <c r="D45" i="144" s="1"/>
  <c r="B52" i="144" s="1"/>
  <c r="B43" i="144"/>
  <c r="D43" i="144" s="1"/>
  <c r="B50" i="144" s="1"/>
  <c r="B35" i="144"/>
  <c r="C16" i="146"/>
  <c r="B41" i="145"/>
  <c r="D41" i="145" s="1"/>
  <c r="D57" i="145" s="1"/>
  <c r="E57" i="145" s="1"/>
  <c r="D49" i="145"/>
  <c r="E49" i="145" s="1"/>
  <c r="D51" i="145"/>
  <c r="E51" i="145" s="1"/>
  <c r="B43" i="145"/>
  <c r="D43" i="145" s="1"/>
  <c r="D59" i="145" s="1"/>
  <c r="E59" i="145" s="1"/>
  <c r="E64" i="144" l="1"/>
  <c r="E57" i="144"/>
  <c r="AF104" i="144"/>
  <c r="AF109" i="144" s="1"/>
  <c r="E65" i="144"/>
  <c r="H13" i="172"/>
  <c r="J12" i="172"/>
  <c r="G12" i="172" s="1"/>
  <c r="K12" i="172" s="1"/>
  <c r="AX13" i="172"/>
  <c r="AZ12" i="172"/>
  <c r="AW12" i="172" s="1"/>
  <c r="BA12" i="172" s="1"/>
  <c r="AJ13" i="172"/>
  <c r="AL12" i="172"/>
  <c r="AI12" i="172" s="1"/>
  <c r="AM12" i="172" s="1"/>
  <c r="V13" i="172"/>
  <c r="X12" i="172"/>
  <c r="U12" i="172" s="1"/>
  <c r="Y12" i="172" s="1"/>
  <c r="L11" i="172"/>
  <c r="M11" i="172"/>
  <c r="N11" i="172" s="1"/>
  <c r="BB11" i="172"/>
  <c r="BC11" i="172"/>
  <c r="BD11" i="172" s="1"/>
  <c r="AN11" i="172"/>
  <c r="AO11" i="172"/>
  <c r="AP11" i="172" s="1"/>
  <c r="Z11" i="172"/>
  <c r="AA11" i="172"/>
  <c r="AB11" i="172" s="1"/>
  <c r="Q28" i="164"/>
  <c r="T9" i="164"/>
  <c r="H92" i="171"/>
  <c r="H94" i="171" s="1"/>
  <c r="H98" i="171" s="1"/>
  <c r="C97" i="171"/>
  <c r="H110" i="169"/>
  <c r="H112" i="169" s="1"/>
  <c r="H116" i="169" s="1"/>
  <c r="C115" i="169"/>
  <c r="C103" i="165"/>
  <c r="C85" i="165"/>
  <c r="C94" i="165"/>
  <c r="Q17" i="164"/>
  <c r="T7" i="164"/>
  <c r="C106" i="168"/>
  <c r="C88" i="168"/>
  <c r="C97" i="168"/>
  <c r="H110" i="171"/>
  <c r="H112" i="171" s="1"/>
  <c r="H116" i="171" s="1"/>
  <c r="C115" i="171"/>
  <c r="H92" i="169"/>
  <c r="H94" i="169" s="1"/>
  <c r="H98" i="169" s="1"/>
  <c r="C97" i="169"/>
  <c r="C106" i="169"/>
  <c r="H101" i="169"/>
  <c r="H103" i="169" s="1"/>
  <c r="H107" i="169" s="1"/>
  <c r="H114" i="165"/>
  <c r="C126" i="170"/>
  <c r="H118" i="168"/>
  <c r="C106" i="171"/>
  <c r="H101" i="171"/>
  <c r="H103" i="171" s="1"/>
  <c r="H107" i="171" s="1"/>
  <c r="D58" i="144"/>
  <c r="E58" i="144" s="1"/>
  <c r="D50" i="144"/>
  <c r="D66" i="144" s="1"/>
  <c r="E66" i="144" s="1"/>
  <c r="D61" i="144"/>
  <c r="E61" i="144" s="1"/>
  <c r="D53" i="144"/>
  <c r="D69" i="144" s="1"/>
  <c r="E69" i="144" s="1"/>
  <c r="C35" i="144"/>
  <c r="B24" i="144"/>
  <c r="B29" i="144" s="1"/>
  <c r="E56" i="144"/>
  <c r="B39" i="144"/>
  <c r="B38" i="144"/>
  <c r="B37" i="144"/>
  <c r="B36" i="144"/>
  <c r="D60" i="144"/>
  <c r="E60" i="144" s="1"/>
  <c r="D52" i="144"/>
  <c r="D68" i="144" s="1"/>
  <c r="E68" i="144" s="1"/>
  <c r="D51" i="144"/>
  <c r="D67" i="144" s="1"/>
  <c r="E67" i="144" s="1"/>
  <c r="D59" i="144"/>
  <c r="E59" i="144" s="1"/>
  <c r="V14" i="172" l="1"/>
  <c r="X13" i="172"/>
  <c r="U13" i="172" s="1"/>
  <c r="Y13" i="172" s="1"/>
  <c r="AJ14" i="172"/>
  <c r="AL13" i="172"/>
  <c r="AI13" i="172" s="1"/>
  <c r="AM13" i="172" s="1"/>
  <c r="AX14" i="172"/>
  <c r="AZ13" i="172"/>
  <c r="AW13" i="172" s="1"/>
  <c r="BA13" i="172" s="1"/>
  <c r="H14" i="172"/>
  <c r="J13" i="172"/>
  <c r="G13" i="172" s="1"/>
  <c r="K13" i="172" s="1"/>
  <c r="Z12" i="172"/>
  <c r="AA12" i="172"/>
  <c r="AB12" i="172" s="1"/>
  <c r="AN12" i="172"/>
  <c r="AO12" i="172"/>
  <c r="AP12" i="172" s="1"/>
  <c r="BB12" i="172"/>
  <c r="BC12" i="172"/>
  <c r="BD12" i="172" s="1"/>
  <c r="L12" i="172"/>
  <c r="M12" i="172"/>
  <c r="N12" i="172" s="1"/>
  <c r="H95" i="168"/>
  <c r="H97" i="168" s="1"/>
  <c r="H101" i="168" s="1"/>
  <c r="C100" i="168"/>
  <c r="C109" i="168"/>
  <c r="H104" i="168"/>
  <c r="H106" i="168" s="1"/>
  <c r="H110" i="168" s="1"/>
  <c r="W17" i="164"/>
  <c r="S17" i="164"/>
  <c r="Q21" i="164"/>
  <c r="U17" i="164"/>
  <c r="C88" i="165"/>
  <c r="H83" i="165"/>
  <c r="H85" i="165" s="1"/>
  <c r="H89" i="165" s="1"/>
  <c r="C91" i="168"/>
  <c r="H86" i="168"/>
  <c r="H88" i="168" s="1"/>
  <c r="H92" i="168" s="1"/>
  <c r="H92" i="165"/>
  <c r="H94" i="165" s="1"/>
  <c r="H98" i="165" s="1"/>
  <c r="C97" i="165"/>
  <c r="C106" i="165"/>
  <c r="H101" i="165"/>
  <c r="H103" i="165" s="1"/>
  <c r="H107" i="165" s="1"/>
  <c r="Q32" i="164"/>
  <c r="U28" i="164"/>
  <c r="W28" i="164"/>
  <c r="S28" i="164"/>
  <c r="C37" i="144"/>
  <c r="C36" i="144"/>
  <c r="C39" i="144"/>
  <c r="C38" i="144"/>
  <c r="L13" i="172" l="1"/>
  <c r="M13" i="172"/>
  <c r="N13" i="172" s="1"/>
  <c r="H15" i="172"/>
  <c r="J14" i="172"/>
  <c r="G14" i="172" s="1"/>
  <c r="K14" i="172" s="1"/>
  <c r="AX15" i="172"/>
  <c r="AZ14" i="172"/>
  <c r="AW14" i="172" s="1"/>
  <c r="BA14" i="172" s="1"/>
  <c r="AJ15" i="172"/>
  <c r="AL14" i="172"/>
  <c r="AI14" i="172" s="1"/>
  <c r="AM14" i="172" s="1"/>
  <c r="V15" i="172"/>
  <c r="X14" i="172"/>
  <c r="U14" i="172" s="1"/>
  <c r="Y14" i="172" s="1"/>
  <c r="BB13" i="172"/>
  <c r="BC13" i="172"/>
  <c r="BD13" i="172" s="1"/>
  <c r="AN13" i="172"/>
  <c r="AO13" i="172"/>
  <c r="AP13" i="172" s="1"/>
  <c r="Z13" i="172"/>
  <c r="AA13" i="172"/>
  <c r="AB13" i="172" s="1"/>
  <c r="U32" i="164"/>
  <c r="W32" i="164" s="1"/>
  <c r="S32" i="164"/>
  <c r="S21" i="164"/>
  <c r="U21" i="164"/>
  <c r="W21" i="164" s="1"/>
  <c r="Z14" i="172" l="1"/>
  <c r="AA14" i="172"/>
  <c r="AB14" i="172" s="1"/>
  <c r="AN14" i="172"/>
  <c r="AO14" i="172"/>
  <c r="AP14" i="172" s="1"/>
  <c r="BB14" i="172"/>
  <c r="BC14" i="172"/>
  <c r="BD14" i="172" s="1"/>
  <c r="L14" i="172"/>
  <c r="M14" i="172"/>
  <c r="N14" i="172" s="1"/>
  <c r="V16" i="172"/>
  <c r="X15" i="172"/>
  <c r="U15" i="172" s="1"/>
  <c r="Y15" i="172" s="1"/>
  <c r="AJ16" i="172"/>
  <c r="AL15" i="172"/>
  <c r="AI15" i="172" s="1"/>
  <c r="AM15" i="172" s="1"/>
  <c r="AX16" i="172"/>
  <c r="AZ15" i="172"/>
  <c r="AW15" i="172" s="1"/>
  <c r="BA15" i="172" s="1"/>
  <c r="H16" i="172"/>
  <c r="J15" i="172"/>
  <c r="G15" i="172" s="1"/>
  <c r="K15" i="172" s="1"/>
  <c r="L15" i="172" l="1"/>
  <c r="M15" i="172"/>
  <c r="N15" i="172" s="1"/>
  <c r="BB15" i="172"/>
  <c r="BC15" i="172"/>
  <c r="BD15" i="172" s="1"/>
  <c r="AN15" i="172"/>
  <c r="AO15" i="172"/>
  <c r="AP15" i="172" s="1"/>
  <c r="Z15" i="172"/>
  <c r="AA15" i="172"/>
  <c r="AB15" i="172" s="1"/>
  <c r="H17" i="172"/>
  <c r="J16" i="172"/>
  <c r="G16" i="172" s="1"/>
  <c r="K16" i="172" s="1"/>
  <c r="AX17" i="172"/>
  <c r="AZ16" i="172"/>
  <c r="AW16" i="172" s="1"/>
  <c r="BA16" i="172" s="1"/>
  <c r="AJ17" i="172"/>
  <c r="AL16" i="172"/>
  <c r="AI16" i="172" s="1"/>
  <c r="AM16" i="172" s="1"/>
  <c r="V17" i="172"/>
  <c r="X16" i="172"/>
  <c r="U16" i="172" s="1"/>
  <c r="Y16" i="172" s="1"/>
  <c r="Z16" i="172" l="1"/>
  <c r="AA16" i="172"/>
  <c r="AB16" i="172" s="1"/>
  <c r="AN16" i="172"/>
  <c r="AO16" i="172"/>
  <c r="AP16" i="172" s="1"/>
  <c r="BB16" i="172"/>
  <c r="BC16" i="172"/>
  <c r="BD16" i="172" s="1"/>
  <c r="L16" i="172"/>
  <c r="M16" i="172"/>
  <c r="N16" i="172" s="1"/>
  <c r="V18" i="172"/>
  <c r="X17" i="172"/>
  <c r="U17" i="172" s="1"/>
  <c r="Y17" i="172" s="1"/>
  <c r="AJ18" i="172"/>
  <c r="AL17" i="172"/>
  <c r="AI17" i="172" s="1"/>
  <c r="AM17" i="172" s="1"/>
  <c r="AX18" i="172"/>
  <c r="AZ17" i="172"/>
  <c r="AW17" i="172" s="1"/>
  <c r="BA17" i="172" s="1"/>
  <c r="H18" i="172"/>
  <c r="J17" i="172"/>
  <c r="G17" i="172" s="1"/>
  <c r="K17" i="172" s="1"/>
  <c r="L17" i="172" l="1"/>
  <c r="M17" i="172"/>
  <c r="N17" i="172" s="1"/>
  <c r="BB17" i="172"/>
  <c r="BC17" i="172"/>
  <c r="BD17" i="172" s="1"/>
  <c r="AN17" i="172"/>
  <c r="AO17" i="172"/>
  <c r="AP17" i="172" s="1"/>
  <c r="Z17" i="172"/>
  <c r="AA17" i="172"/>
  <c r="AB17" i="172" s="1"/>
  <c r="H19" i="172"/>
  <c r="J18" i="172"/>
  <c r="G18" i="172" s="1"/>
  <c r="K18" i="172" s="1"/>
  <c r="AX19" i="172"/>
  <c r="AZ18" i="172"/>
  <c r="AW18" i="172" s="1"/>
  <c r="BA18" i="172" s="1"/>
  <c r="AJ19" i="172"/>
  <c r="AL18" i="172"/>
  <c r="AI18" i="172" s="1"/>
  <c r="AM18" i="172" s="1"/>
  <c r="V19" i="172"/>
  <c r="X18" i="172"/>
  <c r="U18" i="172" s="1"/>
  <c r="Y18" i="172" s="1"/>
  <c r="Z18" i="172" l="1"/>
  <c r="AA18" i="172"/>
  <c r="AB18" i="172" s="1"/>
  <c r="AN18" i="172"/>
  <c r="AO18" i="172"/>
  <c r="AP18" i="172" s="1"/>
  <c r="BB18" i="172"/>
  <c r="BC18" i="172"/>
  <c r="BD18" i="172" s="1"/>
  <c r="L18" i="172"/>
  <c r="M18" i="172"/>
  <c r="N18" i="172" s="1"/>
  <c r="V20" i="172"/>
  <c r="X19" i="172"/>
  <c r="U19" i="172" s="1"/>
  <c r="Y19" i="172" s="1"/>
  <c r="AJ20" i="172"/>
  <c r="AL19" i="172"/>
  <c r="AI19" i="172" s="1"/>
  <c r="AM19" i="172" s="1"/>
  <c r="AX20" i="172"/>
  <c r="AZ19" i="172"/>
  <c r="AW19" i="172" s="1"/>
  <c r="BA19" i="172" s="1"/>
  <c r="H20" i="172"/>
  <c r="J19" i="172"/>
  <c r="G19" i="172" s="1"/>
  <c r="K19" i="172" s="1"/>
  <c r="L19" i="172" l="1"/>
  <c r="M19" i="172"/>
  <c r="N19" i="172" s="1"/>
  <c r="BB19" i="172"/>
  <c r="BC19" i="172"/>
  <c r="BD19" i="172" s="1"/>
  <c r="AN19" i="172"/>
  <c r="AO19" i="172"/>
  <c r="AP19" i="172" s="1"/>
  <c r="Z19" i="172"/>
  <c r="AA19" i="172"/>
  <c r="AB19" i="172" s="1"/>
  <c r="H21" i="172"/>
  <c r="J20" i="172"/>
  <c r="G20" i="172" s="1"/>
  <c r="K20" i="172" s="1"/>
  <c r="AX21" i="172"/>
  <c r="AZ20" i="172"/>
  <c r="AW20" i="172" s="1"/>
  <c r="BA20" i="172" s="1"/>
  <c r="AJ21" i="172"/>
  <c r="AL20" i="172"/>
  <c r="AI20" i="172" s="1"/>
  <c r="AM20" i="172" s="1"/>
  <c r="V21" i="172"/>
  <c r="X20" i="172"/>
  <c r="U20" i="172" s="1"/>
  <c r="Y20" i="172" s="1"/>
  <c r="Z20" i="172" l="1"/>
  <c r="AA20" i="172"/>
  <c r="AB20" i="172" s="1"/>
  <c r="AN20" i="172"/>
  <c r="AO20" i="172"/>
  <c r="AP20" i="172" s="1"/>
  <c r="BB20" i="172"/>
  <c r="BC20" i="172"/>
  <c r="BD20" i="172" s="1"/>
  <c r="L20" i="172"/>
  <c r="M20" i="172"/>
  <c r="N20" i="172" s="1"/>
  <c r="V22" i="172"/>
  <c r="X21" i="172"/>
  <c r="U21" i="172" s="1"/>
  <c r="Y21" i="172" s="1"/>
  <c r="AJ22" i="172"/>
  <c r="AL21" i="172"/>
  <c r="AI21" i="172" s="1"/>
  <c r="AM21" i="172" s="1"/>
  <c r="AX22" i="172"/>
  <c r="AZ21" i="172"/>
  <c r="AW21" i="172" s="1"/>
  <c r="BA21" i="172" s="1"/>
  <c r="H22" i="172"/>
  <c r="J21" i="172"/>
  <c r="G21" i="172" s="1"/>
  <c r="K21" i="172" s="1"/>
  <c r="L21" i="172" l="1"/>
  <c r="M21" i="172"/>
  <c r="N21" i="172" s="1"/>
  <c r="BB21" i="172"/>
  <c r="BC21" i="172"/>
  <c r="BD21" i="172" s="1"/>
  <c r="AN21" i="172"/>
  <c r="AO21" i="172"/>
  <c r="AP21" i="172" s="1"/>
  <c r="Z21" i="172"/>
  <c r="AA21" i="172"/>
  <c r="AB21" i="172" s="1"/>
  <c r="H23" i="172"/>
  <c r="J22" i="172"/>
  <c r="G22" i="172" s="1"/>
  <c r="K22" i="172" s="1"/>
  <c r="AX23" i="172"/>
  <c r="AZ22" i="172"/>
  <c r="AW22" i="172" s="1"/>
  <c r="BA22" i="172" s="1"/>
  <c r="AJ23" i="172"/>
  <c r="AL22" i="172"/>
  <c r="AI22" i="172" s="1"/>
  <c r="AM22" i="172" s="1"/>
  <c r="V23" i="172"/>
  <c r="X22" i="172"/>
  <c r="U22" i="172" s="1"/>
  <c r="Y22" i="172" s="1"/>
  <c r="Z22" i="172" l="1"/>
  <c r="AA22" i="172"/>
  <c r="AB22" i="172" s="1"/>
  <c r="AN22" i="172"/>
  <c r="AO22" i="172"/>
  <c r="AP22" i="172" s="1"/>
  <c r="BB22" i="172"/>
  <c r="BC22" i="172"/>
  <c r="BD22" i="172" s="1"/>
  <c r="L22" i="172"/>
  <c r="M22" i="172"/>
  <c r="N22" i="172" s="1"/>
  <c r="V24" i="172"/>
  <c r="X23" i="172"/>
  <c r="U23" i="172" s="1"/>
  <c r="Y23" i="172" s="1"/>
  <c r="AJ24" i="172"/>
  <c r="AL23" i="172"/>
  <c r="AI23" i="172" s="1"/>
  <c r="AM23" i="172" s="1"/>
  <c r="AX24" i="172"/>
  <c r="AZ23" i="172"/>
  <c r="AW23" i="172" s="1"/>
  <c r="BA23" i="172" s="1"/>
  <c r="H24" i="172"/>
  <c r="J23" i="172"/>
  <c r="G23" i="172" s="1"/>
  <c r="K23" i="172" s="1"/>
  <c r="L23" i="172" l="1"/>
  <c r="M23" i="172"/>
  <c r="N23" i="172" s="1"/>
  <c r="BB23" i="172"/>
  <c r="BC23" i="172"/>
  <c r="BD23" i="172" s="1"/>
  <c r="AN23" i="172"/>
  <c r="AO23" i="172"/>
  <c r="AP23" i="172" s="1"/>
  <c r="Z23" i="172"/>
  <c r="AA23" i="172"/>
  <c r="AB23" i="172" s="1"/>
  <c r="H25" i="172"/>
  <c r="J24" i="172"/>
  <c r="G24" i="172" s="1"/>
  <c r="K24" i="172" s="1"/>
  <c r="AX25" i="172"/>
  <c r="AZ24" i="172"/>
  <c r="AW24" i="172" s="1"/>
  <c r="BA24" i="172" s="1"/>
  <c r="AJ25" i="172"/>
  <c r="AL24" i="172"/>
  <c r="AI24" i="172" s="1"/>
  <c r="AM24" i="172" s="1"/>
  <c r="V25" i="172"/>
  <c r="X24" i="172"/>
  <c r="U24" i="172" s="1"/>
  <c r="Y24" i="172" s="1"/>
  <c r="Z24" i="172" l="1"/>
  <c r="AA24" i="172"/>
  <c r="AB24" i="172" s="1"/>
  <c r="AN24" i="172"/>
  <c r="AO24" i="172"/>
  <c r="AP24" i="172" s="1"/>
  <c r="BB24" i="172"/>
  <c r="BC24" i="172"/>
  <c r="BD24" i="172" s="1"/>
  <c r="L24" i="172"/>
  <c r="M24" i="172"/>
  <c r="N24" i="172" s="1"/>
  <c r="V26" i="172"/>
  <c r="X25" i="172"/>
  <c r="U25" i="172" s="1"/>
  <c r="Y25" i="172" s="1"/>
  <c r="AJ26" i="172"/>
  <c r="AL25" i="172"/>
  <c r="AI25" i="172" s="1"/>
  <c r="AM25" i="172" s="1"/>
  <c r="AX26" i="172"/>
  <c r="AZ25" i="172"/>
  <c r="AW25" i="172" s="1"/>
  <c r="BA25" i="172" s="1"/>
  <c r="H26" i="172"/>
  <c r="J25" i="172"/>
  <c r="G25" i="172" s="1"/>
  <c r="K25" i="172" s="1"/>
  <c r="L25" i="172" l="1"/>
  <c r="M25" i="172"/>
  <c r="N25" i="172" s="1"/>
  <c r="BB25" i="172"/>
  <c r="BC25" i="172"/>
  <c r="BD25" i="172" s="1"/>
  <c r="AN25" i="172"/>
  <c r="AO25" i="172"/>
  <c r="AP25" i="172" s="1"/>
  <c r="Z25" i="172"/>
  <c r="AA25" i="172"/>
  <c r="AB25" i="172" s="1"/>
  <c r="H27" i="172"/>
  <c r="J26" i="172"/>
  <c r="G26" i="172" s="1"/>
  <c r="K26" i="172" s="1"/>
  <c r="AX27" i="172"/>
  <c r="AZ26" i="172"/>
  <c r="AW26" i="172" s="1"/>
  <c r="BA26" i="172" s="1"/>
  <c r="AJ27" i="172"/>
  <c r="AL26" i="172"/>
  <c r="AI26" i="172" s="1"/>
  <c r="AM26" i="172" s="1"/>
  <c r="V27" i="172"/>
  <c r="X26" i="172"/>
  <c r="U26" i="172" s="1"/>
  <c r="Y26" i="172" s="1"/>
  <c r="Z26" i="172" l="1"/>
  <c r="AA26" i="172"/>
  <c r="AB26" i="172" s="1"/>
  <c r="AN26" i="172"/>
  <c r="AO26" i="172"/>
  <c r="AP26" i="172" s="1"/>
  <c r="BB26" i="172"/>
  <c r="BC26" i="172"/>
  <c r="BD26" i="172" s="1"/>
  <c r="L26" i="172"/>
  <c r="M26" i="172"/>
  <c r="N26" i="172" s="1"/>
  <c r="V28" i="172"/>
  <c r="X27" i="172"/>
  <c r="U27" i="172" s="1"/>
  <c r="Y27" i="172" s="1"/>
  <c r="AJ28" i="172"/>
  <c r="AL27" i="172"/>
  <c r="AI27" i="172" s="1"/>
  <c r="AM27" i="172" s="1"/>
  <c r="AX28" i="172"/>
  <c r="AZ27" i="172"/>
  <c r="AW27" i="172" s="1"/>
  <c r="BA27" i="172" s="1"/>
  <c r="H28" i="172"/>
  <c r="J27" i="172"/>
  <c r="G27" i="172" s="1"/>
  <c r="K27" i="172" s="1"/>
  <c r="L27" i="172" l="1"/>
  <c r="M27" i="172"/>
  <c r="N27" i="172" s="1"/>
  <c r="BB27" i="172"/>
  <c r="BC27" i="172"/>
  <c r="BD27" i="172" s="1"/>
  <c r="AN27" i="172"/>
  <c r="AO27" i="172"/>
  <c r="AP27" i="172" s="1"/>
  <c r="Z27" i="172"/>
  <c r="AA27" i="172"/>
  <c r="AB27" i="172" s="1"/>
  <c r="H29" i="172"/>
  <c r="J28" i="172"/>
  <c r="G28" i="172" s="1"/>
  <c r="K28" i="172" s="1"/>
  <c r="AX29" i="172"/>
  <c r="AZ28" i="172"/>
  <c r="AW28" i="172" s="1"/>
  <c r="BA28" i="172" s="1"/>
  <c r="AJ29" i="172"/>
  <c r="AL28" i="172"/>
  <c r="AI28" i="172" s="1"/>
  <c r="AM28" i="172" s="1"/>
  <c r="V29" i="172"/>
  <c r="X28" i="172"/>
  <c r="U28" i="172" s="1"/>
  <c r="Y28" i="172" s="1"/>
  <c r="Z28" i="172" l="1"/>
  <c r="AA28" i="172"/>
  <c r="AB28" i="172" s="1"/>
  <c r="AN28" i="172"/>
  <c r="AO28" i="172"/>
  <c r="AP28" i="172" s="1"/>
  <c r="BB28" i="172"/>
  <c r="BC28" i="172"/>
  <c r="BD28" i="172" s="1"/>
  <c r="L28" i="172"/>
  <c r="M28" i="172"/>
  <c r="N28" i="172" s="1"/>
  <c r="V30" i="172"/>
  <c r="X29" i="172"/>
  <c r="U29" i="172" s="1"/>
  <c r="Y29" i="172" s="1"/>
  <c r="AJ30" i="172"/>
  <c r="AL29" i="172"/>
  <c r="AI29" i="172" s="1"/>
  <c r="AM29" i="172" s="1"/>
  <c r="AX30" i="172"/>
  <c r="AZ29" i="172"/>
  <c r="AW29" i="172" s="1"/>
  <c r="BA29" i="172" s="1"/>
  <c r="H30" i="172"/>
  <c r="J29" i="172"/>
  <c r="G29" i="172" s="1"/>
  <c r="K29" i="172" s="1"/>
  <c r="L29" i="172" l="1"/>
  <c r="M29" i="172"/>
  <c r="N29" i="172" s="1"/>
  <c r="BB29" i="172"/>
  <c r="BC29" i="172"/>
  <c r="BD29" i="172" s="1"/>
  <c r="AN29" i="172"/>
  <c r="AO29" i="172"/>
  <c r="AP29" i="172" s="1"/>
  <c r="Z29" i="172"/>
  <c r="AA29" i="172"/>
  <c r="AB29" i="172" s="1"/>
  <c r="H31" i="172"/>
  <c r="J30" i="172"/>
  <c r="G30" i="172" s="1"/>
  <c r="K30" i="172" s="1"/>
  <c r="AX31" i="172"/>
  <c r="AZ30" i="172"/>
  <c r="AW30" i="172" s="1"/>
  <c r="BA30" i="172" s="1"/>
  <c r="AJ31" i="172"/>
  <c r="AL30" i="172"/>
  <c r="AI30" i="172" s="1"/>
  <c r="AM30" i="172" s="1"/>
  <c r="V31" i="172"/>
  <c r="X30" i="172"/>
  <c r="U30" i="172" s="1"/>
  <c r="Y30" i="172" s="1"/>
  <c r="Z30" i="172" l="1"/>
  <c r="AA30" i="172"/>
  <c r="AB30" i="172" s="1"/>
  <c r="AN30" i="172"/>
  <c r="AO30" i="172"/>
  <c r="AP30" i="172" s="1"/>
  <c r="BB30" i="172"/>
  <c r="BC30" i="172"/>
  <c r="BD30" i="172" s="1"/>
  <c r="L30" i="172"/>
  <c r="M30" i="172"/>
  <c r="N30" i="172" s="1"/>
  <c r="V32" i="172"/>
  <c r="X31" i="172"/>
  <c r="U31" i="172" s="1"/>
  <c r="Y31" i="172" s="1"/>
  <c r="AJ32" i="172"/>
  <c r="AL31" i="172"/>
  <c r="AI31" i="172" s="1"/>
  <c r="AM31" i="172" s="1"/>
  <c r="AX32" i="172"/>
  <c r="AZ31" i="172"/>
  <c r="AW31" i="172" s="1"/>
  <c r="BA31" i="172" s="1"/>
  <c r="H32" i="172"/>
  <c r="J31" i="172"/>
  <c r="G31" i="172" s="1"/>
  <c r="K31" i="172" s="1"/>
  <c r="L31" i="172" l="1"/>
  <c r="M31" i="172"/>
  <c r="N31" i="172" s="1"/>
  <c r="BB31" i="172"/>
  <c r="BC31" i="172"/>
  <c r="BD31" i="172" s="1"/>
  <c r="AN31" i="172"/>
  <c r="AO31" i="172"/>
  <c r="AP31" i="172" s="1"/>
  <c r="Z31" i="172"/>
  <c r="AA31" i="172"/>
  <c r="AB31" i="172" s="1"/>
  <c r="H33" i="172"/>
  <c r="J32" i="172"/>
  <c r="G32" i="172" s="1"/>
  <c r="K32" i="172" s="1"/>
  <c r="AX33" i="172"/>
  <c r="AZ32" i="172"/>
  <c r="AW32" i="172" s="1"/>
  <c r="BA32" i="172" s="1"/>
  <c r="AJ33" i="172"/>
  <c r="AL32" i="172"/>
  <c r="AI32" i="172" s="1"/>
  <c r="AM32" i="172" s="1"/>
  <c r="V33" i="172"/>
  <c r="X32" i="172"/>
  <c r="U32" i="172" s="1"/>
  <c r="Y32" i="172" s="1"/>
  <c r="Z32" i="172" l="1"/>
  <c r="AA32" i="172"/>
  <c r="AB32" i="172" s="1"/>
  <c r="AN32" i="172"/>
  <c r="AO32" i="172"/>
  <c r="AP32" i="172" s="1"/>
  <c r="BB32" i="172"/>
  <c r="BC32" i="172"/>
  <c r="BD32" i="172" s="1"/>
  <c r="L32" i="172"/>
  <c r="M32" i="172"/>
  <c r="N32" i="172" s="1"/>
  <c r="V34" i="172"/>
  <c r="X34" i="172" s="1"/>
  <c r="U34" i="172" s="1"/>
  <c r="Y34" i="172" s="1"/>
  <c r="X33" i="172"/>
  <c r="U33" i="172" s="1"/>
  <c r="Y33" i="172" s="1"/>
  <c r="AJ34" i="172"/>
  <c r="AL34" i="172" s="1"/>
  <c r="AI34" i="172" s="1"/>
  <c r="AM34" i="172" s="1"/>
  <c r="AL33" i="172"/>
  <c r="AI33" i="172" s="1"/>
  <c r="AM33" i="172" s="1"/>
  <c r="AX34" i="172"/>
  <c r="AZ34" i="172" s="1"/>
  <c r="AW34" i="172" s="1"/>
  <c r="BA34" i="172" s="1"/>
  <c r="AZ33" i="172"/>
  <c r="AW33" i="172" s="1"/>
  <c r="BA33" i="172" s="1"/>
  <c r="H34" i="172"/>
  <c r="J34" i="172" s="1"/>
  <c r="G34" i="172" s="1"/>
  <c r="K34" i="172" s="1"/>
  <c r="J33" i="172"/>
  <c r="G33" i="172" s="1"/>
  <c r="K33" i="172" s="1"/>
  <c r="L33" i="172" l="1"/>
  <c r="M33" i="172"/>
  <c r="N33" i="172" s="1"/>
  <c r="BB33" i="172"/>
  <c r="BC33" i="172"/>
  <c r="BD33" i="172" s="1"/>
  <c r="AN33" i="172"/>
  <c r="AO33" i="172"/>
  <c r="AP33" i="172" s="1"/>
  <c r="Z33" i="172"/>
  <c r="AA33" i="172"/>
  <c r="AB33" i="172" s="1"/>
  <c r="L34" i="172"/>
  <c r="M34" i="172"/>
  <c r="N34" i="172" s="1"/>
  <c r="BB34" i="172"/>
  <c r="BC34" i="172"/>
  <c r="BD34" i="172" s="1"/>
  <c r="AN34" i="172"/>
  <c r="AO34" i="172"/>
  <c r="AP34" i="172" s="1"/>
  <c r="Z34" i="172"/>
  <c r="AA34" i="172"/>
  <c r="AB34" i="172" s="1"/>
</calcChain>
</file>

<file path=xl/sharedStrings.xml><?xml version="1.0" encoding="utf-8"?>
<sst xmlns="http://schemas.openxmlformats.org/spreadsheetml/2006/main" count="3522" uniqueCount="759">
  <si>
    <t>Property/Project</t>
  </si>
  <si>
    <t>Property m2</t>
  </si>
  <si>
    <t>Date</t>
  </si>
  <si>
    <t>Job number</t>
  </si>
  <si>
    <t>Project partners</t>
  </si>
  <si>
    <t>Comments should be welcomed from all project partners</t>
  </si>
  <si>
    <t xml:space="preserve">  Insulation</t>
  </si>
  <si>
    <t>Insulation</t>
  </si>
  <si>
    <t xml:space="preserve"> 45w m2 - Excellent (New Build)</t>
  </si>
  <si>
    <t xml:space="preserve">  Heating (kW)</t>
  </si>
  <si>
    <t xml:space="preserve"> 80w m2 - Good (Retro)</t>
  </si>
  <si>
    <t xml:space="preserve"> 100w m2 - Average (Retro)</t>
  </si>
  <si>
    <t>Primary Heating kWh</t>
  </si>
  <si>
    <t>Boiler Efficiency</t>
  </si>
  <si>
    <t xml:space="preserve"> Heating kWh/m2</t>
  </si>
  <si>
    <t>Primary Hot Water kWh</t>
  </si>
  <si>
    <t>Output Hot Water/kWh</t>
  </si>
  <si>
    <t>Hot water kW</t>
  </si>
  <si>
    <t>Total boiler size</t>
  </si>
  <si>
    <t>Boiler efficiency</t>
  </si>
  <si>
    <t>Total Heating</t>
  </si>
  <si>
    <t>Primary kWh</t>
  </si>
  <si>
    <t>Output kWh</t>
  </si>
  <si>
    <t>Total Hot Water</t>
  </si>
  <si>
    <t>Total Primary</t>
  </si>
  <si>
    <t>kWh</t>
  </si>
  <si>
    <t>Total Output</t>
  </si>
  <si>
    <t>Boiler size kW</t>
  </si>
  <si>
    <t>P30 W30 chip</t>
  </si>
  <si>
    <t>tonnes/year</t>
  </si>
  <si>
    <t>tonnes/week/winter</t>
  </si>
  <si>
    <t>Fuel store size</t>
  </si>
  <si>
    <t>m3/week/winter</t>
  </si>
  <si>
    <t>m3</t>
  </si>
  <si>
    <t>Fuel store</t>
  </si>
  <si>
    <t>Winter supply/weeks</t>
  </si>
  <si>
    <t>Pellets</t>
  </si>
  <si>
    <t>Gas</t>
  </si>
  <si>
    <t>Heating Oil</t>
  </si>
  <si>
    <t>CO2/tonnes/Year</t>
  </si>
  <si>
    <t>Woodfuel</t>
  </si>
  <si>
    <t>CO2 tonnes/year</t>
  </si>
  <si>
    <t>Saving over gas</t>
  </si>
  <si>
    <t>Saving over oil</t>
  </si>
  <si>
    <t>Quotation</t>
  </si>
  <si>
    <t>Final</t>
  </si>
  <si>
    <t>installation cost</t>
  </si>
  <si>
    <t>Check List</t>
  </si>
  <si>
    <t>Suitable</t>
  </si>
  <si>
    <t>Modification</t>
  </si>
  <si>
    <t>Unsuitable</t>
  </si>
  <si>
    <t>required</t>
  </si>
  <si>
    <t>y/n</t>
  </si>
  <si>
    <t>Boiler house location</t>
  </si>
  <si>
    <t>Fuel store location</t>
  </si>
  <si>
    <t>Log storage</t>
  </si>
  <si>
    <t xml:space="preserve">Lorry access </t>
  </si>
  <si>
    <t>Electric supply</t>
  </si>
  <si>
    <t>Water supply</t>
  </si>
  <si>
    <t>Heating system</t>
  </si>
  <si>
    <t>BMS</t>
  </si>
  <si>
    <t>Zoning</t>
  </si>
  <si>
    <t>Notes</t>
  </si>
  <si>
    <t>Fuel choice, boiler house &amp; fuel store</t>
  </si>
  <si>
    <t>Boiler house &amp; fuel store</t>
  </si>
  <si>
    <t>Woodchip boiler</t>
  </si>
  <si>
    <t>New boiler house</t>
  </si>
  <si>
    <t>New fuel store</t>
  </si>
  <si>
    <t>Log boiler</t>
  </si>
  <si>
    <t>Best site location *</t>
  </si>
  <si>
    <t>New Access Road</t>
  </si>
  <si>
    <t>Fuel delivery method/s</t>
  </si>
  <si>
    <t>Above ground</t>
  </si>
  <si>
    <t>Below ground</t>
  </si>
  <si>
    <t>Walking floor</t>
  </si>
  <si>
    <t>Hook-bin</t>
  </si>
  <si>
    <t>Tipped delivery</t>
  </si>
  <si>
    <t>* Blown delivery</t>
  </si>
  <si>
    <t>Walking floor &amp; auger</t>
  </si>
  <si>
    <t>Sweep collector</t>
  </si>
  <si>
    <t>Auger feed &amp; angled floor</t>
  </si>
  <si>
    <t>Sweep arm recoil switch</t>
  </si>
  <si>
    <t>* Always include blown delivery</t>
  </si>
  <si>
    <t>Asbestos removal</t>
  </si>
  <si>
    <t>Buffer vessels</t>
  </si>
  <si>
    <t>Flue</t>
  </si>
  <si>
    <t>Flue fan</t>
  </si>
  <si>
    <t>Ceramic flue filter</t>
  </si>
  <si>
    <t>Heat meters</t>
  </si>
  <si>
    <t>Solar heating</t>
  </si>
  <si>
    <t>RHI</t>
  </si>
  <si>
    <t>SALEX</t>
  </si>
  <si>
    <t>Sealed fuel store</t>
  </si>
  <si>
    <t>Delivery pipes/sizing</t>
  </si>
  <si>
    <t>Correct delivery fittings</t>
  </si>
  <si>
    <t>Dust extraction</t>
  </si>
  <si>
    <t>Door/spigot/slats</t>
  </si>
  <si>
    <t>Ventilation</t>
  </si>
  <si>
    <t>Fuel door safety cut-off</t>
  </si>
  <si>
    <t>Fuel site glass</t>
  </si>
  <si>
    <t>Matched door key</t>
  </si>
  <si>
    <t>Reset instructions</t>
  </si>
  <si>
    <t>Photographs</t>
  </si>
  <si>
    <t>Chipping service</t>
  </si>
  <si>
    <t>EIA</t>
  </si>
  <si>
    <t>Habitat Regulations</t>
  </si>
  <si>
    <t>TPO</t>
  </si>
  <si>
    <t>Archaeology</t>
  </si>
  <si>
    <t>Boiler Location</t>
  </si>
  <si>
    <t>kW</t>
  </si>
  <si>
    <t>Oil</t>
  </si>
  <si>
    <t>boiler size/s</t>
  </si>
  <si>
    <t>Total boiler sizes</t>
  </si>
  <si>
    <t>Oil boilers - kWh is a guide as traditionally boilers were over specified</t>
  </si>
  <si>
    <t>Gas boilers - kWh is a guide as traditionally boilers were over specified</t>
  </si>
  <si>
    <t>Electric</t>
  </si>
  <si>
    <t>Biomass Boiler</t>
  </si>
  <si>
    <t>Size kW</t>
  </si>
  <si>
    <t>Boiler sizing based on current fuel usage</t>
  </si>
  <si>
    <t>Litres</t>
  </si>
  <si>
    <t>kW boiler</t>
  </si>
  <si>
    <t>CW Chip P30 M30 &amp; Pellets</t>
  </si>
  <si>
    <t>NCW Chip P30 M30 &amp; Pellets</t>
  </si>
  <si>
    <t>CW WOODCHIP</t>
  </si>
  <si>
    <t>NCH WOODCHIP</t>
  </si>
  <si>
    <t>Boiler size</t>
  </si>
  <si>
    <t>Boiler room</t>
  </si>
  <si>
    <t>Boiler weight</t>
  </si>
  <si>
    <t>Water</t>
  </si>
  <si>
    <t>P/energy/demand</t>
  </si>
  <si>
    <t xml:space="preserve">Full Load </t>
  </si>
  <si>
    <t>Annual boiler eff.</t>
  </si>
  <si>
    <t>F/energy/output</t>
  </si>
  <si>
    <t>tonnes</t>
  </si>
  <si>
    <t>M3/Yr</t>
  </si>
  <si>
    <t>1/wk/Winter</t>
  </si>
  <si>
    <t>1 wk winter</t>
  </si>
  <si>
    <t>Primary</t>
  </si>
  <si>
    <t>Full Load</t>
  </si>
  <si>
    <t>LxWxH</t>
  </si>
  <si>
    <t>Tonnes</t>
  </si>
  <si>
    <t>kg</t>
  </si>
  <si>
    <t>Operating Hrs</t>
  </si>
  <si>
    <t>%</t>
  </si>
  <si>
    <t>year</t>
  </si>
  <si>
    <t>FLOH - Med</t>
  </si>
  <si>
    <t>M3</t>
  </si>
  <si>
    <t>Energy Demand</t>
  </si>
  <si>
    <t>2.5x2.5x2</t>
  </si>
  <si>
    <t>2.5x3x2</t>
  </si>
  <si>
    <t>4.5x4.5x3.2</t>
  </si>
  <si>
    <t>6x6x4</t>
  </si>
  <si>
    <t>6x6x4.5</t>
  </si>
  <si>
    <t>8x7x4.5</t>
  </si>
  <si>
    <t>8.5x7x5</t>
  </si>
  <si>
    <t>F/energy/demand</t>
  </si>
  <si>
    <t>Chip P30 M30 - Energy Use - kWh - Delivery - Storage</t>
  </si>
  <si>
    <t>CW chips P30 M30</t>
  </si>
  <si>
    <t>% M</t>
  </si>
  <si>
    <t>Delivery/tonnes</t>
  </si>
  <si>
    <t>Delivery</t>
  </si>
  <si>
    <t>1wk/winter/use/t</t>
  </si>
  <si>
    <t>load</t>
  </si>
  <si>
    <t>CW Chip - Storage</t>
  </si>
  <si>
    <t>Full store</t>
  </si>
  <si>
    <t>Full store/woodchip</t>
  </si>
  <si>
    <t>weeks/winter/supply</t>
  </si>
  <si>
    <t>NCH chip - Delivery</t>
  </si>
  <si>
    <t>NCH Chip - Storage</t>
  </si>
  <si>
    <t>Pellet - Delivery</t>
  </si>
  <si>
    <t>kWh/tonne</t>
  </si>
  <si>
    <t>Pellet - Storage</t>
  </si>
  <si>
    <t>Full store/pellets</t>
  </si>
  <si>
    <t>weeks/supply</t>
  </si>
  <si>
    <t>Very Low Cost</t>
  </si>
  <si>
    <t>£ CW Chip Store</t>
  </si>
  <si>
    <t>£ NCH Chip Store</t>
  </si>
  <si>
    <t>£ Pellet Store</t>
  </si>
  <si>
    <t>Low Cost - SPONDS 08</t>
  </si>
  <si>
    <t>Med Cost - SPONDS 08</t>
  </si>
  <si>
    <t>£ SoftwoodChip Store</t>
  </si>
  <si>
    <t>£ HardwoodChip Store</t>
  </si>
  <si>
    <t>High Cost - SPONDS 08</t>
  </si>
  <si>
    <t>Woodchip store - Building cost calculator</t>
  </si>
  <si>
    <t>m3 Woodchip store</t>
  </si>
  <si>
    <t>Only alter yellow boxes</t>
  </si>
  <si>
    <t>Width/m</t>
  </si>
  <si>
    <t>Length/m</t>
  </si>
  <si>
    <t>Height/m</t>
  </si>
  <si>
    <t>Agricultual building costs excl. VAT (SPONDS)</t>
  </si>
  <si>
    <t xml:space="preserve">Very Low cost price </t>
  </si>
  <si>
    <t>Not SPONDS</t>
  </si>
  <si>
    <t>m2</t>
  </si>
  <si>
    <t>Cost/m3</t>
  </si>
  <si>
    <t>£/Cost of fuel store</t>
  </si>
  <si>
    <t>Low cost</t>
  </si>
  <si>
    <t>Agric. Building costs excl. VAT (SPONDS)</t>
  </si>
  <si>
    <t>Med cost</t>
  </si>
  <si>
    <t>High cost</t>
  </si>
  <si>
    <t>Fuel</t>
  </si>
  <si>
    <t>Boiler eff.</t>
  </si>
  <si>
    <t>Final kWh</t>
  </si>
  <si>
    <t>Litres of oil used per year</t>
  </si>
  <si>
    <t>©</t>
  </si>
  <si>
    <t>Oil use per year £</t>
  </si>
  <si>
    <t>Cost of oil per litre</t>
  </si>
  <si>
    <t>Oil used per yr/l</t>
  </si>
  <si>
    <t>kWh/yr</t>
  </si>
  <si>
    <t>Old boiler - How much energy used - Taking into account boiler efficiencies</t>
  </si>
  <si>
    <t>kWh/Yr</t>
  </si>
  <si>
    <t>Primary Heat Demand kWh/yr</t>
  </si>
  <si>
    <t>Old boiler/eff. %</t>
  </si>
  <si>
    <t xml:space="preserve"> 70%-85%</t>
  </si>
  <si>
    <t>Final Heat Demand kWh/yr</t>
  </si>
  <si>
    <t>CW P30 M30 - Tonnes/m3 Price Conversion</t>
  </si>
  <si>
    <t>Heating weeks per year</t>
  </si>
  <si>
    <t>Heating days per week</t>
  </si>
  <si>
    <t>New boiler size - Taking into account boiler efficiencies and annual utilisation rate</t>
  </si>
  <si>
    <t>Heating hours per heating day</t>
  </si>
  <si>
    <t>Full Load Operating hours</t>
  </si>
  <si>
    <t>Fuel Cost</t>
  </si>
  <si>
    <t>CW P30 M30 - m3/Tonnes Price Conversion</t>
  </si>
  <si>
    <t>New boiler eff.</t>
  </si>
  <si>
    <t>Boiler Size/kW</t>
  </si>
  <si>
    <t>Litres/kW</t>
  </si>
  <si>
    <t>Buffer Vessel/litres</t>
  </si>
  <si>
    <t>NCH P30 M30 - Tonnes/m3 Price Conversion</t>
  </si>
  <si>
    <t>20-100 litres/kW - Specialist assessment is required to correctly specifiy boiler and buffer vessel sizing</t>
  </si>
  <si>
    <t>Energy produced</t>
  </si>
  <si>
    <t>Primary kWh Demand</t>
  </si>
  <si>
    <t>Final kWh Demand</t>
  </si>
  <si>
    <t>MWh/Yr</t>
  </si>
  <si>
    <t>NCH P30 M30 - m3/Tonnes Price Conversion</t>
  </si>
  <si>
    <t>MJ/Yr</t>
  </si>
  <si>
    <t>GJ/Yr</t>
  </si>
  <si>
    <t>BTU</t>
  </si>
  <si>
    <t>Boiler fuel requirement - Tonnes/yr</t>
  </si>
  <si>
    <t>Fuel Requirements</t>
  </si>
  <si>
    <t>Tonnes/yr</t>
  </si>
  <si>
    <t>CW chip P30 M30</t>
  </si>
  <si>
    <t>NCH chip P30 M30</t>
  </si>
  <si>
    <t>Boiler fuel requirement - m3/yr</t>
  </si>
  <si>
    <t>kg/M3</t>
  </si>
  <si>
    <t>CW chip P30 W30</t>
  </si>
  <si>
    <t>NCH chip P30 W30</t>
  </si>
  <si>
    <t>Boiler fuel costs - £ per tonne/per year</t>
  </si>
  <si>
    <t>Woodchip/Tonne</t>
  </si>
  <si>
    <t>Pellets/m3</t>
  </si>
  <si>
    <t>Heating (Gas) Oil/litre</t>
  </si>
  <si>
    <t>Fuel Cost/year</t>
  </si>
  <si>
    <t>CW chip P30 M30/tonne</t>
  </si>
  <si>
    <t>NCH chip P30 M30/tonne</t>
  </si>
  <si>
    <t>Energy type</t>
  </si>
  <si>
    <t>Tonnes CO2</t>
  </si>
  <si>
    <t>Reference</t>
  </si>
  <si>
    <t>Electricity (Grid)</t>
  </si>
  <si>
    <t>http://www.defra.gov.uk/environment/business/envrp/pdf/conversion-factors.pdf - Annex 3</t>
  </si>
  <si>
    <t>Boiler fuel costs - £ per m3/per year</t>
  </si>
  <si>
    <t>Electricity - CHP</t>
  </si>
  <si>
    <t>Woodchip/m3</t>
  </si>
  <si>
    <t>Heating (Gas) Oil</t>
  </si>
  <si>
    <t>http://www.defra.gov.uk/environment/business/envrp/pdf/conversion-factors.pdf - Annex 1</t>
  </si>
  <si>
    <t>LPG</t>
  </si>
  <si>
    <t>CW chip P30 M30/m3</t>
  </si>
  <si>
    <t>Natural Gas</t>
  </si>
  <si>
    <t>NCH chip P30 M30/m3</t>
  </si>
  <si>
    <t>Wood &amp; Pellets</t>
  </si>
  <si>
    <t>0.025 kgCO2/kWh provided in SAP2005, Table 12.</t>
  </si>
  <si>
    <t>Coal</t>
  </si>
  <si>
    <t>One Year CO2 Saving over</t>
  </si>
  <si>
    <t>Heating (Gas) Oil/tonnes</t>
  </si>
  <si>
    <t>20 year CO2 saving over</t>
  </si>
  <si>
    <t>Fuel - Under 900 kW boilers</t>
  </si>
  <si>
    <t>kg/m3</t>
  </si>
  <si>
    <t>Only fill in yellow boxes</t>
  </si>
  <si>
    <t xml:space="preserve"> Most modern buildings compliant with </t>
  </si>
  <si>
    <r>
      <t xml:space="preserve">  Heated area (m</t>
    </r>
    <r>
      <rPr>
        <b/>
        <vertAlign val="superscript"/>
        <sz val="16"/>
        <color rgb="FFFFFF00"/>
        <rFont val="Arial"/>
        <family val="2"/>
      </rPr>
      <t>2</t>
    </r>
    <r>
      <rPr>
        <b/>
        <sz val="16"/>
        <color rgb="FFFFFF00"/>
        <rFont val="Arial"/>
        <family val="2"/>
      </rPr>
      <t>)</t>
    </r>
  </si>
  <si>
    <t xml:space="preserve"> part L of the building regulations will </t>
  </si>
  <si>
    <t>Length</t>
  </si>
  <si>
    <t xml:space="preserve"> Width</t>
  </si>
  <si>
    <t>Building m2</t>
  </si>
  <si>
    <t xml:space="preserve"> require a heat density of 50 - 70 w/m2</t>
  </si>
  <si>
    <t xml:space="preserve"> 50w m2 - Excellent (Retro)</t>
  </si>
  <si>
    <t xml:space="preserve"> 70w m2 - Good (Retro)</t>
  </si>
  <si>
    <t>Heating primary</t>
  </si>
  <si>
    <t>energy demand/kWh</t>
  </si>
  <si>
    <t>Heating final</t>
  </si>
  <si>
    <t>energy output/kWh</t>
  </si>
  <si>
    <t xml:space="preserve">  Heating kWh/m2</t>
  </si>
  <si>
    <t xml:space="preserve">Hot water Primary </t>
  </si>
  <si>
    <t>Hot water/kWh</t>
  </si>
  <si>
    <t>Primary energy</t>
  </si>
  <si>
    <t>demand/kWh</t>
  </si>
  <si>
    <t xml:space="preserve">  Boiler output/kWh</t>
  </si>
  <si>
    <t>Specialist assessment is required to correctly specifiy boiler and buffer vessel sizing</t>
  </si>
  <si>
    <t>Calculator</t>
  </si>
  <si>
    <t>ft2</t>
  </si>
  <si>
    <t>kWh/kg</t>
  </si>
  <si>
    <t>MJ</t>
  </si>
  <si>
    <t>Power</t>
  </si>
  <si>
    <t>Energy</t>
  </si>
  <si>
    <t>W/hr</t>
  </si>
  <si>
    <t>MWh</t>
  </si>
  <si>
    <t>GWh</t>
  </si>
  <si>
    <t>GJ</t>
  </si>
  <si>
    <t>W</t>
  </si>
  <si>
    <t>ft</t>
  </si>
  <si>
    <t>m</t>
  </si>
  <si>
    <t>Hoppus ft</t>
  </si>
  <si>
    <t>Acres</t>
  </si>
  <si>
    <t>Ha</t>
  </si>
  <si>
    <t>°F</t>
  </si>
  <si>
    <t xml:space="preserve"> °C</t>
  </si>
  <si>
    <t>Average room temp 21°C - 70°F</t>
  </si>
  <si>
    <t>From</t>
  </si>
  <si>
    <t>to</t>
  </si>
  <si>
    <t>What is</t>
  </si>
  <si>
    <t>of</t>
  </si>
  <si>
    <t>Fraction</t>
  </si>
  <si>
    <t>100% Biomass Heatring &amp; Hot Water</t>
  </si>
  <si>
    <t>Heat detector/cut off</t>
  </si>
  <si>
    <t>New</t>
  </si>
  <si>
    <t>Not</t>
  </si>
  <si>
    <t>necessary</t>
  </si>
  <si>
    <t xml:space="preserve">  Boiler size kW</t>
  </si>
  <si>
    <t>100% Biomass Heating &amp; Hot Water</t>
  </si>
  <si>
    <t>Final Heating output kWh</t>
  </si>
  <si>
    <t>Buffer Vessel / Litres</t>
  </si>
  <si>
    <t>Buffer Vessel Sizing</t>
  </si>
  <si>
    <t>Boiler Size / kW</t>
  </si>
  <si>
    <t>% Biomass Heating &amp; Hot Water</t>
  </si>
  <si>
    <t>Oil usage / Litres</t>
  </si>
  <si>
    <t>Gas usage / kWh</t>
  </si>
  <si>
    <t>Electric usage / kWh</t>
  </si>
  <si>
    <t>Year 2</t>
  </si>
  <si>
    <t>Year 1</t>
  </si>
  <si>
    <t>Year 3</t>
  </si>
  <si>
    <t>Fuel Usage</t>
  </si>
  <si>
    <t>Heating Oil Use / Litres</t>
  </si>
  <si>
    <t>Piping routes</t>
  </si>
  <si>
    <t>Building Regulations</t>
  </si>
  <si>
    <t>System  Drawings</t>
  </si>
  <si>
    <t>Civil Engineering Drawings</t>
  </si>
  <si>
    <t>Boiler House Synoptic Map</t>
  </si>
  <si>
    <t>Flue Specification / Drawings</t>
  </si>
  <si>
    <t>Piping Drawings</t>
  </si>
  <si>
    <t>Miscanthus Pellet boiler</t>
  </si>
  <si>
    <t>Wood Pellet boiler</t>
  </si>
  <si>
    <t>Final kWh/Yr</t>
  </si>
  <si>
    <t>Heating Oil / L</t>
  </si>
  <si>
    <t>Wood Pellets</t>
  </si>
  <si>
    <t>Miscanthus Pellets</t>
  </si>
  <si>
    <t>Ave 4 bedroom house = 3,742  High School = 25,000</t>
  </si>
  <si>
    <t>Planning &amp; Building Regulations</t>
  </si>
  <si>
    <t xml:space="preserve">Please ensure all relevant planning and building regulation requirements have been met </t>
  </si>
  <si>
    <t>Flue Requirements</t>
  </si>
  <si>
    <t>An adequate flue system is vital to the operation of a biomass boiler.  This should include</t>
  </si>
  <si>
    <t>a draught stabiliser and explosion flap and meet requirements of the boiler to be installed.</t>
  </si>
  <si>
    <t>for your biomass boiler.</t>
  </si>
  <si>
    <t xml:space="preserve">It is assumed that all relevant planning and environmental approvals </t>
  </si>
  <si>
    <t>(e.g. Clean Air Act, EPA, LAQM) will be obtained by the client prior to installation.</t>
  </si>
  <si>
    <t>Electrical</t>
  </si>
  <si>
    <t>An adequate electrical supply should be installed in the boiler room prior to commencement</t>
  </si>
  <si>
    <t>Water Supply and Drainage</t>
  </si>
  <si>
    <t xml:space="preserve">A mains water supply  (2bar min.) and drain will be required for pressurisation and safety </t>
  </si>
  <si>
    <t>devices and must be available at commencement of installation.</t>
  </si>
  <si>
    <t>Fuel - Woodchip Boilers</t>
  </si>
  <si>
    <t>Fuel - Pellet Boilers</t>
  </si>
  <si>
    <t>6 - 10mm Wood Pellets</t>
  </si>
  <si>
    <t>Warranty on electrical equipment is one year from commissioning.</t>
  </si>
  <si>
    <t>Warranty on other moving parts is two years from commissioning.</t>
  </si>
  <si>
    <t>Warranty on non-moving parts is three years from commissioning.</t>
  </si>
  <si>
    <t>Information contained within these spreadsheets should be treated as a guide only</t>
  </si>
  <si>
    <t>to be installed</t>
  </si>
  <si>
    <t>Current boiler sizing</t>
  </si>
  <si>
    <t>Boiler sizing based on current boiler sizes should be avoided as traditionally boilers were over specified</t>
  </si>
  <si>
    <t>Biomass Heating &amp; Hot Water</t>
  </si>
  <si>
    <t xml:space="preserve"> Ave. = 85% - DH = 75%</t>
  </si>
  <si>
    <t>Heating</t>
  </si>
  <si>
    <t>Hot Water</t>
  </si>
  <si>
    <t>Clean virgin timber at G30 and up to W30.</t>
  </si>
  <si>
    <t>Delivery for equipment is usually 6 - 8 weeks from date of order.</t>
  </si>
  <si>
    <t>Warranties on Equipment - This will vary between the various boilers/suppliers.</t>
  </si>
  <si>
    <t>kWh / Year</t>
  </si>
  <si>
    <t>Ave. 85% - DH 75%</t>
  </si>
  <si>
    <t xml:space="preserve"> 3,742 kWh</t>
  </si>
  <si>
    <t xml:space="preserve"> Ave 4 bedroom house</t>
  </si>
  <si>
    <t xml:space="preserve"> High School = 25,000 kWh</t>
  </si>
  <si>
    <t xml:space="preserve"> Primary School = 12,000 kWh</t>
  </si>
  <si>
    <t>Optimum Buffer Vessel = 15-20 litres per kW</t>
  </si>
  <si>
    <t xml:space="preserve">Based on specific examples in the UK and elsewhere. These figures are given as guidance and precise energy requirements for a given building will depend on many construction and operational factors. </t>
  </si>
  <si>
    <t>System size (kW)</t>
  </si>
  <si>
    <t>Primary energy kWh</t>
  </si>
  <si>
    <t>Final outload kWh</t>
  </si>
  <si>
    <t>CW Chips required</t>
  </si>
  <si>
    <t>NCH Chips required</t>
  </si>
  <si>
    <t>Wood Pellets required</t>
  </si>
  <si>
    <t>Miscanthus Pellets required</t>
  </si>
  <si>
    <t>Building</t>
  </si>
  <si>
    <t>House x 3 beds</t>
  </si>
  <si>
    <t>Farmhouse x 5 beds</t>
  </si>
  <si>
    <t>House/Office/Cottage</t>
  </si>
  <si>
    <t>Small industrial unit</t>
  </si>
  <si>
    <t>Primary School</t>
  </si>
  <si>
    <t>Hotel</t>
  </si>
  <si>
    <t>High School</t>
  </si>
  <si>
    <t>Municipal buildings</t>
  </si>
  <si>
    <t>District heating scheme</t>
  </si>
  <si>
    <t>Conifer Woodchip (CW) = 3,490 kWh/t - Non Coniferous Hardwood (NCH) = 3,300 kWh/t - Wood Pellets = 4,680 kWh/t - Miscanthus Pellets = 4,361 kWh/t</t>
  </si>
  <si>
    <t>APPROX. BOILER SPECIFICATIONS</t>
  </si>
  <si>
    <t>prior to commencement of installation.</t>
  </si>
  <si>
    <t>Contact your boiler installer for information on specific flue requirements</t>
  </si>
  <si>
    <t>of installation.   Lighting and small power MUST also be available prior to</t>
  </si>
  <si>
    <t>commencement of installation.</t>
  </si>
  <si>
    <t>Contact your boiler installer / supplier for further advice.</t>
  </si>
  <si>
    <t>Load Factor %</t>
  </si>
  <si>
    <t>Hours per year</t>
  </si>
  <si>
    <t>CDM Regulations</t>
  </si>
  <si>
    <t>Planning Permission</t>
  </si>
  <si>
    <t>EHO Permission</t>
  </si>
  <si>
    <t>Microgeneration Certificate</t>
  </si>
  <si>
    <t>Building Heat Loss Assessment</t>
  </si>
  <si>
    <t>Flow &amp; Return design</t>
  </si>
  <si>
    <t>Buffer Vessel/Thermal Storage Design</t>
  </si>
  <si>
    <r>
      <t xml:space="preserve">Controls - </t>
    </r>
    <r>
      <rPr>
        <b/>
        <sz val="10"/>
        <color rgb="FFFFFF00"/>
        <rFont val="Arial"/>
        <family val="2"/>
      </rPr>
      <t>Optimun start/stop</t>
    </r>
  </si>
  <si>
    <r>
      <t>Controls - W</t>
    </r>
    <r>
      <rPr>
        <b/>
        <sz val="10"/>
        <color rgb="FFFFFF00"/>
        <rFont val="Arial"/>
        <family val="2"/>
      </rPr>
      <t>eather compensation</t>
    </r>
  </si>
  <si>
    <r>
      <t xml:space="preserve">Fuel Store Contents - </t>
    </r>
    <r>
      <rPr>
        <b/>
        <sz val="10"/>
        <color rgb="FFFFFF00"/>
        <rFont val="Arial"/>
        <family val="2"/>
      </rPr>
      <t>Ultrasonic Monitoring</t>
    </r>
  </si>
  <si>
    <t>Confined Space Regulations</t>
  </si>
  <si>
    <t>Fuel store sizing</t>
  </si>
  <si>
    <t>Exterior lighting</t>
  </si>
  <si>
    <t>Fuel supply</t>
  </si>
  <si>
    <t>Chip storage</t>
  </si>
  <si>
    <t>Wood &amp; chip delivery equipment</t>
  </si>
  <si>
    <t xml:space="preserve"> Approx. 85%</t>
  </si>
  <si>
    <t xml:space="preserve"> Optimum size 15-20 litres per kW</t>
  </si>
  <si>
    <t>Installation Type</t>
  </si>
  <si>
    <t xml:space="preserve">kW Boiler Size </t>
  </si>
  <si>
    <t>Approx Cost</t>
  </si>
  <si>
    <t xml:space="preserve">Payback H/M/L </t>
  </si>
  <si>
    <t>M</t>
  </si>
  <si>
    <t>H</t>
  </si>
  <si>
    <t>Individual building calculator</t>
  </si>
  <si>
    <t>Individual room/building calculator</t>
  </si>
  <si>
    <t>Biomass heating of buildings of different sizes</t>
  </si>
  <si>
    <t>© Biomass Wizard</t>
  </si>
  <si>
    <t>Boiler Specifications</t>
  </si>
  <si>
    <t>Heating Oil / litres</t>
  </si>
  <si>
    <t>Ave 4 bedroom house = 3,742  School = 12,000 - 25,000</t>
  </si>
  <si>
    <t>Ave. Cost of Oil / litres</t>
  </si>
  <si>
    <t>Oil / Yr / £</t>
  </si>
  <si>
    <t>Oil / litres / Year</t>
  </si>
  <si>
    <t>Permissions &amp; Drawings</t>
  </si>
  <si>
    <t>Boiler Specification - Performance - Fuel Use</t>
  </si>
  <si>
    <t>©  Biomass Wizard</t>
  </si>
  <si>
    <t>Heating Oil Boiler Sizing</t>
  </si>
  <si>
    <t>New boiler kWh of old boiler kWh</t>
  </si>
  <si>
    <t>W-Pellets - Tonnes/m3 Price Conversion</t>
  </si>
  <si>
    <t>W-Pellets - m3/Tonnes Price Conversion</t>
  </si>
  <si>
    <t>M-Pellets - Tonnes/m3 Price Conversion</t>
  </si>
  <si>
    <t>Miscanthus Pellets/tonne</t>
  </si>
  <si>
    <t>Wood Pellets/tonne</t>
  </si>
  <si>
    <t>M-Pellets - m3/Tonnes Price Conversion</t>
  </si>
  <si>
    <t>Miscanthus Pellets/m3</t>
  </si>
  <si>
    <t>Wood Pellets/m3</t>
  </si>
  <si>
    <t>kWh Output Sizing</t>
  </si>
  <si>
    <t>Output kWh/yr</t>
  </si>
  <si>
    <t>Primary Energy kWh/yr</t>
  </si>
  <si>
    <t>Conversion Tables</t>
  </si>
  <si>
    <t>Cost</t>
  </si>
  <si>
    <t>Saving</t>
  </si>
  <si>
    <t>£ kW Installed</t>
  </si>
  <si>
    <t>Figure 18 - From the Carbon Trust</t>
  </si>
  <si>
    <r>
      <t>kg CO</t>
    </r>
    <r>
      <rPr>
        <b/>
        <vertAlign val="subscript"/>
        <sz val="11"/>
        <color rgb="FFFFFF00"/>
        <rFont val="Arial"/>
        <family val="2"/>
      </rPr>
      <t>2</t>
    </r>
    <r>
      <rPr>
        <b/>
        <sz val="11"/>
        <color rgb="FFFFFF00"/>
        <rFont val="Arial"/>
        <family val="2"/>
      </rPr>
      <t>/kWh</t>
    </r>
  </si>
  <si>
    <t>% of Total Cost</t>
  </si>
  <si>
    <t>kW boiler size</t>
  </si>
  <si>
    <t>Total Boiler Size Required</t>
  </si>
  <si>
    <t>kW Installed</t>
  </si>
  <si>
    <t>% required boiler size</t>
  </si>
  <si>
    <t>Extra Heating &amp; Hot Water</t>
  </si>
  <si>
    <t>Sum</t>
  </si>
  <si>
    <t>Total</t>
  </si>
  <si>
    <t>% of Total</t>
  </si>
  <si>
    <t>% Saving of Total</t>
  </si>
  <si>
    <t>Primary / kWh</t>
  </si>
  <si>
    <t>Output / kWh</t>
  </si>
  <si>
    <t>Boiler Size</t>
  </si>
  <si>
    <t>Final Heating Output</t>
  </si>
  <si>
    <t>Tonne / Litre</t>
  </si>
  <si>
    <t>Year</t>
  </si>
  <si>
    <t>Wood Pellets / t</t>
  </si>
  <si>
    <t>Only fill in yellow boxes only</t>
  </si>
  <si>
    <t>Factor</t>
  </si>
  <si>
    <t>CO2 Kg/Yr</t>
  </si>
  <si>
    <t>CO2 Tonnes/Yr</t>
  </si>
  <si>
    <t>Electric (CHP)</t>
  </si>
  <si>
    <t>Woodfuel /Pellets</t>
  </si>
  <si>
    <t>CO2/tonnes/Saving/Year</t>
  </si>
  <si>
    <t>CO2/tonnes/Saving/20 years</t>
  </si>
  <si>
    <t>Car useage savings/Yr</t>
  </si>
  <si>
    <t>CO2/m3/Saving/Year</t>
  </si>
  <si>
    <t>CO2/m3/saving/20 years</t>
  </si>
  <si>
    <t>Hot air balloons/Year</t>
  </si>
  <si>
    <t>Hot air balloons x 20 years</t>
  </si>
  <si>
    <t>Ford Focus 1.6L cars</t>
  </si>
  <si>
    <t>CO2/g/km</t>
  </si>
  <si>
    <t>Miles/Yr</t>
  </si>
  <si>
    <t>km/Yr</t>
  </si>
  <si>
    <t>CO2/t/yr</t>
  </si>
  <si>
    <t>Km/Year</t>
  </si>
  <si>
    <t>http://www.vcacarfueldata.org.uk/ved/</t>
  </si>
  <si>
    <t>Equiv. car useage savings x 20 yrs</t>
  </si>
  <si>
    <t>Woodchip &amp; Pellet CO2 Savings over Heating Oil</t>
  </si>
  <si>
    <t>Woodchip &amp; Pellet CO2 Savings over Natural Gas</t>
  </si>
  <si>
    <t>Natural Gas / kWh</t>
  </si>
  <si>
    <t>Hot Water  kWh</t>
  </si>
  <si>
    <r>
      <t xml:space="preserve">  Heated area (m</t>
    </r>
    <r>
      <rPr>
        <b/>
        <vertAlign val="superscript"/>
        <sz val="20"/>
        <color rgb="FFFFFF00"/>
        <rFont val="Arial"/>
        <family val="2"/>
      </rPr>
      <t>2</t>
    </r>
    <r>
      <rPr>
        <b/>
        <sz val="20"/>
        <color rgb="FFFFFF00"/>
        <rFont val="Arial"/>
        <family val="2"/>
      </rPr>
      <t>)</t>
    </r>
  </si>
  <si>
    <t>Boiler</t>
  </si>
  <si>
    <t>effciency</t>
  </si>
  <si>
    <t xml:space="preserve">  Heating</t>
  </si>
  <si>
    <t>kWh/m2</t>
  </si>
  <si>
    <t>Room Name</t>
  </si>
  <si>
    <t>Natural Gas/kwh</t>
  </si>
  <si>
    <t>Month</t>
  </si>
  <si>
    <t>Yearly %</t>
  </si>
  <si>
    <t>January</t>
  </si>
  <si>
    <t>February</t>
  </si>
  <si>
    <t>March</t>
  </si>
  <si>
    <t>April</t>
  </si>
  <si>
    <t>May</t>
  </si>
  <si>
    <t>June</t>
  </si>
  <si>
    <t>July</t>
  </si>
  <si>
    <t>August</t>
  </si>
  <si>
    <t>September</t>
  </si>
  <si>
    <t>October</t>
  </si>
  <si>
    <t>November</t>
  </si>
  <si>
    <t>December</t>
  </si>
  <si>
    <t>Total kWh</t>
  </si>
  <si>
    <t>Monthly kWh</t>
  </si>
  <si>
    <t>Heating hours/ per day</t>
  </si>
  <si>
    <t>Montly kWh</t>
  </si>
  <si>
    <t>Totals</t>
  </si>
  <si>
    <t>Oil  / Litres / Year</t>
  </si>
  <si>
    <t>Cost of oil / Litre</t>
  </si>
  <si>
    <t>£ / Oil / Year</t>
  </si>
  <si>
    <t>£ Oil  / Year</t>
  </si>
  <si>
    <t>Litres / Oil / Yr</t>
  </si>
  <si>
    <t>£ Oil /  Litre</t>
  </si>
  <si>
    <t>£ Oil / Year</t>
  </si>
  <si>
    <t>Ave. Cost of Oil / Litre</t>
  </si>
  <si>
    <t>Heating Oil / Litres</t>
  </si>
  <si>
    <t>Ave.</t>
  </si>
  <si>
    <r>
      <rPr>
        <b/>
        <sz val="14"/>
        <rFont val="Calibri"/>
        <family val="2"/>
      </rPr>
      <t xml:space="preserve">© </t>
    </r>
    <r>
      <rPr>
        <b/>
        <sz val="14"/>
        <rFont val="Arial"/>
        <family val="2"/>
      </rPr>
      <t>Biomass Wizard</t>
    </r>
  </si>
  <si>
    <t>Woodchip storage Calculator</t>
  </si>
  <si>
    <t>Agricultual Building Calculator</t>
  </si>
  <si>
    <t>Length / Metres</t>
  </si>
  <si>
    <t>Width / Metres</t>
  </si>
  <si>
    <t>Low Cost £300/m3</t>
  </si>
  <si>
    <t>Height</t>
  </si>
  <si>
    <t>Low Cost £430/m3</t>
  </si>
  <si>
    <t>Med Cost £580/m3</t>
  </si>
  <si>
    <t>Cube &amp; Square Root Calculator</t>
  </si>
  <si>
    <t>High Cost £730/m3</t>
  </si>
  <si>
    <t xml:space="preserve">Metres </t>
  </si>
  <si>
    <t>kWh / m2</t>
  </si>
  <si>
    <t>Watts / m2</t>
  </si>
  <si>
    <t>kWh /m2</t>
  </si>
  <si>
    <t>Hot Water Consumption</t>
  </si>
  <si>
    <t>Type of building</t>
  </si>
  <si>
    <t>Consumption per occupant</t>
  </si>
  <si>
    <t>Peak demand per occupant</t>
  </si>
  <si>
    <t>Storage per occupant</t>
  </si>
  <si>
    <t>litres / day</t>
  </si>
  <si>
    <t>litres / hr</t>
  </si>
  <si>
    <t>litres</t>
  </si>
  <si>
    <t>Factories (no process)</t>
  </si>
  <si>
    <t>22 - 45</t>
  </si>
  <si>
    <t>Hospitals, general</t>
  </si>
  <si>
    <t>Hospitals, mental</t>
  </si>
  <si>
    <t>Hostels</t>
  </si>
  <si>
    <t>Hotels</t>
  </si>
  <si>
    <t>90 - 160</t>
  </si>
  <si>
    <t>Houses and flats</t>
  </si>
  <si>
    <t>Offices</t>
  </si>
  <si>
    <t>Schools, boarding</t>
  </si>
  <si>
    <t>Schools, day</t>
  </si>
  <si>
    <t>20 kWh per person / per day in the home</t>
  </si>
  <si>
    <t>These Excel spreadsheets have been produced by Gary Battell (Suffolk County Council) with some background data from the Austrian Energy Agency.  The sole purpose of these spreadsheets is to freely give away datasets that will improve the quality of information available to the biomass industry.  Please credit any use of these tables:              Data from the Suffolk County Council Biomass Wizard.  We hope you find the information of use?</t>
  </si>
  <si>
    <t>£ / tonne CW chip P30 M30</t>
  </si>
  <si>
    <t>£ / m3 CW chip P30 M30</t>
  </si>
  <si>
    <t>£ / tonne NCH chip P30 M30</t>
  </si>
  <si>
    <t>£ / m3 NCH chip P30 M30</t>
  </si>
  <si>
    <t>£ / tonne Pellets</t>
  </si>
  <si>
    <t>£ / m3 Pellets</t>
  </si>
  <si>
    <t>£ / Pellets / tonne</t>
  </si>
  <si>
    <t>Pellets / m3</t>
  </si>
  <si>
    <t>£ / Pellets/tonne</t>
  </si>
  <si>
    <t xml:space="preserve"> 60w m2 - Excellent (Retro)</t>
  </si>
  <si>
    <t xml:space="preserve"> 100w m2 - Poor (Retro)</t>
  </si>
  <si>
    <t>FLEH</t>
  </si>
  <si>
    <t>Full Load Equivalent Hours (FLEH)</t>
  </si>
  <si>
    <t>Full Load Equivalent Hours</t>
  </si>
  <si>
    <t xml:space="preserve"> Ave Full Load Equivalanet Hrs/Yr </t>
  </si>
  <si>
    <t>Equivalent Hours</t>
  </si>
  <si>
    <t>CW - M30 - Woodchip production comparisons</t>
  </si>
  <si>
    <t>CW P30 M55</t>
  </si>
  <si>
    <t>Woodfuel costs</t>
  </si>
  <si>
    <t>£/tonne</t>
  </si>
  <si>
    <t>Buying-in wood</t>
  </si>
  <si>
    <t>1 tonne timber value @ M55</t>
  </si>
  <si>
    <t>Timber value @ M30</t>
  </si>
  <si>
    <t>Harvest/Extract</t>
  </si>
  <si>
    <t>CW P30 M30</t>
  </si>
  <si>
    <t>Haulage to depot</t>
  </si>
  <si>
    <t>Chipping</t>
  </si>
  <si>
    <t>Handling/Storage/Admin</t>
  </si>
  <si>
    <t>Actual total</t>
  </si>
  <si>
    <t>% Profit</t>
  </si>
  <si>
    <t>NCH - M30 - Woodchip production comparisons</t>
  </si>
  <si>
    <t>NCH P30 M55</t>
  </si>
  <si>
    <t>NCH P30 M30</t>
  </si>
  <si>
    <t>Pence / kWh</t>
  </si>
  <si>
    <t>£ / kWh</t>
  </si>
  <si>
    <t>Country House/Swimming Pool/3 Cottages/Office</t>
  </si>
  <si>
    <t>Large Commercial Greenhouse</t>
  </si>
  <si>
    <t>House / Office / Cottage</t>
  </si>
  <si>
    <t>Country House / Swimming Pool / 3 Cottages / Office</t>
  </si>
  <si>
    <t>Large Greenhouse</t>
  </si>
  <si>
    <t>CW Chip P30 M30 / t</t>
  </si>
  <si>
    <t>NCH Chip P30 M30 / t</t>
  </si>
  <si>
    <t>Ave. 2190</t>
  </si>
  <si>
    <t xml:space="preserve">FLEH = Full Load Equivalent Hours </t>
  </si>
  <si>
    <t xml:space="preserve"> Low = 1,752 (20%) Med = 2,190 (25%) High = 2,628 (30%) = 2,847 (32.5%)</t>
  </si>
  <si>
    <t>Emissions - Fuel - Boiler Standards</t>
  </si>
  <si>
    <t>Plant Size</t>
  </si>
  <si>
    <t>Pollution Control Regime</t>
  </si>
  <si>
    <t>Regulator</t>
  </si>
  <si>
    <t>Biomass fuel arising from natural sources</t>
  </si>
  <si>
    <t>&lt; 20 MWth</t>
  </si>
  <si>
    <t>Clean Air Act</t>
  </si>
  <si>
    <t>Local Authority</t>
  </si>
  <si>
    <t>50 MWth &lt;</t>
  </si>
  <si>
    <t>IPPC</t>
  </si>
  <si>
    <t>Environment Agency</t>
  </si>
  <si>
    <t>20-50 MWth</t>
  </si>
  <si>
    <t>LA-PPC</t>
  </si>
  <si>
    <t>Waste or waste derived biomass, exempt from WID</t>
  </si>
  <si>
    <t>&lt;0.4-3 MWth and &lt; 50 kg/hr</t>
  </si>
  <si>
    <t>0.4 - 3 MWth and 50 - 1000 kg/hr</t>
  </si>
  <si>
    <t>&gt; 3 MWth and &gt;1000 kg/hr</t>
  </si>
  <si>
    <t>Waste or waste derived biomass to which WID applied</t>
  </si>
  <si>
    <t>&lt; 3 MWth</t>
  </si>
  <si>
    <t>WID, LA-IPPC</t>
  </si>
  <si>
    <t>3 MWth &lt;</t>
  </si>
  <si>
    <t>WID, IPPC</t>
  </si>
  <si>
    <t>MW = megawatt, thermal.</t>
  </si>
  <si>
    <t>LA-PPC = Local Authority Pollution Prevention and Control.</t>
  </si>
  <si>
    <t>IPPC = Integrated Pollution Prevention and Control (Environment Agency).</t>
  </si>
  <si>
    <t>WID = Waste Incineration Directive (Local Authority and Environment Agency)</t>
  </si>
  <si>
    <t>Question</t>
  </si>
  <si>
    <t>If yes</t>
  </si>
  <si>
    <t>Action/Condition</t>
  </si>
  <si>
    <t>Is it in a Smoke Control Area?</t>
  </si>
  <si>
    <t>Is the proposed boiler on</t>
  </si>
  <si>
    <t>Exexpt list boiler</t>
  </si>
  <si>
    <t>the exempt list?</t>
  </si>
  <si>
    <t>Is it in an Air Quality</t>
  </si>
  <si>
    <t>Is your Environmental Health Officer (EHO)</t>
  </si>
  <si>
    <t>Talk to EHO about conditions or refusal</t>
  </si>
  <si>
    <t>Management Area?</t>
  </si>
  <si>
    <t>concerned about NOx and PM10s?</t>
  </si>
  <si>
    <t>Is the boiler over 400kW and using</t>
  </si>
  <si>
    <t>Pollution Prevention Control Regulations</t>
  </si>
  <si>
    <t>Talk to EHO about permit conditions.</t>
  </si>
  <si>
    <t>a WID exempt waste wood?</t>
  </si>
  <si>
    <t>2000 will come into play.</t>
  </si>
  <si>
    <t>Is the application lacking information on</t>
  </si>
  <si>
    <t>Ask applicant for further details.</t>
  </si>
  <si>
    <t xml:space="preserve">Condition for this to be undertaken by HETAS </t>
  </si>
  <si>
    <t>who will install the system?</t>
  </si>
  <si>
    <t xml:space="preserve"> accredited installer with equipment manufacturer training.</t>
  </si>
  <si>
    <t>Is there any information on</t>
  </si>
  <si>
    <t>Ask for estimated delivery frequency</t>
  </si>
  <si>
    <t>Possible condition on delivery</t>
  </si>
  <si>
    <t>vehicle movements?</t>
  </si>
  <si>
    <t>based on annual fuel usage and fuel type.</t>
  </si>
  <si>
    <t>timings or maximum number.</t>
  </si>
  <si>
    <t>Does delivery access look tight?</t>
  </si>
  <si>
    <t>Ask who is supplying fuel and what</t>
  </si>
  <si>
    <t>If access still looks tight then ask</t>
  </si>
  <si>
    <t>delivery vehicles will be used.</t>
  </si>
  <si>
    <t>applicant to submit an alteration.</t>
  </si>
  <si>
    <t>Do you want to impose a condition</t>
  </si>
  <si>
    <t>Is it reasonable to ask for this</t>
  </si>
  <si>
    <t>Set appropriate condition.</t>
  </si>
  <si>
    <t>on fuel source?</t>
  </si>
  <si>
    <t>immediately or at a later date?</t>
  </si>
  <si>
    <t>Advice</t>
  </si>
  <si>
    <t>If your boiler is regulated by the Environment Agency more information is available at:</t>
  </si>
  <si>
    <t>http://www.environment-agency.gov.uk/business/topics/permitting/default.aspx]</t>
  </si>
  <si>
    <t>Guidance on 'Biomass and Air Quality Information for Developers' follow this link to the Environmental Protection UK website:</t>
  </si>
  <si>
    <t>www.environmental-protection.org.uk/assets/library/documents/Biomass_Developers_Leaflet.pdf</t>
  </si>
  <si>
    <t>LACORS (Now LG Regulation) &amp; Environmental Protection UK - Guidance for Local Authorities can be found at:</t>
  </si>
  <si>
    <t>http://www.environmental-protection.org.uk/assets/library/documents/Biomass_and_Air_Quality_Guidance.pdf</t>
  </si>
  <si>
    <t>Biomass boiler standard</t>
  </si>
  <si>
    <t xml:space="preserve">BS EN 303-5:1999 applies to heating boilers for solid fuels, hand and automatically fired, nominal heat output of up to 300kW.  </t>
  </si>
  <si>
    <t xml:space="preserve">This standard covers properties such as performance, efficiency, emissions, thermal output, pressure testing, safety measures and testing. </t>
  </si>
  <si>
    <t>Biomass boilers &lt;300kw to meet the efficiency standards of EN303-5:1999.</t>
  </si>
  <si>
    <t>Boilers &gt;300kw should have an efficiency rating above 85%.</t>
  </si>
  <si>
    <t>Fuel Standards</t>
  </si>
  <si>
    <t>Woodfuel used in biomass boilers should meet recognised fuel quality standards in particular CEN/TS 14961:2005.</t>
  </si>
  <si>
    <t>The characteristics of the fuel used in biomass boilers have an important influence on pollution emissions.</t>
  </si>
  <si>
    <t>These include the origin of the fuel, chemical and physical properties.</t>
  </si>
  <si>
    <t>The use of quality wood fuel benefits reductions in pollution emissions from biomass boilers.</t>
  </si>
  <si>
    <t>This can be achieved through the use of wood that complies with biomass quality standards such as CEN/TC 335 and ONORM.</t>
  </si>
  <si>
    <t>The fuel specifications and classes for all solid biofuels are set out in CEN/TS 14961:2005, which defines certain chemical and physical parameters and property classes.</t>
  </si>
  <si>
    <t>Woodfuel used in biomass boilers to meet recognised fuel quality standards in particular CEN/TS 14961:2005.</t>
  </si>
  <si>
    <t>Generally wood fuel of a consistent size and density is more favourable in terms of lower pollution emissions; wood pellets display these characteristics.</t>
  </si>
  <si>
    <t>Fuel quality control must be considered to guarantee that a constant supply of good quality wood is delivered and used throughout the operation of biomass boiler.</t>
  </si>
  <si>
    <t xml:space="preserve"> School = 1,400 Low = 1,752 (20%) Med = 2,190 (25%) High = 2,628 (30%) = 2,847 (32.5%)</t>
  </si>
  <si>
    <t xml:space="preserve"> School = 14,00 Low = 1,752 (20%) Med = 2,190 (25%) High = 2,628 (30%) = 2,847 (32.5%)</t>
  </si>
  <si>
    <t>FLEH = School = 1,400 Low = 1,752 (20%) Med = 2,190 (25%) High = 2,628 (30%) = 2,847 (32.5%)</t>
  </si>
  <si>
    <t>This spreadsheet is based on the Third Edition of the 1956 Clean Air Act Memorandum</t>
  </si>
  <si>
    <t>MW</t>
  </si>
  <si>
    <t>million BTU/h</t>
  </si>
  <si>
    <t>therm/h</t>
  </si>
  <si>
    <t xml:space="preserve"> thousand BTU/s</t>
  </si>
  <si>
    <t>Calculation of Uncorrected Chimney Height for Very Low Sulphur Fuels</t>
  </si>
  <si>
    <t>Heat input /kW</t>
  </si>
  <si>
    <t>Uncorrected stack height</t>
  </si>
  <si>
    <t>metre/s</t>
  </si>
  <si>
    <t>Correction of chimney height for building effects</t>
  </si>
  <si>
    <t xml:space="preserve">List  the buildings within  a distance of </t>
  </si>
  <si>
    <t>metre/s of the chimney</t>
  </si>
  <si>
    <t>Include the any building to which the chimney is attached</t>
  </si>
  <si>
    <t>Height/Metres</t>
  </si>
  <si>
    <t>Width/Metres</t>
  </si>
  <si>
    <t>K</t>
  </si>
  <si>
    <t>T</t>
  </si>
  <si>
    <t>Corrected stack height</t>
  </si>
  <si>
    <t>School = 1,400 Low = 1,752 (20%) Med = 2,190 (25%) High = 2,628 (30%) = 2,847 (32.5%)</t>
  </si>
  <si>
    <t>FLEH - School = 1,400 Low = 1,752 (20%) Med = 2,190 (25%) High = 2,628 (30%) = 2,847 (32.5%)</t>
  </si>
  <si>
    <t xml:space="preserve"> FLEH - School = 1,400 Low = 1,752 (20%) Med = 2,190 (25%) High = 2,628 (30%) = 2,847 (32.5%)</t>
  </si>
  <si>
    <t>Annual Hours %</t>
  </si>
  <si>
    <t>L</t>
  </si>
  <si>
    <t>y</t>
  </si>
  <si>
    <t>n</t>
  </si>
  <si>
    <t>?</t>
  </si>
  <si>
    <t>P30 W30 CW Chip</t>
  </si>
  <si>
    <t>P30 W30 NCH Chip</t>
  </si>
  <si>
    <t>CO2 Comparison</t>
  </si>
  <si>
    <t>NA</t>
  </si>
  <si>
    <t>Old Boiler</t>
  </si>
  <si>
    <t>New Boiler</t>
  </si>
  <si>
    <t>m3/year</t>
  </si>
  <si>
    <t>Old Boiler Efficiency</t>
  </si>
  <si>
    <t>New Biomass Heating &amp; Hot Water</t>
  </si>
  <si>
    <t>Suffolk County Council</t>
  </si>
  <si>
    <t>Gary Battell - Woodland &amp; Woodfuel Advisor</t>
  </si>
  <si>
    <t>gjb@afiweb.net - Tel: 01473 264 776 - Mobile: 0750 146 38 32</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</si>
</sst>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5" formatCode="&quot;£&quot;#,##0;\-&quot;£&quot;#,##0"/>
    <numFmt numFmtId="8" formatCode="&quot;£&quot;#,##0.00;[Red]\-&quot;£&quot;#,##0.00"/>
    <numFmt numFmtId="43" formatCode="_-* #,##0.00_-;\-* #,##0.00_-;_-* &quot;-&quot;??_-;_-@_-"/>
    <numFmt numFmtId="164" formatCode="#,##0.0"/>
    <numFmt numFmtId="165" formatCode="dd/mm/yyyy;@"/>
    <numFmt numFmtId="166" formatCode="0.0"/>
    <numFmt numFmtId="167" formatCode="&quot;£&quot;#,##0.000"/>
    <numFmt numFmtId="168" formatCode="&quot;£&quot;#,##0.00"/>
    <numFmt numFmtId="169" formatCode="#,##0.000"/>
    <numFmt numFmtId="170" formatCode="0.0%"/>
    <numFmt numFmtId="171" formatCode="mm/dd/yy"/>
    <numFmt numFmtId="172" formatCode="&quot;£&quot;#,##0.0000"/>
    <numFmt numFmtId="173" formatCode="#,##0.0000"/>
    <numFmt numFmtId="174" formatCode="0.000"/>
    <numFmt numFmtId="175" formatCode="#,##0.00000"/>
    <numFmt numFmtId="176" formatCode="&quot;£&quot;#,##0"/>
    <numFmt numFmtId="177" formatCode="0.000%"/>
    <numFmt numFmtId="178" formatCode="0.0000%"/>
    <numFmt numFmtId="179" formatCode="#,##0.000000"/>
    <numFmt numFmtId="180" formatCode="#,##0_ ;\-#,##0\ "/>
    <numFmt numFmtId="181" formatCode="0.00000"/>
  </numFmts>
  <fonts count="107" x14ac:knownFonts="1">
    <font>
      <sz val="11"/>
      <color theme="1"/>
      <name val="Calibri"/>
      <family val="2"/>
      <scheme val="minor"/>
    </font>
    <font>
      <sz val="11"/>
      <color theme="1"/>
      <name val="Calibri"/>
      <family val="2"/>
      <scheme val="minor"/>
    </font>
    <font>
      <b/>
      <sz val="14"/>
      <color theme="1"/>
      <name val="Arial"/>
      <family val="2"/>
    </font>
    <font>
      <sz val="11"/>
      <color theme="1"/>
      <name val="Arial"/>
      <family val="2"/>
    </font>
    <font>
      <sz val="12"/>
      <color theme="1"/>
      <name val="Arial"/>
      <family val="2"/>
    </font>
    <font>
      <b/>
      <sz val="14"/>
      <color rgb="FFFFFF00"/>
      <name val="Arial"/>
      <family val="2"/>
    </font>
    <font>
      <b/>
      <sz val="18"/>
      <color theme="1"/>
      <name val="Arial"/>
      <family val="2"/>
    </font>
    <font>
      <b/>
      <sz val="12"/>
      <color theme="1"/>
      <name val="Arial"/>
      <family val="2"/>
    </font>
    <font>
      <sz val="10"/>
      <color theme="1"/>
      <name val="Arial"/>
      <family val="2"/>
    </font>
    <font>
      <b/>
      <sz val="16"/>
      <color rgb="FFFFFF00"/>
      <name val="Arial"/>
      <family val="2"/>
    </font>
    <font>
      <b/>
      <sz val="12"/>
      <color rgb="FFFFFF00"/>
      <name val="Arial"/>
      <family val="2"/>
    </font>
    <font>
      <sz val="10"/>
      <name val="Arial"/>
      <family val="2"/>
    </font>
    <font>
      <b/>
      <sz val="12"/>
      <name val="Arial"/>
      <family val="2"/>
    </font>
    <font>
      <b/>
      <sz val="10"/>
      <name val="Arial"/>
      <family val="2"/>
    </font>
    <font>
      <b/>
      <sz val="16"/>
      <name val="Arial"/>
      <family val="2"/>
    </font>
    <font>
      <b/>
      <sz val="14"/>
      <name val="Arial"/>
      <family val="2"/>
    </font>
    <font>
      <sz val="8"/>
      <color theme="1"/>
      <name val="Arial"/>
      <family val="2"/>
    </font>
    <font>
      <b/>
      <sz val="11"/>
      <color theme="1"/>
      <name val="Arial"/>
      <family val="2"/>
    </font>
    <font>
      <b/>
      <sz val="11"/>
      <color rgb="FFFFFF00"/>
      <name val="Arial"/>
      <family val="2"/>
    </font>
    <font>
      <sz val="11"/>
      <color rgb="FFFFFF00"/>
      <name val="Arial"/>
      <family val="2"/>
    </font>
    <font>
      <b/>
      <sz val="10"/>
      <color rgb="FFFFFF00"/>
      <name val="Arial"/>
      <family val="2"/>
    </font>
    <font>
      <sz val="10"/>
      <name val="Arial"/>
      <family val="2"/>
    </font>
    <font>
      <sz val="12"/>
      <color rgb="FFFFFF00"/>
      <name val="Arial"/>
      <family val="2"/>
    </font>
    <font>
      <b/>
      <sz val="18"/>
      <color theme="1"/>
      <name val="Calibri"/>
      <family val="2"/>
      <scheme val="minor"/>
    </font>
    <font>
      <sz val="12"/>
      <name val="Arial"/>
      <family val="2"/>
    </font>
    <font>
      <b/>
      <sz val="14"/>
      <color theme="1"/>
      <name val="Calibri"/>
      <family val="2"/>
      <scheme val="minor"/>
    </font>
    <font>
      <b/>
      <sz val="12"/>
      <color indexed="8"/>
      <name val="Arial"/>
      <family val="2"/>
    </font>
    <font>
      <sz val="12"/>
      <color theme="1"/>
      <name val="Calibri"/>
      <family val="2"/>
      <scheme val="minor"/>
    </font>
    <font>
      <sz val="14"/>
      <color rgb="FFFFFF00"/>
      <name val="Calibri"/>
      <family val="2"/>
    </font>
    <font>
      <sz val="11"/>
      <name val="Arial"/>
      <family val="2"/>
    </font>
    <font>
      <sz val="14"/>
      <name val="Arial"/>
      <family val="2"/>
    </font>
    <font>
      <sz val="14"/>
      <name val="Calibri"/>
      <family val="2"/>
    </font>
    <font>
      <sz val="14"/>
      <color rgb="FFFFFF00"/>
      <name val="Calibri"/>
      <family val="2"/>
      <scheme val="minor"/>
    </font>
    <font>
      <sz val="14"/>
      <color theme="1"/>
      <name val="Calibri"/>
      <family val="2"/>
      <scheme val="minor"/>
    </font>
    <font>
      <sz val="9"/>
      <name val="Arial"/>
      <family val="2"/>
    </font>
    <font>
      <b/>
      <sz val="9"/>
      <color indexed="12"/>
      <name val="Arial"/>
      <family val="2"/>
    </font>
    <font>
      <b/>
      <sz val="20"/>
      <color rgb="FFFFFF00"/>
      <name val="Arial"/>
      <family val="2"/>
    </font>
    <font>
      <b/>
      <sz val="20"/>
      <name val="Arial"/>
      <family val="2"/>
    </font>
    <font>
      <sz val="20"/>
      <name val="Arial"/>
      <family val="2"/>
    </font>
    <font>
      <sz val="20"/>
      <color rgb="FFFFFF00"/>
      <name val="Arial"/>
      <family val="2"/>
    </font>
    <font>
      <sz val="6"/>
      <name val="Arial"/>
      <family val="2"/>
    </font>
    <font>
      <sz val="16"/>
      <name val="Arial"/>
      <family val="2"/>
    </font>
    <font>
      <b/>
      <sz val="18"/>
      <color rgb="FFFFFF00"/>
      <name val="Calibri"/>
      <family val="2"/>
      <scheme val="minor"/>
    </font>
    <font>
      <b/>
      <sz val="14"/>
      <name val="Calibri"/>
      <family val="2"/>
    </font>
    <font>
      <sz val="10"/>
      <name val="Calibri"/>
      <family val="2"/>
    </font>
    <font>
      <u/>
      <sz val="10"/>
      <color theme="10"/>
      <name val="Arial"/>
      <family val="2"/>
    </font>
    <font>
      <b/>
      <u/>
      <sz val="8"/>
      <color indexed="12"/>
      <name val="Calibri"/>
      <family val="2"/>
    </font>
    <font>
      <b/>
      <sz val="11"/>
      <name val="Arial"/>
      <family val="2"/>
    </font>
    <font>
      <b/>
      <sz val="12"/>
      <name val="Calibri"/>
      <family val="2"/>
    </font>
    <font>
      <b/>
      <sz val="26"/>
      <name val="Calibri"/>
      <family val="2"/>
    </font>
    <font>
      <b/>
      <sz val="22"/>
      <color rgb="FFFFFF00"/>
      <name val="Calibri"/>
      <family val="2"/>
    </font>
    <font>
      <sz val="22"/>
      <color rgb="FFFFFF00"/>
      <name val="Arial"/>
      <family val="2"/>
    </font>
    <font>
      <b/>
      <sz val="12"/>
      <color indexed="62"/>
      <name val="Calibri"/>
      <family val="2"/>
    </font>
    <font>
      <b/>
      <sz val="20"/>
      <name val="Calibri"/>
      <family val="2"/>
    </font>
    <font>
      <sz val="14"/>
      <color rgb="FFFFFF00"/>
      <name val="Arial"/>
      <family val="2"/>
    </font>
    <font>
      <sz val="10"/>
      <color rgb="FFFFFF00"/>
      <name val="Arial"/>
      <family val="2"/>
    </font>
    <font>
      <b/>
      <sz val="14"/>
      <name val="Calibri"/>
      <family val="2"/>
      <scheme val="minor"/>
    </font>
    <font>
      <b/>
      <sz val="10"/>
      <name val="Calibri"/>
      <family val="2"/>
    </font>
    <font>
      <sz val="11"/>
      <color rgb="FF000000"/>
      <name val="Arial"/>
      <family val="2"/>
    </font>
    <font>
      <b/>
      <vertAlign val="superscript"/>
      <sz val="16"/>
      <color rgb="FFFFFF00"/>
      <name val="Arial"/>
      <family val="2"/>
    </font>
    <font>
      <b/>
      <sz val="18"/>
      <name val="Arial"/>
      <family val="2"/>
    </font>
    <font>
      <sz val="14"/>
      <color theme="1"/>
      <name val="Arial"/>
      <family val="2"/>
    </font>
    <font>
      <b/>
      <sz val="16"/>
      <color theme="1"/>
      <name val="Arial"/>
      <family val="2"/>
    </font>
    <font>
      <b/>
      <sz val="11"/>
      <color rgb="FFFF0000"/>
      <name val="Arial"/>
      <family val="2"/>
    </font>
    <font>
      <b/>
      <sz val="14"/>
      <color rgb="FFFF0000"/>
      <name val="Arial"/>
      <family val="2"/>
    </font>
    <font>
      <b/>
      <sz val="12"/>
      <color rgb="FFFF0000"/>
      <name val="Arial"/>
      <family val="2"/>
    </font>
    <font>
      <b/>
      <sz val="11"/>
      <color theme="1"/>
      <name val="Tahoma"/>
      <family val="2"/>
    </font>
    <font>
      <i/>
      <sz val="11"/>
      <color theme="1"/>
      <name val="Tahoma"/>
      <family val="2"/>
    </font>
    <font>
      <sz val="36"/>
      <name val="Arial"/>
      <family val="2"/>
    </font>
    <font>
      <sz val="24"/>
      <color rgb="FFFFFF00"/>
      <name val="Arial"/>
      <family val="2"/>
    </font>
    <font>
      <b/>
      <sz val="18"/>
      <color rgb="FFFFFF00"/>
      <name val="Arial"/>
      <family val="2"/>
    </font>
    <font>
      <b/>
      <sz val="24"/>
      <color rgb="FFFFFF00"/>
      <name val="Arial"/>
      <family val="2"/>
    </font>
    <font>
      <sz val="12"/>
      <color rgb="FF000080"/>
      <name val="Arial"/>
      <family val="2"/>
    </font>
    <font>
      <b/>
      <sz val="16"/>
      <color rgb="FFFFFF00"/>
      <name val="Calibri"/>
      <family val="2"/>
    </font>
    <font>
      <b/>
      <sz val="12"/>
      <color theme="0"/>
      <name val="Arial"/>
      <family val="2"/>
    </font>
    <font>
      <sz val="12"/>
      <color theme="0"/>
      <name val="Arial"/>
      <family val="2"/>
    </font>
    <font>
      <sz val="10"/>
      <color theme="0"/>
      <name val="Arial"/>
      <family val="2"/>
    </font>
    <font>
      <u/>
      <sz val="10"/>
      <color theme="0"/>
      <name val="Arial"/>
      <family val="2"/>
    </font>
    <font>
      <sz val="10"/>
      <color theme="0"/>
      <name val="Calibri"/>
      <family val="2"/>
    </font>
    <font>
      <b/>
      <vertAlign val="subscript"/>
      <sz val="11"/>
      <color rgb="FFFFFF00"/>
      <name val="Arial"/>
      <family val="2"/>
    </font>
    <font>
      <u/>
      <sz val="10"/>
      <color rgb="FFFFFF00"/>
      <name val="Arial"/>
      <family val="2"/>
    </font>
    <font>
      <sz val="31.2"/>
      <color rgb="FFFFFF00"/>
      <name val="Arial"/>
      <family val="2"/>
    </font>
    <font>
      <b/>
      <sz val="22"/>
      <name val="Arial"/>
      <family val="2"/>
    </font>
    <font>
      <u/>
      <sz val="14"/>
      <color theme="10"/>
      <name val="Arial"/>
      <family val="2"/>
    </font>
    <font>
      <b/>
      <sz val="10"/>
      <color rgb="FFFFFF00"/>
      <name val="Calibri"/>
      <family val="2"/>
    </font>
    <font>
      <b/>
      <vertAlign val="superscript"/>
      <sz val="20"/>
      <color rgb="FFFFFF00"/>
      <name val="Arial"/>
      <family val="2"/>
    </font>
    <font>
      <sz val="12"/>
      <color rgb="FF3E3E3E"/>
      <name val="Tahoma"/>
      <family val="2"/>
    </font>
    <font>
      <sz val="12"/>
      <color rgb="FF1F497D"/>
      <name val="Calibri"/>
      <family val="2"/>
    </font>
    <font>
      <b/>
      <sz val="14"/>
      <color rgb="FF000000"/>
      <name val="Arial"/>
      <family val="2"/>
    </font>
    <font>
      <b/>
      <sz val="14"/>
      <color rgb="FF000000"/>
      <name val="Times New Roman"/>
      <family val="1"/>
    </font>
    <font>
      <b/>
      <i/>
      <sz val="14"/>
      <color rgb="FF000000"/>
      <name val="Times New Roman"/>
      <family val="1"/>
    </font>
    <font>
      <sz val="11"/>
      <color indexed="8"/>
      <name val="Calibri"/>
      <family val="2"/>
    </font>
    <font>
      <sz val="10"/>
      <name val="Arial"/>
      <family val="2"/>
    </font>
    <font>
      <b/>
      <sz val="11"/>
      <color theme="0"/>
      <name val="Arial"/>
      <family val="2"/>
    </font>
    <font>
      <b/>
      <sz val="11"/>
      <color indexed="12"/>
      <name val="Arial"/>
      <family val="2"/>
    </font>
    <font>
      <sz val="16"/>
      <color rgb="FFFFFF00"/>
      <name val="Arial"/>
      <family val="2"/>
    </font>
    <font>
      <sz val="10"/>
      <name val="Arial"/>
      <family val="2"/>
    </font>
    <font>
      <u/>
      <sz val="11"/>
      <color theme="10"/>
      <name val="Arial"/>
      <family val="2"/>
    </font>
    <font>
      <b/>
      <sz val="11"/>
      <color theme="1"/>
      <name val="Calibri"/>
      <family val="2"/>
      <scheme val="minor"/>
    </font>
    <font>
      <b/>
      <sz val="11"/>
      <color rgb="FFFFFF00"/>
      <name val="Calibri"/>
      <family val="2"/>
      <scheme val="minor"/>
    </font>
    <font>
      <b/>
      <sz val="11"/>
      <name val="Calibri"/>
      <family val="2"/>
      <scheme val="minor"/>
    </font>
    <font>
      <sz val="11"/>
      <name val="Calibri"/>
      <family val="2"/>
      <scheme val="minor"/>
    </font>
    <font>
      <sz val="11"/>
      <color rgb="FFFFFF00"/>
      <name val="Calibri"/>
      <family val="2"/>
      <scheme val="minor"/>
    </font>
    <font>
      <sz val="10"/>
      <name val="Arial"/>
      <family val="2"/>
    </font>
    <font>
      <sz val="11"/>
      <color rgb="FF1F497D"/>
      <name val="Calibri"/>
      <family val="2"/>
      <scheme val="minor"/>
    </font>
    <font>
      <sz val="10"/>
      <name val="Arial"/>
      <family val="2"/>
    </font>
    <font>
      <sz val="18"/>
      <color rgb="FFFFFF00"/>
      <name val="Arial"/>
      <family val="2"/>
    </font>
  </fonts>
  <fills count="15">
    <fill>
      <patternFill patternType="none"/>
    </fill>
    <fill>
      <patternFill patternType="gray125"/>
    </fill>
    <fill>
      <patternFill patternType="solid">
        <fgColor rgb="FF0070C0"/>
        <bgColor indexed="64"/>
      </patternFill>
    </fill>
    <fill>
      <patternFill patternType="solid">
        <fgColor rgb="FFFFFF00"/>
        <bgColor indexed="64"/>
      </patternFill>
    </fill>
    <fill>
      <patternFill patternType="solid">
        <fgColor indexed="13"/>
        <bgColor indexed="64"/>
      </patternFill>
    </fill>
    <fill>
      <patternFill patternType="solid">
        <fgColor theme="6" tint="-0.249977111117893"/>
        <bgColor indexed="64"/>
      </patternFill>
    </fill>
    <fill>
      <patternFill patternType="solid">
        <fgColor rgb="FF92D050"/>
        <bgColor indexed="64"/>
      </patternFill>
    </fill>
    <fill>
      <patternFill patternType="solid">
        <fgColor theme="9" tint="0.79998168889431442"/>
        <bgColor indexed="64"/>
      </patternFill>
    </fill>
    <fill>
      <patternFill patternType="solid">
        <fgColor theme="6"/>
        <bgColor indexed="64"/>
      </patternFill>
    </fill>
    <fill>
      <patternFill patternType="solid">
        <fgColor rgb="FFFF0000"/>
        <bgColor indexed="64"/>
      </patternFill>
    </fill>
    <fill>
      <patternFill patternType="solid">
        <fgColor rgb="FFFFC000"/>
        <bgColor indexed="64"/>
      </patternFill>
    </fill>
    <fill>
      <patternFill patternType="solid">
        <fgColor theme="9" tint="0.59999389629810485"/>
        <bgColor indexed="64"/>
      </patternFill>
    </fill>
    <fill>
      <patternFill patternType="solid">
        <fgColor rgb="FF00B0F0"/>
        <bgColor indexed="64"/>
      </patternFill>
    </fill>
    <fill>
      <patternFill patternType="solid">
        <fgColor theme="0"/>
        <bgColor indexed="64"/>
      </patternFill>
    </fill>
    <fill>
      <patternFill patternType="solid">
        <fgColor rgb="FFFCD5B4"/>
        <bgColor indexed="64"/>
      </patternFill>
    </fill>
  </fills>
  <borders count="244">
    <border>
      <left/>
      <right/>
      <top/>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indexed="64"/>
      </right>
      <top style="thin">
        <color theme="0"/>
      </top>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bottom/>
      <diagonal/>
    </border>
    <border>
      <left/>
      <right style="thin">
        <color indexed="64"/>
      </right>
      <top/>
      <bottom/>
      <diagonal/>
    </border>
    <border>
      <left style="thin">
        <color theme="0"/>
      </left>
      <right style="thin">
        <color indexed="64"/>
      </right>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theme="0"/>
      </left>
      <right style="thin">
        <color indexed="64"/>
      </right>
      <top style="thin">
        <color theme="0"/>
      </top>
      <bottom style="thin">
        <color theme="0"/>
      </bottom>
      <diagonal/>
    </border>
    <border>
      <left style="thin">
        <color theme="0"/>
      </left>
      <right/>
      <top style="thin">
        <color indexed="64"/>
      </top>
      <bottom style="thin">
        <color theme="0"/>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theme="0"/>
      </right>
      <top/>
      <bottom style="thin">
        <color theme="0"/>
      </bottom>
      <diagonal/>
    </border>
    <border>
      <left style="thin">
        <color indexed="64"/>
      </left>
      <right style="thin">
        <color theme="0"/>
      </right>
      <top style="thin">
        <color theme="0"/>
      </top>
      <bottom/>
      <diagonal/>
    </border>
    <border>
      <left style="thin">
        <color indexed="64"/>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diagonal/>
    </border>
    <border>
      <left style="thin">
        <color theme="0"/>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theme="0"/>
      </bottom>
      <diagonal/>
    </border>
    <border>
      <left/>
      <right/>
      <top style="thin">
        <color indexed="64"/>
      </top>
      <bottom style="thin">
        <color theme="0"/>
      </bottom>
      <diagonal/>
    </border>
    <border>
      <left/>
      <right/>
      <top style="thin">
        <color theme="0"/>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style="thin">
        <color indexed="64"/>
      </right>
      <top style="thin">
        <color indexed="64"/>
      </top>
      <bottom/>
      <diagonal/>
    </border>
    <border>
      <left style="thin">
        <color indexed="64"/>
      </left>
      <right/>
      <top/>
      <bottom style="thin">
        <color theme="0"/>
      </bottom>
      <diagonal/>
    </border>
    <border>
      <left/>
      <right style="thin">
        <color indexed="64"/>
      </right>
      <top/>
      <bottom style="thin">
        <color theme="0"/>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medium">
        <color indexed="64"/>
      </left>
      <right style="thin">
        <color indexed="64"/>
      </right>
      <top style="medium">
        <color indexed="64"/>
      </top>
      <bottom style="medium">
        <color theme="0"/>
      </bottom>
      <diagonal/>
    </border>
    <border>
      <left style="thin">
        <color indexed="64"/>
      </left>
      <right style="thin">
        <color indexed="64"/>
      </right>
      <top style="medium">
        <color indexed="64"/>
      </top>
      <bottom style="medium">
        <color theme="0"/>
      </bottom>
      <diagonal/>
    </border>
    <border>
      <left style="thin">
        <color indexed="64"/>
      </left>
      <right style="medium">
        <color indexed="64"/>
      </right>
      <top style="medium">
        <color indexed="64"/>
      </top>
      <bottom style="medium">
        <color theme="0"/>
      </bottom>
      <diagonal/>
    </border>
    <border>
      <left style="medium">
        <color indexed="64"/>
      </left>
      <right style="thin">
        <color indexed="64"/>
      </right>
      <top style="medium">
        <color theme="0"/>
      </top>
      <bottom style="medium">
        <color theme="0"/>
      </bottom>
      <diagonal/>
    </border>
    <border>
      <left style="thin">
        <color indexed="64"/>
      </left>
      <right style="thin">
        <color indexed="64"/>
      </right>
      <top style="medium">
        <color theme="0"/>
      </top>
      <bottom style="medium">
        <color theme="0"/>
      </bottom>
      <diagonal/>
    </border>
    <border>
      <left style="thin">
        <color indexed="64"/>
      </left>
      <right style="medium">
        <color indexed="64"/>
      </right>
      <top style="medium">
        <color theme="0"/>
      </top>
      <bottom style="medium">
        <color theme="0"/>
      </bottom>
      <diagonal/>
    </border>
    <border>
      <left style="medium">
        <color indexed="64"/>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style="medium">
        <color indexed="64"/>
      </right>
      <top style="medium">
        <color theme="0"/>
      </top>
      <bottom style="thin">
        <color theme="0"/>
      </bottom>
      <diagonal/>
    </border>
    <border>
      <left style="medium">
        <color indexed="64"/>
      </left>
      <right style="thin">
        <color theme="0"/>
      </right>
      <top style="thin">
        <color theme="0"/>
      </top>
      <bottom style="medium">
        <color theme="0"/>
      </bottom>
      <diagonal/>
    </border>
    <border>
      <left style="thin">
        <color theme="0"/>
      </left>
      <right style="thin">
        <color theme="0"/>
      </right>
      <top style="thin">
        <color theme="0"/>
      </top>
      <bottom style="medium">
        <color theme="0"/>
      </bottom>
      <diagonal/>
    </border>
    <border>
      <left style="thin">
        <color theme="0"/>
      </left>
      <right style="medium">
        <color indexed="64"/>
      </right>
      <top style="thin">
        <color theme="0"/>
      </top>
      <bottom style="medium">
        <color theme="0"/>
      </bottom>
      <diagonal/>
    </border>
    <border>
      <left style="thin">
        <color indexed="64"/>
      </left>
      <right style="thin">
        <color indexed="64"/>
      </right>
      <top/>
      <bottom/>
      <diagonal/>
    </border>
    <border>
      <left/>
      <right style="thin">
        <color theme="0"/>
      </right>
      <top style="thin">
        <color theme="0"/>
      </top>
      <bottom/>
      <diagonal/>
    </border>
    <border>
      <left style="thin">
        <color theme="0"/>
      </left>
      <right/>
      <top style="thin">
        <color theme="0"/>
      </top>
      <bottom/>
      <diagonal/>
    </border>
    <border>
      <left style="thin">
        <color theme="0"/>
      </left>
      <right/>
      <top/>
      <bottom style="thin">
        <color indexed="64"/>
      </bottom>
      <diagonal/>
    </border>
    <border>
      <left style="thin">
        <color indexed="64"/>
      </left>
      <right style="thin">
        <color indexed="64"/>
      </right>
      <top/>
      <bottom style="medium">
        <color theme="0"/>
      </bottom>
      <diagonal/>
    </border>
    <border>
      <left style="thin">
        <color indexed="64"/>
      </left>
      <right style="thin">
        <color indexed="64"/>
      </right>
      <top style="medium">
        <color theme="0"/>
      </top>
      <bottom/>
      <diagonal/>
    </border>
    <border>
      <left style="thin">
        <color theme="0"/>
      </left>
      <right style="thin">
        <color indexed="64"/>
      </right>
      <top/>
      <bottom/>
      <diagonal/>
    </border>
    <border>
      <left style="thin">
        <color theme="0"/>
      </left>
      <right/>
      <top style="thin">
        <color theme="0"/>
      </top>
      <bottom style="thin">
        <color indexed="64"/>
      </bottom>
      <diagonal/>
    </border>
    <border>
      <left/>
      <right/>
      <top/>
      <bottom style="thin">
        <color theme="0"/>
      </bottom>
      <diagonal/>
    </border>
    <border>
      <left style="thin">
        <color theme="0"/>
      </left>
      <right style="thin">
        <color theme="0"/>
      </right>
      <top/>
      <bottom/>
      <diagonal/>
    </border>
    <border>
      <left style="thin">
        <color theme="0"/>
      </left>
      <right/>
      <top/>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diagonal/>
    </border>
    <border>
      <left style="thin">
        <color theme="0"/>
      </left>
      <right/>
      <top style="thin">
        <color indexed="64"/>
      </top>
      <bottom/>
      <diagonal/>
    </border>
    <border>
      <left style="thin">
        <color indexed="64"/>
      </left>
      <right style="thin">
        <color theme="0"/>
      </right>
      <top/>
      <bottom/>
      <diagonal/>
    </border>
    <border>
      <left/>
      <right style="thin">
        <color indexed="64"/>
      </right>
      <top style="thin">
        <color theme="0"/>
      </top>
      <bottom/>
      <diagonal/>
    </border>
    <border>
      <left/>
      <right style="thin">
        <color theme="0"/>
      </right>
      <top style="thin">
        <color theme="0"/>
      </top>
      <bottom style="thin">
        <color indexed="64"/>
      </bottom>
      <diagonal/>
    </border>
    <border>
      <left/>
      <right style="thin">
        <color theme="0"/>
      </right>
      <top/>
      <bottom/>
      <diagonal/>
    </border>
    <border>
      <left style="medium">
        <color indexed="64"/>
      </left>
      <right/>
      <top style="medium">
        <color indexed="64"/>
      </top>
      <bottom style="thin">
        <color theme="0"/>
      </bottom>
      <diagonal/>
    </border>
    <border>
      <left/>
      <right style="thin">
        <color indexed="64"/>
      </right>
      <top style="medium">
        <color indexed="64"/>
      </top>
      <bottom style="thin">
        <color theme="0"/>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theme="0"/>
      </top>
      <bottom style="thin">
        <color theme="0"/>
      </bottom>
      <diagonal/>
    </border>
    <border>
      <left style="medium">
        <color indexed="64"/>
      </left>
      <right style="thin">
        <color indexed="64"/>
      </right>
      <top style="thin">
        <color theme="0"/>
      </top>
      <bottom style="thin">
        <color theme="0"/>
      </bottom>
      <diagonal/>
    </border>
    <border>
      <left style="medium">
        <color indexed="64"/>
      </left>
      <right style="thin">
        <color indexed="64"/>
      </right>
      <top style="thin">
        <color theme="0"/>
      </top>
      <bottom style="medium">
        <color indexed="64"/>
      </bottom>
      <diagonal/>
    </border>
    <border>
      <left style="thin">
        <color indexed="64"/>
      </left>
      <right style="thin">
        <color indexed="64"/>
      </right>
      <top style="thin">
        <color theme="0"/>
      </top>
      <bottom style="medium">
        <color indexed="64"/>
      </bottom>
      <diagonal/>
    </border>
    <border>
      <left/>
      <right style="thin">
        <color theme="0"/>
      </right>
      <top style="thin">
        <color indexed="64"/>
      </top>
      <bottom/>
      <diagonal/>
    </border>
    <border>
      <left/>
      <right style="thin">
        <color theme="0"/>
      </right>
      <top/>
      <bottom style="thin">
        <color indexed="64"/>
      </bottom>
      <diagonal/>
    </border>
    <border>
      <left/>
      <right style="thin">
        <color theme="0"/>
      </right>
      <top/>
      <bottom style="thin">
        <color theme="0"/>
      </bottom>
      <diagonal/>
    </border>
    <border>
      <left style="thin">
        <color indexed="64"/>
      </left>
      <right/>
      <top style="thin">
        <color theme="0"/>
      </top>
      <bottom/>
      <diagonal/>
    </border>
    <border>
      <left style="medium">
        <color indexed="64"/>
      </left>
      <right style="thin">
        <color theme="0"/>
      </right>
      <top style="thin">
        <color theme="0"/>
      </top>
      <bottom/>
      <diagonal/>
    </border>
    <border>
      <left style="medium">
        <color indexed="64"/>
      </left>
      <right style="thin">
        <color theme="0"/>
      </right>
      <top/>
      <bottom style="thin">
        <color theme="0"/>
      </bottom>
      <diagonal/>
    </border>
    <border>
      <left style="medium">
        <color indexed="64"/>
      </left>
      <right/>
      <top style="thin">
        <color theme="0"/>
      </top>
      <bottom/>
      <diagonal/>
    </border>
    <border>
      <left style="medium">
        <color indexed="64"/>
      </left>
      <right/>
      <top/>
      <bottom style="thin">
        <color theme="0"/>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theme="0"/>
      </left>
      <right/>
      <top style="thin">
        <color theme="0"/>
      </top>
      <bottom style="medium">
        <color indexed="64"/>
      </bottom>
      <diagonal/>
    </border>
    <border>
      <left/>
      <right style="thin">
        <color theme="0"/>
      </right>
      <top style="thin">
        <color theme="0"/>
      </top>
      <bottom style="medium">
        <color indexed="64"/>
      </bottom>
      <diagonal/>
    </border>
    <border>
      <left/>
      <right/>
      <top style="thin">
        <color theme="0"/>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theme="0"/>
      </left>
      <right/>
      <top style="medium">
        <color indexed="64"/>
      </top>
      <bottom/>
      <diagonal/>
    </border>
    <border>
      <left/>
      <right style="thin">
        <color theme="0"/>
      </right>
      <top style="medium">
        <color indexed="64"/>
      </top>
      <bottom/>
      <diagonal/>
    </border>
    <border>
      <left style="thin">
        <color theme="0"/>
      </left>
      <right style="medium">
        <color indexed="64"/>
      </right>
      <top/>
      <bottom style="thin">
        <color theme="0"/>
      </bottom>
      <diagonal/>
    </border>
    <border>
      <left/>
      <right style="thin">
        <color theme="0"/>
      </right>
      <top/>
      <bottom style="medium">
        <color indexed="64"/>
      </bottom>
      <diagonal/>
    </border>
    <border>
      <left/>
      <right/>
      <top style="thin">
        <color theme="0"/>
      </top>
      <bottom/>
      <diagonal/>
    </border>
    <border>
      <left style="thin">
        <color theme="0"/>
      </left>
      <right/>
      <top style="thin">
        <color theme="1"/>
      </top>
      <bottom/>
      <diagonal/>
    </border>
    <border>
      <left/>
      <right/>
      <top style="thin">
        <color theme="1"/>
      </top>
      <bottom/>
      <diagonal/>
    </border>
    <border>
      <left/>
      <right style="thin">
        <color theme="1"/>
      </right>
      <top style="thin">
        <color theme="1"/>
      </top>
      <bottom/>
      <diagonal/>
    </border>
    <border>
      <left style="thin">
        <color theme="0"/>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0"/>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style="medium">
        <color indexed="64"/>
      </right>
      <top style="thin">
        <color theme="0"/>
      </top>
      <bottom/>
      <diagonal/>
    </border>
    <border>
      <left style="thin">
        <color indexed="64"/>
      </left>
      <right/>
      <top style="thin">
        <color theme="1"/>
      </top>
      <bottom/>
      <diagonal/>
    </border>
    <border>
      <left/>
      <right style="thin">
        <color indexed="64"/>
      </right>
      <top style="thin">
        <color theme="1"/>
      </top>
      <bottom/>
      <diagonal/>
    </border>
    <border>
      <left style="thin">
        <color indexed="64"/>
      </left>
      <right/>
      <top/>
      <bottom style="thin">
        <color theme="1"/>
      </bottom>
      <diagonal/>
    </border>
    <border>
      <left/>
      <right style="medium">
        <color indexed="64"/>
      </right>
      <top style="thin">
        <color theme="1"/>
      </top>
      <bottom/>
      <diagonal/>
    </border>
    <border>
      <left/>
      <right style="medium">
        <color indexed="64"/>
      </right>
      <top style="thin">
        <color indexed="64"/>
      </top>
      <bottom style="thin">
        <color theme="0"/>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theme="1"/>
      </left>
      <right/>
      <top style="thin">
        <color theme="0"/>
      </top>
      <bottom style="thin">
        <color theme="0"/>
      </bottom>
      <diagonal/>
    </border>
    <border>
      <left style="thin">
        <color theme="1"/>
      </left>
      <right style="thin">
        <color theme="0"/>
      </right>
      <top style="thin">
        <color theme="0"/>
      </top>
      <bottom style="thin">
        <color theme="0"/>
      </bottom>
      <diagonal/>
    </border>
    <border>
      <left style="thin">
        <color theme="0"/>
      </left>
      <right style="thin">
        <color theme="1"/>
      </right>
      <top style="thin">
        <color theme="0"/>
      </top>
      <bottom style="thin">
        <color theme="0"/>
      </bottom>
      <diagonal/>
    </border>
    <border>
      <left style="thin">
        <color theme="1"/>
      </left>
      <right style="thin">
        <color theme="0"/>
      </right>
      <top style="thin">
        <color theme="0"/>
      </top>
      <bottom/>
      <diagonal/>
    </border>
    <border>
      <left style="thin">
        <color theme="0"/>
      </left>
      <right style="thin">
        <color theme="1"/>
      </right>
      <top style="thin">
        <color theme="0"/>
      </top>
      <bottom/>
      <diagonal/>
    </border>
    <border>
      <left style="thin">
        <color theme="1"/>
      </left>
      <right style="thin">
        <color theme="0"/>
      </right>
      <top style="thin">
        <color theme="0"/>
      </top>
      <bottom style="thin">
        <color theme="1"/>
      </bottom>
      <diagonal/>
    </border>
    <border>
      <left style="thin">
        <color theme="0"/>
      </left>
      <right style="thin">
        <color theme="0"/>
      </right>
      <top style="thin">
        <color theme="0"/>
      </top>
      <bottom style="thin">
        <color theme="1"/>
      </bottom>
      <diagonal/>
    </border>
    <border>
      <left style="thin">
        <color theme="0"/>
      </left>
      <right style="thin">
        <color theme="1"/>
      </right>
      <top style="thin">
        <color theme="0"/>
      </top>
      <bottom style="thin">
        <color theme="1"/>
      </bottom>
      <diagonal/>
    </border>
    <border>
      <left style="thin">
        <color theme="0"/>
      </left>
      <right style="thin">
        <color theme="0"/>
      </right>
      <top style="thin">
        <color theme="1"/>
      </top>
      <bottom/>
      <diagonal/>
    </border>
    <border>
      <left style="thin">
        <color theme="0"/>
      </left>
      <right style="thin">
        <color theme="1"/>
      </right>
      <top style="thin">
        <color theme="1"/>
      </top>
      <bottom/>
      <diagonal/>
    </border>
    <border>
      <left style="thin">
        <color theme="0"/>
      </left>
      <right style="thin">
        <color theme="1"/>
      </right>
      <top/>
      <bottom style="thin">
        <color theme="0"/>
      </bottom>
      <diagonal/>
    </border>
    <border>
      <left style="thin">
        <color theme="0"/>
      </left>
      <right style="thin">
        <color theme="1"/>
      </right>
      <top style="thin">
        <color indexed="64"/>
      </top>
      <bottom style="thin">
        <color theme="0"/>
      </bottom>
      <diagonal/>
    </border>
    <border>
      <left style="thin">
        <color theme="0"/>
      </left>
      <right style="thin">
        <color theme="1"/>
      </right>
      <top style="thin">
        <color theme="0"/>
      </top>
      <bottom style="thin">
        <color indexed="64"/>
      </bottom>
      <diagonal/>
    </border>
    <border>
      <left style="thin">
        <color theme="0"/>
      </left>
      <right style="thin">
        <color indexed="64"/>
      </right>
      <top style="thin">
        <color theme="0"/>
      </top>
      <bottom style="thin">
        <color theme="1"/>
      </bottom>
      <diagonal/>
    </border>
    <border>
      <left style="thin">
        <color indexed="64"/>
      </left>
      <right style="thin">
        <color theme="0"/>
      </right>
      <top/>
      <bottom style="thick">
        <color theme="0"/>
      </bottom>
      <diagonal/>
    </border>
    <border>
      <left style="thin">
        <color theme="0"/>
      </left>
      <right style="thin">
        <color theme="0"/>
      </right>
      <top/>
      <bottom style="thick">
        <color theme="0"/>
      </bottom>
      <diagonal/>
    </border>
    <border>
      <left style="thin">
        <color theme="0"/>
      </left>
      <right style="thin">
        <color indexed="64"/>
      </right>
      <top/>
      <bottom style="thick">
        <color theme="0"/>
      </bottom>
      <diagonal/>
    </border>
    <border>
      <left style="thin">
        <color indexed="64"/>
      </left>
      <right style="thin">
        <color theme="0"/>
      </right>
      <top style="thick">
        <color theme="0"/>
      </top>
      <bottom style="thick">
        <color theme="0"/>
      </bottom>
      <diagonal/>
    </border>
    <border>
      <left style="thin">
        <color theme="0"/>
      </left>
      <right style="thin">
        <color theme="0"/>
      </right>
      <top style="thick">
        <color theme="0"/>
      </top>
      <bottom style="thick">
        <color theme="0"/>
      </bottom>
      <diagonal/>
    </border>
    <border>
      <left style="thin">
        <color theme="0"/>
      </left>
      <right style="thin">
        <color indexed="64"/>
      </right>
      <top style="thick">
        <color theme="0"/>
      </top>
      <bottom style="thick">
        <color theme="0"/>
      </bottom>
      <diagonal/>
    </border>
    <border>
      <left style="thin">
        <color indexed="64"/>
      </left>
      <right/>
      <top style="thick">
        <color theme="0"/>
      </top>
      <bottom style="thick">
        <color theme="0"/>
      </bottom>
      <diagonal/>
    </border>
    <border>
      <left/>
      <right/>
      <top style="thick">
        <color theme="0"/>
      </top>
      <bottom style="thick">
        <color theme="0"/>
      </bottom>
      <diagonal/>
    </border>
    <border>
      <left/>
      <right style="thin">
        <color indexed="64"/>
      </right>
      <top style="thick">
        <color theme="0"/>
      </top>
      <bottom style="thick">
        <color theme="0"/>
      </bottom>
      <diagonal/>
    </border>
    <border>
      <left style="thin">
        <color indexed="64"/>
      </left>
      <right/>
      <top style="thick">
        <color theme="0"/>
      </top>
      <bottom/>
      <diagonal/>
    </border>
    <border>
      <left/>
      <right/>
      <top style="thick">
        <color theme="0"/>
      </top>
      <bottom/>
      <diagonal/>
    </border>
    <border>
      <left/>
      <right style="thin">
        <color indexed="64"/>
      </right>
      <top style="thick">
        <color theme="0"/>
      </top>
      <bottom/>
      <diagonal/>
    </border>
    <border>
      <left style="medium">
        <color indexed="64"/>
      </left>
      <right/>
      <top style="medium">
        <color indexed="64"/>
      </top>
      <bottom/>
      <diagonal/>
    </border>
    <border>
      <left style="thin">
        <color theme="0"/>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theme="0"/>
      </right>
      <top style="medium">
        <color indexed="64"/>
      </top>
      <bottom/>
      <diagonal/>
    </border>
    <border>
      <left style="medium">
        <color indexed="64"/>
      </left>
      <right style="thin">
        <color theme="0"/>
      </right>
      <top/>
      <bottom/>
      <diagonal/>
    </border>
    <border>
      <left/>
      <right/>
      <top style="medium">
        <color indexed="64"/>
      </top>
      <bottom style="thin">
        <color theme="0"/>
      </bottom>
      <diagonal/>
    </border>
    <border>
      <left/>
      <right style="thin">
        <color theme="0"/>
      </right>
      <top style="medium">
        <color indexed="64"/>
      </top>
      <bottom style="thin">
        <color theme="0"/>
      </bottom>
      <diagonal/>
    </border>
    <border>
      <left style="medium">
        <color indexed="64"/>
      </left>
      <right/>
      <top style="thin">
        <color theme="0"/>
      </top>
      <bottom style="medium">
        <color indexed="64"/>
      </bottom>
      <diagonal/>
    </border>
    <border>
      <left style="thin">
        <color rgb="FF000000"/>
      </left>
      <right style="thin">
        <color theme="0"/>
      </right>
      <top style="thin">
        <color rgb="FF000000"/>
      </top>
      <bottom style="thin">
        <color theme="0"/>
      </bottom>
      <diagonal/>
    </border>
    <border>
      <left style="thin">
        <color theme="0"/>
      </left>
      <right style="thin">
        <color theme="0"/>
      </right>
      <top style="thin">
        <color rgb="FF000000"/>
      </top>
      <bottom style="thin">
        <color theme="0"/>
      </bottom>
      <diagonal/>
    </border>
    <border>
      <left style="thin">
        <color theme="0"/>
      </left>
      <right style="thin">
        <color rgb="FF000000"/>
      </right>
      <top style="thin">
        <color rgb="FF000000"/>
      </top>
      <bottom style="thin">
        <color theme="0"/>
      </bottom>
      <diagonal/>
    </border>
    <border>
      <left style="thin">
        <color rgb="FF000000"/>
      </left>
      <right style="thin">
        <color theme="0"/>
      </right>
      <top style="thin">
        <color theme="0"/>
      </top>
      <bottom style="thin">
        <color theme="0"/>
      </bottom>
      <diagonal/>
    </border>
    <border>
      <left style="thin">
        <color theme="0"/>
      </left>
      <right style="thin">
        <color rgb="FF000000"/>
      </right>
      <top style="thin">
        <color theme="0"/>
      </top>
      <bottom style="thin">
        <color theme="0"/>
      </bottom>
      <diagonal/>
    </border>
    <border>
      <left style="thin">
        <color rgb="FF000000"/>
      </left>
      <right style="thin">
        <color theme="0"/>
      </right>
      <top style="thin">
        <color theme="0"/>
      </top>
      <bottom style="thin">
        <color rgb="FF000000"/>
      </bottom>
      <diagonal/>
    </border>
    <border>
      <left style="thin">
        <color theme="0"/>
      </left>
      <right style="thin">
        <color theme="0"/>
      </right>
      <top style="thin">
        <color theme="0"/>
      </top>
      <bottom style="thin">
        <color rgb="FF000000"/>
      </bottom>
      <diagonal/>
    </border>
    <border>
      <left style="thin">
        <color theme="0"/>
      </left>
      <right style="thin">
        <color rgb="FF000000"/>
      </right>
      <top style="thin">
        <color theme="0"/>
      </top>
      <bottom style="thin">
        <color rgb="FF000000"/>
      </bottom>
      <diagonal/>
    </border>
    <border>
      <left style="medium">
        <color indexed="64"/>
      </left>
      <right style="medium">
        <color indexed="64"/>
      </right>
      <top style="medium">
        <color indexed="64"/>
      </top>
      <bottom/>
      <diagonal/>
    </border>
    <border>
      <left/>
      <right style="medium">
        <color indexed="64"/>
      </right>
      <top style="medium">
        <color indexed="64"/>
      </top>
      <bottom style="thin">
        <color theme="0"/>
      </bottom>
      <diagonal/>
    </border>
    <border>
      <left style="medium">
        <color indexed="64"/>
      </left>
      <right style="medium">
        <color indexed="64"/>
      </right>
      <top/>
      <bottom style="thin">
        <color indexed="64"/>
      </bottom>
      <diagonal/>
    </border>
    <border>
      <left style="thin">
        <color theme="0"/>
      </left>
      <right style="medium">
        <color indexed="64"/>
      </right>
      <top style="thin">
        <color theme="0"/>
      </top>
      <bottom/>
      <diagonal/>
    </border>
    <border>
      <left style="medium">
        <color indexed="64"/>
      </left>
      <right style="medium">
        <color indexed="64"/>
      </right>
      <top/>
      <bottom style="thin">
        <color theme="0"/>
      </bottom>
      <diagonal/>
    </border>
    <border>
      <left style="medium">
        <color indexed="64"/>
      </left>
      <right style="thin">
        <color theme="0"/>
      </right>
      <top style="thin">
        <color theme="0"/>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theme="0"/>
      </top>
      <bottom style="thin">
        <color theme="0"/>
      </bottom>
      <diagonal/>
    </border>
    <border>
      <left style="thin">
        <color indexed="64"/>
      </left>
      <right style="medium">
        <color indexed="64"/>
      </right>
      <top/>
      <bottom style="thin">
        <color theme="0"/>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theme="0"/>
      </top>
      <bottom style="medium">
        <color indexed="64"/>
      </bottom>
      <diagonal/>
    </border>
    <border>
      <left/>
      <right style="medium">
        <color indexed="64"/>
      </right>
      <top/>
      <bottom style="thin">
        <color theme="1"/>
      </bottom>
      <diagonal/>
    </border>
    <border>
      <left style="thin">
        <color indexed="64"/>
      </left>
      <right/>
      <top style="thin">
        <color theme="1"/>
      </top>
      <bottom style="thin">
        <color theme="0"/>
      </bottom>
      <diagonal/>
    </border>
    <border>
      <left style="medium">
        <color indexed="64"/>
      </left>
      <right style="medium">
        <color indexed="64"/>
      </right>
      <top style="medium">
        <color indexed="64"/>
      </top>
      <bottom style="thin">
        <color theme="0"/>
      </bottom>
      <diagonal/>
    </border>
    <border>
      <left style="thin">
        <color indexed="64"/>
      </left>
      <right style="thin">
        <color indexed="64"/>
      </right>
      <top style="medium">
        <color indexed="64"/>
      </top>
      <bottom style="thin">
        <color theme="0"/>
      </bottom>
      <diagonal/>
    </border>
    <border>
      <left style="thin">
        <color theme="0"/>
      </left>
      <right style="thin">
        <color theme="0"/>
      </right>
      <top style="medium">
        <color indexed="64"/>
      </top>
      <bottom style="thin">
        <color indexed="64"/>
      </bottom>
      <diagonal/>
    </border>
    <border>
      <left style="thin">
        <color indexed="64"/>
      </left>
      <right style="medium">
        <color indexed="64"/>
      </right>
      <top style="thin">
        <color theme="0"/>
      </top>
      <bottom style="thin">
        <color theme="0"/>
      </bottom>
      <diagonal/>
    </border>
    <border>
      <left style="thin">
        <color indexed="64"/>
      </left>
      <right style="medium">
        <color indexed="64"/>
      </right>
      <top style="thin">
        <color theme="0"/>
      </top>
      <bottom style="medium">
        <color indexed="64"/>
      </bottom>
      <diagonal/>
    </border>
  </borders>
  <cellStyleXfs count="75">
    <xf numFmtId="0" fontId="0" fillId="0" borderId="0"/>
    <xf numFmtId="0" fontId="1" fillId="0" borderId="0"/>
    <xf numFmtId="0" fontId="11" fillId="0" borderId="0"/>
    <xf numFmtId="0" fontId="1" fillId="0" borderId="0"/>
    <xf numFmtId="0" fontId="1" fillId="0" borderId="0"/>
    <xf numFmtId="0" fontId="11" fillId="0" borderId="0"/>
    <xf numFmtId="0" fontId="11" fillId="0" borderId="0"/>
    <xf numFmtId="0" fontId="21" fillId="0" borderId="0"/>
    <xf numFmtId="0" fontId="11" fillId="0" borderId="0"/>
    <xf numFmtId="0" fontId="1" fillId="0" borderId="0"/>
    <xf numFmtId="0" fontId="1" fillId="0" borderId="0"/>
    <xf numFmtId="0" fontId="45" fillId="0" borderId="0" applyNumberFormat="0" applyFill="0" applyBorder="0" applyAlignment="0" applyProtection="0">
      <alignment vertical="top"/>
      <protection locked="0"/>
    </xf>
    <xf numFmtId="0" fontId="1" fillId="0" borderId="0"/>
    <xf numFmtId="0" fontId="1" fillId="0" borderId="0"/>
    <xf numFmtId="0" fontId="1" fillId="0" borderId="0"/>
    <xf numFmtId="0" fontId="1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91" fillId="0" borderId="0" applyFont="0" applyFill="0" applyBorder="0" applyAlignment="0" applyProtection="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9" fontId="91" fillId="0" borderId="0" applyFont="0" applyFill="0" applyBorder="0" applyAlignment="0" applyProtection="0"/>
    <xf numFmtId="0" fontId="92" fillId="0" borderId="0"/>
    <xf numFmtId="0" fontId="96" fillId="0" borderId="0"/>
    <xf numFmtId="0" fontId="103" fillId="0" borderId="0"/>
    <xf numFmtId="0" fontId="105" fillId="0" borderId="0"/>
    <xf numFmtId="0" fontId="11" fillId="0" borderId="0"/>
  </cellStyleXfs>
  <cellXfs count="3121">
    <xf numFmtId="0" fontId="0" fillId="0" borderId="0" xfId="0"/>
    <xf numFmtId="0" fontId="12" fillId="3" borderId="12" xfId="2" applyFont="1" applyFill="1" applyBorder="1" applyAlignment="1" applyProtection="1">
      <alignment horizontal="center" vertical="center"/>
      <protection hidden="1"/>
    </xf>
    <xf numFmtId="0" fontId="13" fillId="0" borderId="0" xfId="2" applyFont="1" applyFill="1" applyBorder="1" applyAlignment="1" applyProtection="1">
      <alignment vertical="center"/>
      <protection hidden="1"/>
    </xf>
    <xf numFmtId="0" fontId="11" fillId="0" borderId="0" xfId="2" applyFont="1" applyProtection="1">
      <protection hidden="1"/>
    </xf>
    <xf numFmtId="0" fontId="9" fillId="0" borderId="0" xfId="2" applyFont="1" applyFill="1" applyBorder="1" applyAlignment="1" applyProtection="1">
      <alignment horizontal="center" vertical="center"/>
      <protection hidden="1"/>
    </xf>
    <xf numFmtId="166" fontId="9" fillId="0" borderId="0" xfId="2" applyNumberFormat="1" applyFont="1" applyFill="1" applyBorder="1" applyAlignment="1" applyProtection="1">
      <alignment horizontal="center" vertical="center"/>
      <protection hidden="1"/>
    </xf>
    <xf numFmtId="0" fontId="12" fillId="0" borderId="0" xfId="2" applyFont="1" applyFill="1" applyBorder="1" applyAlignment="1" applyProtection="1">
      <alignment vertical="center"/>
      <protection hidden="1"/>
    </xf>
    <xf numFmtId="169" fontId="9" fillId="0" borderId="0" xfId="2" applyNumberFormat="1" applyFont="1" applyFill="1" applyBorder="1" applyAlignment="1" applyProtection="1">
      <alignment horizontal="center" vertical="center"/>
      <protection hidden="1"/>
    </xf>
    <xf numFmtId="0" fontId="11" fillId="0" borderId="0" xfId="2" applyFont="1" applyFill="1" applyAlignment="1" applyProtection="1">
      <alignment vertical="center"/>
      <protection hidden="1"/>
    </xf>
    <xf numFmtId="3" fontId="11" fillId="0" borderId="0" xfId="2" applyNumberFormat="1" applyFont="1" applyFill="1" applyProtection="1">
      <protection hidden="1"/>
    </xf>
    <xf numFmtId="0" fontId="11" fillId="0" borderId="0" xfId="6" applyProtection="1">
      <protection hidden="1"/>
    </xf>
    <xf numFmtId="0" fontId="22" fillId="0" borderId="0" xfId="6" applyFont="1" applyFill="1" applyBorder="1" applyAlignment="1" applyProtection="1">
      <alignment vertical="center"/>
      <protection hidden="1"/>
    </xf>
    <xf numFmtId="0" fontId="10" fillId="2" borderId="67" xfId="6" applyFont="1" applyFill="1" applyBorder="1" applyAlignment="1" applyProtection="1">
      <alignment horizontal="center"/>
      <protection hidden="1"/>
    </xf>
    <xf numFmtId="0" fontId="10" fillId="2" borderId="68" xfId="6" applyFont="1" applyFill="1" applyBorder="1" applyAlignment="1" applyProtection="1">
      <alignment horizontal="center"/>
      <protection hidden="1"/>
    </xf>
    <xf numFmtId="0" fontId="10" fillId="2" borderId="69" xfId="6" applyFont="1" applyFill="1" applyBorder="1" applyAlignment="1" applyProtection="1">
      <alignment horizontal="center"/>
      <protection hidden="1"/>
    </xf>
    <xf numFmtId="0" fontId="10" fillId="5" borderId="67" xfId="6" applyFont="1" applyFill="1" applyBorder="1" applyAlignment="1" applyProtection="1">
      <alignment horizontal="center"/>
      <protection hidden="1"/>
    </xf>
    <xf numFmtId="0" fontId="10" fillId="5" borderId="68" xfId="6" applyFont="1" applyFill="1" applyBorder="1" applyAlignment="1" applyProtection="1">
      <alignment horizontal="center"/>
      <protection hidden="1"/>
    </xf>
    <xf numFmtId="0" fontId="10" fillId="5" borderId="69" xfId="6" applyFont="1" applyFill="1" applyBorder="1" applyAlignment="1" applyProtection="1">
      <alignment horizontal="center"/>
      <protection hidden="1"/>
    </xf>
    <xf numFmtId="0" fontId="7" fillId="6" borderId="67" xfId="6" applyFont="1" applyFill="1" applyBorder="1" applyAlignment="1" applyProtection="1">
      <alignment horizontal="center"/>
      <protection hidden="1"/>
    </xf>
    <xf numFmtId="0" fontId="12" fillId="6" borderId="68" xfId="6" applyFont="1" applyFill="1" applyBorder="1" applyAlignment="1" applyProtection="1">
      <alignment horizontal="center"/>
      <protection hidden="1"/>
    </xf>
    <xf numFmtId="0" fontId="7" fillId="6" borderId="68" xfId="6" applyFont="1" applyFill="1" applyBorder="1" applyAlignment="1" applyProtection="1">
      <alignment horizontal="center"/>
      <protection hidden="1"/>
    </xf>
    <xf numFmtId="0" fontId="12" fillId="6" borderId="69" xfId="6" applyFont="1" applyFill="1" applyBorder="1" applyAlignment="1" applyProtection="1">
      <alignment horizontal="center"/>
      <protection hidden="1"/>
    </xf>
    <xf numFmtId="0" fontId="7" fillId="7" borderId="67" xfId="6" applyFont="1" applyFill="1" applyBorder="1" applyAlignment="1" applyProtection="1">
      <alignment horizontal="center"/>
      <protection hidden="1"/>
    </xf>
    <xf numFmtId="0" fontId="12" fillId="7" borderId="68" xfId="6" applyFont="1" applyFill="1" applyBorder="1" applyAlignment="1" applyProtection="1">
      <alignment horizontal="center"/>
      <protection hidden="1"/>
    </xf>
    <xf numFmtId="0" fontId="12" fillId="7" borderId="69" xfId="6" applyFont="1" applyFill="1" applyBorder="1" applyAlignment="1" applyProtection="1">
      <alignment horizontal="center"/>
      <protection hidden="1"/>
    </xf>
    <xf numFmtId="0" fontId="10" fillId="2" borderId="70" xfId="6" applyFont="1" applyFill="1" applyBorder="1" applyAlignment="1" applyProtection="1">
      <alignment horizontal="center" vertical="top"/>
      <protection hidden="1"/>
    </xf>
    <xf numFmtId="0" fontId="10" fillId="2" borderId="71" xfId="6" applyFont="1" applyFill="1" applyBorder="1" applyAlignment="1" applyProtection="1">
      <alignment horizontal="center" vertical="top"/>
      <protection hidden="1"/>
    </xf>
    <xf numFmtId="0" fontId="10" fillId="2" borderId="72" xfId="6" applyFont="1" applyFill="1" applyBorder="1" applyAlignment="1" applyProtection="1">
      <alignment horizontal="center" vertical="top"/>
      <protection hidden="1"/>
    </xf>
    <xf numFmtId="0" fontId="10" fillId="5" borderId="70" xfId="6" applyFont="1" applyFill="1" applyBorder="1" applyAlignment="1" applyProtection="1">
      <alignment horizontal="center" vertical="top"/>
      <protection hidden="1"/>
    </xf>
    <xf numFmtId="0" fontId="10" fillId="5" borderId="71" xfId="6" applyFont="1" applyFill="1" applyBorder="1" applyAlignment="1" applyProtection="1">
      <alignment horizontal="center" vertical="top"/>
      <protection hidden="1"/>
    </xf>
    <xf numFmtId="0" fontId="10" fillId="5" borderId="72" xfId="6" applyFont="1" applyFill="1" applyBorder="1" applyAlignment="1" applyProtection="1">
      <alignment horizontal="center" vertical="top"/>
      <protection hidden="1"/>
    </xf>
    <xf numFmtId="0" fontId="7" fillId="6" borderId="70" xfId="6" applyFont="1" applyFill="1" applyBorder="1" applyAlignment="1" applyProtection="1">
      <alignment horizontal="center" vertical="top"/>
      <protection hidden="1"/>
    </xf>
    <xf numFmtId="0" fontId="12" fillId="6" borderId="71" xfId="6" applyFont="1" applyFill="1" applyBorder="1" applyAlignment="1" applyProtection="1">
      <alignment horizontal="center" vertical="top"/>
      <protection hidden="1"/>
    </xf>
    <xf numFmtId="0" fontId="7" fillId="6" borderId="71" xfId="6" applyFont="1" applyFill="1" applyBorder="1" applyAlignment="1" applyProtection="1">
      <alignment horizontal="center" vertical="top"/>
      <protection hidden="1"/>
    </xf>
    <xf numFmtId="0" fontId="12" fillId="6" borderId="72" xfId="6" applyFont="1" applyFill="1" applyBorder="1" applyAlignment="1" applyProtection="1">
      <alignment horizontal="center" vertical="top"/>
      <protection hidden="1"/>
    </xf>
    <xf numFmtId="0" fontId="7" fillId="7" borderId="70" xfId="6" applyFont="1" applyFill="1" applyBorder="1" applyAlignment="1" applyProtection="1">
      <alignment horizontal="center" vertical="top"/>
      <protection hidden="1"/>
    </xf>
    <xf numFmtId="0" fontId="12" fillId="7" borderId="71" xfId="6" applyFont="1" applyFill="1" applyBorder="1" applyAlignment="1" applyProtection="1">
      <alignment horizontal="center" vertical="top"/>
      <protection hidden="1"/>
    </xf>
    <xf numFmtId="0" fontId="12" fillId="7" borderId="71" xfId="6" applyFont="1" applyFill="1" applyBorder="1" applyAlignment="1" applyProtection="1">
      <alignment vertical="center"/>
      <protection hidden="1"/>
    </xf>
    <xf numFmtId="0" fontId="12" fillId="7" borderId="72" xfId="6" applyFont="1" applyFill="1" applyBorder="1" applyAlignment="1" applyProtection="1">
      <alignment horizontal="center" vertical="top"/>
      <protection hidden="1"/>
    </xf>
    <xf numFmtId="0" fontId="11" fillId="0" borderId="0" xfId="6" applyAlignment="1" applyProtection="1">
      <alignment vertical="top"/>
      <protection hidden="1"/>
    </xf>
    <xf numFmtId="3" fontId="10" fillId="2" borderId="73" xfId="6" applyNumberFormat="1" applyFont="1" applyFill="1" applyBorder="1" applyAlignment="1" applyProtection="1">
      <alignment horizontal="center" vertical="center"/>
      <protection hidden="1"/>
    </xf>
    <xf numFmtId="0" fontId="10" fillId="2" borderId="46" xfId="6" applyFont="1" applyFill="1" applyBorder="1" applyAlignment="1" applyProtection="1">
      <alignment horizontal="center" vertical="center"/>
      <protection hidden="1"/>
    </xf>
    <xf numFmtId="2" fontId="10" fillId="2" borderId="46" xfId="6" applyNumberFormat="1" applyFont="1" applyFill="1" applyBorder="1" applyAlignment="1" applyProtection="1">
      <alignment horizontal="center" vertical="center"/>
      <protection hidden="1"/>
    </xf>
    <xf numFmtId="0" fontId="10" fillId="2" borderId="74" xfId="6" applyFont="1" applyFill="1" applyBorder="1" applyAlignment="1" applyProtection="1">
      <alignment horizontal="center" vertical="center"/>
      <protection hidden="1"/>
    </xf>
    <xf numFmtId="3" fontId="7" fillId="3" borderId="73" xfId="6" applyNumberFormat="1" applyFont="1" applyFill="1" applyBorder="1" applyAlignment="1" applyProtection="1">
      <alignment horizontal="center" vertical="center"/>
      <protection locked="0"/>
    </xf>
    <xf numFmtId="4" fontId="10" fillId="5" borderId="46" xfId="6" applyNumberFormat="1" applyFont="1" applyFill="1" applyBorder="1" applyAlignment="1" applyProtection="1">
      <alignment horizontal="center" vertical="center"/>
      <protection hidden="1"/>
    </xf>
    <xf numFmtId="3" fontId="10" fillId="5" borderId="46" xfId="6" applyNumberFormat="1" applyFont="1" applyFill="1" applyBorder="1" applyAlignment="1" applyProtection="1">
      <alignment horizontal="center" vertical="center"/>
      <protection hidden="1"/>
    </xf>
    <xf numFmtId="3" fontId="7" fillId="3" borderId="46" xfId="6" applyNumberFormat="1" applyFont="1" applyFill="1" applyBorder="1" applyAlignment="1" applyProtection="1">
      <alignment horizontal="center" vertical="center"/>
      <protection locked="0"/>
    </xf>
    <xf numFmtId="10" fontId="7" fillId="3" borderId="46" xfId="6" applyNumberFormat="1" applyFont="1" applyFill="1" applyBorder="1" applyAlignment="1" applyProtection="1">
      <alignment horizontal="center" vertical="center"/>
      <protection locked="0"/>
    </xf>
    <xf numFmtId="2" fontId="10" fillId="5" borderId="46" xfId="6" applyNumberFormat="1" applyFont="1" applyFill="1" applyBorder="1" applyAlignment="1" applyProtection="1">
      <alignment horizontal="center" vertical="center"/>
      <protection hidden="1"/>
    </xf>
    <xf numFmtId="2" fontId="10" fillId="5" borderId="74" xfId="6" applyNumberFormat="1" applyFont="1" applyFill="1" applyBorder="1" applyAlignment="1" applyProtection="1">
      <alignment horizontal="center" vertical="center"/>
      <protection hidden="1"/>
    </xf>
    <xf numFmtId="4" fontId="12" fillId="6" borderId="46" xfId="6" applyNumberFormat="1" applyFont="1" applyFill="1" applyBorder="1" applyAlignment="1" applyProtection="1">
      <alignment horizontal="center" vertical="center"/>
      <protection hidden="1"/>
    </xf>
    <xf numFmtId="3" fontId="12" fillId="6" borderId="46" xfId="6" applyNumberFormat="1" applyFont="1" applyFill="1" applyBorder="1" applyAlignment="1" applyProtection="1">
      <alignment horizontal="center" vertical="center"/>
      <protection hidden="1"/>
    </xf>
    <xf numFmtId="10" fontId="12" fillId="3" borderId="46" xfId="6" applyNumberFormat="1" applyFont="1" applyFill="1" applyBorder="1" applyAlignment="1" applyProtection="1">
      <alignment horizontal="center" vertical="center"/>
      <protection locked="0"/>
    </xf>
    <xf numFmtId="2" fontId="12" fillId="6" borderId="74" xfId="6" applyNumberFormat="1" applyFont="1" applyFill="1" applyBorder="1" applyAlignment="1" applyProtection="1">
      <alignment horizontal="center" vertical="center"/>
      <protection hidden="1"/>
    </xf>
    <xf numFmtId="4" fontId="12" fillId="7" borderId="46" xfId="6" applyNumberFormat="1" applyFont="1" applyFill="1" applyBorder="1" applyAlignment="1" applyProtection="1">
      <alignment horizontal="center" vertical="center"/>
      <protection hidden="1"/>
    </xf>
    <xf numFmtId="3" fontId="12" fillId="7" borderId="46" xfId="6" applyNumberFormat="1" applyFont="1" applyFill="1" applyBorder="1" applyAlignment="1" applyProtection="1">
      <alignment horizontal="center" vertical="center"/>
      <protection hidden="1"/>
    </xf>
    <xf numFmtId="2" fontId="26" fillId="7" borderId="46" xfId="6" applyNumberFormat="1" applyFont="1" applyFill="1" applyBorder="1" applyAlignment="1" applyProtection="1">
      <alignment horizontal="center" vertical="center"/>
      <protection hidden="1"/>
    </xf>
    <xf numFmtId="2" fontId="12" fillId="7" borderId="74" xfId="6" applyNumberFormat="1" applyFont="1" applyFill="1" applyBorder="1" applyAlignment="1" applyProtection="1">
      <alignment horizontal="center" vertical="center"/>
      <protection hidden="1"/>
    </xf>
    <xf numFmtId="0" fontId="11" fillId="0" borderId="0" xfId="6" applyAlignment="1" applyProtection="1">
      <alignment vertical="center"/>
      <protection hidden="1"/>
    </xf>
    <xf numFmtId="3" fontId="10" fillId="2" borderId="75" xfId="6" applyNumberFormat="1" applyFont="1" applyFill="1" applyBorder="1" applyAlignment="1" applyProtection="1">
      <alignment horizontal="center" vertical="center"/>
      <protection hidden="1"/>
    </xf>
    <xf numFmtId="0" fontId="10" fillId="2" borderId="15" xfId="6" applyFont="1" applyFill="1" applyBorder="1" applyAlignment="1" applyProtection="1">
      <alignment horizontal="center" vertical="center"/>
      <protection hidden="1"/>
    </xf>
    <xf numFmtId="2" fontId="10" fillId="2" borderId="15" xfId="6" applyNumberFormat="1" applyFont="1" applyFill="1" applyBorder="1" applyAlignment="1" applyProtection="1">
      <alignment horizontal="center" vertical="center"/>
      <protection hidden="1"/>
    </xf>
    <xf numFmtId="0" fontId="10" fillId="2" borderId="76" xfId="6" applyFont="1" applyFill="1" applyBorder="1" applyAlignment="1" applyProtection="1">
      <alignment horizontal="center" vertical="center"/>
      <protection hidden="1"/>
    </xf>
    <xf numFmtId="3" fontId="10" fillId="5" borderId="75" xfId="6" applyNumberFormat="1" applyFont="1" applyFill="1" applyBorder="1" applyAlignment="1" applyProtection="1">
      <alignment horizontal="center" vertical="center"/>
      <protection hidden="1"/>
    </xf>
    <xf numFmtId="4" fontId="10" fillId="5" borderId="15" xfId="6" applyNumberFormat="1" applyFont="1" applyFill="1" applyBorder="1" applyAlignment="1" applyProtection="1">
      <alignment horizontal="center" vertical="center"/>
      <protection hidden="1"/>
    </xf>
    <xf numFmtId="3" fontId="10" fillId="5" borderId="15" xfId="6" applyNumberFormat="1" applyFont="1" applyFill="1" applyBorder="1" applyAlignment="1" applyProtection="1">
      <alignment horizontal="center" vertical="center"/>
      <protection hidden="1"/>
    </xf>
    <xf numFmtId="10" fontId="10" fillId="5" borderId="15" xfId="6" applyNumberFormat="1" applyFont="1" applyFill="1" applyBorder="1" applyAlignment="1" applyProtection="1">
      <alignment horizontal="center" vertical="center"/>
      <protection hidden="1"/>
    </xf>
    <xf numFmtId="2" fontId="10" fillId="5" borderId="15" xfId="6" applyNumberFormat="1" applyFont="1" applyFill="1" applyBorder="1" applyAlignment="1" applyProtection="1">
      <alignment horizontal="center" vertical="center"/>
      <protection hidden="1"/>
    </xf>
    <xf numFmtId="2" fontId="10" fillId="5" borderId="76" xfId="6" applyNumberFormat="1" applyFont="1" applyFill="1" applyBorder="1" applyAlignment="1" applyProtection="1">
      <alignment horizontal="center" vertical="center"/>
      <protection hidden="1"/>
    </xf>
    <xf numFmtId="3" fontId="7" fillId="6" borderId="75" xfId="6" applyNumberFormat="1" applyFont="1" applyFill="1" applyBorder="1" applyAlignment="1" applyProtection="1">
      <alignment horizontal="center" vertical="center"/>
      <protection hidden="1"/>
    </xf>
    <xf numFmtId="4" fontId="12" fillId="6" borderId="15" xfId="6" applyNumberFormat="1" applyFont="1" applyFill="1" applyBorder="1" applyAlignment="1" applyProtection="1">
      <alignment horizontal="center" vertical="center"/>
      <protection hidden="1"/>
    </xf>
    <xf numFmtId="3" fontId="7" fillId="6" borderId="15" xfId="6" applyNumberFormat="1" applyFont="1" applyFill="1" applyBorder="1" applyAlignment="1" applyProtection="1">
      <alignment horizontal="center" vertical="center"/>
      <protection hidden="1"/>
    </xf>
    <xf numFmtId="10" fontId="12" fillId="6" borderId="15" xfId="6" applyNumberFormat="1" applyFont="1" applyFill="1" applyBorder="1" applyAlignment="1" applyProtection="1">
      <alignment horizontal="center" vertical="center"/>
      <protection hidden="1"/>
    </xf>
    <xf numFmtId="3" fontId="7" fillId="7" borderId="75" xfId="6" applyNumberFormat="1" applyFont="1" applyFill="1" applyBorder="1" applyAlignment="1" applyProtection="1">
      <alignment horizontal="center" vertical="center"/>
      <protection hidden="1"/>
    </xf>
    <xf numFmtId="4" fontId="12" fillId="7" borderId="15" xfId="6" applyNumberFormat="1" applyFont="1" applyFill="1" applyBorder="1" applyAlignment="1" applyProtection="1">
      <alignment horizontal="center" vertical="center"/>
      <protection hidden="1"/>
    </xf>
    <xf numFmtId="10" fontId="12" fillId="7" borderId="15" xfId="6" applyNumberFormat="1" applyFont="1" applyFill="1" applyBorder="1" applyAlignment="1" applyProtection="1">
      <alignment horizontal="center" vertical="center"/>
      <protection hidden="1"/>
    </xf>
    <xf numFmtId="2" fontId="26" fillId="7" borderId="15" xfId="6" applyNumberFormat="1" applyFont="1" applyFill="1" applyBorder="1" applyAlignment="1" applyProtection="1">
      <alignment horizontal="center" vertical="center"/>
      <protection hidden="1"/>
    </xf>
    <xf numFmtId="2" fontId="12" fillId="7" borderId="76" xfId="6" applyNumberFormat="1" applyFont="1" applyFill="1" applyBorder="1" applyAlignment="1" applyProtection="1">
      <alignment horizontal="center" vertical="center"/>
      <protection hidden="1"/>
    </xf>
    <xf numFmtId="2" fontId="12" fillId="0" borderId="0" xfId="6" applyNumberFormat="1" applyFont="1" applyFill="1" applyBorder="1" applyAlignment="1" applyProtection="1">
      <alignment horizontal="center" vertical="center"/>
      <protection hidden="1"/>
    </xf>
    <xf numFmtId="0" fontId="11" fillId="0" borderId="0" xfId="6" applyFill="1" applyAlignment="1" applyProtection="1">
      <alignment vertical="center"/>
      <protection hidden="1"/>
    </xf>
    <xf numFmtId="3" fontId="10" fillId="2" borderId="77" xfId="6" applyNumberFormat="1" applyFont="1" applyFill="1" applyBorder="1" applyAlignment="1" applyProtection="1">
      <alignment horizontal="center" vertical="center"/>
      <protection hidden="1"/>
    </xf>
    <xf numFmtId="0" fontId="10" fillId="2" borderId="78" xfId="6" applyFont="1" applyFill="1" applyBorder="1" applyAlignment="1" applyProtection="1">
      <alignment horizontal="center" vertical="center"/>
      <protection hidden="1"/>
    </xf>
    <xf numFmtId="2" fontId="10" fillId="2" borderId="78" xfId="6" applyNumberFormat="1" applyFont="1" applyFill="1" applyBorder="1" applyAlignment="1" applyProtection="1">
      <alignment horizontal="center" vertical="center"/>
      <protection hidden="1"/>
    </xf>
    <xf numFmtId="0" fontId="10" fillId="2" borderId="79" xfId="6" applyFont="1" applyFill="1" applyBorder="1" applyAlignment="1" applyProtection="1">
      <alignment horizontal="center" vertical="center"/>
      <protection hidden="1"/>
    </xf>
    <xf numFmtId="3" fontId="10" fillId="5" borderId="80" xfId="6" applyNumberFormat="1" applyFont="1" applyFill="1" applyBorder="1" applyAlignment="1" applyProtection="1">
      <alignment horizontal="center" vertical="center"/>
      <protection hidden="1"/>
    </xf>
    <xf numFmtId="4" fontId="10" fillId="5" borderId="53" xfId="6" applyNumberFormat="1" applyFont="1" applyFill="1" applyBorder="1" applyAlignment="1" applyProtection="1">
      <alignment horizontal="center" vertical="center"/>
      <protection hidden="1"/>
    </xf>
    <xf numFmtId="3" fontId="10" fillId="5" borderId="53" xfId="6" applyNumberFormat="1" applyFont="1" applyFill="1" applyBorder="1" applyAlignment="1" applyProtection="1">
      <alignment horizontal="center" vertical="center"/>
      <protection hidden="1"/>
    </xf>
    <xf numFmtId="10" fontId="10" fillId="5" borderId="53" xfId="6" applyNumberFormat="1" applyFont="1" applyFill="1" applyBorder="1" applyAlignment="1" applyProtection="1">
      <alignment horizontal="center" vertical="center"/>
      <protection hidden="1"/>
    </xf>
    <xf numFmtId="2" fontId="10" fillId="5" borderId="53" xfId="6" applyNumberFormat="1" applyFont="1" applyFill="1" applyBorder="1" applyAlignment="1" applyProtection="1">
      <alignment horizontal="center" vertical="center"/>
      <protection hidden="1"/>
    </xf>
    <xf numFmtId="2" fontId="10" fillId="5" borderId="81" xfId="6" applyNumberFormat="1" applyFont="1" applyFill="1" applyBorder="1" applyAlignment="1" applyProtection="1">
      <alignment horizontal="center" vertical="center"/>
      <protection hidden="1"/>
    </xf>
    <xf numFmtId="3" fontId="7" fillId="6" borderId="77" xfId="6" applyNumberFormat="1" applyFont="1" applyFill="1" applyBorder="1" applyAlignment="1" applyProtection="1">
      <alignment horizontal="center" vertical="center"/>
      <protection hidden="1"/>
    </xf>
    <xf numFmtId="4" fontId="12" fillId="6" borderId="78" xfId="6" applyNumberFormat="1" applyFont="1" applyFill="1" applyBorder="1" applyAlignment="1" applyProtection="1">
      <alignment horizontal="center" vertical="center"/>
      <protection hidden="1"/>
    </xf>
    <xf numFmtId="3" fontId="7" fillId="6" borderId="53" xfId="6" applyNumberFormat="1" applyFont="1" applyFill="1" applyBorder="1" applyAlignment="1" applyProtection="1">
      <alignment horizontal="center" vertical="center"/>
      <protection hidden="1"/>
    </xf>
    <xf numFmtId="3" fontId="7" fillId="7" borderId="77" xfId="6" applyNumberFormat="1" applyFont="1" applyFill="1" applyBorder="1" applyAlignment="1" applyProtection="1">
      <alignment horizontal="center" vertical="center"/>
      <protection hidden="1"/>
    </xf>
    <xf numFmtId="4" fontId="12" fillId="7" borderId="78" xfId="6" applyNumberFormat="1" applyFont="1" applyFill="1" applyBorder="1" applyAlignment="1" applyProtection="1">
      <alignment horizontal="center" vertical="center"/>
      <protection hidden="1"/>
    </xf>
    <xf numFmtId="2" fontId="26" fillId="7" borderId="78" xfId="6" applyNumberFormat="1" applyFont="1" applyFill="1" applyBorder="1" applyAlignment="1" applyProtection="1">
      <alignment horizontal="center" vertical="center"/>
      <protection hidden="1"/>
    </xf>
    <xf numFmtId="2" fontId="12" fillId="7" borderId="79" xfId="6" applyNumberFormat="1" applyFont="1" applyFill="1" applyBorder="1" applyAlignment="1" applyProtection="1">
      <alignment horizontal="center" vertical="center"/>
      <protection hidden="1"/>
    </xf>
    <xf numFmtId="0" fontId="10" fillId="2" borderId="80" xfId="6" applyFont="1" applyFill="1" applyBorder="1" applyAlignment="1" applyProtection="1">
      <alignment horizontal="center"/>
      <protection hidden="1"/>
    </xf>
    <xf numFmtId="0" fontId="10" fillId="2" borderId="53" xfId="6" applyFont="1" applyFill="1" applyBorder="1" applyAlignment="1" applyProtection="1">
      <alignment horizontal="center"/>
      <protection hidden="1"/>
    </xf>
    <xf numFmtId="0" fontId="10" fillId="2" borderId="81" xfId="6" applyFont="1" applyFill="1" applyBorder="1" applyAlignment="1" applyProtection="1">
      <alignment horizontal="center"/>
      <protection hidden="1"/>
    </xf>
    <xf numFmtId="0" fontId="10" fillId="2" borderId="73" xfId="6" applyFont="1" applyFill="1" applyBorder="1" applyAlignment="1" applyProtection="1">
      <alignment horizontal="center" vertical="top"/>
      <protection hidden="1"/>
    </xf>
    <xf numFmtId="0" fontId="10" fillId="2" borderId="46" xfId="6" applyFont="1" applyFill="1" applyBorder="1" applyAlignment="1" applyProtection="1">
      <alignment horizontal="center" vertical="top"/>
      <protection hidden="1"/>
    </xf>
    <xf numFmtId="0" fontId="10" fillId="2" borderId="74" xfId="6" applyFont="1" applyFill="1" applyBorder="1" applyAlignment="1" applyProtection="1">
      <alignment horizontal="center" vertical="top"/>
      <protection hidden="1"/>
    </xf>
    <xf numFmtId="0" fontId="7" fillId="6" borderId="73" xfId="6" applyFont="1" applyFill="1" applyBorder="1" applyAlignment="1" applyProtection="1">
      <alignment horizontal="center" vertical="top"/>
      <protection hidden="1"/>
    </xf>
    <xf numFmtId="0" fontId="12" fillId="6" borderId="46" xfId="6" applyFont="1" applyFill="1" applyBorder="1" applyAlignment="1" applyProtection="1">
      <alignment horizontal="center" vertical="top"/>
      <protection hidden="1"/>
    </xf>
    <xf numFmtId="0" fontId="12" fillId="6" borderId="74" xfId="6" applyFont="1" applyFill="1" applyBorder="1" applyAlignment="1" applyProtection="1">
      <alignment horizontal="center" vertical="top"/>
      <protection hidden="1"/>
    </xf>
    <xf numFmtId="0" fontId="12" fillId="7" borderId="46" xfId="6" applyFont="1" applyFill="1" applyBorder="1" applyAlignment="1" applyProtection="1">
      <alignment horizontal="center" vertical="top"/>
      <protection hidden="1"/>
    </xf>
    <xf numFmtId="0" fontId="24" fillId="0" borderId="0" xfId="6" applyFont="1" applyFill="1" applyBorder="1" applyAlignment="1" applyProtection="1">
      <alignment horizontal="center" vertical="center"/>
      <protection hidden="1"/>
    </xf>
    <xf numFmtId="0" fontId="27" fillId="0" borderId="0" xfId="6" applyFont="1" applyProtection="1">
      <protection hidden="1"/>
    </xf>
    <xf numFmtId="0" fontId="11" fillId="0" borderId="0" xfId="6" applyFill="1" applyBorder="1" applyProtection="1">
      <protection hidden="1"/>
    </xf>
    <xf numFmtId="0" fontId="15" fillId="0" borderId="0" xfId="6" applyFont="1" applyProtection="1">
      <protection hidden="1"/>
    </xf>
    <xf numFmtId="0" fontId="28" fillId="0" borderId="0" xfId="6" applyFont="1" applyFill="1" applyBorder="1" applyAlignment="1" applyProtection="1">
      <alignment vertical="center"/>
      <protection hidden="1"/>
    </xf>
    <xf numFmtId="2" fontId="5" fillId="0" borderId="0" xfId="6" applyNumberFormat="1" applyFont="1" applyFill="1" applyBorder="1" applyAlignment="1" applyProtection="1">
      <alignment vertical="center"/>
      <protection hidden="1"/>
    </xf>
    <xf numFmtId="0" fontId="29" fillId="0" borderId="0" xfId="6" applyFont="1" applyAlignment="1" applyProtection="1">
      <alignment horizontal="left" vertical="center"/>
      <protection hidden="1"/>
    </xf>
    <xf numFmtId="0" fontId="5" fillId="0" borderId="0" xfId="6" applyFont="1" applyFill="1" applyBorder="1" applyAlignment="1" applyProtection="1">
      <alignment vertical="center"/>
      <protection hidden="1"/>
    </xf>
    <xf numFmtId="0" fontId="11" fillId="0" borderId="0" xfId="6" applyFont="1" applyAlignment="1" applyProtection="1">
      <alignment horizontal="left" vertical="center"/>
      <protection hidden="1"/>
    </xf>
    <xf numFmtId="3" fontId="5" fillId="0" borderId="0" xfId="6" applyNumberFormat="1" applyFont="1" applyFill="1" applyBorder="1" applyAlignment="1" applyProtection="1">
      <alignment vertical="center"/>
      <protection hidden="1"/>
    </xf>
    <xf numFmtId="0" fontId="5" fillId="0" borderId="0" xfId="6" applyFont="1" applyFill="1" applyBorder="1" applyAlignment="1" applyProtection="1">
      <protection hidden="1"/>
    </xf>
    <xf numFmtId="2" fontId="30" fillId="0" borderId="0" xfId="6" applyNumberFormat="1" applyFont="1" applyBorder="1" applyAlignment="1" applyProtection="1">
      <protection hidden="1"/>
    </xf>
    <xf numFmtId="2" fontId="30" fillId="0" borderId="0" xfId="6" applyNumberFormat="1" applyFont="1" applyFill="1" applyBorder="1" applyAlignment="1" applyProtection="1">
      <protection hidden="1"/>
    </xf>
    <xf numFmtId="0" fontId="30" fillId="0" borderId="0" xfId="6" applyFont="1" applyFill="1" applyBorder="1" applyAlignment="1" applyProtection="1">
      <protection hidden="1"/>
    </xf>
    <xf numFmtId="2" fontId="30" fillId="0" borderId="0" xfId="6" applyNumberFormat="1" applyFont="1" applyFill="1" applyBorder="1" applyAlignment="1" applyProtection="1">
      <alignment horizontal="center" vertical="center"/>
      <protection hidden="1"/>
    </xf>
    <xf numFmtId="0" fontId="31" fillId="0" borderId="0" xfId="6" applyFont="1" applyFill="1" applyBorder="1" applyAlignment="1" applyProtection="1">
      <alignment vertical="center"/>
      <protection hidden="1"/>
    </xf>
    <xf numFmtId="2" fontId="15" fillId="0" borderId="0" xfId="6" applyNumberFormat="1" applyFont="1" applyFill="1" applyBorder="1" applyAlignment="1" applyProtection="1">
      <alignment vertical="center"/>
      <protection hidden="1"/>
    </xf>
    <xf numFmtId="0" fontId="15" fillId="0" borderId="0" xfId="6" applyFont="1" applyFill="1" applyBorder="1" applyAlignment="1" applyProtection="1">
      <alignment vertical="center"/>
      <protection hidden="1"/>
    </xf>
    <xf numFmtId="3" fontId="15" fillId="0" borderId="0" xfId="6" applyNumberFormat="1" applyFont="1" applyFill="1" applyBorder="1" applyAlignment="1" applyProtection="1">
      <alignment vertical="center"/>
      <protection hidden="1"/>
    </xf>
    <xf numFmtId="2" fontId="2" fillId="0" borderId="0" xfId="6" applyNumberFormat="1" applyFont="1" applyFill="1" applyBorder="1" applyAlignment="1" applyProtection="1">
      <alignment horizontal="center" vertical="center"/>
      <protection hidden="1"/>
    </xf>
    <xf numFmtId="2" fontId="15" fillId="0" borderId="0" xfId="6" applyNumberFormat="1" applyFont="1" applyFill="1" applyBorder="1" applyAlignment="1" applyProtection="1">
      <alignment horizontal="center" vertical="center"/>
      <protection hidden="1"/>
    </xf>
    <xf numFmtId="3" fontId="15" fillId="0" borderId="0" xfId="6" applyNumberFormat="1" applyFont="1" applyFill="1" applyBorder="1" applyAlignment="1" applyProtection="1">
      <alignment horizontal="center" vertical="center"/>
      <protection hidden="1"/>
    </xf>
    <xf numFmtId="0" fontId="32" fillId="0" borderId="0" xfId="6" applyFont="1" applyFill="1" applyBorder="1" applyAlignment="1" applyProtection="1">
      <protection hidden="1"/>
    </xf>
    <xf numFmtId="0" fontId="32" fillId="0" borderId="0" xfId="6" applyFont="1" applyFill="1" applyBorder="1" applyAlignment="1" applyProtection="1">
      <alignment vertical="center"/>
      <protection hidden="1"/>
    </xf>
    <xf numFmtId="2" fontId="34" fillId="0" borderId="0" xfId="6" applyNumberFormat="1" applyFont="1" applyFill="1" applyBorder="1" applyAlignment="1" applyProtection="1">
      <alignment horizontal="center"/>
      <protection hidden="1"/>
    </xf>
    <xf numFmtId="2" fontId="35" fillId="0" borderId="0" xfId="6" applyNumberFormat="1" applyFont="1" applyFill="1" applyBorder="1" applyAlignment="1" applyProtection="1">
      <alignment horizontal="center"/>
      <protection hidden="1"/>
    </xf>
    <xf numFmtId="0" fontId="34" fillId="0" borderId="0" xfId="6" applyFont="1" applyProtection="1">
      <protection hidden="1"/>
    </xf>
    <xf numFmtId="0" fontId="12" fillId="0" borderId="0" xfId="6" applyFont="1" applyFill="1" applyBorder="1" applyAlignment="1" applyProtection="1">
      <alignment horizontal="center" vertical="center"/>
      <protection hidden="1"/>
    </xf>
    <xf numFmtId="0" fontId="11" fillId="0" borderId="0" xfId="6" applyAlignment="1" applyProtection="1">
      <alignment horizontal="left" vertical="center" textRotation="90"/>
      <protection hidden="1"/>
    </xf>
    <xf numFmtId="0" fontId="11" fillId="0" borderId="0" xfId="6" applyBorder="1" applyAlignment="1" applyProtection="1">
      <protection hidden="1"/>
    </xf>
    <xf numFmtId="0" fontId="11" fillId="0" borderId="0" xfId="6" applyFill="1" applyProtection="1">
      <protection hidden="1"/>
    </xf>
    <xf numFmtId="2" fontId="10" fillId="2" borderId="21" xfId="6" applyNumberFormat="1" applyFont="1" applyFill="1" applyBorder="1" applyAlignment="1" applyProtection="1">
      <alignment horizontal="center" vertical="center"/>
      <protection hidden="1"/>
    </xf>
    <xf numFmtId="5" fontId="10" fillId="2" borderId="102" xfId="6" applyNumberFormat="1" applyFont="1" applyFill="1" applyBorder="1" applyAlignment="1" applyProtection="1">
      <alignment horizontal="center" vertical="center"/>
      <protection hidden="1"/>
    </xf>
    <xf numFmtId="0" fontId="11" fillId="0" borderId="0" xfId="6" applyAlignment="1" applyProtection="1">
      <alignment horizontal="center" vertical="center"/>
      <protection hidden="1"/>
    </xf>
    <xf numFmtId="0" fontId="11" fillId="0" borderId="0" xfId="6" applyFill="1" applyBorder="1" applyAlignment="1" applyProtection="1">
      <alignment horizontal="center" vertical="center"/>
      <protection hidden="1"/>
    </xf>
    <xf numFmtId="0" fontId="12" fillId="0" borderId="0" xfId="6" applyFont="1" applyFill="1" applyBorder="1" applyAlignment="1" applyProtection="1">
      <protection hidden="1"/>
    </xf>
    <xf numFmtId="2" fontId="10" fillId="2" borderId="104" xfId="6" applyNumberFormat="1" applyFont="1" applyFill="1" applyBorder="1" applyAlignment="1" applyProtection="1">
      <alignment horizontal="center" vertical="center"/>
      <protection hidden="1"/>
    </xf>
    <xf numFmtId="5" fontId="10" fillId="2" borderId="105" xfId="6" applyNumberFormat="1" applyFont="1" applyFill="1" applyBorder="1" applyAlignment="1" applyProtection="1">
      <alignment horizontal="center" vertical="center"/>
      <protection hidden="1"/>
    </xf>
    <xf numFmtId="0" fontId="12" fillId="0" borderId="0" xfId="6" applyFont="1" applyProtection="1">
      <protection hidden="1"/>
    </xf>
    <xf numFmtId="0" fontId="10" fillId="2" borderId="35" xfId="6" applyFont="1" applyFill="1" applyBorder="1" applyAlignment="1" applyProtection="1">
      <alignment horizontal="center" vertical="center"/>
      <protection hidden="1"/>
    </xf>
    <xf numFmtId="0" fontId="10" fillId="2" borderId="43" xfId="6" applyFont="1" applyFill="1" applyBorder="1" applyAlignment="1" applyProtection="1">
      <alignment horizontal="center" vertical="center"/>
      <protection hidden="1"/>
    </xf>
    <xf numFmtId="0" fontId="10" fillId="2" borderId="19" xfId="6" applyFont="1" applyFill="1" applyBorder="1" applyAlignment="1" applyProtection="1">
      <alignment horizontal="center" vertical="center"/>
      <protection hidden="1"/>
    </xf>
    <xf numFmtId="0" fontId="12" fillId="4" borderId="15" xfId="6" applyFont="1" applyFill="1" applyBorder="1" applyAlignment="1" applyProtection="1">
      <alignment horizontal="center" vertical="center"/>
      <protection locked="0"/>
    </xf>
    <xf numFmtId="0" fontId="10" fillId="2" borderId="16" xfId="6" applyFont="1" applyFill="1" applyBorder="1" applyAlignment="1" applyProtection="1">
      <alignment horizontal="center" vertical="center"/>
      <protection hidden="1"/>
    </xf>
    <xf numFmtId="0" fontId="13" fillId="0" borderId="0" xfId="6" applyFont="1" applyProtection="1">
      <protection hidden="1"/>
    </xf>
    <xf numFmtId="3" fontId="10" fillId="2" borderId="115" xfId="6" applyNumberFormat="1" applyFont="1" applyFill="1" applyBorder="1" applyAlignment="1" applyProtection="1">
      <alignment horizontal="center" vertical="center"/>
      <protection hidden="1"/>
    </xf>
    <xf numFmtId="3" fontId="10" fillId="2" borderId="103" xfId="6" applyNumberFormat="1" applyFont="1" applyFill="1" applyBorder="1" applyAlignment="1" applyProtection="1">
      <alignment horizontal="center" vertical="center"/>
      <protection hidden="1"/>
    </xf>
    <xf numFmtId="0" fontId="15" fillId="0" borderId="0" xfId="2" applyFont="1" applyAlignment="1" applyProtection="1">
      <protection hidden="1"/>
    </xf>
    <xf numFmtId="0" fontId="41" fillId="0" borderId="0" xfId="2" applyFont="1" applyAlignment="1" applyProtection="1">
      <protection hidden="1"/>
    </xf>
    <xf numFmtId="0" fontId="11" fillId="0" borderId="0" xfId="2" applyProtection="1">
      <protection hidden="1"/>
    </xf>
    <xf numFmtId="0" fontId="42" fillId="2" borderId="53" xfId="2" applyFont="1" applyFill="1" applyBorder="1" applyAlignment="1" applyProtection="1">
      <alignment horizontal="center" vertical="center"/>
      <protection hidden="1"/>
    </xf>
    <xf numFmtId="0" fontId="43" fillId="0" borderId="0" xfId="2" applyFont="1" applyAlignment="1" applyProtection="1">
      <alignment vertical="center"/>
      <protection hidden="1"/>
    </xf>
    <xf numFmtId="0" fontId="44" fillId="0" borderId="0" xfId="2" applyFont="1" applyAlignment="1" applyProtection="1">
      <alignment vertical="center"/>
      <protection hidden="1"/>
    </xf>
    <xf numFmtId="0" fontId="46" fillId="0" borderId="0" xfId="11" applyFont="1" applyAlignment="1" applyProtection="1">
      <alignment vertical="center"/>
      <protection hidden="1"/>
    </xf>
    <xf numFmtId="3" fontId="7" fillId="3" borderId="118" xfId="2" applyNumberFormat="1" applyFont="1" applyFill="1" applyBorder="1" applyAlignment="1" applyProtection="1">
      <alignment horizontal="center" vertical="center"/>
      <protection locked="0"/>
    </xf>
    <xf numFmtId="0" fontId="11" fillId="0" borderId="0" xfId="2" applyAlignment="1" applyProtection="1">
      <alignment vertical="center"/>
      <protection hidden="1"/>
    </xf>
    <xf numFmtId="168" fontId="12" fillId="4" borderId="15" xfId="2" applyNumberFormat="1" applyFont="1" applyFill="1" applyBorder="1" applyAlignment="1" applyProtection="1">
      <alignment horizontal="center" vertical="center"/>
      <protection locked="0"/>
    </xf>
    <xf numFmtId="172" fontId="12" fillId="0" borderId="0" xfId="2" applyNumberFormat="1" applyFont="1" applyFill="1" applyBorder="1" applyAlignment="1" applyProtection="1">
      <alignment horizontal="center" vertical="center"/>
      <protection locked="0"/>
    </xf>
    <xf numFmtId="10" fontId="7" fillId="3" borderId="46" xfId="2" applyNumberFormat="1" applyFont="1" applyFill="1" applyBorder="1" applyAlignment="1" applyProtection="1">
      <alignment horizontal="center" vertical="center"/>
      <protection locked="0"/>
    </xf>
    <xf numFmtId="0" fontId="12" fillId="0" borderId="0" xfId="2" applyNumberFormat="1" applyFont="1" applyFill="1" applyBorder="1" applyAlignment="1" applyProtection="1">
      <alignment horizontal="center" vertical="center"/>
      <protection hidden="1"/>
    </xf>
    <xf numFmtId="3" fontId="10" fillId="2" borderId="122" xfId="2" applyNumberFormat="1" applyFont="1" applyFill="1" applyBorder="1" applyAlignment="1" applyProtection="1">
      <alignment horizontal="center" vertical="center"/>
      <protection hidden="1"/>
    </xf>
    <xf numFmtId="3" fontId="10" fillId="2" borderId="32" xfId="2" applyNumberFormat="1" applyFont="1" applyFill="1" applyBorder="1" applyAlignment="1" applyProtection="1">
      <alignment horizontal="center" vertical="center"/>
      <protection hidden="1"/>
    </xf>
    <xf numFmtId="0" fontId="42" fillId="2" borderId="123" xfId="2" applyFont="1" applyFill="1" applyBorder="1" applyAlignment="1" applyProtection="1">
      <alignment horizontal="center" vertical="center"/>
      <protection hidden="1"/>
    </xf>
    <xf numFmtId="0" fontId="43" fillId="0" borderId="0" xfId="2" applyFont="1" applyFill="1" applyBorder="1" applyAlignment="1" applyProtection="1">
      <alignment vertical="center"/>
      <protection hidden="1"/>
    </xf>
    <xf numFmtId="3" fontId="13" fillId="0" borderId="0" xfId="2" applyNumberFormat="1" applyFont="1" applyFill="1" applyBorder="1" applyAlignment="1" applyProtection="1">
      <alignment horizontal="center" vertical="center"/>
      <protection hidden="1"/>
    </xf>
    <xf numFmtId="3" fontId="7" fillId="3" borderId="46" xfId="2" applyNumberFormat="1" applyFont="1" applyFill="1" applyBorder="1" applyAlignment="1" applyProtection="1">
      <alignment horizontal="center" vertical="center"/>
      <protection locked="0"/>
    </xf>
    <xf numFmtId="0" fontId="44" fillId="0" borderId="0" xfId="2" applyFont="1" applyProtection="1">
      <protection hidden="1"/>
    </xf>
    <xf numFmtId="3" fontId="48" fillId="0" borderId="0" xfId="2" applyNumberFormat="1" applyFont="1" applyFill="1" applyBorder="1" applyAlignment="1" applyProtection="1">
      <alignment horizontal="center" vertical="center"/>
      <protection hidden="1"/>
    </xf>
    <xf numFmtId="9" fontId="15" fillId="3" borderId="15" xfId="2" applyNumberFormat="1" applyFont="1" applyFill="1" applyBorder="1" applyAlignment="1" applyProtection="1">
      <alignment horizontal="center" vertical="center"/>
      <protection locked="0"/>
    </xf>
    <xf numFmtId="3" fontId="10" fillId="2" borderId="124" xfId="2" applyNumberFormat="1" applyFont="1" applyFill="1" applyBorder="1" applyAlignment="1" applyProtection="1">
      <alignment horizontal="center" vertical="center"/>
      <protection hidden="1"/>
    </xf>
    <xf numFmtId="3" fontId="10" fillId="2" borderId="46" xfId="2" applyNumberFormat="1" applyFont="1" applyFill="1" applyBorder="1" applyAlignment="1" applyProtection="1">
      <alignment horizontal="center" vertical="center"/>
      <protection hidden="1"/>
    </xf>
    <xf numFmtId="0" fontId="11" fillId="0" borderId="0" xfId="2" applyFill="1" applyBorder="1" applyAlignment="1" applyProtection="1">
      <alignment vertical="center"/>
      <protection hidden="1"/>
    </xf>
    <xf numFmtId="0" fontId="11" fillId="0" borderId="27" xfId="2" applyFont="1" applyFill="1" applyBorder="1" applyAlignment="1" applyProtection="1">
      <alignment vertical="center"/>
      <protection hidden="1"/>
    </xf>
    <xf numFmtId="0" fontId="11" fillId="0" borderId="0" xfId="2" applyFill="1" applyBorder="1" applyAlignment="1" applyProtection="1">
      <protection hidden="1"/>
    </xf>
    <xf numFmtId="3" fontId="44" fillId="0" borderId="0" xfId="2" applyNumberFormat="1" applyFont="1" applyFill="1" applyBorder="1" applyAlignment="1" applyProtection="1">
      <alignment horizontal="center" vertical="center"/>
      <protection hidden="1"/>
    </xf>
    <xf numFmtId="0" fontId="51" fillId="0" borderId="0" xfId="2" applyFont="1" applyFill="1" applyBorder="1" applyAlignment="1" applyProtection="1">
      <alignment horizontal="center" vertical="center"/>
      <protection hidden="1"/>
    </xf>
    <xf numFmtId="3" fontId="51" fillId="0" borderId="0" xfId="2" applyNumberFormat="1" applyFont="1" applyFill="1" applyBorder="1" applyAlignment="1" applyProtection="1">
      <alignment vertical="center"/>
      <protection hidden="1"/>
    </xf>
    <xf numFmtId="0" fontId="11" fillId="0" borderId="0" xfId="2" applyFill="1" applyAlignment="1" applyProtection="1">
      <alignment vertical="center"/>
      <protection hidden="1"/>
    </xf>
    <xf numFmtId="3" fontId="11" fillId="0" borderId="0" xfId="2" applyNumberFormat="1" applyFont="1" applyFill="1" applyBorder="1" applyAlignment="1" applyProtection="1">
      <alignment vertical="center"/>
      <protection hidden="1"/>
    </xf>
    <xf numFmtId="3" fontId="11" fillId="0" borderId="0" xfId="2" applyNumberFormat="1" applyFont="1" applyFill="1" applyBorder="1" applyAlignment="1" applyProtection="1">
      <alignment horizontal="center" vertical="center"/>
      <protection hidden="1"/>
    </xf>
    <xf numFmtId="1" fontId="52" fillId="0" borderId="0" xfId="2" applyNumberFormat="1" applyFont="1" applyFill="1" applyBorder="1" applyAlignment="1" applyProtection="1">
      <alignment horizontal="center" vertical="center"/>
      <protection hidden="1"/>
    </xf>
    <xf numFmtId="3" fontId="11" fillId="0" borderId="0" xfId="2" applyNumberFormat="1" applyFont="1" applyFill="1" applyBorder="1" applyAlignment="1" applyProtection="1">
      <alignment horizontal="left" vertical="center"/>
      <protection hidden="1"/>
    </xf>
    <xf numFmtId="0" fontId="43" fillId="0" borderId="0" xfId="2" applyFont="1" applyFill="1" applyBorder="1" applyAlignment="1" applyProtection="1">
      <alignment horizontal="left" vertical="center"/>
      <protection hidden="1"/>
    </xf>
    <xf numFmtId="0" fontId="41" fillId="0" borderId="0" xfId="2" applyFont="1" applyAlignment="1" applyProtection="1">
      <alignment vertical="center"/>
      <protection hidden="1"/>
    </xf>
    <xf numFmtId="164" fontId="10" fillId="2" borderId="21" xfId="2" applyNumberFormat="1" applyFont="1" applyFill="1" applyBorder="1" applyAlignment="1" applyProtection="1">
      <alignment horizontal="center" vertical="center"/>
      <protection hidden="1"/>
    </xf>
    <xf numFmtId="164" fontId="10" fillId="2" borderId="33" xfId="2" applyNumberFormat="1" applyFont="1" applyFill="1" applyBorder="1" applyAlignment="1" applyProtection="1">
      <alignment horizontal="center" vertical="center"/>
      <protection hidden="1"/>
    </xf>
    <xf numFmtId="0" fontId="14" fillId="0" borderId="0" xfId="2" applyFont="1" applyFill="1" applyBorder="1" applyAlignment="1" applyProtection="1">
      <alignment horizontal="center" vertical="center"/>
      <protection hidden="1"/>
    </xf>
    <xf numFmtId="3" fontId="10" fillId="2" borderId="31" xfId="2" applyNumberFormat="1" applyFont="1" applyFill="1" applyBorder="1" applyAlignment="1" applyProtection="1">
      <alignment horizontal="center" vertical="center"/>
      <protection hidden="1"/>
    </xf>
    <xf numFmtId="4" fontId="14" fillId="0" borderId="0" xfId="2" applyNumberFormat="1" applyFont="1" applyFill="1" applyBorder="1" applyAlignment="1" applyProtection="1">
      <alignment horizontal="center" vertical="center"/>
      <protection hidden="1"/>
    </xf>
    <xf numFmtId="0" fontId="44" fillId="0" borderId="0" xfId="2" applyFont="1" applyFill="1" applyAlignment="1" applyProtection="1">
      <alignment vertical="center"/>
      <protection hidden="1"/>
    </xf>
    <xf numFmtId="0" fontId="5" fillId="2" borderId="30" xfId="2" applyFont="1" applyFill="1" applyBorder="1" applyAlignment="1" applyProtection="1">
      <alignment horizontal="center" vertical="center"/>
      <protection hidden="1"/>
    </xf>
    <xf numFmtId="0" fontId="10" fillId="2" borderId="43" xfId="2" applyFont="1" applyFill="1" applyBorder="1" applyAlignment="1" applyProtection="1">
      <alignment horizontal="center" vertical="center"/>
      <protection hidden="1"/>
    </xf>
    <xf numFmtId="0" fontId="10" fillId="2" borderId="36" xfId="2" applyFont="1" applyFill="1" applyBorder="1" applyAlignment="1" applyProtection="1">
      <alignment horizontal="center" vertical="center"/>
      <protection hidden="1"/>
    </xf>
    <xf numFmtId="3" fontId="10" fillId="5" borderId="15" xfId="2" applyNumberFormat="1" applyFont="1" applyFill="1" applyBorder="1" applyAlignment="1" applyProtection="1">
      <alignment horizontal="center" vertical="center"/>
      <protection hidden="1"/>
    </xf>
    <xf numFmtId="4" fontId="10" fillId="5" borderId="15" xfId="2" applyNumberFormat="1" applyFont="1" applyFill="1" applyBorder="1" applyAlignment="1" applyProtection="1">
      <alignment horizontal="center" vertical="center"/>
      <protection hidden="1"/>
    </xf>
    <xf numFmtId="0" fontId="44" fillId="0" borderId="0" xfId="2" applyFont="1" applyBorder="1" applyAlignment="1" applyProtection="1">
      <alignment vertical="center"/>
      <protection hidden="1"/>
    </xf>
    <xf numFmtId="3" fontId="12" fillId="8" borderId="15" xfId="2" applyNumberFormat="1" applyFont="1" applyFill="1" applyBorder="1" applyAlignment="1" applyProtection="1">
      <alignment horizontal="center" vertical="center"/>
      <protection hidden="1"/>
    </xf>
    <xf numFmtId="3" fontId="12" fillId="7" borderId="15" xfId="2" applyNumberFormat="1" applyFont="1" applyFill="1" applyBorder="1" applyAlignment="1" applyProtection="1">
      <alignment horizontal="center" vertical="center"/>
      <protection hidden="1"/>
    </xf>
    <xf numFmtId="4" fontId="12" fillId="7" borderId="15" xfId="2" applyNumberFormat="1" applyFont="1" applyFill="1" applyBorder="1" applyAlignment="1" applyProtection="1">
      <alignment horizontal="center" vertical="center"/>
      <protection hidden="1"/>
    </xf>
    <xf numFmtId="0" fontId="44" fillId="0" borderId="128" xfId="2" applyFont="1" applyBorder="1" applyAlignment="1" applyProtection="1">
      <alignment vertical="center"/>
      <protection hidden="1"/>
    </xf>
    <xf numFmtId="0" fontId="44" fillId="0" borderId="0" xfId="2" applyFont="1" applyFill="1" applyBorder="1" applyAlignment="1" applyProtection="1">
      <alignment vertical="center"/>
      <protection hidden="1"/>
    </xf>
    <xf numFmtId="0" fontId="5" fillId="2" borderId="11" xfId="2" applyFont="1" applyFill="1" applyBorder="1" applyAlignment="1" applyProtection="1">
      <alignment horizontal="center" vertical="center"/>
      <protection hidden="1"/>
    </xf>
    <xf numFmtId="0" fontId="12" fillId="9" borderId="15" xfId="2" applyFont="1" applyFill="1" applyBorder="1" applyAlignment="1" applyProtection="1">
      <alignment horizontal="center" vertical="center"/>
      <protection hidden="1"/>
    </xf>
    <xf numFmtId="167" fontId="12" fillId="3" borderId="15" xfId="2" applyNumberFormat="1" applyFont="1" applyFill="1" applyBorder="1" applyAlignment="1" applyProtection="1">
      <alignment horizontal="center" vertical="center"/>
      <protection locked="0"/>
    </xf>
    <xf numFmtId="0" fontId="11" fillId="0" borderId="0" xfId="2" applyBorder="1" applyAlignment="1" applyProtection="1">
      <alignment vertical="center"/>
      <protection hidden="1"/>
    </xf>
    <xf numFmtId="0" fontId="44" fillId="0" borderId="0" xfId="2" applyFont="1" applyAlignment="1" applyProtection="1">
      <alignment horizontal="center"/>
      <protection hidden="1"/>
    </xf>
    <xf numFmtId="0" fontId="44" fillId="0" borderId="0" xfId="2" applyFont="1" applyBorder="1" applyAlignment="1" applyProtection="1">
      <alignment horizontal="center" vertical="center"/>
      <protection hidden="1"/>
    </xf>
    <xf numFmtId="9" fontId="11" fillId="0" borderId="0" xfId="2" applyNumberFormat="1" applyFont="1" applyAlignment="1" applyProtection="1">
      <alignment horizontal="left" vertical="center"/>
      <protection hidden="1"/>
    </xf>
    <xf numFmtId="3" fontId="44" fillId="0" borderId="0" xfId="2" applyNumberFormat="1" applyFont="1" applyProtection="1">
      <protection hidden="1"/>
    </xf>
    <xf numFmtId="0" fontId="13" fillId="0" borderId="0" xfId="2" applyFont="1" applyFill="1" applyBorder="1" applyAlignment="1" applyProtection="1">
      <alignment horizontal="left" vertical="center"/>
      <protection hidden="1"/>
    </xf>
    <xf numFmtId="0" fontId="13" fillId="0" borderId="0" xfId="2" applyNumberFormat="1" applyFont="1" applyFill="1" applyBorder="1" applyAlignment="1" applyProtection="1">
      <alignment horizontal="left" vertical="center"/>
      <protection hidden="1"/>
    </xf>
    <xf numFmtId="0" fontId="51" fillId="0" borderId="4" xfId="2" applyFont="1" applyFill="1" applyBorder="1" applyAlignment="1" applyProtection="1">
      <alignment horizontal="center" vertical="center"/>
      <protection hidden="1"/>
    </xf>
    <xf numFmtId="164" fontId="51" fillId="0" borderId="4" xfId="2" applyNumberFormat="1" applyFont="1" applyFill="1" applyBorder="1" applyAlignment="1" applyProtection="1">
      <protection hidden="1"/>
    </xf>
    <xf numFmtId="0" fontId="11" fillId="0" borderId="0" xfId="2" applyFill="1" applyProtection="1">
      <protection hidden="1"/>
    </xf>
    <xf numFmtId="164" fontId="50" fillId="0" borderId="0" xfId="2" applyNumberFormat="1" applyFont="1" applyFill="1" applyBorder="1" applyAlignment="1" applyProtection="1">
      <alignment horizontal="center" vertical="center"/>
      <protection hidden="1"/>
    </xf>
    <xf numFmtId="3" fontId="50" fillId="0" borderId="0" xfId="2" applyNumberFormat="1" applyFont="1" applyFill="1" applyBorder="1" applyAlignment="1" applyProtection="1">
      <alignment horizontal="center" vertical="center"/>
      <protection hidden="1"/>
    </xf>
    <xf numFmtId="4" fontId="12" fillId="0" borderId="0" xfId="2" applyNumberFormat="1" applyFont="1" applyFill="1" applyBorder="1" applyAlignment="1" applyProtection="1">
      <alignment horizontal="center" vertical="center"/>
      <protection hidden="1"/>
    </xf>
    <xf numFmtId="0" fontId="43" fillId="0" borderId="0" xfId="2" applyFont="1" applyFill="1" applyBorder="1" applyAlignment="1" applyProtection="1">
      <protection hidden="1"/>
    </xf>
    <xf numFmtId="0" fontId="44" fillId="0" borderId="0" xfId="2" applyFont="1" applyFill="1" applyBorder="1" applyAlignment="1" applyProtection="1">
      <protection hidden="1"/>
    </xf>
    <xf numFmtId="0" fontId="11" fillId="0" borderId="0" xfId="2" applyBorder="1" applyAlignment="1" applyProtection="1">
      <protection hidden="1"/>
    </xf>
    <xf numFmtId="0" fontId="43" fillId="0" borderId="0" xfId="2" applyFont="1" applyFill="1" applyBorder="1" applyAlignment="1" applyProtection="1">
      <alignment horizontal="center" vertical="center"/>
      <protection hidden="1"/>
    </xf>
    <xf numFmtId="0" fontId="11" fillId="0" borderId="0" xfId="2" applyFill="1" applyBorder="1" applyAlignment="1" applyProtection="1">
      <alignment horizontal="center" vertical="center"/>
      <protection hidden="1"/>
    </xf>
    <xf numFmtId="3" fontId="7" fillId="0" borderId="0" xfId="2" applyNumberFormat="1" applyFont="1" applyFill="1" applyBorder="1" applyAlignment="1" applyProtection="1">
      <alignment horizontal="center" vertical="center"/>
      <protection hidden="1"/>
    </xf>
    <xf numFmtId="0" fontId="22" fillId="2" borderId="17" xfId="2" applyFont="1" applyFill="1" applyBorder="1" applyAlignment="1" applyProtection="1">
      <alignment horizontal="center" vertical="center"/>
      <protection hidden="1"/>
    </xf>
    <xf numFmtId="0" fontId="13" fillId="0" borderId="4" xfId="2" applyFont="1" applyFill="1" applyBorder="1" applyAlignment="1" applyProtection="1">
      <alignment horizontal="center" vertical="center"/>
      <protection hidden="1"/>
    </xf>
    <xf numFmtId="167" fontId="7" fillId="0" borderId="0" xfId="2" applyNumberFormat="1" applyFont="1" applyFill="1" applyBorder="1" applyAlignment="1" applyProtection="1">
      <alignment horizontal="center" vertical="center"/>
      <protection locked="0"/>
    </xf>
    <xf numFmtId="9" fontId="7" fillId="0" borderId="0" xfId="2" applyNumberFormat="1" applyFont="1" applyFill="1" applyBorder="1" applyAlignment="1" applyProtection="1">
      <alignment horizontal="center" vertical="center"/>
      <protection locked="0"/>
    </xf>
    <xf numFmtId="0" fontId="10" fillId="0" borderId="0" xfId="2" applyFont="1" applyFill="1" applyBorder="1" applyAlignment="1" applyProtection="1">
      <alignment vertical="center"/>
      <protection hidden="1"/>
    </xf>
    <xf numFmtId="0" fontId="10" fillId="2" borderId="17" xfId="8" applyFont="1" applyFill="1" applyBorder="1" applyAlignment="1" applyProtection="1">
      <alignment horizontal="center" vertical="center"/>
      <protection hidden="1"/>
    </xf>
    <xf numFmtId="0" fontId="27" fillId="0" borderId="0" xfId="8" applyFont="1" applyAlignment="1" applyProtection="1">
      <alignment horizontal="center"/>
      <protection hidden="1"/>
    </xf>
    <xf numFmtId="0" fontId="27" fillId="0" borderId="0" xfId="8" applyFont="1" applyProtection="1">
      <protection hidden="1"/>
    </xf>
    <xf numFmtId="0" fontId="27" fillId="0" borderId="0" xfId="8" applyFont="1" applyAlignment="1" applyProtection="1">
      <alignment horizontal="center" vertical="center"/>
      <protection hidden="1"/>
    </xf>
    <xf numFmtId="0" fontId="49" fillId="0" borderId="0" xfId="8" applyFont="1" applyFill="1" applyBorder="1" applyAlignment="1" applyProtection="1">
      <alignment vertical="center"/>
      <protection hidden="1"/>
    </xf>
    <xf numFmtId="0" fontId="27" fillId="0" borderId="0" xfId="8" applyFont="1" applyBorder="1" applyAlignment="1" applyProtection="1">
      <alignment vertical="center"/>
      <protection hidden="1"/>
    </xf>
    <xf numFmtId="0" fontId="7" fillId="10" borderId="67" xfId="6" applyFont="1" applyFill="1" applyBorder="1" applyAlignment="1" applyProtection="1">
      <alignment horizontal="center"/>
      <protection hidden="1"/>
    </xf>
    <xf numFmtId="0" fontId="7" fillId="10" borderId="68" xfId="6" applyFont="1" applyFill="1" applyBorder="1" applyAlignment="1" applyProtection="1">
      <alignment horizontal="center"/>
      <protection hidden="1"/>
    </xf>
    <xf numFmtId="0" fontId="7" fillId="10" borderId="69" xfId="6" applyFont="1" applyFill="1" applyBorder="1" applyAlignment="1" applyProtection="1">
      <alignment horizontal="center"/>
      <protection hidden="1"/>
    </xf>
    <xf numFmtId="0" fontId="7" fillId="10" borderId="70" xfId="6" applyFont="1" applyFill="1" applyBorder="1" applyAlignment="1" applyProtection="1">
      <alignment horizontal="center" vertical="top"/>
      <protection hidden="1"/>
    </xf>
    <xf numFmtId="0" fontId="7" fillId="10" borderId="71" xfId="6" applyFont="1" applyFill="1" applyBorder="1" applyAlignment="1" applyProtection="1">
      <alignment horizontal="center" vertical="top"/>
      <protection hidden="1"/>
    </xf>
    <xf numFmtId="0" fontId="7" fillId="10" borderId="71" xfId="6" applyFont="1" applyFill="1" applyBorder="1" applyAlignment="1" applyProtection="1">
      <alignment vertical="center"/>
      <protection hidden="1"/>
    </xf>
    <xf numFmtId="0" fontId="7" fillId="10" borderId="72" xfId="6" applyFont="1" applyFill="1" applyBorder="1" applyAlignment="1" applyProtection="1">
      <alignment horizontal="center" vertical="top"/>
      <protection hidden="1"/>
    </xf>
    <xf numFmtId="4" fontId="7" fillId="10" borderId="46" xfId="6" applyNumberFormat="1" applyFont="1" applyFill="1" applyBorder="1" applyAlignment="1" applyProtection="1">
      <alignment horizontal="center" vertical="center"/>
      <protection hidden="1"/>
    </xf>
    <xf numFmtId="3" fontId="7" fillId="10" borderId="46" xfId="6" applyNumberFormat="1" applyFont="1" applyFill="1" applyBorder="1" applyAlignment="1" applyProtection="1">
      <alignment horizontal="center" vertical="center"/>
      <protection hidden="1"/>
    </xf>
    <xf numFmtId="2" fontId="7" fillId="10" borderId="46" xfId="6" applyNumberFormat="1" applyFont="1" applyFill="1" applyBorder="1" applyAlignment="1" applyProtection="1">
      <alignment horizontal="center" vertical="center"/>
      <protection hidden="1"/>
    </xf>
    <xf numFmtId="2" fontId="7" fillId="10" borderId="74" xfId="6" applyNumberFormat="1" applyFont="1" applyFill="1" applyBorder="1" applyAlignment="1" applyProtection="1">
      <alignment horizontal="center" vertical="center"/>
      <protection hidden="1"/>
    </xf>
    <xf numFmtId="3" fontId="7" fillId="7" borderId="46" xfId="6" applyNumberFormat="1" applyFont="1" applyFill="1" applyBorder="1" applyAlignment="1" applyProtection="1">
      <alignment horizontal="center" vertical="center"/>
      <protection hidden="1"/>
    </xf>
    <xf numFmtId="3" fontId="7" fillId="10" borderId="75" xfId="6" applyNumberFormat="1" applyFont="1" applyFill="1" applyBorder="1" applyAlignment="1" applyProtection="1">
      <alignment horizontal="center" vertical="center"/>
      <protection hidden="1"/>
    </xf>
    <xf numFmtId="3" fontId="7" fillId="10" borderId="15" xfId="6" applyNumberFormat="1" applyFont="1" applyFill="1" applyBorder="1" applyAlignment="1" applyProtection="1">
      <alignment horizontal="center" vertical="center"/>
      <protection hidden="1"/>
    </xf>
    <xf numFmtId="10" fontId="7" fillId="10" borderId="15" xfId="6" applyNumberFormat="1" applyFont="1" applyFill="1" applyBorder="1" applyAlignment="1" applyProtection="1">
      <alignment horizontal="center" vertical="center"/>
      <protection hidden="1"/>
    </xf>
    <xf numFmtId="4" fontId="7" fillId="10" borderId="15" xfId="6" applyNumberFormat="1" applyFont="1" applyFill="1" applyBorder="1" applyAlignment="1" applyProtection="1">
      <alignment horizontal="center" vertical="center"/>
      <protection hidden="1"/>
    </xf>
    <xf numFmtId="2" fontId="7" fillId="10" borderId="15" xfId="6" applyNumberFormat="1" applyFont="1" applyFill="1" applyBorder="1" applyAlignment="1" applyProtection="1">
      <alignment horizontal="center" vertical="center"/>
      <protection hidden="1"/>
    </xf>
    <xf numFmtId="3" fontId="7" fillId="10" borderId="77" xfId="6" applyNumberFormat="1" applyFont="1" applyFill="1" applyBorder="1" applyAlignment="1" applyProtection="1">
      <alignment horizontal="center" vertical="center"/>
      <protection hidden="1"/>
    </xf>
    <xf numFmtId="4" fontId="7" fillId="10" borderId="78" xfId="6" applyNumberFormat="1" applyFont="1" applyFill="1" applyBorder="1" applyAlignment="1" applyProtection="1">
      <alignment horizontal="center" vertical="center"/>
      <protection hidden="1"/>
    </xf>
    <xf numFmtId="2" fontId="7" fillId="10" borderId="78" xfId="6" applyNumberFormat="1" applyFont="1" applyFill="1" applyBorder="1" applyAlignment="1" applyProtection="1">
      <alignment horizontal="center" vertical="center"/>
      <protection hidden="1"/>
    </xf>
    <xf numFmtId="0" fontId="7" fillId="10" borderId="46" xfId="6" applyFont="1" applyFill="1" applyBorder="1" applyAlignment="1" applyProtection="1">
      <alignment horizontal="center" vertical="top"/>
      <protection hidden="1"/>
    </xf>
    <xf numFmtId="0" fontId="29" fillId="0" borderId="0" xfId="2" applyFont="1" applyFill="1" applyBorder="1" applyAlignment="1" applyProtection="1">
      <alignment horizontal="left" vertical="center"/>
      <protection hidden="1"/>
    </xf>
    <xf numFmtId="0" fontId="66" fillId="0" borderId="0" xfId="0" applyFont="1"/>
    <xf numFmtId="0" fontId="67" fillId="0" borderId="0" xfId="0" applyFont="1"/>
    <xf numFmtId="0" fontId="24" fillId="0" borderId="0" xfId="2" applyFont="1" applyFill="1" applyBorder="1" applyAlignment="1" applyProtection="1">
      <alignment vertical="top" readingOrder="1"/>
      <protection hidden="1"/>
    </xf>
    <xf numFmtId="0" fontId="30" fillId="0" borderId="0" xfId="15" applyFont="1" applyProtection="1">
      <protection hidden="1"/>
    </xf>
    <xf numFmtId="0" fontId="47" fillId="0" borderId="0" xfId="2" applyFont="1" applyFill="1" applyBorder="1" applyAlignment="1" applyProtection="1">
      <alignment horizontal="center" vertical="center"/>
      <protection hidden="1"/>
    </xf>
    <xf numFmtId="0" fontId="11" fillId="0" borderId="0" xfId="2" applyAlignment="1" applyProtection="1">
      <alignment horizontal="left" vertical="center"/>
      <protection hidden="1"/>
    </xf>
    <xf numFmtId="0" fontId="42" fillId="0" borderId="0" xfId="2" applyFont="1" applyFill="1" applyBorder="1" applyAlignment="1" applyProtection="1">
      <alignment vertical="center"/>
      <protection hidden="1"/>
    </xf>
    <xf numFmtId="0" fontId="44" fillId="0" borderId="0" xfId="2" applyFont="1" applyFill="1" applyAlignment="1" applyProtection="1">
      <protection hidden="1"/>
    </xf>
    <xf numFmtId="0" fontId="11" fillId="0" borderId="0" xfId="2" applyFont="1" applyFill="1" applyAlignment="1" applyProtection="1">
      <alignment horizontal="left" vertical="center"/>
      <protection hidden="1"/>
    </xf>
    <xf numFmtId="0" fontId="44" fillId="0" borderId="127" xfId="2" applyFont="1" applyBorder="1" applyAlignment="1" applyProtection="1">
      <alignment vertical="center"/>
      <protection hidden="1"/>
    </xf>
    <xf numFmtId="0" fontId="11" fillId="0" borderId="0" xfId="2" applyFont="1" applyFill="1" applyProtection="1">
      <protection hidden="1"/>
    </xf>
    <xf numFmtId="4" fontId="5" fillId="5" borderId="73" xfId="2" applyNumberFormat="1" applyFont="1" applyFill="1" applyBorder="1" applyAlignment="1" applyProtection="1">
      <alignment horizontal="center" vertical="center" wrapText="1"/>
      <protection hidden="1"/>
    </xf>
    <xf numFmtId="4" fontId="2" fillId="6" borderId="152" xfId="2" applyNumberFormat="1" applyFont="1" applyFill="1" applyBorder="1" applyAlignment="1" applyProtection="1">
      <alignment horizontal="center" vertical="center" wrapText="1"/>
      <protection hidden="1"/>
    </xf>
    <xf numFmtId="4" fontId="2" fillId="6" borderId="153" xfId="2" applyNumberFormat="1" applyFont="1" applyFill="1" applyBorder="1" applyAlignment="1" applyProtection="1">
      <alignment horizontal="center" vertical="center" wrapText="1"/>
      <protection hidden="1"/>
    </xf>
    <xf numFmtId="4" fontId="15" fillId="11" borderId="154" xfId="2" applyNumberFormat="1" applyFont="1" applyFill="1" applyBorder="1" applyAlignment="1" applyProtection="1">
      <alignment horizontal="center" vertical="center" wrapText="1"/>
      <protection hidden="1"/>
    </xf>
    <xf numFmtId="4" fontId="15" fillId="10" borderId="154" xfId="2" applyNumberFormat="1" applyFont="1" applyFill="1" applyBorder="1" applyAlignment="1" applyProtection="1">
      <alignment horizontal="center" vertical="center" wrapText="1"/>
      <protection hidden="1"/>
    </xf>
    <xf numFmtId="0" fontId="15" fillId="0" borderId="0" xfId="15" applyFont="1" applyProtection="1">
      <protection hidden="1"/>
    </xf>
    <xf numFmtId="0" fontId="13" fillId="0" borderId="0" xfId="15" applyFont="1" applyAlignment="1" applyProtection="1">
      <alignment horizontal="center" vertical="center"/>
      <protection hidden="1"/>
    </xf>
    <xf numFmtId="0" fontId="11" fillId="0" borderId="0" xfId="15" applyFont="1" applyAlignment="1" applyProtection="1">
      <alignment vertical="center"/>
      <protection hidden="1"/>
    </xf>
    <xf numFmtId="0" fontId="11" fillId="0" borderId="0" xfId="15" applyProtection="1">
      <protection hidden="1"/>
    </xf>
    <xf numFmtId="0" fontId="11" fillId="0" borderId="0" xfId="15" applyFill="1" applyProtection="1">
      <protection hidden="1"/>
    </xf>
    <xf numFmtId="0" fontId="58" fillId="0" borderId="0" xfId="15" applyFont="1" applyAlignment="1">
      <alignment vertical="center"/>
    </xf>
    <xf numFmtId="0" fontId="11" fillId="0" borderId="0" xfId="15" applyAlignment="1" applyProtection="1">
      <alignment vertical="center"/>
      <protection hidden="1"/>
    </xf>
    <xf numFmtId="0" fontId="11" fillId="0" borderId="0" xfId="15" applyFill="1" applyAlignment="1" applyProtection="1">
      <alignment vertical="center"/>
      <protection hidden="1"/>
    </xf>
    <xf numFmtId="0" fontId="29" fillId="0" borderId="0" xfId="15" applyFont="1" applyFill="1" applyAlignment="1" applyProtection="1">
      <alignment vertical="center"/>
      <protection hidden="1"/>
    </xf>
    <xf numFmtId="0" fontId="29" fillId="0" borderId="0" xfId="15" applyFont="1" applyAlignment="1" applyProtection="1">
      <alignment vertical="center"/>
      <protection hidden="1"/>
    </xf>
    <xf numFmtId="0" fontId="11" fillId="3" borderId="5" xfId="15" applyFont="1" applyFill="1" applyBorder="1" applyAlignment="1" applyProtection="1">
      <alignment horizontal="left" vertical="center"/>
      <protection hidden="1"/>
    </xf>
    <xf numFmtId="0" fontId="11" fillId="3" borderId="28" xfId="15" applyFont="1" applyFill="1" applyBorder="1" applyAlignment="1" applyProtection="1">
      <alignment horizontal="left" vertical="center"/>
      <protection hidden="1"/>
    </xf>
    <xf numFmtId="0" fontId="11" fillId="3" borderId="118" xfId="15" applyFont="1" applyFill="1" applyBorder="1" applyAlignment="1" applyProtection="1">
      <alignment horizontal="left" vertical="center"/>
      <protection hidden="1"/>
    </xf>
    <xf numFmtId="0" fontId="11" fillId="3" borderId="46" xfId="15" applyFont="1" applyFill="1" applyBorder="1" applyAlignment="1" applyProtection="1">
      <alignment horizontal="left" vertical="center"/>
      <protection hidden="1"/>
    </xf>
    <xf numFmtId="0" fontId="29" fillId="0" borderId="0" xfId="15" applyFont="1" applyAlignment="1" applyProtection="1">
      <alignment horizontal="left" vertical="center"/>
      <protection hidden="1"/>
    </xf>
    <xf numFmtId="0" fontId="11" fillId="0" borderId="0" xfId="15" applyFont="1" applyAlignment="1" applyProtection="1">
      <alignment horizontal="left" vertical="center"/>
      <protection hidden="1"/>
    </xf>
    <xf numFmtId="9" fontId="29" fillId="0" borderId="0" xfId="15" applyNumberFormat="1" applyFont="1" applyAlignment="1" applyProtection="1">
      <alignment horizontal="left" vertical="center"/>
      <protection hidden="1"/>
    </xf>
    <xf numFmtId="0" fontId="29" fillId="0" borderId="27" xfId="15" applyFont="1" applyFill="1" applyBorder="1" applyAlignment="1" applyProtection="1">
      <protection hidden="1"/>
    </xf>
    <xf numFmtId="0" fontId="29" fillId="0" borderId="27" xfId="15" applyFont="1" applyFill="1" applyBorder="1" applyAlignment="1" applyProtection="1">
      <alignment vertical="center"/>
      <protection hidden="1"/>
    </xf>
    <xf numFmtId="0" fontId="29" fillId="0" borderId="0" xfId="15" applyFont="1" applyAlignment="1" applyProtection="1">
      <alignment vertical="top"/>
      <protection hidden="1"/>
    </xf>
    <xf numFmtId="0" fontId="11" fillId="0" borderId="0" xfId="15" applyFont="1" applyFill="1" applyBorder="1" applyAlignment="1" applyProtection="1">
      <alignment vertical="center"/>
      <protection hidden="1"/>
    </xf>
    <xf numFmtId="0" fontId="11" fillId="0" borderId="0" xfId="15" applyFont="1" applyProtection="1">
      <protection hidden="1"/>
    </xf>
    <xf numFmtId="0" fontId="13" fillId="0" borderId="0" xfId="15" applyFont="1" applyFill="1" applyBorder="1" applyAlignment="1" applyProtection="1">
      <alignment horizontal="center" vertical="center"/>
      <protection hidden="1"/>
    </xf>
    <xf numFmtId="3" fontId="15" fillId="0" borderId="0" xfId="15" applyNumberFormat="1" applyFont="1" applyFill="1" applyBorder="1" applyAlignment="1" applyProtection="1">
      <alignment horizontal="center" vertical="center"/>
      <protection hidden="1"/>
    </xf>
    <xf numFmtId="0" fontId="11" fillId="0" borderId="0" xfId="15" applyFont="1" applyFill="1" applyBorder="1" applyAlignment="1" applyProtection="1">
      <alignment horizontal="center"/>
      <protection hidden="1"/>
    </xf>
    <xf numFmtId="0" fontId="22" fillId="0" borderId="0" xfId="15" applyFont="1" applyFill="1" applyBorder="1" applyAlignment="1" applyProtection="1">
      <alignment vertical="center"/>
      <protection hidden="1"/>
    </xf>
    <xf numFmtId="0" fontId="11" fillId="0" borderId="0" xfId="15" applyFont="1" applyAlignment="1">
      <alignment vertical="center"/>
    </xf>
    <xf numFmtId="0" fontId="11" fillId="0" borderId="0" xfId="15" applyFont="1" applyBorder="1" applyAlignment="1" applyProtection="1">
      <alignment horizontal="center"/>
      <protection hidden="1"/>
    </xf>
    <xf numFmtId="0" fontId="13" fillId="0" borderId="0" xfId="15" applyFont="1" applyAlignment="1" applyProtection="1">
      <alignment horizontal="left" vertical="center"/>
      <protection hidden="1"/>
    </xf>
    <xf numFmtId="0" fontId="10" fillId="0" borderId="0" xfId="15" applyFont="1" applyFill="1" applyBorder="1" applyAlignment="1" applyProtection="1">
      <alignment vertical="center"/>
      <protection hidden="1"/>
    </xf>
    <xf numFmtId="9" fontId="29" fillId="0" borderId="0" xfId="2" applyNumberFormat="1" applyFont="1" applyFill="1" applyBorder="1" applyAlignment="1" applyProtection="1">
      <alignment horizontal="left" vertical="center"/>
      <protection hidden="1"/>
    </xf>
    <xf numFmtId="9" fontId="12" fillId="0" borderId="0" xfId="2" applyNumberFormat="1" applyFont="1" applyFill="1" applyBorder="1" applyAlignment="1" applyProtection="1">
      <alignment horizontal="center" vertical="center"/>
      <protection locked="0"/>
    </xf>
    <xf numFmtId="0" fontId="29" fillId="0" borderId="0" xfId="2" applyFont="1" applyFill="1" applyAlignment="1" applyProtection="1">
      <alignment vertical="center"/>
      <protection hidden="1"/>
    </xf>
    <xf numFmtId="168" fontId="7" fillId="3" borderId="116" xfId="6" applyNumberFormat="1" applyFont="1" applyFill="1" applyBorder="1" applyAlignment="1" applyProtection="1">
      <alignment horizontal="center" vertical="center"/>
      <protection locked="0"/>
    </xf>
    <xf numFmtId="168" fontId="7" fillId="3" borderId="104" xfId="6" applyNumberFormat="1" applyFont="1" applyFill="1" applyBorder="1" applyAlignment="1" applyProtection="1">
      <alignment horizontal="center" vertical="center"/>
      <protection locked="0"/>
    </xf>
    <xf numFmtId="4" fontId="5" fillId="5" borderId="74" xfId="2" applyNumberFormat="1" applyFont="1" applyFill="1" applyBorder="1" applyAlignment="1" applyProtection="1">
      <alignment horizontal="center" vertical="center" wrapText="1"/>
      <protection hidden="1"/>
    </xf>
    <xf numFmtId="4" fontId="15" fillId="10" borderId="155" xfId="2" applyNumberFormat="1" applyFont="1" applyFill="1" applyBorder="1" applyAlignment="1" applyProtection="1">
      <alignment horizontal="center" vertical="center" wrapText="1"/>
      <protection hidden="1"/>
    </xf>
    <xf numFmtId="3" fontId="5" fillId="2" borderId="99" xfId="2" applyNumberFormat="1" applyFont="1" applyFill="1" applyBorder="1" applyAlignment="1" applyProtection="1">
      <alignment horizontal="center" vertical="center" wrapText="1"/>
      <protection hidden="1"/>
    </xf>
    <xf numFmtId="3" fontId="5" fillId="2" borderId="100" xfId="2" applyNumberFormat="1" applyFont="1" applyFill="1" applyBorder="1" applyAlignment="1" applyProtection="1">
      <alignment horizontal="center" vertical="center" wrapText="1"/>
      <protection hidden="1"/>
    </xf>
    <xf numFmtId="3" fontId="5" fillId="2" borderId="26" xfId="2" applyNumberFormat="1" applyFont="1" applyFill="1" applyBorder="1" applyAlignment="1" applyProtection="1">
      <alignment horizontal="center" vertical="center" wrapText="1"/>
      <protection hidden="1"/>
    </xf>
    <xf numFmtId="176" fontId="5" fillId="2" borderId="146" xfId="2" applyNumberFormat="1" applyFont="1" applyFill="1" applyBorder="1" applyAlignment="1" applyProtection="1">
      <alignment horizontal="center" vertical="center" wrapText="1"/>
      <protection hidden="1"/>
    </xf>
    <xf numFmtId="3" fontId="5" fillId="2" borderId="163" xfId="2" applyNumberFormat="1" applyFont="1" applyFill="1" applyBorder="1" applyAlignment="1" applyProtection="1">
      <alignment horizontal="center" vertical="center" wrapText="1"/>
      <protection hidden="1"/>
    </xf>
    <xf numFmtId="3" fontId="5" fillId="2" borderId="24" xfId="2" applyNumberFormat="1" applyFont="1" applyFill="1" applyBorder="1" applyAlignment="1" applyProtection="1">
      <alignment horizontal="center" vertical="center" wrapText="1"/>
      <protection hidden="1"/>
    </xf>
    <xf numFmtId="3" fontId="5" fillId="2" borderId="102" xfId="2" applyNumberFormat="1" applyFont="1" applyFill="1" applyBorder="1" applyAlignment="1" applyProtection="1">
      <alignment horizontal="center" vertical="center" wrapText="1"/>
      <protection hidden="1"/>
    </xf>
    <xf numFmtId="0" fontId="5" fillId="2" borderId="103" xfId="2" applyFont="1" applyFill="1" applyBorder="1" applyAlignment="1" applyProtection="1">
      <alignment horizontal="center" vertical="center" wrapText="1"/>
      <protection hidden="1"/>
    </xf>
    <xf numFmtId="3" fontId="5" fillId="2" borderId="156" xfId="2" applyNumberFormat="1" applyFont="1" applyFill="1" applyBorder="1" applyAlignment="1" applyProtection="1">
      <alignment horizontal="center" vertical="center" wrapText="1"/>
      <protection hidden="1"/>
    </xf>
    <xf numFmtId="176" fontId="5" fillId="2" borderId="164" xfId="2" applyNumberFormat="1" applyFont="1" applyFill="1" applyBorder="1" applyAlignment="1" applyProtection="1">
      <alignment horizontal="center" vertical="center" wrapText="1"/>
      <protection hidden="1"/>
    </xf>
    <xf numFmtId="3" fontId="5" fillId="2" borderId="105" xfId="2" applyNumberFormat="1" applyFont="1" applyFill="1" applyBorder="1" applyAlignment="1" applyProtection="1">
      <alignment horizontal="center" vertical="center" wrapText="1"/>
      <protection hidden="1"/>
    </xf>
    <xf numFmtId="3" fontId="5" fillId="0" borderId="0" xfId="15" applyNumberFormat="1" applyFont="1" applyFill="1" applyBorder="1" applyAlignment="1" applyProtection="1">
      <alignment vertical="center"/>
      <protection hidden="1"/>
    </xf>
    <xf numFmtId="10" fontId="5" fillId="0" borderId="0" xfId="15" applyNumberFormat="1" applyFont="1" applyFill="1" applyBorder="1" applyAlignment="1" applyProtection="1">
      <alignment vertical="center"/>
      <protection hidden="1"/>
    </xf>
    <xf numFmtId="0" fontId="10" fillId="2" borderId="56" xfId="8" applyFont="1" applyFill="1" applyBorder="1" applyAlignment="1" applyProtection="1">
      <alignment horizontal="center" vertical="center"/>
      <protection hidden="1"/>
    </xf>
    <xf numFmtId="0" fontId="10" fillId="2" borderId="34" xfId="8" applyFont="1" applyFill="1" applyBorder="1" applyAlignment="1" applyProtection="1">
      <alignment horizontal="center" vertical="center"/>
      <protection hidden="1"/>
    </xf>
    <xf numFmtId="172" fontId="47" fillId="0" borderId="0" xfId="2" applyNumberFormat="1" applyFont="1" applyFill="1" applyBorder="1" applyAlignment="1" applyProtection="1">
      <alignment vertical="center"/>
      <protection locked="0"/>
    </xf>
    <xf numFmtId="168" fontId="18" fillId="0" borderId="0" xfId="2" applyNumberFormat="1" applyFont="1" applyFill="1" applyBorder="1" applyAlignment="1" applyProtection="1">
      <alignment vertical="center"/>
      <protection hidden="1"/>
    </xf>
    <xf numFmtId="10" fontId="7" fillId="0" borderId="0" xfId="8" applyNumberFormat="1" applyFont="1" applyFill="1" applyBorder="1" applyAlignment="1" applyProtection="1">
      <alignment vertical="center"/>
      <protection locked="0"/>
    </xf>
    <xf numFmtId="0" fontId="10" fillId="2" borderId="19" xfId="8" applyFont="1" applyFill="1" applyBorder="1" applyAlignment="1" applyProtection="1">
      <alignment horizontal="center" vertical="center"/>
      <protection hidden="1"/>
    </xf>
    <xf numFmtId="3" fontId="2" fillId="0" borderId="0" xfId="15" applyNumberFormat="1" applyFont="1" applyFill="1" applyBorder="1" applyAlignment="1" applyProtection="1">
      <alignment vertical="center"/>
      <protection hidden="1"/>
    </xf>
    <xf numFmtId="0" fontId="10" fillId="2" borderId="56" xfId="2" applyFont="1" applyFill="1" applyBorder="1" applyAlignment="1" applyProtection="1">
      <alignment horizontal="center" vertical="center"/>
      <protection hidden="1"/>
    </xf>
    <xf numFmtId="0" fontId="15" fillId="0" borderId="0" xfId="2" applyFont="1" applyProtection="1">
      <protection hidden="1"/>
    </xf>
    <xf numFmtId="10" fontId="10" fillId="2" borderId="36" xfId="2" applyNumberFormat="1" applyFont="1" applyFill="1" applyBorder="1" applyAlignment="1" applyProtection="1">
      <alignment horizontal="center" vertical="center"/>
      <protection hidden="1"/>
    </xf>
    <xf numFmtId="0" fontId="12" fillId="0" borderId="0" xfId="15" applyFont="1" applyFill="1" applyBorder="1" applyAlignment="1" applyProtection="1">
      <alignment horizontal="center" vertical="center"/>
      <protection hidden="1"/>
    </xf>
    <xf numFmtId="0" fontId="53" fillId="0" borderId="0" xfId="15" applyFont="1" applyFill="1" applyBorder="1" applyAlignment="1" applyProtection="1">
      <alignment horizontal="center" vertical="center"/>
      <protection hidden="1"/>
    </xf>
    <xf numFmtId="4" fontId="12" fillId="0" borderId="0" xfId="15" applyNumberFormat="1" applyFont="1" applyFill="1" applyBorder="1" applyAlignment="1" applyProtection="1">
      <alignment horizontal="center" vertical="center"/>
      <protection hidden="1"/>
    </xf>
    <xf numFmtId="3" fontId="12" fillId="10" borderId="15" xfId="2" applyNumberFormat="1" applyFont="1" applyFill="1" applyBorder="1" applyAlignment="1" applyProtection="1">
      <alignment horizontal="center" vertical="center"/>
      <protection hidden="1"/>
    </xf>
    <xf numFmtId="4" fontId="12" fillId="10" borderId="15" xfId="2" applyNumberFormat="1" applyFont="1" applyFill="1" applyBorder="1" applyAlignment="1" applyProtection="1">
      <alignment horizontal="center" vertical="center"/>
      <protection hidden="1"/>
    </xf>
    <xf numFmtId="0" fontId="76" fillId="0" borderId="0" xfId="2" applyFont="1" applyFill="1" applyProtection="1">
      <protection hidden="1"/>
    </xf>
    <xf numFmtId="0" fontId="76" fillId="0" borderId="0" xfId="2" applyFont="1" applyFill="1" applyBorder="1" applyAlignment="1" applyProtection="1">
      <alignment horizontal="center" vertical="center"/>
      <protection hidden="1"/>
    </xf>
    <xf numFmtId="0" fontId="76" fillId="0" borderId="0" xfId="2" applyFont="1" applyFill="1" applyAlignment="1" applyProtection="1">
      <alignment vertical="center"/>
      <protection hidden="1"/>
    </xf>
    <xf numFmtId="0" fontId="74" fillId="0" borderId="0" xfId="2" applyFont="1" applyFill="1" applyBorder="1" applyAlignment="1" applyProtection="1">
      <alignment vertical="center"/>
      <protection hidden="1"/>
    </xf>
    <xf numFmtId="3" fontId="74" fillId="0" borderId="0" xfId="2" applyNumberFormat="1" applyFont="1" applyFill="1" applyBorder="1" applyAlignment="1" applyProtection="1">
      <alignment horizontal="center" vertical="center"/>
      <protection hidden="1"/>
    </xf>
    <xf numFmtId="174" fontId="74" fillId="0" borderId="0" xfId="2" applyNumberFormat="1" applyFont="1" applyFill="1" applyBorder="1" applyAlignment="1" applyProtection="1">
      <alignment horizontal="center" vertical="center"/>
      <protection hidden="1"/>
    </xf>
    <xf numFmtId="0" fontId="77" fillId="0" borderId="0" xfId="11" applyFont="1" applyFill="1" applyBorder="1" applyAlignment="1" applyProtection="1">
      <alignment horizontal="left" vertical="center"/>
      <protection hidden="1"/>
    </xf>
    <xf numFmtId="3" fontId="11" fillId="0" borderId="0" xfId="2" applyNumberFormat="1" applyAlignment="1" applyProtection="1">
      <alignment horizontal="center"/>
      <protection hidden="1"/>
    </xf>
    <xf numFmtId="3" fontId="24" fillId="0" borderId="0" xfId="2" applyNumberFormat="1" applyFont="1" applyFill="1" applyBorder="1" applyAlignment="1" applyProtection="1">
      <alignment horizontal="center" vertical="center"/>
      <protection hidden="1"/>
    </xf>
    <xf numFmtId="0" fontId="78" fillId="0" borderId="0" xfId="2" applyFont="1" applyFill="1" applyProtection="1">
      <protection hidden="1"/>
    </xf>
    <xf numFmtId="0" fontId="75" fillId="0" borderId="0" xfId="2" applyFont="1" applyFill="1" applyBorder="1" applyAlignment="1" applyProtection="1">
      <alignment vertical="center"/>
      <protection hidden="1"/>
    </xf>
    <xf numFmtId="0" fontId="76" fillId="0" borderId="0" xfId="2" applyFont="1" applyFill="1" applyBorder="1" applyAlignment="1" applyProtection="1">
      <alignment vertical="center"/>
      <protection hidden="1"/>
    </xf>
    <xf numFmtId="0" fontId="15" fillId="0" borderId="0" xfId="6" applyFont="1" applyFill="1" applyBorder="1" applyAlignment="1" applyProtection="1">
      <alignment horizontal="center" vertical="center"/>
      <protection hidden="1"/>
    </xf>
    <xf numFmtId="0" fontId="34" fillId="0" borderId="0" xfId="6" applyFont="1" applyFill="1" applyBorder="1" applyProtection="1">
      <protection hidden="1"/>
    </xf>
    <xf numFmtId="0" fontId="11" fillId="0" borderId="0" xfId="6" applyBorder="1" applyProtection="1">
      <protection hidden="1"/>
    </xf>
    <xf numFmtId="3" fontId="2" fillId="3" borderId="15" xfId="2" applyNumberFormat="1" applyFont="1" applyFill="1" applyBorder="1" applyAlignment="1" applyProtection="1">
      <alignment horizontal="center" vertical="center" wrapText="1"/>
      <protection locked="0"/>
    </xf>
    <xf numFmtId="170" fontId="5" fillId="2" borderId="59" xfId="2" applyNumberFormat="1" applyFont="1" applyFill="1" applyBorder="1" applyAlignment="1" applyProtection="1">
      <alignment horizontal="center" vertical="center" wrapText="1"/>
      <protection hidden="1"/>
    </xf>
    <xf numFmtId="3" fontId="5" fillId="2" borderId="49" xfId="2" applyNumberFormat="1" applyFont="1" applyFill="1" applyBorder="1" applyAlignment="1" applyProtection="1">
      <alignment horizontal="center" vertical="center" wrapText="1"/>
      <protection hidden="1"/>
    </xf>
    <xf numFmtId="170" fontId="2" fillId="3" borderId="15" xfId="2" applyNumberFormat="1" applyFont="1" applyFill="1" applyBorder="1" applyAlignment="1" applyProtection="1">
      <alignment horizontal="center" vertical="center" wrapText="1"/>
      <protection locked="0"/>
    </xf>
    <xf numFmtId="3" fontId="5" fillId="2" borderId="59" xfId="2" applyNumberFormat="1" applyFont="1" applyFill="1" applyBorder="1" applyAlignment="1" applyProtection="1">
      <alignment horizontal="center" vertical="center" wrapText="1"/>
      <protection hidden="1"/>
    </xf>
    <xf numFmtId="3" fontId="2" fillId="3" borderId="78" xfId="2" applyNumberFormat="1" applyFont="1" applyFill="1" applyBorder="1" applyAlignment="1" applyProtection="1">
      <alignment horizontal="center" vertical="center" wrapText="1"/>
      <protection locked="0"/>
    </xf>
    <xf numFmtId="170" fontId="5" fillId="2" borderId="157" xfId="2" applyNumberFormat="1" applyFont="1" applyFill="1" applyBorder="1" applyAlignment="1" applyProtection="1">
      <alignment horizontal="center" vertical="center" wrapText="1"/>
      <protection hidden="1"/>
    </xf>
    <xf numFmtId="3" fontId="5" fillId="2" borderId="158" xfId="2" applyNumberFormat="1" applyFont="1" applyFill="1" applyBorder="1" applyAlignment="1" applyProtection="1">
      <alignment horizontal="center" vertical="center" wrapText="1"/>
      <protection hidden="1"/>
    </xf>
    <xf numFmtId="3" fontId="5" fillId="2" borderId="157" xfId="2" applyNumberFormat="1" applyFont="1" applyFill="1" applyBorder="1" applyAlignment="1" applyProtection="1">
      <alignment horizontal="center" vertical="center" wrapText="1"/>
      <protection hidden="1"/>
    </xf>
    <xf numFmtId="3" fontId="10" fillId="2" borderId="15" xfId="2" applyNumberFormat="1" applyFont="1" applyFill="1" applyBorder="1" applyAlignment="1" applyProtection="1">
      <alignment horizontal="center" vertical="center"/>
      <protection hidden="1"/>
    </xf>
    <xf numFmtId="3" fontId="18" fillId="2" borderId="15" xfId="2" applyNumberFormat="1" applyFont="1" applyFill="1" applyBorder="1" applyAlignment="1" applyProtection="1">
      <alignment horizontal="center" vertical="center"/>
      <protection hidden="1"/>
    </xf>
    <xf numFmtId="0" fontId="5" fillId="2" borderId="11" xfId="8" applyFont="1" applyFill="1" applyBorder="1" applyAlignment="1">
      <alignment horizontal="center" vertical="center"/>
    </xf>
    <xf numFmtId="0" fontId="5" fillId="2" borderId="57" xfId="8" applyFont="1" applyFill="1" applyBorder="1" applyAlignment="1">
      <alignment horizontal="center" vertical="center"/>
    </xf>
    <xf numFmtId="178" fontId="54" fillId="0" borderId="0" xfId="15" applyNumberFormat="1" applyFont="1" applyFill="1" applyBorder="1" applyAlignment="1" applyProtection="1">
      <alignment horizontal="center" vertical="center"/>
      <protection hidden="1"/>
    </xf>
    <xf numFmtId="0" fontId="10" fillId="0" borderId="4" xfId="2" applyFont="1" applyFill="1" applyBorder="1" applyAlignment="1" applyProtection="1">
      <alignment horizontal="center" vertical="center"/>
      <protection hidden="1"/>
    </xf>
    <xf numFmtId="3" fontId="10" fillId="0" borderId="4" xfId="2" applyNumberFormat="1" applyFont="1" applyFill="1" applyBorder="1" applyAlignment="1" applyProtection="1">
      <alignment horizontal="center" vertical="center"/>
      <protection hidden="1"/>
    </xf>
    <xf numFmtId="0" fontId="54" fillId="0" borderId="0" xfId="15" applyFont="1" applyFill="1" applyBorder="1" applyAlignment="1" applyProtection="1">
      <protection hidden="1"/>
    </xf>
    <xf numFmtId="3" fontId="10" fillId="2" borderId="14" xfId="8" applyNumberFormat="1" applyFont="1" applyFill="1" applyBorder="1" applyAlignment="1" applyProtection="1">
      <alignment horizontal="center" vertical="center"/>
      <protection hidden="1"/>
    </xf>
    <xf numFmtId="3" fontId="10" fillId="2" borderId="16" xfId="8" applyNumberFormat="1" applyFont="1" applyFill="1" applyBorder="1" applyAlignment="1" applyProtection="1">
      <alignment horizontal="center" vertical="center"/>
      <protection hidden="1"/>
    </xf>
    <xf numFmtId="3" fontId="10" fillId="2" borderId="50" xfId="8" applyNumberFormat="1" applyFont="1" applyFill="1" applyBorder="1" applyAlignment="1" applyProtection="1">
      <alignment horizontal="center" vertical="center"/>
      <protection hidden="1"/>
    </xf>
    <xf numFmtId="3" fontId="12" fillId="3" borderId="15" xfId="8" applyNumberFormat="1" applyFont="1" applyFill="1" applyBorder="1" applyAlignment="1" applyProtection="1">
      <alignment horizontal="center" vertical="center"/>
      <protection locked="0"/>
    </xf>
    <xf numFmtId="164" fontId="12" fillId="4" borderId="15" xfId="8" applyNumberFormat="1" applyFont="1" applyFill="1" applyBorder="1" applyAlignment="1" applyProtection="1">
      <alignment horizontal="center" vertical="center"/>
      <protection locked="0"/>
    </xf>
    <xf numFmtId="164" fontId="10" fillId="2" borderId="56" xfId="8" applyNumberFormat="1" applyFont="1" applyFill="1" applyBorder="1" applyAlignment="1" applyProtection="1">
      <alignment horizontal="center" vertical="center"/>
      <protection hidden="1"/>
    </xf>
    <xf numFmtId="3" fontId="7" fillId="3" borderId="53" xfId="15" applyNumberFormat="1" applyFont="1" applyFill="1" applyBorder="1" applyAlignment="1" applyProtection="1">
      <alignment horizontal="center" vertical="center"/>
      <protection locked="0"/>
    </xf>
    <xf numFmtId="3" fontId="7" fillId="3" borderId="5" xfId="15" applyNumberFormat="1" applyFont="1" applyFill="1" applyBorder="1" applyAlignment="1" applyProtection="1">
      <alignment horizontal="center" vertical="center"/>
      <protection locked="0"/>
    </xf>
    <xf numFmtId="168" fontId="7" fillId="3" borderId="15" xfId="2" applyNumberFormat="1" applyFont="1" applyFill="1" applyBorder="1" applyAlignment="1" applyProtection="1">
      <alignment horizontal="center" vertical="center"/>
      <protection locked="0"/>
    </xf>
    <xf numFmtId="168" fontId="10" fillId="2" borderId="19" xfId="2" applyNumberFormat="1" applyFont="1" applyFill="1" applyBorder="1" applyAlignment="1" applyProtection="1">
      <alignment horizontal="center" vertical="center"/>
      <protection hidden="1"/>
    </xf>
    <xf numFmtId="0" fontId="10" fillId="2" borderId="43" xfId="15" applyFont="1" applyFill="1" applyBorder="1" applyAlignment="1" applyProtection="1">
      <alignment horizontal="center" vertical="center"/>
      <protection hidden="1"/>
    </xf>
    <xf numFmtId="4" fontId="12" fillId="4" borderId="15" xfId="15" applyNumberFormat="1" applyFont="1" applyFill="1" applyBorder="1" applyAlignment="1" applyProtection="1">
      <alignment horizontal="center" vertical="center"/>
      <protection locked="0"/>
    </xf>
    <xf numFmtId="0" fontId="10" fillId="2" borderId="40" xfId="15" applyFont="1" applyFill="1" applyBorder="1" applyAlignment="1" applyProtection="1">
      <alignment horizontal="center" vertical="center"/>
      <protection hidden="1"/>
    </xf>
    <xf numFmtId="0" fontId="10" fillId="2" borderId="37" xfId="15" applyFont="1" applyFill="1" applyBorder="1" applyAlignment="1" applyProtection="1">
      <alignment horizontal="center" vertical="center"/>
      <protection hidden="1"/>
    </xf>
    <xf numFmtId="0" fontId="10" fillId="2" borderId="132" xfId="15" applyFont="1" applyFill="1" applyBorder="1" applyAlignment="1" applyProtection="1">
      <alignment horizontal="center" vertical="center"/>
      <protection hidden="1"/>
    </xf>
    <xf numFmtId="3" fontId="10" fillId="2" borderId="41" xfId="15" applyNumberFormat="1" applyFont="1" applyFill="1" applyBorder="1" applyAlignment="1" applyProtection="1">
      <alignment horizontal="center" vertical="center"/>
      <protection hidden="1"/>
    </xf>
    <xf numFmtId="0" fontId="13" fillId="0" borderId="0" xfId="15" applyFont="1" applyProtection="1">
      <protection hidden="1"/>
    </xf>
    <xf numFmtId="0" fontId="15" fillId="0" borderId="0" xfId="2" applyFont="1" applyFill="1" applyBorder="1" applyAlignment="1" applyProtection="1">
      <alignment vertical="center"/>
      <protection hidden="1"/>
    </xf>
    <xf numFmtId="4" fontId="82" fillId="0" borderId="0" xfId="2" applyNumberFormat="1" applyFont="1" applyFill="1" applyBorder="1" applyAlignment="1" applyProtection="1">
      <alignment vertical="center"/>
      <protection hidden="1"/>
    </xf>
    <xf numFmtId="0" fontId="13" fillId="0" borderId="0" xfId="2" applyFont="1" applyBorder="1" applyAlignment="1" applyProtection="1">
      <alignment horizontal="center" vertical="center"/>
      <protection hidden="1"/>
    </xf>
    <xf numFmtId="1" fontId="22" fillId="2" borderId="6" xfId="2" applyNumberFormat="1" applyFont="1" applyFill="1" applyBorder="1" applyAlignment="1" applyProtection="1">
      <alignment vertical="center"/>
      <protection hidden="1"/>
    </xf>
    <xf numFmtId="3" fontId="10" fillId="2" borderId="59" xfId="2" applyNumberFormat="1" applyFont="1" applyFill="1" applyBorder="1" applyAlignment="1" applyProtection="1">
      <alignment horizontal="center" vertical="center"/>
      <protection hidden="1"/>
    </xf>
    <xf numFmtId="0" fontId="15" fillId="0" borderId="0" xfId="2" applyFont="1" applyFill="1" applyBorder="1" applyAlignment="1" applyProtection="1">
      <alignment horizontal="center" vertical="center"/>
      <protection hidden="1"/>
    </xf>
    <xf numFmtId="0" fontId="12" fillId="0" borderId="0" xfId="2" applyFont="1" applyAlignment="1" applyProtection="1">
      <alignment horizontal="center" vertical="center"/>
      <protection hidden="1"/>
    </xf>
    <xf numFmtId="4" fontId="15" fillId="0" borderId="0" xfId="2" applyNumberFormat="1" applyFont="1" applyFill="1" applyBorder="1" applyAlignment="1" applyProtection="1">
      <alignment horizontal="center" vertical="center"/>
      <protection hidden="1"/>
    </xf>
    <xf numFmtId="0" fontId="30" fillId="0" borderId="0" xfId="2" applyFont="1" applyAlignment="1" applyProtection="1">
      <protection hidden="1"/>
    </xf>
    <xf numFmtId="1" fontId="22" fillId="2" borderId="50" xfId="2" applyNumberFormat="1" applyFont="1" applyFill="1" applyBorder="1" applyAlignment="1" applyProtection="1">
      <alignment vertical="center"/>
      <protection hidden="1"/>
    </xf>
    <xf numFmtId="3" fontId="10" fillId="2" borderId="134" xfId="2" applyNumberFormat="1" applyFont="1" applyFill="1" applyBorder="1" applyAlignment="1" applyProtection="1">
      <alignment horizontal="center" vertical="center"/>
      <protection hidden="1"/>
    </xf>
    <xf numFmtId="0" fontId="11" fillId="0" borderId="0" xfId="2" applyAlignment="1" applyProtection="1">
      <alignment horizontal="center" vertical="center"/>
      <protection hidden="1"/>
    </xf>
    <xf numFmtId="3" fontId="84" fillId="2" borderId="0" xfId="2" applyNumberFormat="1" applyFont="1" applyFill="1" applyBorder="1" applyAlignment="1" applyProtection="1">
      <alignment vertical="center"/>
      <protection hidden="1"/>
    </xf>
    <xf numFmtId="3" fontId="10" fillId="0" borderId="0" xfId="2" applyNumberFormat="1" applyFont="1" applyFill="1" applyBorder="1" applyAlignment="1" applyProtection="1">
      <alignment horizontal="center" vertical="center"/>
      <protection hidden="1"/>
    </xf>
    <xf numFmtId="3" fontId="20" fillId="2" borderId="0" xfId="2" applyNumberFormat="1" applyFont="1" applyFill="1" applyBorder="1" applyAlignment="1" applyProtection="1">
      <alignment vertical="center"/>
      <protection hidden="1"/>
    </xf>
    <xf numFmtId="0" fontId="10" fillId="2" borderId="39" xfId="2" applyFont="1" applyFill="1" applyBorder="1" applyAlignment="1" applyProtection="1">
      <alignment vertical="center"/>
      <protection hidden="1"/>
    </xf>
    <xf numFmtId="0" fontId="10" fillId="2" borderId="127" xfId="2" applyFont="1" applyFill="1" applyBorder="1" applyAlignment="1" applyProtection="1">
      <alignment horizontal="center" vertical="center"/>
      <protection hidden="1"/>
    </xf>
    <xf numFmtId="3" fontId="84" fillId="2" borderId="28" xfId="2" applyNumberFormat="1" applyFont="1" applyFill="1" applyBorder="1" applyAlignment="1" applyProtection="1">
      <alignment vertical="center"/>
      <protection hidden="1"/>
    </xf>
    <xf numFmtId="3" fontId="20" fillId="2" borderId="28" xfId="2" applyNumberFormat="1" applyFont="1" applyFill="1" applyBorder="1" applyAlignment="1" applyProtection="1">
      <alignment vertical="center"/>
      <protection hidden="1"/>
    </xf>
    <xf numFmtId="0" fontId="10" fillId="2" borderId="132" xfId="2" applyFont="1" applyFill="1" applyBorder="1" applyAlignment="1" applyProtection="1">
      <alignment horizontal="center" vertical="center"/>
      <protection hidden="1"/>
    </xf>
    <xf numFmtId="0" fontId="10" fillId="2" borderId="29" xfId="2" applyFont="1" applyFill="1" applyBorder="1" applyAlignment="1" applyProtection="1">
      <alignment horizontal="center" vertical="center"/>
      <protection hidden="1"/>
    </xf>
    <xf numFmtId="4" fontId="10" fillId="2" borderId="32" xfId="2" applyNumberFormat="1" applyFont="1" applyFill="1" applyBorder="1" applyAlignment="1" applyProtection="1">
      <alignment horizontal="center" vertical="center"/>
      <protection hidden="1"/>
    </xf>
    <xf numFmtId="0" fontId="10" fillId="2" borderId="22" xfId="2" applyFont="1" applyFill="1" applyBorder="1" applyAlignment="1" applyProtection="1">
      <alignment horizontal="center" vertical="center"/>
      <protection hidden="1"/>
    </xf>
    <xf numFmtId="3" fontId="7" fillId="3" borderId="15" xfId="2" applyNumberFormat="1" applyFont="1" applyFill="1" applyBorder="1" applyAlignment="1" applyProtection="1">
      <alignment horizontal="center" vertical="center"/>
      <protection hidden="1"/>
    </xf>
    <xf numFmtId="3" fontId="10" fillId="2" borderId="56" xfId="15" applyNumberFormat="1" applyFont="1" applyFill="1" applyBorder="1" applyAlignment="1" applyProtection="1">
      <alignment horizontal="center" vertical="center"/>
      <protection locked="0"/>
    </xf>
    <xf numFmtId="0" fontId="10" fillId="2" borderId="44" xfId="15" applyFont="1" applyFill="1" applyBorder="1" applyAlignment="1" applyProtection="1">
      <alignment horizontal="center"/>
      <protection hidden="1"/>
    </xf>
    <xf numFmtId="0" fontId="12" fillId="3" borderId="11" xfId="15" applyFont="1" applyFill="1" applyBorder="1" applyAlignment="1" applyProtection="1">
      <alignment horizontal="center" vertical="center"/>
      <protection locked="0"/>
    </xf>
    <xf numFmtId="3" fontId="10" fillId="2" borderId="118" xfId="15" applyNumberFormat="1" applyFont="1" applyFill="1" applyBorder="1" applyAlignment="1" applyProtection="1">
      <alignment horizontal="center" vertical="center"/>
      <protection hidden="1"/>
    </xf>
    <xf numFmtId="0" fontId="10" fillId="2" borderId="118" xfId="15" applyFont="1" applyFill="1" applyBorder="1" applyAlignment="1" applyProtection="1">
      <alignment horizontal="center"/>
      <protection hidden="1"/>
    </xf>
    <xf numFmtId="10" fontId="10" fillId="2" borderId="46" xfId="15" applyNumberFormat="1" applyFont="1" applyFill="1" applyBorder="1" applyAlignment="1" applyProtection="1">
      <alignment horizontal="center" vertical="center"/>
      <protection hidden="1"/>
    </xf>
    <xf numFmtId="0" fontId="10" fillId="2" borderId="29" xfId="15" applyFont="1" applyFill="1" applyBorder="1" applyAlignment="1" applyProtection="1">
      <alignment horizontal="center" vertical="center"/>
      <protection hidden="1"/>
    </xf>
    <xf numFmtId="3" fontId="36" fillId="0" borderId="0" xfId="15" applyNumberFormat="1" applyFont="1" applyFill="1" applyBorder="1" applyAlignment="1" applyProtection="1">
      <alignment vertical="center"/>
      <protection hidden="1"/>
    </xf>
    <xf numFmtId="0" fontId="10" fillId="2" borderId="128" xfId="15" applyFont="1" applyFill="1" applyBorder="1" applyAlignment="1" applyProtection="1">
      <alignment horizontal="center" vertical="center"/>
      <protection hidden="1"/>
    </xf>
    <xf numFmtId="3" fontId="10" fillId="2" borderId="14" xfId="15" applyNumberFormat="1" applyFont="1" applyFill="1" applyBorder="1" applyAlignment="1" applyProtection="1">
      <alignment horizontal="center" vertical="center"/>
      <protection hidden="1"/>
    </xf>
    <xf numFmtId="3" fontId="10" fillId="2" borderId="59" xfId="15" applyNumberFormat="1" applyFont="1" applyFill="1" applyBorder="1" applyAlignment="1" applyProtection="1">
      <alignment horizontal="center" vertical="center"/>
      <protection hidden="1"/>
    </xf>
    <xf numFmtId="180" fontId="10" fillId="2" borderId="6" xfId="15" applyNumberFormat="1" applyFont="1" applyFill="1" applyBorder="1" applyAlignment="1" applyProtection="1">
      <alignment horizontal="center" vertical="center"/>
      <protection hidden="1"/>
    </xf>
    <xf numFmtId="164" fontId="10" fillId="2" borderId="33" xfId="15" applyNumberFormat="1" applyFont="1" applyFill="1" applyBorder="1" applyAlignment="1" applyProtection="1">
      <alignment horizontal="center" vertical="center"/>
      <protection hidden="1"/>
    </xf>
    <xf numFmtId="0" fontId="22" fillId="2" borderId="38" xfId="15" applyFont="1" applyFill="1" applyBorder="1" applyAlignment="1" applyProtection="1">
      <alignment horizontal="center" vertical="center"/>
      <protection hidden="1"/>
    </xf>
    <xf numFmtId="0" fontId="10" fillId="0" borderId="4" xfId="15" applyFont="1" applyFill="1" applyBorder="1" applyAlignment="1" applyProtection="1">
      <alignment vertical="center"/>
      <protection hidden="1"/>
    </xf>
    <xf numFmtId="0" fontId="10" fillId="2" borderId="37" xfId="15" applyFont="1" applyFill="1" applyBorder="1" applyAlignment="1" applyProtection="1">
      <alignment vertical="center"/>
      <protection hidden="1"/>
    </xf>
    <xf numFmtId="0" fontId="17" fillId="3" borderId="15" xfId="15" applyFont="1" applyFill="1" applyBorder="1" applyAlignment="1" applyProtection="1">
      <alignment horizontal="left" vertical="center"/>
      <protection locked="0"/>
    </xf>
    <xf numFmtId="0" fontId="10" fillId="2" borderId="56" xfId="15" applyFont="1" applyFill="1" applyBorder="1" applyAlignment="1" applyProtection="1">
      <alignment horizontal="center" vertical="center"/>
      <protection hidden="1"/>
    </xf>
    <xf numFmtId="9" fontId="19" fillId="2" borderId="139" xfId="15" applyNumberFormat="1" applyFont="1" applyFill="1" applyBorder="1" applyAlignment="1" applyProtection="1">
      <alignment horizontal="left" vertical="center"/>
      <protection hidden="1"/>
    </xf>
    <xf numFmtId="0" fontId="55" fillId="2" borderId="90" xfId="15" applyFont="1" applyFill="1" applyBorder="1" applyProtection="1">
      <protection hidden="1"/>
    </xf>
    <xf numFmtId="0" fontId="55" fillId="2" borderId="96" xfId="15" applyFont="1" applyFill="1" applyBorder="1" applyProtection="1">
      <protection hidden="1"/>
    </xf>
    <xf numFmtId="3" fontId="10" fillId="2" borderId="56" xfId="15" applyNumberFormat="1" applyFont="1" applyFill="1" applyBorder="1" applyAlignment="1" applyProtection="1">
      <alignment horizontal="center" vertical="center"/>
      <protection hidden="1"/>
    </xf>
    <xf numFmtId="0" fontId="12" fillId="3" borderId="11" xfId="15" applyFont="1" applyFill="1" applyBorder="1" applyAlignment="1" applyProtection="1">
      <alignment horizontal="center" vertical="center"/>
      <protection hidden="1"/>
    </xf>
    <xf numFmtId="3" fontId="12" fillId="3" borderId="53" xfId="15" applyNumberFormat="1" applyFont="1" applyFill="1" applyBorder="1" applyAlignment="1" applyProtection="1">
      <alignment horizontal="center" vertical="center"/>
      <protection locked="0"/>
    </xf>
    <xf numFmtId="9" fontId="12" fillId="3" borderId="53" xfId="15" applyNumberFormat="1" applyFont="1" applyFill="1" applyBorder="1" applyAlignment="1" applyProtection="1">
      <alignment horizontal="center" vertical="center"/>
      <protection locked="0"/>
    </xf>
    <xf numFmtId="174" fontId="7" fillId="3" borderId="15" xfId="2" applyNumberFormat="1" applyFont="1" applyFill="1" applyBorder="1" applyAlignment="1" applyProtection="1">
      <alignment horizontal="center" vertical="center"/>
      <protection hidden="1"/>
    </xf>
    <xf numFmtId="0" fontId="7" fillId="3" borderId="15" xfId="2" applyFont="1" applyFill="1" applyBorder="1" applyAlignment="1" applyProtection="1">
      <alignment horizontal="center" vertical="center"/>
      <protection hidden="1"/>
    </xf>
    <xf numFmtId="0" fontId="12" fillId="3" borderId="15" xfId="2" applyFont="1" applyFill="1" applyBorder="1" applyAlignment="1" applyProtection="1">
      <alignment horizontal="center" vertical="center"/>
      <protection hidden="1"/>
    </xf>
    <xf numFmtId="3" fontId="12" fillId="3" borderId="15" xfId="2" applyNumberFormat="1" applyFont="1" applyFill="1" applyBorder="1" applyAlignment="1" applyProtection="1">
      <alignment horizontal="center" vertical="center"/>
      <protection hidden="1"/>
    </xf>
    <xf numFmtId="10" fontId="7" fillId="0" borderId="0" xfId="8" applyNumberFormat="1" applyFont="1" applyFill="1" applyBorder="1" applyAlignment="1" applyProtection="1">
      <alignment vertical="center"/>
      <protection hidden="1"/>
    </xf>
    <xf numFmtId="0" fontId="10" fillId="2" borderId="131" xfId="15" applyFont="1" applyFill="1" applyBorder="1" applyAlignment="1" applyProtection="1">
      <alignment horizontal="center" vertical="center"/>
      <protection hidden="1"/>
    </xf>
    <xf numFmtId="0" fontId="7" fillId="12" borderId="15" xfId="2" applyFont="1" applyFill="1" applyBorder="1" applyAlignment="1" applyProtection="1">
      <alignment horizontal="center" vertical="center"/>
      <protection hidden="1"/>
    </xf>
    <xf numFmtId="0" fontId="10" fillId="2" borderId="146" xfId="2" applyFont="1" applyFill="1" applyBorder="1" applyAlignment="1" applyProtection="1">
      <alignment horizontal="left"/>
      <protection hidden="1"/>
    </xf>
    <xf numFmtId="0" fontId="10" fillId="2" borderId="127" xfId="2" applyFont="1" applyFill="1" applyBorder="1" applyAlignment="1" applyProtection="1">
      <alignment horizontal="center"/>
      <protection hidden="1"/>
    </xf>
    <xf numFmtId="0" fontId="10" fillId="2" borderId="26" xfId="2" applyFont="1" applyFill="1" applyBorder="1" applyAlignment="1" applyProtection="1">
      <alignment horizontal="center"/>
      <protection hidden="1"/>
    </xf>
    <xf numFmtId="0" fontId="10" fillId="2" borderId="54" xfId="2" applyFont="1" applyFill="1" applyBorder="1" applyAlignment="1">
      <alignment horizontal="left" vertical="center"/>
    </xf>
    <xf numFmtId="10" fontId="7" fillId="3" borderId="15" xfId="2" applyNumberFormat="1" applyFont="1" applyFill="1" applyBorder="1" applyAlignment="1" applyProtection="1">
      <alignment horizontal="center" vertical="center"/>
      <protection locked="0"/>
    </xf>
    <xf numFmtId="3" fontId="10" fillId="2" borderId="55" xfId="2" applyNumberFormat="1" applyFont="1" applyFill="1" applyBorder="1" applyAlignment="1" applyProtection="1">
      <alignment horizontal="center" vertical="center"/>
      <protection hidden="1"/>
    </xf>
    <xf numFmtId="0" fontId="10" fillId="2" borderId="6" xfId="2" applyFont="1" applyFill="1" applyBorder="1" applyAlignment="1">
      <alignment horizontal="left" vertical="center"/>
    </xf>
    <xf numFmtId="3" fontId="10" fillId="2" borderId="7" xfId="2" applyNumberFormat="1" applyFont="1" applyFill="1" applyBorder="1" applyAlignment="1" applyProtection="1">
      <alignment horizontal="center" vertical="center"/>
      <protection hidden="1"/>
    </xf>
    <xf numFmtId="0" fontId="10" fillId="2" borderId="50" xfId="2" applyFont="1" applyFill="1" applyBorder="1" applyAlignment="1">
      <alignment horizontal="left" vertical="center"/>
    </xf>
    <xf numFmtId="3" fontId="10" fillId="2" borderId="133" xfId="2" applyNumberFormat="1" applyFont="1" applyFill="1" applyBorder="1" applyAlignment="1" applyProtection="1">
      <alignment horizontal="center" vertical="center"/>
      <protection hidden="1"/>
    </xf>
    <xf numFmtId="0" fontId="11" fillId="0" borderId="0" xfId="2"/>
    <xf numFmtId="10" fontId="12" fillId="0" borderId="0" xfId="2" applyNumberFormat="1" applyFont="1" applyBorder="1" applyAlignment="1" applyProtection="1">
      <alignment horizontal="center" vertical="center"/>
      <protection hidden="1"/>
    </xf>
    <xf numFmtId="10" fontId="30" fillId="0" borderId="0" xfId="2" applyNumberFormat="1" applyFont="1" applyBorder="1" applyAlignment="1" applyProtection="1">
      <alignment horizontal="center" vertical="center"/>
      <protection hidden="1"/>
    </xf>
    <xf numFmtId="10" fontId="10" fillId="2" borderId="41" xfId="2" applyNumberFormat="1" applyFont="1" applyFill="1" applyBorder="1" applyAlignment="1">
      <alignment horizontal="center" vertical="center"/>
    </xf>
    <xf numFmtId="0" fontId="24" fillId="0" borderId="0" xfId="15" applyFont="1" applyProtection="1">
      <protection hidden="1"/>
    </xf>
    <xf numFmtId="168" fontId="22" fillId="0" borderId="0" xfId="15" applyNumberFormat="1" applyFont="1" applyFill="1" applyBorder="1" applyAlignment="1" applyProtection="1">
      <alignment horizontal="center" vertical="center"/>
      <protection hidden="1"/>
    </xf>
    <xf numFmtId="10" fontId="10" fillId="2" borderId="36" xfId="15" applyNumberFormat="1" applyFont="1" applyFill="1" applyBorder="1" applyAlignment="1" applyProtection="1">
      <alignment horizontal="center" vertical="center"/>
      <protection hidden="1"/>
    </xf>
    <xf numFmtId="4" fontId="7" fillId="3" borderId="15" xfId="15" applyNumberFormat="1" applyFont="1" applyFill="1" applyBorder="1" applyAlignment="1" applyProtection="1">
      <alignment horizontal="center" vertical="center"/>
      <protection locked="0"/>
    </xf>
    <xf numFmtId="0" fontId="12" fillId="0" borderId="0" xfId="15" applyFont="1" applyFill="1" applyBorder="1" applyAlignment="1" applyProtection="1">
      <alignment vertical="center"/>
      <protection locked="0"/>
    </xf>
    <xf numFmtId="0" fontId="10" fillId="2" borderId="36" xfId="15" applyFont="1" applyFill="1" applyBorder="1" applyAlignment="1" applyProtection="1">
      <alignment horizontal="center" vertical="center"/>
      <protection hidden="1"/>
    </xf>
    <xf numFmtId="0" fontId="10" fillId="2" borderId="54" xfId="2" applyFont="1" applyFill="1" applyBorder="1" applyAlignment="1" applyProtection="1">
      <alignment horizontal="left"/>
      <protection hidden="1"/>
    </xf>
    <xf numFmtId="3" fontId="7" fillId="3" borderId="15" xfId="2" applyNumberFormat="1" applyFont="1" applyFill="1" applyBorder="1" applyAlignment="1" applyProtection="1">
      <alignment horizontal="center" vertical="center"/>
      <protection locked="0"/>
    </xf>
    <xf numFmtId="10" fontId="10" fillId="2" borderId="14" xfId="2" applyNumberFormat="1" applyFont="1" applyFill="1" applyBorder="1" applyAlignment="1" applyProtection="1">
      <alignment horizontal="center" vertical="center"/>
      <protection hidden="1"/>
    </xf>
    <xf numFmtId="0" fontId="10" fillId="2" borderId="7" xfId="2" applyFont="1" applyFill="1" applyBorder="1" applyAlignment="1" applyProtection="1">
      <alignment horizontal="center"/>
      <protection hidden="1"/>
    </xf>
    <xf numFmtId="0" fontId="10" fillId="2" borderId="31" xfId="2" applyFont="1" applyFill="1" applyBorder="1" applyAlignment="1" applyProtection="1">
      <alignment horizontal="center"/>
      <protection hidden="1"/>
    </xf>
    <xf numFmtId="0" fontId="10" fillId="2" borderId="54" xfId="2" applyFont="1" applyFill="1" applyBorder="1" applyAlignment="1" applyProtection="1">
      <alignment horizontal="left" vertical="center"/>
      <protection hidden="1"/>
    </xf>
    <xf numFmtId="0" fontId="10" fillId="2" borderId="6" xfId="2" applyFont="1" applyFill="1" applyBorder="1" applyAlignment="1" applyProtection="1">
      <alignment horizontal="left" vertical="center"/>
      <protection hidden="1"/>
    </xf>
    <xf numFmtId="0" fontId="10" fillId="2" borderId="50" xfId="2" applyFont="1" applyFill="1" applyBorder="1" applyAlignment="1" applyProtection="1">
      <alignment horizontal="left" vertical="center"/>
      <protection hidden="1"/>
    </xf>
    <xf numFmtId="10" fontId="10" fillId="2" borderId="32" xfId="2" applyNumberFormat="1" applyFont="1" applyFill="1" applyBorder="1" applyAlignment="1" applyProtection="1">
      <alignment horizontal="center" vertical="center"/>
      <protection hidden="1"/>
    </xf>
    <xf numFmtId="10" fontId="10" fillId="2" borderId="41" xfId="2" applyNumberFormat="1" applyFont="1" applyFill="1" applyBorder="1" applyAlignment="1" applyProtection="1">
      <alignment horizontal="center" vertical="center"/>
      <protection hidden="1"/>
    </xf>
    <xf numFmtId="172" fontId="10" fillId="2" borderId="36" xfId="2" applyNumberFormat="1" applyFont="1" applyFill="1" applyBorder="1" applyAlignment="1" applyProtection="1">
      <alignment horizontal="center" vertical="center"/>
      <protection hidden="1"/>
    </xf>
    <xf numFmtId="0" fontId="30" fillId="0" borderId="0" xfId="2" applyFont="1" applyAlignment="1" applyProtection="1">
      <alignment vertical="center"/>
      <protection hidden="1"/>
    </xf>
    <xf numFmtId="0" fontId="1" fillId="0" borderId="0" xfId="52" applyProtection="1">
      <protection hidden="1"/>
    </xf>
    <xf numFmtId="3" fontId="12" fillId="3" borderId="15" xfId="2" applyNumberFormat="1" applyFont="1" applyFill="1" applyBorder="1" applyAlignment="1" applyProtection="1">
      <alignment horizontal="center" vertical="center"/>
      <protection locked="0"/>
    </xf>
    <xf numFmtId="172" fontId="12" fillId="4" borderId="15" xfId="2" applyNumberFormat="1" applyFont="1" applyFill="1" applyBorder="1" applyAlignment="1" applyProtection="1">
      <alignment horizontal="center" vertical="center"/>
      <protection locked="0"/>
    </xf>
    <xf numFmtId="3" fontId="12" fillId="4" borderId="15" xfId="2" applyNumberFormat="1" applyFont="1" applyFill="1" applyBorder="1" applyAlignment="1" applyProtection="1">
      <alignment horizontal="center" vertical="center"/>
      <protection locked="0"/>
    </xf>
    <xf numFmtId="172" fontId="10" fillId="2" borderId="19" xfId="2" applyNumberFormat="1" applyFont="1" applyFill="1" applyBorder="1" applyAlignment="1" applyProtection="1">
      <alignment horizontal="center" vertical="center"/>
      <protection hidden="1"/>
    </xf>
    <xf numFmtId="0" fontId="2" fillId="0" borderId="0" xfId="47" applyFont="1" applyAlignment="1" applyProtection="1">
      <protection hidden="1"/>
    </xf>
    <xf numFmtId="0" fontId="3" fillId="0" borderId="0" xfId="44" applyFont="1" applyProtection="1">
      <protection hidden="1"/>
    </xf>
    <xf numFmtId="0" fontId="1" fillId="0" borderId="0" xfId="44"/>
    <xf numFmtId="0" fontId="3" fillId="0" borderId="0" xfId="44" applyFont="1" applyFill="1" applyBorder="1" applyProtection="1">
      <protection hidden="1"/>
    </xf>
    <xf numFmtId="3" fontId="12" fillId="0" borderId="0" xfId="2" applyNumberFormat="1" applyFont="1" applyFill="1" applyBorder="1" applyAlignment="1" applyProtection="1">
      <alignment vertical="center"/>
      <protection locked="0"/>
    </xf>
    <xf numFmtId="0" fontId="24" fillId="0" borderId="0" xfId="2" applyFont="1" applyAlignment="1" applyProtection="1">
      <alignment vertical="center"/>
      <protection hidden="1"/>
    </xf>
    <xf numFmtId="172" fontId="12" fillId="0" borderId="0" xfId="2" applyNumberFormat="1" applyFont="1" applyFill="1" applyBorder="1" applyAlignment="1" applyProtection="1">
      <alignment vertical="center"/>
      <protection locked="0"/>
    </xf>
    <xf numFmtId="168" fontId="10" fillId="0" borderId="0" xfId="2" applyNumberFormat="1" applyFont="1" applyFill="1" applyBorder="1" applyAlignment="1" applyProtection="1">
      <alignment vertical="center"/>
      <protection hidden="1"/>
    </xf>
    <xf numFmtId="3" fontId="10" fillId="0" borderId="0" xfId="2" applyNumberFormat="1" applyFont="1" applyFill="1" applyBorder="1" applyAlignment="1" applyProtection="1">
      <alignment vertical="center"/>
      <protection hidden="1"/>
    </xf>
    <xf numFmtId="0" fontId="24" fillId="0" borderId="0" xfId="2" applyFont="1" applyFill="1" applyBorder="1" applyAlignment="1" applyProtection="1">
      <alignment vertical="center"/>
      <protection hidden="1"/>
    </xf>
    <xf numFmtId="3" fontId="7" fillId="0" borderId="0" xfId="15" applyNumberFormat="1" applyFont="1" applyFill="1" applyBorder="1" applyAlignment="1" applyProtection="1">
      <alignment vertical="center"/>
      <protection hidden="1"/>
    </xf>
    <xf numFmtId="0" fontId="8" fillId="0" borderId="0" xfId="44" applyFont="1" applyFill="1" applyBorder="1" applyAlignment="1" applyProtection="1">
      <alignment horizontal="center" vertical="center"/>
      <protection hidden="1"/>
    </xf>
    <xf numFmtId="3" fontId="10" fillId="0" borderId="0" xfId="15" applyNumberFormat="1" applyFont="1" applyFill="1" applyBorder="1" applyAlignment="1" applyProtection="1">
      <alignment vertical="center"/>
      <protection hidden="1"/>
    </xf>
    <xf numFmtId="0" fontId="87" fillId="0" borderId="0" xfId="2" applyFont="1"/>
    <xf numFmtId="0" fontId="18" fillId="2" borderId="44" xfId="41" applyFont="1" applyFill="1" applyBorder="1" applyAlignment="1" applyProtection="1">
      <alignment horizontal="center" vertical="center"/>
      <protection hidden="1"/>
    </xf>
    <xf numFmtId="0" fontId="18" fillId="2" borderId="29" xfId="41" applyFont="1" applyFill="1" applyBorder="1" applyAlignment="1" applyProtection="1">
      <alignment horizontal="center" vertical="center"/>
      <protection hidden="1"/>
    </xf>
    <xf numFmtId="0" fontId="5" fillId="2" borderId="125" xfId="41" applyFont="1" applyFill="1" applyBorder="1" applyAlignment="1" applyProtection="1">
      <alignment horizontal="center" vertical="center"/>
      <protection hidden="1"/>
    </xf>
    <xf numFmtId="0" fontId="10" fillId="2" borderId="8" xfId="41" applyFont="1" applyFill="1" applyBorder="1" applyAlignment="1" applyProtection="1">
      <alignment horizontal="center" vertical="center" wrapText="1" readingOrder="1"/>
      <protection hidden="1"/>
    </xf>
    <xf numFmtId="0" fontId="10" fillId="2" borderId="9" xfId="41" applyFont="1" applyFill="1" applyBorder="1" applyAlignment="1" applyProtection="1">
      <alignment horizontal="center" vertical="center" wrapText="1" readingOrder="1"/>
      <protection hidden="1"/>
    </xf>
    <xf numFmtId="0" fontId="10" fillId="2" borderId="10" xfId="41" applyFont="1" applyFill="1" applyBorder="1" applyAlignment="1" applyProtection="1">
      <alignment horizontal="center" vertical="center" wrapText="1" readingOrder="1"/>
      <protection hidden="1"/>
    </xf>
    <xf numFmtId="0" fontId="7" fillId="0" borderId="15" xfId="41" applyNumberFormat="1" applyFont="1" applyFill="1" applyBorder="1" applyAlignment="1" applyProtection="1">
      <alignment horizontal="center" vertical="center"/>
      <protection locked="0"/>
    </xf>
    <xf numFmtId="0" fontId="10" fillId="2" borderId="38" xfId="41" applyFont="1" applyFill="1" applyBorder="1" applyAlignment="1" applyProtection="1">
      <alignment horizontal="center" vertical="center"/>
      <protection hidden="1"/>
    </xf>
    <xf numFmtId="0" fontId="7" fillId="0" borderId="0" xfId="41" applyFont="1" applyFill="1" applyBorder="1" applyAlignment="1" applyProtection="1">
      <alignment vertical="center"/>
      <protection hidden="1"/>
    </xf>
    <xf numFmtId="0" fontId="7" fillId="0" borderId="15" xfId="41" applyFont="1" applyBorder="1" applyAlignment="1" applyProtection="1">
      <alignment horizontal="center" vertical="center"/>
      <protection locked="0"/>
    </xf>
    <xf numFmtId="0" fontId="7" fillId="0" borderId="53" xfId="41" applyFont="1" applyBorder="1" applyAlignment="1" applyProtection="1">
      <alignment horizontal="center"/>
      <protection locked="0"/>
    </xf>
    <xf numFmtId="0" fontId="10" fillId="0" borderId="0" xfId="41" applyFont="1" applyFill="1" applyBorder="1" applyAlignment="1" applyProtection="1">
      <alignment vertical="center"/>
      <protection hidden="1"/>
    </xf>
    <xf numFmtId="0" fontId="3" fillId="0" borderId="0" xfId="41" applyFont="1" applyFill="1" applyBorder="1" applyAlignment="1" applyProtection="1">
      <alignment vertical="top" wrapText="1" readingOrder="1"/>
      <protection hidden="1"/>
    </xf>
    <xf numFmtId="0" fontId="19" fillId="2" borderId="3" xfId="41" applyFont="1" applyFill="1" applyBorder="1" applyAlignment="1" applyProtection="1">
      <alignment vertical="center"/>
      <protection hidden="1"/>
    </xf>
    <xf numFmtId="0" fontId="19" fillId="2" borderId="4" xfId="41" applyFont="1" applyFill="1" applyBorder="1" applyAlignment="1" applyProtection="1">
      <alignment vertical="center"/>
      <protection hidden="1"/>
    </xf>
    <xf numFmtId="0" fontId="5" fillId="2" borderId="36" xfId="41" applyFont="1" applyFill="1" applyBorder="1" applyAlignment="1" applyProtection="1">
      <alignment horizontal="center" vertical="top"/>
      <protection hidden="1"/>
    </xf>
    <xf numFmtId="0" fontId="3" fillId="0" borderId="0" xfId="41" applyFont="1" applyAlignment="1" applyProtection="1">
      <alignment vertical="top" readingOrder="1"/>
      <protection hidden="1"/>
    </xf>
    <xf numFmtId="3" fontId="7" fillId="3" borderId="46" xfId="41" applyNumberFormat="1" applyFont="1" applyFill="1" applyBorder="1" applyAlignment="1" applyProtection="1">
      <alignment horizontal="center" vertical="center"/>
      <protection locked="0"/>
    </xf>
    <xf numFmtId="0" fontId="18" fillId="2" borderId="27" xfId="41" applyFont="1" applyFill="1" applyBorder="1" applyAlignment="1" applyProtection="1">
      <alignment horizontal="center" vertical="top"/>
      <protection hidden="1"/>
    </xf>
    <xf numFmtId="0" fontId="18" fillId="2" borderId="28" xfId="41" applyFont="1" applyFill="1" applyBorder="1" applyAlignment="1" applyProtection="1">
      <alignment horizontal="center" vertical="top"/>
      <protection hidden="1"/>
    </xf>
    <xf numFmtId="0" fontId="18" fillId="2" borderId="54" xfId="41" applyFont="1" applyFill="1" applyBorder="1" applyAlignment="1" applyProtection="1">
      <alignment vertical="center"/>
      <protection hidden="1"/>
    </xf>
    <xf numFmtId="0" fontId="18" fillId="2" borderId="55" xfId="41" applyFont="1" applyFill="1" applyBorder="1" applyAlignment="1" applyProtection="1">
      <alignment vertical="center"/>
      <protection hidden="1"/>
    </xf>
    <xf numFmtId="3" fontId="5" fillId="2" borderId="13" xfId="41" applyNumberFormat="1" applyFont="1" applyFill="1" applyBorder="1" applyAlignment="1" applyProtection="1">
      <alignment horizontal="center" vertical="center"/>
      <protection hidden="1"/>
    </xf>
    <xf numFmtId="0" fontId="1" fillId="0" borderId="0" xfId="41"/>
    <xf numFmtId="0" fontId="8" fillId="0" borderId="12" xfId="41" applyFont="1" applyBorder="1" applyAlignment="1" applyProtection="1">
      <alignment vertical="center"/>
      <protection hidden="1"/>
    </xf>
    <xf numFmtId="0" fontId="8" fillId="0" borderId="4" xfId="41" applyFont="1" applyBorder="1" applyAlignment="1" applyProtection="1">
      <alignment horizontal="left" vertical="center"/>
      <protection hidden="1"/>
    </xf>
    <xf numFmtId="0" fontId="5" fillId="0" borderId="0" xfId="41" applyFont="1" applyFill="1" applyBorder="1" applyAlignment="1" applyProtection="1">
      <alignment vertical="center"/>
      <protection hidden="1"/>
    </xf>
    <xf numFmtId="0" fontId="5" fillId="2" borderId="57" xfId="41" applyFont="1" applyFill="1" applyBorder="1" applyAlignment="1" applyProtection="1">
      <alignment vertical="center"/>
      <protection hidden="1"/>
    </xf>
    <xf numFmtId="0" fontId="8" fillId="0" borderId="0" xfId="41" applyFont="1" applyBorder="1" applyAlignment="1" applyProtection="1">
      <alignment horizontal="center" vertical="center"/>
      <protection hidden="1"/>
    </xf>
    <xf numFmtId="3" fontId="5" fillId="0" borderId="0" xfId="41" applyNumberFormat="1" applyFont="1" applyFill="1" applyBorder="1" applyAlignment="1" applyProtection="1">
      <alignment horizontal="center" vertical="center"/>
      <protection hidden="1"/>
    </xf>
    <xf numFmtId="0" fontId="3" fillId="0" borderId="0" xfId="41" applyFont="1" applyAlignment="1" applyProtection="1">
      <alignment vertical="top"/>
      <protection hidden="1"/>
    </xf>
    <xf numFmtId="0" fontId="3" fillId="0" borderId="0" xfId="41" applyFont="1" applyProtection="1">
      <protection hidden="1"/>
    </xf>
    <xf numFmtId="0" fontId="1" fillId="0" borderId="0" xfId="41" applyFill="1" applyBorder="1"/>
    <xf numFmtId="0" fontId="3" fillId="0" borderId="0" xfId="41" applyFont="1" applyAlignment="1" applyProtection="1">
      <alignment horizontal="left"/>
      <protection hidden="1"/>
    </xf>
    <xf numFmtId="0" fontId="3" fillId="0" borderId="0" xfId="41" applyFont="1" applyFill="1" applyBorder="1" applyProtection="1">
      <protection hidden="1"/>
    </xf>
    <xf numFmtId="0" fontId="3" fillId="0" borderId="0" xfId="41" applyFont="1" applyFill="1" applyBorder="1" applyAlignment="1" applyProtection="1">
      <alignment vertical="center"/>
      <protection hidden="1"/>
    </xf>
    <xf numFmtId="0" fontId="8" fillId="0" borderId="0" xfId="41" applyFont="1" applyFill="1" applyBorder="1" applyAlignment="1" applyProtection="1">
      <alignment horizontal="center" vertical="center"/>
      <protection hidden="1"/>
    </xf>
    <xf numFmtId="0" fontId="3" fillId="0" borderId="0" xfId="41" applyFont="1" applyFill="1" applyBorder="1" applyAlignment="1" applyProtection="1">
      <alignment vertical="center" readingOrder="1"/>
      <protection hidden="1"/>
    </xf>
    <xf numFmtId="0" fontId="15" fillId="0" borderId="0" xfId="41" applyFont="1" applyFill="1" applyBorder="1" applyAlignment="1" applyProtection="1">
      <alignment horizontal="center" vertical="top"/>
      <protection hidden="1"/>
    </xf>
    <xf numFmtId="4" fontId="2" fillId="0" borderId="0" xfId="41" applyNumberFormat="1" applyFont="1" applyFill="1" applyBorder="1" applyAlignment="1" applyProtection="1">
      <alignment horizontal="center" vertical="center"/>
      <protection hidden="1"/>
    </xf>
    <xf numFmtId="0" fontId="3" fillId="0" borderId="0" xfId="41" applyFont="1" applyFill="1" applyProtection="1">
      <protection hidden="1"/>
    </xf>
    <xf numFmtId="0" fontId="16" fillId="0" borderId="0" xfId="41" applyFont="1" applyProtection="1">
      <protection hidden="1"/>
    </xf>
    <xf numFmtId="0" fontId="5" fillId="0" borderId="0" xfId="41" applyFont="1" applyFill="1" applyBorder="1" applyAlignment="1" applyProtection="1">
      <alignment horizontal="center" vertical="top"/>
      <protection hidden="1"/>
    </xf>
    <xf numFmtId="4" fontId="5" fillId="0" borderId="0" xfId="41" applyNumberFormat="1" applyFont="1" applyFill="1" applyBorder="1" applyAlignment="1" applyProtection="1">
      <alignment horizontal="center" vertical="center"/>
      <protection hidden="1"/>
    </xf>
    <xf numFmtId="0" fontId="1" fillId="0" borderId="0" xfId="41" applyFill="1"/>
    <xf numFmtId="0" fontId="63" fillId="0" borderId="0" xfId="41" applyFont="1" applyFill="1" applyBorder="1" applyAlignment="1" applyProtection="1">
      <alignment vertical="center"/>
      <protection hidden="1"/>
    </xf>
    <xf numFmtId="0" fontId="64" fillId="0" borderId="0" xfId="41" applyFont="1" applyFill="1" applyBorder="1" applyAlignment="1" applyProtection="1">
      <alignment horizontal="center" vertical="center"/>
      <protection hidden="1"/>
    </xf>
    <xf numFmtId="0" fontId="65" fillId="0" borderId="0" xfId="41" applyFont="1" applyFill="1" applyBorder="1" applyAlignment="1" applyProtection="1">
      <alignment horizontal="center" vertical="center"/>
      <protection locked="0"/>
    </xf>
    <xf numFmtId="0" fontId="65" fillId="0" borderId="0" xfId="41" applyFont="1" applyFill="1" applyBorder="1" applyAlignment="1" applyProtection="1">
      <alignment vertical="center" wrapText="1" readingOrder="1"/>
      <protection hidden="1"/>
    </xf>
    <xf numFmtId="0" fontId="3" fillId="0" borderId="4" xfId="41" applyFont="1" applyFill="1" applyBorder="1" applyAlignment="1" applyProtection="1">
      <alignment vertical="top" wrapText="1" readingOrder="1"/>
      <protection hidden="1"/>
    </xf>
    <xf numFmtId="0" fontId="1" fillId="0" borderId="0" xfId="41" applyBorder="1"/>
    <xf numFmtId="0" fontId="17" fillId="0" borderId="0" xfId="41" applyFont="1" applyFill="1" applyBorder="1" applyAlignment="1" applyProtection="1">
      <alignment horizontal="center" vertical="center"/>
      <protection hidden="1"/>
    </xf>
    <xf numFmtId="0" fontId="1" fillId="0" borderId="0" xfId="41" applyBorder="1" applyAlignment="1" applyProtection="1">
      <alignment vertical="top" wrapText="1" readingOrder="1"/>
      <protection hidden="1"/>
    </xf>
    <xf numFmtId="0" fontId="7" fillId="0" borderId="0" xfId="41" applyFont="1" applyFill="1" applyBorder="1" applyAlignment="1" applyProtection="1">
      <alignment vertical="center"/>
      <protection locked="0"/>
    </xf>
    <xf numFmtId="0" fontId="7" fillId="0" borderId="0" xfId="41" applyNumberFormat="1" applyFont="1" applyFill="1" applyBorder="1" applyAlignment="1" applyProtection="1">
      <alignment vertical="center"/>
      <protection locked="0"/>
    </xf>
    <xf numFmtId="0" fontId="1" fillId="0" borderId="0" xfId="41" applyProtection="1">
      <protection hidden="1"/>
    </xf>
    <xf numFmtId="0" fontId="3" fillId="0" borderId="0" xfId="41" applyFont="1" applyBorder="1" applyAlignment="1" applyProtection="1">
      <alignment horizontal="center"/>
      <protection hidden="1"/>
    </xf>
    <xf numFmtId="0" fontId="7" fillId="0" borderId="0" xfId="41" applyFont="1" applyBorder="1" applyAlignment="1" applyProtection="1">
      <alignment horizontal="center"/>
      <protection hidden="1"/>
    </xf>
    <xf numFmtId="0" fontId="7" fillId="0" borderId="0" xfId="41" applyFont="1" applyBorder="1" applyAlignment="1" applyProtection="1">
      <protection hidden="1"/>
    </xf>
    <xf numFmtId="0" fontId="3" fillId="0" borderId="3" xfId="41" applyFont="1" applyBorder="1" applyAlignment="1" applyProtection="1">
      <alignment vertical="top" wrapText="1" readingOrder="1"/>
      <protection hidden="1"/>
    </xf>
    <xf numFmtId="0" fontId="3" fillId="0" borderId="4" xfId="41" applyFont="1" applyBorder="1" applyAlignment="1" applyProtection="1">
      <alignment vertical="top" wrapText="1" readingOrder="1"/>
      <protection hidden="1"/>
    </xf>
    <xf numFmtId="0" fontId="3" fillId="0" borderId="0" xfId="41" applyFont="1" applyBorder="1" applyAlignment="1" applyProtection="1">
      <alignment vertical="top" wrapText="1" readingOrder="1"/>
      <protection hidden="1"/>
    </xf>
    <xf numFmtId="0" fontId="3" fillId="0" borderId="27" xfId="41" applyFont="1" applyBorder="1" applyAlignment="1" applyProtection="1">
      <alignment vertical="top" wrapText="1" readingOrder="1"/>
      <protection hidden="1"/>
    </xf>
    <xf numFmtId="0" fontId="7" fillId="0" borderId="0" xfId="41" applyFont="1" applyFill="1" applyBorder="1" applyAlignment="1" applyProtection="1">
      <alignment horizontal="center" vertical="center"/>
      <protection hidden="1"/>
    </xf>
    <xf numFmtId="0" fontId="7" fillId="0" borderId="0" xfId="41" applyFont="1" applyFill="1" applyBorder="1" applyAlignment="1" applyProtection="1">
      <alignment horizontal="center"/>
      <protection hidden="1"/>
    </xf>
    <xf numFmtId="0" fontId="24" fillId="0" borderId="0" xfId="2" applyFont="1" applyProtection="1">
      <protection hidden="1"/>
    </xf>
    <xf numFmtId="4" fontId="12" fillId="3" borderId="15" xfId="15" applyNumberFormat="1" applyFont="1" applyFill="1" applyBorder="1" applyAlignment="1" applyProtection="1">
      <alignment horizontal="center" vertical="center"/>
      <protection locked="0"/>
    </xf>
    <xf numFmtId="4" fontId="12" fillId="3" borderId="53" xfId="15" applyNumberFormat="1" applyFont="1" applyFill="1" applyBorder="1" applyAlignment="1" applyProtection="1">
      <alignment horizontal="center" vertical="center"/>
      <protection locked="0"/>
    </xf>
    <xf numFmtId="0" fontId="5" fillId="2" borderId="15" xfId="15" applyFont="1" applyFill="1" applyBorder="1" applyAlignment="1" applyProtection="1">
      <alignment horizontal="center" vertical="center"/>
      <protection hidden="1"/>
    </xf>
    <xf numFmtId="0" fontId="5" fillId="2" borderId="30" xfId="15" applyFont="1" applyFill="1" applyBorder="1" applyAlignment="1" applyProtection="1">
      <alignment horizontal="center" vertical="center"/>
      <protection hidden="1"/>
    </xf>
    <xf numFmtId="0" fontId="5" fillId="2" borderId="1" xfId="15" applyFont="1" applyFill="1" applyBorder="1" applyAlignment="1" applyProtection="1">
      <alignment horizontal="center" vertical="center"/>
      <protection hidden="1"/>
    </xf>
    <xf numFmtId="2" fontId="5" fillId="2" borderId="45" xfId="15" applyNumberFormat="1" applyFont="1" applyFill="1" applyBorder="1" applyAlignment="1" applyProtection="1">
      <alignment horizontal="center" vertical="center"/>
      <protection hidden="1"/>
    </xf>
    <xf numFmtId="2" fontId="15" fillId="3" borderId="15" xfId="15" applyNumberFormat="1" applyFont="1" applyFill="1" applyBorder="1" applyAlignment="1" applyProtection="1">
      <alignment horizontal="center" vertical="center"/>
      <protection locked="0"/>
    </xf>
    <xf numFmtId="3" fontId="2" fillId="3" borderId="15" xfId="15" applyNumberFormat="1" applyFont="1" applyFill="1" applyBorder="1" applyAlignment="1" applyProtection="1">
      <alignment horizontal="center" vertical="center"/>
      <protection locked="0"/>
    </xf>
    <xf numFmtId="169" fontId="15" fillId="3" borderId="11" xfId="15" applyNumberFormat="1" applyFont="1" applyFill="1" applyBorder="1" applyAlignment="1" applyProtection="1">
      <alignment horizontal="center" vertical="center"/>
      <protection locked="0"/>
    </xf>
    <xf numFmtId="0" fontId="5" fillId="2" borderId="35" xfId="15" applyFont="1" applyFill="1" applyBorder="1" applyAlignment="1" applyProtection="1">
      <alignment horizontal="center" vertical="center"/>
      <protection hidden="1"/>
    </xf>
    <xf numFmtId="169" fontId="5" fillId="2" borderId="36" xfId="15" applyNumberFormat="1" applyFont="1" applyFill="1" applyBorder="1" applyAlignment="1" applyProtection="1">
      <alignment horizontal="center" vertical="center"/>
      <protection hidden="1"/>
    </xf>
    <xf numFmtId="0" fontId="15" fillId="0" borderId="0" xfId="15" applyFont="1" applyBorder="1" applyProtection="1">
      <protection hidden="1"/>
    </xf>
    <xf numFmtId="0" fontId="15" fillId="0" borderId="0" xfId="15" applyFont="1" applyBorder="1" applyAlignment="1" applyProtection="1">
      <alignment vertical="center"/>
      <protection hidden="1"/>
    </xf>
    <xf numFmtId="0" fontId="88" fillId="0" borderId="0" xfId="15" applyFont="1"/>
    <xf numFmtId="0" fontId="15" fillId="0" borderId="0" xfId="15" applyFont="1" applyFill="1" applyBorder="1" applyAlignment="1" applyProtection="1">
      <alignment horizontal="center" vertical="center"/>
      <protection hidden="1"/>
    </xf>
    <xf numFmtId="169" fontId="15" fillId="0" borderId="0" xfId="15" applyNumberFormat="1" applyFont="1" applyFill="1" applyBorder="1" applyAlignment="1" applyProtection="1">
      <alignment horizontal="center" vertical="center"/>
      <protection locked="0"/>
    </xf>
    <xf numFmtId="169" fontId="15" fillId="0" borderId="0" xfId="15" applyNumberFormat="1" applyFont="1" applyFill="1" applyBorder="1" applyAlignment="1" applyProtection="1">
      <alignment horizontal="center" vertical="center"/>
      <protection hidden="1"/>
    </xf>
    <xf numFmtId="0" fontId="15" fillId="0" borderId="0" xfId="15" applyFont="1" applyFill="1" applyBorder="1" applyAlignment="1" applyProtection="1">
      <alignment vertical="center"/>
      <protection hidden="1"/>
    </xf>
    <xf numFmtId="0" fontId="88" fillId="0" borderId="0" xfId="15" applyFont="1" applyFill="1"/>
    <xf numFmtId="0" fontId="15" fillId="0" borderId="0" xfId="15" applyFont="1" applyFill="1" applyBorder="1" applyProtection="1">
      <protection hidden="1"/>
    </xf>
    <xf numFmtId="0" fontId="5" fillId="2" borderId="47" xfId="15" applyFont="1" applyFill="1" applyBorder="1" applyAlignment="1" applyProtection="1">
      <alignment horizontal="center" vertical="center"/>
      <protection hidden="1"/>
    </xf>
    <xf numFmtId="3" fontId="15" fillId="3" borderId="11" xfId="15" applyNumberFormat="1" applyFont="1" applyFill="1" applyBorder="1" applyAlignment="1" applyProtection="1">
      <alignment horizontal="center" vertical="center"/>
      <protection locked="0"/>
    </xf>
    <xf numFmtId="0" fontId="5" fillId="2" borderId="14" xfId="15" applyFont="1" applyFill="1" applyBorder="1" applyAlignment="1" applyProtection="1">
      <alignment horizontal="center" vertical="center"/>
      <protection hidden="1"/>
    </xf>
    <xf numFmtId="3" fontId="5" fillId="2" borderId="43" xfId="15" applyNumberFormat="1" applyFont="1" applyFill="1" applyBorder="1" applyAlignment="1" applyProtection="1">
      <alignment horizontal="center" vertical="center"/>
      <protection hidden="1"/>
    </xf>
    <xf numFmtId="0" fontId="5" fillId="2" borderId="32" xfId="15" applyFont="1" applyFill="1" applyBorder="1" applyAlignment="1" applyProtection="1">
      <alignment horizontal="center" vertical="center"/>
      <protection hidden="1"/>
    </xf>
    <xf numFmtId="0" fontId="5" fillId="2" borderId="44" xfId="15" applyFont="1" applyFill="1" applyBorder="1" applyAlignment="1" applyProtection="1">
      <alignment horizontal="center" vertical="center"/>
      <protection hidden="1"/>
    </xf>
    <xf numFmtId="0" fontId="5" fillId="0" borderId="0" xfId="15" applyFont="1" applyFill="1" applyBorder="1" applyAlignment="1" applyProtection="1">
      <alignment vertical="center"/>
      <protection hidden="1"/>
    </xf>
    <xf numFmtId="169" fontId="5" fillId="2" borderId="19" xfId="15" applyNumberFormat="1" applyFont="1" applyFill="1" applyBorder="1" applyAlignment="1" applyProtection="1">
      <alignment horizontal="center" vertical="center"/>
      <protection hidden="1"/>
    </xf>
    <xf numFmtId="0" fontId="15" fillId="3" borderId="11" xfId="15" applyFont="1" applyFill="1" applyBorder="1" applyAlignment="1" applyProtection="1">
      <alignment horizontal="center" vertical="center"/>
      <protection locked="0"/>
    </xf>
    <xf numFmtId="3" fontId="5" fillId="2" borderId="129" xfId="15" applyNumberFormat="1" applyFont="1" applyFill="1" applyBorder="1" applyAlignment="1" applyProtection="1">
      <alignment horizontal="center" vertical="center"/>
      <protection hidden="1"/>
    </xf>
    <xf numFmtId="0" fontId="15" fillId="0" borderId="0" xfId="15" applyFont="1" applyAlignment="1" applyProtection="1">
      <alignment vertical="center"/>
      <protection hidden="1"/>
    </xf>
    <xf numFmtId="0" fontId="5" fillId="2" borderId="130" xfId="15" applyFont="1" applyFill="1" applyBorder="1" applyAlignment="1" applyProtection="1">
      <alignment horizontal="center" vertical="center"/>
      <protection hidden="1"/>
    </xf>
    <xf numFmtId="10" fontId="5" fillId="2" borderId="46" xfId="15" applyNumberFormat="1" applyFont="1" applyFill="1" applyBorder="1" applyAlignment="1" applyProtection="1">
      <alignment horizontal="center" vertical="center"/>
      <protection hidden="1"/>
    </xf>
    <xf numFmtId="0" fontId="89" fillId="0" borderId="0" xfId="15" applyFont="1" applyFill="1" applyBorder="1"/>
    <xf numFmtId="169" fontId="5" fillId="2" borderId="33" xfId="15" applyNumberFormat="1" applyFont="1" applyFill="1" applyBorder="1" applyAlignment="1" applyProtection="1">
      <alignment horizontal="center" vertical="center"/>
      <protection hidden="1"/>
    </xf>
    <xf numFmtId="4" fontId="5" fillId="2" borderId="33" xfId="15" applyNumberFormat="1" applyFont="1" applyFill="1" applyBorder="1" applyAlignment="1" applyProtection="1">
      <alignment horizontal="center" vertical="center"/>
      <protection hidden="1"/>
    </xf>
    <xf numFmtId="4" fontId="15" fillId="3" borderId="11" xfId="15" applyNumberFormat="1" applyFont="1" applyFill="1" applyBorder="1" applyAlignment="1" applyProtection="1">
      <alignment horizontal="center" vertical="center"/>
      <protection locked="0"/>
    </xf>
    <xf numFmtId="3" fontId="5" fillId="2" borderId="19" xfId="15" applyNumberFormat="1" applyFont="1" applyFill="1" applyBorder="1" applyAlignment="1" applyProtection="1">
      <alignment horizontal="center" vertical="center"/>
      <protection hidden="1"/>
    </xf>
    <xf numFmtId="173" fontId="15" fillId="3" borderId="11" xfId="15" applyNumberFormat="1" applyFont="1" applyFill="1" applyBorder="1" applyAlignment="1" applyProtection="1">
      <alignment horizontal="center" vertical="center"/>
      <protection locked="0"/>
    </xf>
    <xf numFmtId="179" fontId="5" fillId="2" borderId="33" xfId="15" applyNumberFormat="1" applyFont="1" applyFill="1" applyBorder="1" applyAlignment="1" applyProtection="1">
      <alignment horizontal="center" vertical="center"/>
      <protection hidden="1"/>
    </xf>
    <xf numFmtId="4" fontId="5" fillId="2" borderId="32" xfId="15" applyNumberFormat="1" applyFont="1" applyFill="1" applyBorder="1" applyAlignment="1" applyProtection="1">
      <alignment horizontal="center" vertical="center"/>
      <protection hidden="1"/>
    </xf>
    <xf numFmtId="0" fontId="90" fillId="0" borderId="0" xfId="15" applyFont="1"/>
    <xf numFmtId="0" fontId="15" fillId="0" borderId="0" xfId="15" applyFont="1"/>
    <xf numFmtId="4" fontId="15" fillId="3" borderId="15" xfId="15" applyNumberFormat="1" applyFont="1" applyFill="1" applyBorder="1" applyAlignment="1" applyProtection="1">
      <alignment horizontal="center" vertical="center"/>
      <protection locked="0"/>
    </xf>
    <xf numFmtId="0" fontId="15" fillId="0" borderId="0" xfId="15" applyFont="1" applyFill="1" applyAlignment="1" applyProtection="1">
      <alignment vertical="center"/>
      <protection hidden="1"/>
    </xf>
    <xf numFmtId="4" fontId="15" fillId="0" borderId="0" xfId="15" applyNumberFormat="1" applyFont="1" applyFill="1" applyBorder="1" applyAlignment="1" applyProtection="1">
      <alignment horizontal="center" vertical="center"/>
      <protection hidden="1"/>
    </xf>
    <xf numFmtId="175" fontId="15" fillId="0" borderId="0" xfId="15" applyNumberFormat="1" applyFont="1" applyFill="1" applyBorder="1" applyAlignment="1" applyProtection="1">
      <alignment horizontal="center" vertical="center"/>
      <protection hidden="1"/>
    </xf>
    <xf numFmtId="166" fontId="2" fillId="3" borderId="15" xfId="15" applyNumberFormat="1" applyFont="1" applyFill="1" applyBorder="1" applyAlignment="1" applyProtection="1">
      <alignment horizontal="center" vertical="center"/>
      <protection locked="0"/>
    </xf>
    <xf numFmtId="166" fontId="5" fillId="2" borderId="36" xfId="15" applyNumberFormat="1" applyFont="1" applyFill="1" applyBorder="1" applyAlignment="1" applyProtection="1">
      <alignment horizontal="center" vertical="center"/>
      <protection hidden="1"/>
    </xf>
    <xf numFmtId="3" fontId="5" fillId="2" borderId="45" xfId="15" applyNumberFormat="1" applyFont="1" applyFill="1" applyBorder="1" applyAlignment="1" applyProtection="1">
      <alignment horizontal="center" vertical="center"/>
      <protection hidden="1"/>
    </xf>
    <xf numFmtId="0" fontId="2" fillId="3" borderId="15" xfId="15" applyFont="1" applyFill="1" applyBorder="1" applyAlignment="1" applyProtection="1">
      <alignment horizontal="center" vertical="center"/>
      <protection locked="0"/>
    </xf>
    <xf numFmtId="0" fontId="5" fillId="2" borderId="36" xfId="15" applyFont="1" applyFill="1" applyBorder="1" applyAlignment="1" applyProtection="1">
      <alignment horizontal="center" vertical="center"/>
      <protection hidden="1"/>
    </xf>
    <xf numFmtId="4" fontId="2" fillId="3" borderId="15" xfId="15" applyNumberFormat="1" applyFont="1" applyFill="1" applyBorder="1" applyAlignment="1" applyProtection="1">
      <alignment horizontal="center" vertical="center"/>
      <protection locked="0"/>
    </xf>
    <xf numFmtId="13" fontId="2" fillId="3" borderId="15" xfId="15" applyNumberFormat="1" applyFont="1" applyFill="1" applyBorder="1" applyAlignment="1" applyProtection="1">
      <alignment horizontal="center" vertical="center"/>
      <protection locked="0"/>
    </xf>
    <xf numFmtId="10" fontId="5" fillId="2" borderId="56" xfId="15" applyNumberFormat="1" applyFont="1" applyFill="1" applyBorder="1" applyAlignment="1" applyProtection="1">
      <alignment horizontal="center" vertical="center"/>
      <protection hidden="1"/>
    </xf>
    <xf numFmtId="10" fontId="2" fillId="3" borderId="15" xfId="15" applyNumberFormat="1" applyFont="1" applyFill="1" applyBorder="1" applyAlignment="1" applyProtection="1">
      <alignment horizontal="center" vertical="center"/>
      <protection locked="0"/>
    </xf>
    <xf numFmtId="13" fontId="5" fillId="2" borderId="56" xfId="15" applyNumberFormat="1" applyFont="1" applyFill="1" applyBorder="1" applyAlignment="1" applyProtection="1">
      <alignment horizontal="center" vertical="center"/>
      <protection hidden="1"/>
    </xf>
    <xf numFmtId="177" fontId="15" fillId="3" borderId="15" xfId="15" applyNumberFormat="1" applyFont="1" applyFill="1" applyBorder="1" applyAlignment="1" applyProtection="1">
      <alignment horizontal="center" vertical="center"/>
      <protection locked="0"/>
    </xf>
    <xf numFmtId="4" fontId="5" fillId="2" borderId="43" xfId="15" applyNumberFormat="1" applyFont="1" applyFill="1" applyBorder="1" applyAlignment="1" applyProtection="1">
      <alignment horizontal="center" vertical="center"/>
      <protection hidden="1"/>
    </xf>
    <xf numFmtId="168" fontId="5" fillId="2" borderId="43" xfId="15" applyNumberFormat="1" applyFont="1" applyFill="1" applyBorder="1" applyAlignment="1" applyProtection="1">
      <alignment horizontal="center" vertical="center"/>
      <protection hidden="1"/>
    </xf>
    <xf numFmtId="4" fontId="5" fillId="2" borderId="36" xfId="15" applyNumberFormat="1" applyFont="1" applyFill="1" applyBorder="1" applyAlignment="1" applyProtection="1">
      <alignment horizontal="center" vertical="center"/>
      <protection hidden="1"/>
    </xf>
    <xf numFmtId="177" fontId="5" fillId="2" borderId="36" xfId="15" applyNumberFormat="1" applyFont="1" applyFill="1" applyBorder="1" applyAlignment="1" applyProtection="1">
      <alignment horizontal="center" vertical="center"/>
      <protection hidden="1"/>
    </xf>
    <xf numFmtId="0" fontId="5" fillId="2" borderId="12" xfId="15" applyFont="1" applyFill="1" applyBorder="1" applyAlignment="1" applyProtection="1">
      <alignment horizontal="center" vertical="center"/>
      <protection hidden="1"/>
    </xf>
    <xf numFmtId="178" fontId="5" fillId="2" borderId="36" xfId="15" applyNumberFormat="1" applyFont="1" applyFill="1" applyBorder="1" applyAlignment="1" applyProtection="1">
      <alignment horizontal="center" vertical="center"/>
      <protection hidden="1"/>
    </xf>
    <xf numFmtId="167" fontId="7" fillId="3" borderId="15" xfId="2" applyNumberFormat="1" applyFont="1" applyFill="1" applyBorder="1" applyAlignment="1" applyProtection="1">
      <alignment horizontal="center" vertical="center"/>
      <protection locked="0"/>
    </xf>
    <xf numFmtId="0" fontId="12" fillId="4" borderId="11" xfId="2" applyFont="1" applyFill="1" applyBorder="1" applyAlignment="1" applyProtection="1">
      <alignment horizontal="center" vertical="center"/>
      <protection locked="0"/>
    </xf>
    <xf numFmtId="0" fontId="3" fillId="0" borderId="0" xfId="55" applyFont="1" applyAlignment="1" applyProtection="1">
      <alignment horizontal="left"/>
      <protection hidden="1"/>
    </xf>
    <xf numFmtId="0" fontId="3" fillId="0" borderId="0" xfId="55" applyFont="1" applyProtection="1">
      <protection hidden="1"/>
    </xf>
    <xf numFmtId="0" fontId="1" fillId="0" borderId="0" xfId="55"/>
    <xf numFmtId="0" fontId="1" fillId="0" borderId="0" xfId="55" applyFill="1" applyBorder="1"/>
    <xf numFmtId="0" fontId="3" fillId="0" borderId="0" xfId="55" applyFont="1" applyFill="1" applyBorder="1" applyProtection="1">
      <protection hidden="1"/>
    </xf>
    <xf numFmtId="0" fontId="3" fillId="0" borderId="0" xfId="55" applyFont="1" applyFill="1" applyBorder="1" applyAlignment="1" applyProtection="1">
      <alignment vertical="center"/>
      <protection hidden="1"/>
    </xf>
    <xf numFmtId="0" fontId="4" fillId="0" borderId="0" xfId="55" applyFont="1" applyFill="1" applyBorder="1" applyAlignment="1" applyProtection="1">
      <alignment horizontal="center" vertical="center"/>
      <protection hidden="1"/>
    </xf>
    <xf numFmtId="0" fontId="8" fillId="0" borderId="0" xfId="55" applyFont="1" applyFill="1" applyBorder="1" applyAlignment="1" applyProtection="1">
      <alignment horizontal="center" vertical="center"/>
      <protection hidden="1"/>
    </xf>
    <xf numFmtId="0" fontId="1" fillId="0" borderId="0" xfId="55" applyFill="1"/>
    <xf numFmtId="0" fontId="3" fillId="0" borderId="0" xfId="56" applyFont="1" applyFill="1" applyBorder="1" applyProtection="1">
      <protection hidden="1"/>
    </xf>
    <xf numFmtId="0" fontId="8" fillId="0" borderId="0" xfId="56" applyFont="1" applyFill="1" applyBorder="1" applyAlignment="1" applyProtection="1">
      <alignment horizontal="center" vertical="center"/>
      <protection hidden="1"/>
    </xf>
    <xf numFmtId="0" fontId="3" fillId="0" borderId="0" xfId="55" applyFont="1" applyFill="1" applyBorder="1" applyAlignment="1" applyProtection="1">
      <alignment vertical="center" readingOrder="1"/>
      <protection hidden="1"/>
    </xf>
    <xf numFmtId="0" fontId="15" fillId="0" borderId="0" xfId="55" applyFont="1" applyFill="1" applyBorder="1" applyAlignment="1" applyProtection="1">
      <alignment horizontal="center" vertical="top"/>
      <protection hidden="1"/>
    </xf>
    <xf numFmtId="0" fontId="16" fillId="0" borderId="0" xfId="55" applyFont="1" applyProtection="1">
      <protection hidden="1"/>
    </xf>
    <xf numFmtId="0" fontId="5" fillId="0" borderId="0" xfId="55" applyFont="1" applyFill="1" applyBorder="1" applyAlignment="1" applyProtection="1">
      <alignment horizontal="center" vertical="top"/>
      <protection hidden="1"/>
    </xf>
    <xf numFmtId="4" fontId="5" fillId="0" borderId="0" xfId="55" applyNumberFormat="1" applyFont="1" applyFill="1" applyBorder="1" applyAlignment="1" applyProtection="1">
      <alignment horizontal="center" vertical="center"/>
      <protection hidden="1"/>
    </xf>
    <xf numFmtId="0" fontId="18" fillId="2" borderId="44" xfId="55" applyFont="1" applyFill="1" applyBorder="1" applyAlignment="1" applyProtection="1">
      <alignment horizontal="center" vertical="center"/>
      <protection hidden="1"/>
    </xf>
    <xf numFmtId="0" fontId="18" fillId="2" borderId="29" xfId="55" applyFont="1" applyFill="1" applyBorder="1" applyAlignment="1" applyProtection="1">
      <alignment horizontal="center" vertical="center"/>
      <protection hidden="1"/>
    </xf>
    <xf numFmtId="0" fontId="5" fillId="2" borderId="125" xfId="55" applyFont="1" applyFill="1" applyBorder="1" applyAlignment="1" applyProtection="1">
      <alignment horizontal="center" vertical="center"/>
      <protection hidden="1"/>
    </xf>
    <xf numFmtId="0" fontId="63" fillId="0" borderId="0" xfId="55" applyFont="1" applyFill="1" applyBorder="1" applyAlignment="1" applyProtection="1">
      <alignment vertical="center"/>
      <protection hidden="1"/>
    </xf>
    <xf numFmtId="0" fontId="64" fillId="0" borderId="0" xfId="55" applyFont="1" applyFill="1" applyBorder="1" applyAlignment="1" applyProtection="1">
      <alignment horizontal="center" vertical="center"/>
      <protection hidden="1"/>
    </xf>
    <xf numFmtId="0" fontId="65" fillId="0" borderId="0" xfId="55" applyFont="1" applyFill="1" applyBorder="1" applyAlignment="1" applyProtection="1">
      <alignment horizontal="center" vertical="center"/>
      <protection locked="0"/>
    </xf>
    <xf numFmtId="0" fontId="65" fillId="0" borderId="0" xfId="55" applyFont="1" applyFill="1" applyBorder="1" applyAlignment="1" applyProtection="1">
      <alignment vertical="center" wrapText="1" readingOrder="1"/>
      <protection hidden="1"/>
    </xf>
    <xf numFmtId="0" fontId="10" fillId="2" borderId="8" xfId="55" applyFont="1" applyFill="1" applyBorder="1" applyAlignment="1" applyProtection="1">
      <alignment horizontal="center" vertical="center" wrapText="1" readingOrder="1"/>
      <protection hidden="1"/>
    </xf>
    <xf numFmtId="0" fontId="10" fillId="2" borderId="9" xfId="55" applyFont="1" applyFill="1" applyBorder="1" applyAlignment="1" applyProtection="1">
      <alignment horizontal="center" vertical="center" wrapText="1" readingOrder="1"/>
      <protection hidden="1"/>
    </xf>
    <xf numFmtId="0" fontId="10" fillId="2" borderId="10" xfId="55" applyFont="1" applyFill="1" applyBorder="1" applyAlignment="1" applyProtection="1">
      <alignment horizontal="center" vertical="center" wrapText="1" readingOrder="1"/>
      <protection hidden="1"/>
    </xf>
    <xf numFmtId="0" fontId="3" fillId="0" borderId="0" xfId="55" applyFont="1" applyFill="1" applyBorder="1" applyAlignment="1" applyProtection="1">
      <alignment vertical="top" wrapText="1" readingOrder="1"/>
      <protection hidden="1"/>
    </xf>
    <xf numFmtId="0" fontId="3" fillId="0" borderId="4" xfId="55" applyFont="1" applyFill="1" applyBorder="1" applyAlignment="1" applyProtection="1">
      <alignment vertical="top" wrapText="1" readingOrder="1"/>
      <protection hidden="1"/>
    </xf>
    <xf numFmtId="0" fontId="1" fillId="0" borderId="0" xfId="55" applyBorder="1"/>
    <xf numFmtId="0" fontId="17" fillId="0" borderId="0" xfId="55" applyFont="1" applyFill="1" applyBorder="1" applyAlignment="1" applyProtection="1">
      <alignment horizontal="center" vertical="center"/>
      <protection hidden="1"/>
    </xf>
    <xf numFmtId="0" fontId="1" fillId="0" borderId="0" xfId="55" applyBorder="1" applyAlignment="1" applyProtection="1">
      <alignment vertical="top" wrapText="1" readingOrder="1"/>
      <protection hidden="1"/>
    </xf>
    <xf numFmtId="0" fontId="10" fillId="0" borderId="0" xfId="55" applyFont="1" applyFill="1" applyBorder="1" applyAlignment="1" applyProtection="1">
      <alignment vertical="center"/>
      <protection hidden="1"/>
    </xf>
    <xf numFmtId="0" fontId="7" fillId="0" borderId="0" xfId="55" applyFont="1" applyFill="1" applyBorder="1" applyAlignment="1" applyProtection="1">
      <alignment vertical="center"/>
      <protection locked="0"/>
    </xf>
    <xf numFmtId="0" fontId="7" fillId="0" borderId="15" xfId="55" applyNumberFormat="1" applyFont="1" applyFill="1" applyBorder="1" applyAlignment="1" applyProtection="1">
      <alignment horizontal="center" vertical="center"/>
      <protection locked="0"/>
    </xf>
    <xf numFmtId="0" fontId="7" fillId="0" borderId="0" xfId="55" applyNumberFormat="1" applyFont="1" applyFill="1" applyBorder="1" applyAlignment="1" applyProtection="1">
      <alignment vertical="center"/>
      <protection locked="0"/>
    </xf>
    <xf numFmtId="0" fontId="10" fillId="2" borderId="38" xfId="55" applyFont="1" applyFill="1" applyBorder="1" applyAlignment="1" applyProtection="1">
      <alignment horizontal="center" vertical="center"/>
      <protection hidden="1"/>
    </xf>
    <xf numFmtId="0" fontId="7" fillId="0" borderId="0" xfId="55" applyFont="1" applyFill="1" applyBorder="1" applyAlignment="1" applyProtection="1">
      <alignment vertical="center"/>
      <protection hidden="1"/>
    </xf>
    <xf numFmtId="0" fontId="1" fillId="0" borderId="0" xfId="55" applyProtection="1">
      <protection hidden="1"/>
    </xf>
    <xf numFmtId="0" fontId="3" fillId="0" borderId="0" xfId="55" applyFont="1" applyBorder="1" applyAlignment="1" applyProtection="1">
      <alignment horizontal="center"/>
      <protection hidden="1"/>
    </xf>
    <xf numFmtId="0" fontId="7" fillId="0" borderId="0" xfId="55" applyFont="1" applyBorder="1" applyAlignment="1" applyProtection="1">
      <alignment horizontal="center"/>
      <protection hidden="1"/>
    </xf>
    <xf numFmtId="0" fontId="7" fillId="0" borderId="0" xfId="55" applyFont="1" applyBorder="1" applyAlignment="1" applyProtection="1">
      <protection hidden="1"/>
    </xf>
    <xf numFmtId="0" fontId="3" fillId="0" borderId="3" xfId="55" applyFont="1" applyBorder="1" applyAlignment="1" applyProtection="1">
      <alignment vertical="top" wrapText="1" readingOrder="1"/>
      <protection hidden="1"/>
    </xf>
    <xf numFmtId="0" fontId="3" fillId="0" borderId="4" xfId="55" applyFont="1" applyBorder="1" applyAlignment="1" applyProtection="1">
      <alignment vertical="top" wrapText="1" readingOrder="1"/>
      <protection hidden="1"/>
    </xf>
    <xf numFmtId="0" fontId="3" fillId="0" borderId="0" xfId="55" applyFont="1" applyBorder="1" applyAlignment="1" applyProtection="1">
      <alignment vertical="top" wrapText="1" readingOrder="1"/>
      <protection hidden="1"/>
    </xf>
    <xf numFmtId="0" fontId="3" fillId="0" borderId="27" xfId="55" applyFont="1" applyBorder="1" applyAlignment="1" applyProtection="1">
      <alignment vertical="top" wrapText="1" readingOrder="1"/>
      <protection hidden="1"/>
    </xf>
    <xf numFmtId="0" fontId="7" fillId="0" borderId="15" xfId="55" applyFont="1" applyBorder="1" applyAlignment="1" applyProtection="1">
      <alignment horizontal="center" vertical="center"/>
      <protection locked="0"/>
    </xf>
    <xf numFmtId="0" fontId="3" fillId="0" borderId="0" xfId="55" applyFont="1" applyFill="1" applyProtection="1">
      <protection hidden="1"/>
    </xf>
    <xf numFmtId="0" fontId="7" fillId="0" borderId="53" xfId="55" applyFont="1" applyBorder="1" applyAlignment="1" applyProtection="1">
      <alignment horizontal="center"/>
      <protection locked="0"/>
    </xf>
    <xf numFmtId="0" fontId="7" fillId="0" borderId="0" xfId="55" applyFont="1" applyFill="1" applyBorder="1" applyAlignment="1" applyProtection="1">
      <alignment horizontal="center" vertical="center"/>
      <protection hidden="1"/>
    </xf>
    <xf numFmtId="0" fontId="7" fillId="0" borderId="0" xfId="55" applyFont="1" applyFill="1" applyBorder="1" applyAlignment="1" applyProtection="1">
      <alignment horizontal="center"/>
      <protection hidden="1"/>
    </xf>
    <xf numFmtId="0" fontId="19" fillId="2" borderId="3" xfId="55" applyFont="1" applyFill="1" applyBorder="1" applyAlignment="1" applyProtection="1">
      <alignment vertical="center"/>
      <protection hidden="1"/>
    </xf>
    <xf numFmtId="0" fontId="19" fillId="2" borderId="4" xfId="55" applyFont="1" applyFill="1" applyBorder="1" applyAlignment="1" applyProtection="1">
      <alignment vertical="center"/>
      <protection hidden="1"/>
    </xf>
    <xf numFmtId="0" fontId="5" fillId="2" borderId="36" xfId="55" applyFont="1" applyFill="1" applyBorder="1" applyAlignment="1" applyProtection="1">
      <alignment horizontal="center" vertical="top"/>
      <protection hidden="1"/>
    </xf>
    <xf numFmtId="0" fontId="3" fillId="0" borderId="0" xfId="55" applyFont="1" applyAlignment="1" applyProtection="1">
      <alignment vertical="top" readingOrder="1"/>
      <protection hidden="1"/>
    </xf>
    <xf numFmtId="3" fontId="7" fillId="3" borderId="46" xfId="55" applyNumberFormat="1" applyFont="1" applyFill="1" applyBorder="1" applyAlignment="1" applyProtection="1">
      <alignment horizontal="center" vertical="center"/>
      <protection locked="0"/>
    </xf>
    <xf numFmtId="3" fontId="7" fillId="3" borderId="15" xfId="55" applyNumberFormat="1" applyFont="1" applyFill="1" applyBorder="1" applyAlignment="1" applyProtection="1">
      <alignment horizontal="center" vertical="center"/>
      <protection locked="0"/>
    </xf>
    <xf numFmtId="0" fontId="18" fillId="2" borderId="27" xfId="55" applyFont="1" applyFill="1" applyBorder="1" applyAlignment="1" applyProtection="1">
      <alignment horizontal="center" vertical="top"/>
      <protection hidden="1"/>
    </xf>
    <xf numFmtId="0" fontId="18" fillId="2" borderId="28" xfId="55" applyFont="1" applyFill="1" applyBorder="1" applyAlignment="1" applyProtection="1">
      <alignment horizontal="center" vertical="top"/>
      <protection hidden="1"/>
    </xf>
    <xf numFmtId="0" fontId="18" fillId="2" borderId="54" xfId="55" applyFont="1" applyFill="1" applyBorder="1" applyAlignment="1" applyProtection="1">
      <alignment vertical="center"/>
      <protection hidden="1"/>
    </xf>
    <xf numFmtId="0" fontId="18" fillId="2" borderId="55" xfId="55" applyFont="1" applyFill="1" applyBorder="1" applyAlignment="1" applyProtection="1">
      <alignment vertical="center"/>
      <protection hidden="1"/>
    </xf>
    <xf numFmtId="0" fontId="5" fillId="2" borderId="57" xfId="55" applyFont="1" applyFill="1" applyBorder="1" applyAlignment="1" applyProtection="1">
      <alignment horizontal="center" vertical="center"/>
      <protection hidden="1"/>
    </xf>
    <xf numFmtId="3" fontId="5" fillId="2" borderId="13" xfId="55" applyNumberFormat="1" applyFont="1" applyFill="1" applyBorder="1" applyAlignment="1" applyProtection="1">
      <alignment horizontal="center" vertical="center"/>
      <protection hidden="1"/>
    </xf>
    <xf numFmtId="0" fontId="8" fillId="0" borderId="12" xfId="55" applyFont="1" applyBorder="1" applyAlignment="1" applyProtection="1">
      <alignment vertical="center"/>
      <protection hidden="1"/>
    </xf>
    <xf numFmtId="0" fontId="8" fillId="0" borderId="4" xfId="55" applyFont="1" applyBorder="1" applyAlignment="1" applyProtection="1">
      <alignment horizontal="left" vertical="center"/>
      <protection hidden="1"/>
    </xf>
    <xf numFmtId="0" fontId="5" fillId="0" borderId="0" xfId="55" applyFont="1" applyFill="1" applyBorder="1" applyAlignment="1" applyProtection="1">
      <alignment vertical="center"/>
      <protection hidden="1"/>
    </xf>
    <xf numFmtId="0" fontId="5" fillId="2" borderId="57" xfId="55" applyFont="1" applyFill="1" applyBorder="1" applyAlignment="1" applyProtection="1">
      <alignment vertical="center"/>
      <protection hidden="1"/>
    </xf>
    <xf numFmtId="0" fontId="8" fillId="0" borderId="0" xfId="55" applyFont="1" applyBorder="1" applyAlignment="1" applyProtection="1">
      <alignment horizontal="center" vertical="center"/>
      <protection hidden="1"/>
    </xf>
    <xf numFmtId="2" fontId="12" fillId="6" borderId="46" xfId="6" applyNumberFormat="1" applyFont="1" applyFill="1" applyBorder="1" applyAlignment="1" applyProtection="1">
      <alignment horizontal="center" vertical="center"/>
      <protection hidden="1"/>
    </xf>
    <xf numFmtId="0" fontId="3" fillId="0" borderId="0" xfId="58" applyFont="1" applyFill="1" applyBorder="1" applyProtection="1">
      <protection hidden="1"/>
    </xf>
    <xf numFmtId="0" fontId="11" fillId="0" borderId="0" xfId="2" applyFill="1" applyAlignment="1" applyProtection="1">
      <alignment horizontal="left" vertical="center"/>
      <protection hidden="1"/>
    </xf>
    <xf numFmtId="2" fontId="11" fillId="0" borderId="0" xfId="2" applyNumberFormat="1" applyFill="1" applyAlignment="1" applyProtection="1">
      <alignment horizontal="left" vertical="center"/>
      <protection hidden="1"/>
    </xf>
    <xf numFmtId="174" fontId="11" fillId="0" borderId="0" xfId="2" applyNumberFormat="1" applyFill="1" applyAlignment="1" applyProtection="1">
      <alignment horizontal="left" vertical="center"/>
      <protection hidden="1"/>
    </xf>
    <xf numFmtId="0" fontId="3" fillId="0" borderId="0" xfId="58" applyFont="1"/>
    <xf numFmtId="0" fontId="1" fillId="0" borderId="0" xfId="59" applyFill="1" applyBorder="1" applyProtection="1">
      <protection hidden="1"/>
    </xf>
    <xf numFmtId="0" fontId="1" fillId="0" borderId="0" xfId="59" applyProtection="1">
      <protection hidden="1"/>
    </xf>
    <xf numFmtId="167" fontId="12" fillId="4" borderId="15" xfId="2" applyNumberFormat="1" applyFont="1" applyFill="1" applyBorder="1" applyAlignment="1" applyProtection="1">
      <alignment horizontal="center" vertical="center"/>
      <protection locked="0"/>
    </xf>
    <xf numFmtId="167" fontId="10" fillId="2" borderId="19" xfId="2" applyNumberFormat="1" applyFont="1" applyFill="1" applyBorder="1" applyAlignment="1" applyProtection="1">
      <alignment horizontal="center" vertical="center"/>
      <protection hidden="1"/>
    </xf>
    <xf numFmtId="0" fontId="10" fillId="2" borderId="125" xfId="41" applyFont="1" applyFill="1" applyBorder="1" applyAlignment="1" applyProtection="1">
      <alignment horizontal="center" vertical="center"/>
      <protection hidden="1"/>
    </xf>
    <xf numFmtId="0" fontId="7" fillId="3" borderId="12" xfId="41" applyFont="1" applyFill="1" applyBorder="1" applyAlignment="1" applyProtection="1">
      <alignment horizontal="center" vertical="center"/>
      <protection locked="0"/>
    </xf>
    <xf numFmtId="0" fontId="5" fillId="2" borderId="43" xfId="41" applyFont="1" applyFill="1" applyBorder="1" applyAlignment="1" applyProtection="1">
      <alignment horizontal="center" vertical="top"/>
      <protection hidden="1"/>
    </xf>
    <xf numFmtId="0" fontId="5" fillId="2" borderId="43" xfId="41" applyFont="1" applyFill="1" applyBorder="1" applyAlignment="1" applyProtection="1">
      <alignment horizontal="center" vertical="center"/>
      <protection hidden="1"/>
    </xf>
    <xf numFmtId="0" fontId="5" fillId="2" borderId="36" xfId="41" applyFont="1" applyFill="1" applyBorder="1" applyAlignment="1" applyProtection="1">
      <alignment horizontal="center" vertical="center"/>
      <protection hidden="1"/>
    </xf>
    <xf numFmtId="0" fontId="5" fillId="2" borderId="101" xfId="2" applyFont="1" applyFill="1" applyBorder="1" applyAlignment="1" applyProtection="1">
      <alignment horizontal="center" vertical="center" wrapText="1"/>
      <protection hidden="1"/>
    </xf>
    <xf numFmtId="0" fontId="11" fillId="0" borderId="0" xfId="2" applyFont="1" applyAlignment="1" applyProtection="1">
      <alignment vertical="center"/>
      <protection hidden="1"/>
    </xf>
    <xf numFmtId="174" fontId="10" fillId="2" borderId="15" xfId="2" applyNumberFormat="1" applyFont="1" applyFill="1" applyBorder="1" applyAlignment="1" applyProtection="1">
      <alignment horizontal="center" vertical="center"/>
      <protection hidden="1"/>
    </xf>
    <xf numFmtId="168" fontId="7" fillId="12" borderId="15" xfId="2" applyNumberFormat="1" applyFont="1" applyFill="1" applyBorder="1" applyAlignment="1" applyProtection="1">
      <alignment horizontal="center" vertical="center"/>
      <protection hidden="1"/>
    </xf>
    <xf numFmtId="168" fontId="12" fillId="9" borderId="15" xfId="2" applyNumberFormat="1" applyFont="1" applyFill="1" applyBorder="1" applyAlignment="1" applyProtection="1">
      <alignment horizontal="center" vertical="center"/>
      <protection hidden="1"/>
    </xf>
    <xf numFmtId="168" fontId="12" fillId="8" borderId="11" xfId="2" applyNumberFormat="1" applyFont="1" applyFill="1" applyBorder="1" applyAlignment="1" applyProtection="1">
      <alignment horizontal="center" vertical="center"/>
      <protection hidden="1"/>
    </xf>
    <xf numFmtId="0" fontId="86" fillId="0" borderId="0" xfId="61" applyFont="1" applyAlignment="1" applyProtection="1">
      <alignment horizontal="left" indent="2"/>
      <protection hidden="1"/>
    </xf>
    <xf numFmtId="0" fontId="3" fillId="0" borderId="0" xfId="68" applyFont="1" applyAlignment="1" applyProtection="1">
      <alignment horizontal="left"/>
      <protection hidden="1"/>
    </xf>
    <xf numFmtId="0" fontId="3" fillId="0" borderId="0" xfId="68" applyFont="1" applyProtection="1">
      <protection hidden="1"/>
    </xf>
    <xf numFmtId="0" fontId="1" fillId="0" borderId="0" xfId="68"/>
    <xf numFmtId="0" fontId="27" fillId="0" borderId="0" xfId="64" applyFont="1" applyFill="1" applyBorder="1"/>
    <xf numFmtId="0" fontId="1" fillId="0" borderId="0" xfId="66" applyFill="1" applyBorder="1"/>
    <xf numFmtId="0" fontId="3" fillId="0" borderId="0" xfId="68" applyFont="1" applyFill="1" applyBorder="1" applyProtection="1">
      <protection hidden="1"/>
    </xf>
    <xf numFmtId="0" fontId="27" fillId="0" borderId="0" xfId="64" applyFont="1"/>
    <xf numFmtId="0" fontId="1" fillId="0" borderId="0" xfId="66"/>
    <xf numFmtId="0" fontId="3" fillId="0" borderId="0" xfId="68" applyFont="1" applyFill="1" applyBorder="1" applyAlignment="1" applyProtection="1">
      <alignment vertical="center"/>
      <protection hidden="1"/>
    </xf>
    <xf numFmtId="0" fontId="8" fillId="0" borderId="0" xfId="68" applyFont="1" applyFill="1" applyBorder="1" applyAlignment="1" applyProtection="1">
      <alignment horizontal="center" vertical="center"/>
      <protection hidden="1"/>
    </xf>
    <xf numFmtId="0" fontId="2" fillId="0" borderId="0" xfId="68" applyFont="1" applyFill="1" applyBorder="1" applyAlignment="1" applyProtection="1">
      <alignment vertical="center"/>
      <protection hidden="1"/>
    </xf>
    <xf numFmtId="0" fontId="1" fillId="0" borderId="0" xfId="68" applyFill="1"/>
    <xf numFmtId="0" fontId="3" fillId="0" borderId="0" xfId="68" applyFont="1" applyFill="1" applyBorder="1" applyAlignment="1" applyProtection="1">
      <alignment vertical="center" readingOrder="1"/>
      <protection hidden="1"/>
    </xf>
    <xf numFmtId="0" fontId="15" fillId="0" borderId="0" xfId="68" applyFont="1" applyFill="1" applyBorder="1" applyAlignment="1" applyProtection="1">
      <alignment horizontal="center" vertical="top"/>
      <protection hidden="1"/>
    </xf>
    <xf numFmtId="4" fontId="2" fillId="0" borderId="0" xfId="68" applyNumberFormat="1" applyFont="1" applyFill="1" applyBorder="1" applyAlignment="1" applyProtection="1">
      <alignment horizontal="center" vertical="center"/>
      <protection hidden="1"/>
    </xf>
    <xf numFmtId="0" fontId="3" fillId="0" borderId="0" xfId="68" applyFont="1" applyFill="1" applyProtection="1">
      <protection hidden="1"/>
    </xf>
    <xf numFmtId="0" fontId="16" fillId="0" borderId="0" xfId="68" applyFont="1" applyProtection="1">
      <protection hidden="1"/>
    </xf>
    <xf numFmtId="4" fontId="5" fillId="0" borderId="0" xfId="68" applyNumberFormat="1" applyFont="1" applyFill="1" applyBorder="1" applyAlignment="1" applyProtection="1">
      <alignment horizontal="center" vertical="center"/>
      <protection hidden="1"/>
    </xf>
    <xf numFmtId="0" fontId="18" fillId="2" borderId="44" xfId="64" applyFont="1" applyFill="1" applyBorder="1" applyAlignment="1" applyProtection="1">
      <alignment horizontal="center" vertical="center"/>
      <protection hidden="1"/>
    </xf>
    <xf numFmtId="4" fontId="5" fillId="0" borderId="0" xfId="66" applyNumberFormat="1" applyFont="1" applyFill="1" applyBorder="1" applyAlignment="1" applyProtection="1">
      <alignment horizontal="center" vertical="center"/>
      <protection hidden="1"/>
    </xf>
    <xf numFmtId="0" fontId="18" fillId="2" borderId="29" xfId="64" applyFont="1" applyFill="1" applyBorder="1" applyAlignment="1" applyProtection="1">
      <alignment horizontal="center" vertical="center"/>
      <protection hidden="1"/>
    </xf>
    <xf numFmtId="0" fontId="5" fillId="2" borderId="125" xfId="64" applyFont="1" applyFill="1" applyBorder="1" applyAlignment="1" applyProtection="1">
      <alignment horizontal="center" vertical="center"/>
      <protection hidden="1"/>
    </xf>
    <xf numFmtId="0" fontId="63" fillId="0" borderId="0" xfId="66" applyFont="1" applyFill="1" applyBorder="1" applyAlignment="1" applyProtection="1">
      <alignment vertical="center"/>
      <protection hidden="1"/>
    </xf>
    <xf numFmtId="0" fontId="64" fillId="0" borderId="0" xfId="66" applyFont="1" applyFill="1" applyBorder="1" applyAlignment="1" applyProtection="1">
      <alignment horizontal="center" vertical="center"/>
      <protection hidden="1"/>
    </xf>
    <xf numFmtId="0" fontId="65" fillId="0" borderId="0" xfId="66" applyFont="1" applyFill="1" applyBorder="1" applyAlignment="1" applyProtection="1">
      <alignment horizontal="center" vertical="center"/>
      <protection locked="0"/>
    </xf>
    <xf numFmtId="0" fontId="65" fillId="0" borderId="0" xfId="66" applyFont="1" applyFill="1" applyBorder="1" applyAlignment="1" applyProtection="1">
      <alignment vertical="center" wrapText="1" readingOrder="1"/>
      <protection hidden="1"/>
    </xf>
    <xf numFmtId="0" fontId="10" fillId="2" borderId="8" xfId="64" applyFont="1" applyFill="1" applyBorder="1" applyAlignment="1" applyProtection="1">
      <alignment horizontal="center" vertical="center" wrapText="1" readingOrder="1"/>
      <protection hidden="1"/>
    </xf>
    <xf numFmtId="0" fontId="10" fillId="2" borderId="9" xfId="64" applyFont="1" applyFill="1" applyBorder="1" applyAlignment="1" applyProtection="1">
      <alignment horizontal="center" vertical="center" wrapText="1" readingOrder="1"/>
      <protection hidden="1"/>
    </xf>
    <xf numFmtId="0" fontId="10" fillId="2" borderId="10" xfId="64" applyFont="1" applyFill="1" applyBorder="1" applyAlignment="1" applyProtection="1">
      <alignment horizontal="center" vertical="center" wrapText="1" readingOrder="1"/>
      <protection hidden="1"/>
    </xf>
    <xf numFmtId="0" fontId="3" fillId="0" borderId="0" xfId="66" applyFont="1" applyFill="1" applyBorder="1" applyAlignment="1" applyProtection="1">
      <alignment vertical="top" wrapText="1" readingOrder="1"/>
      <protection hidden="1"/>
    </xf>
    <xf numFmtId="0" fontId="3" fillId="0" borderId="4" xfId="66" applyFont="1" applyFill="1" applyBorder="1" applyAlignment="1" applyProtection="1">
      <alignment vertical="top" wrapText="1" readingOrder="1"/>
      <protection hidden="1"/>
    </xf>
    <xf numFmtId="0" fontId="1" fillId="0" borderId="0" xfId="66" applyBorder="1"/>
    <xf numFmtId="0" fontId="7" fillId="0" borderId="9" xfId="64" applyFont="1" applyBorder="1" applyAlignment="1" applyProtection="1">
      <alignment horizontal="center"/>
      <protection locked="0"/>
    </xf>
    <xf numFmtId="0" fontId="7" fillId="0" borderId="10" xfId="64" applyFont="1" applyBorder="1" applyAlignment="1" applyProtection="1">
      <alignment horizontal="center"/>
      <protection locked="0"/>
    </xf>
    <xf numFmtId="0" fontId="72" fillId="0" borderId="0" xfId="68" applyFont="1"/>
    <xf numFmtId="0" fontId="17" fillId="0" borderId="0" xfId="66" applyFont="1" applyFill="1" applyBorder="1" applyAlignment="1" applyProtection="1">
      <alignment horizontal="center" vertical="center"/>
      <protection hidden="1"/>
    </xf>
    <xf numFmtId="0" fontId="1" fillId="0" borderId="0" xfId="66" applyBorder="1" applyAlignment="1" applyProtection="1">
      <alignment vertical="top" wrapText="1" readingOrder="1"/>
      <protection hidden="1"/>
    </xf>
    <xf numFmtId="0" fontId="10" fillId="0" borderId="0" xfId="66" applyFont="1" applyFill="1" applyBorder="1" applyAlignment="1" applyProtection="1">
      <alignment vertical="center"/>
      <protection hidden="1"/>
    </xf>
    <xf numFmtId="0" fontId="3" fillId="0" borderId="0" xfId="66" applyFont="1" applyProtection="1">
      <protection hidden="1"/>
    </xf>
    <xf numFmtId="0" fontId="7" fillId="0" borderId="0" xfId="66" applyFont="1" applyFill="1" applyBorder="1" applyAlignment="1" applyProtection="1">
      <alignment vertical="center"/>
      <protection locked="0"/>
    </xf>
    <xf numFmtId="0" fontId="7" fillId="0" borderId="15" xfId="64" applyNumberFormat="1" applyFont="1" applyFill="1" applyBorder="1" applyAlignment="1" applyProtection="1">
      <alignment horizontal="center" vertical="center"/>
      <protection locked="0"/>
    </xf>
    <xf numFmtId="0" fontId="7" fillId="0" borderId="0" xfId="66" applyNumberFormat="1" applyFont="1" applyFill="1" applyBorder="1" applyAlignment="1" applyProtection="1">
      <alignment vertical="center"/>
      <protection locked="0"/>
    </xf>
    <xf numFmtId="0" fontId="10" fillId="2" borderId="38" xfId="64" applyFont="1" applyFill="1" applyBorder="1" applyAlignment="1" applyProtection="1">
      <alignment horizontal="center" vertical="center"/>
      <protection hidden="1"/>
    </xf>
    <xf numFmtId="0" fontId="7" fillId="0" borderId="0" xfId="64" applyFont="1" applyFill="1" applyBorder="1" applyAlignment="1" applyProtection="1">
      <alignment vertical="center"/>
      <protection hidden="1"/>
    </xf>
    <xf numFmtId="0" fontId="3" fillId="0" borderId="0" xfId="66" applyFont="1" applyFill="1" applyBorder="1" applyProtection="1">
      <protection hidden="1"/>
    </xf>
    <xf numFmtId="0" fontId="1" fillId="0" borderId="0" xfId="66" applyProtection="1">
      <protection hidden="1"/>
    </xf>
    <xf numFmtId="0" fontId="3" fillId="0" borderId="0" xfId="66" applyFont="1" applyBorder="1" applyAlignment="1" applyProtection="1">
      <alignment horizontal="center"/>
      <protection hidden="1"/>
    </xf>
    <xf numFmtId="0" fontId="7" fillId="0" borderId="0" xfId="66" applyFont="1" applyBorder="1" applyAlignment="1" applyProtection="1">
      <alignment horizontal="center"/>
      <protection hidden="1"/>
    </xf>
    <xf numFmtId="0" fontId="7" fillId="0" borderId="0" xfId="66" applyFont="1" applyBorder="1" applyAlignment="1" applyProtection="1">
      <protection hidden="1"/>
    </xf>
    <xf numFmtId="0" fontId="3" fillId="0" borderId="3" xfId="66" applyFont="1" applyBorder="1" applyAlignment="1" applyProtection="1">
      <alignment vertical="top" wrapText="1" readingOrder="1"/>
      <protection hidden="1"/>
    </xf>
    <xf numFmtId="0" fontId="3" fillId="0" borderId="4" xfId="66" applyFont="1" applyBorder="1" applyAlignment="1" applyProtection="1">
      <alignment vertical="top" wrapText="1" readingOrder="1"/>
      <protection hidden="1"/>
    </xf>
    <xf numFmtId="0" fontId="3" fillId="0" borderId="0" xfId="66" applyFont="1" applyBorder="1" applyAlignment="1" applyProtection="1">
      <alignment vertical="top" wrapText="1" readingOrder="1"/>
      <protection hidden="1"/>
    </xf>
    <xf numFmtId="0" fontId="3" fillId="0" borderId="27" xfId="66" applyFont="1" applyBorder="1" applyAlignment="1" applyProtection="1">
      <alignment vertical="top" wrapText="1" readingOrder="1"/>
      <protection hidden="1"/>
    </xf>
    <xf numFmtId="0" fontId="7" fillId="0" borderId="15" xfId="64" applyFont="1" applyBorder="1" applyAlignment="1" applyProtection="1">
      <alignment horizontal="center" vertical="center"/>
      <protection locked="0"/>
    </xf>
    <xf numFmtId="0" fontId="3" fillId="0" borderId="0" xfId="66" applyFont="1" applyFill="1" applyProtection="1">
      <protection hidden="1"/>
    </xf>
    <xf numFmtId="0" fontId="7" fillId="0" borderId="53" xfId="64" applyFont="1" applyBorder="1" applyAlignment="1" applyProtection="1">
      <alignment horizontal="center"/>
      <protection locked="0"/>
    </xf>
    <xf numFmtId="0" fontId="10" fillId="0" borderId="0" xfId="64" applyFont="1" applyFill="1" applyBorder="1" applyAlignment="1" applyProtection="1">
      <alignment vertical="center"/>
      <protection hidden="1"/>
    </xf>
    <xf numFmtId="0" fontId="7" fillId="0" borderId="0" xfId="66" applyFont="1" applyFill="1" applyBorder="1" applyAlignment="1" applyProtection="1">
      <alignment horizontal="center" vertical="center"/>
      <protection hidden="1"/>
    </xf>
    <xf numFmtId="0" fontId="7" fillId="0" borderId="0" xfId="66" applyFont="1" applyFill="1" applyBorder="1" applyAlignment="1" applyProtection="1">
      <alignment horizontal="center"/>
      <protection hidden="1"/>
    </xf>
    <xf numFmtId="0" fontId="3" fillId="0" borderId="0" xfId="64" applyFont="1" applyFill="1" applyBorder="1" applyAlignment="1" applyProtection="1">
      <alignment vertical="top" wrapText="1" readingOrder="1"/>
      <protection hidden="1"/>
    </xf>
    <xf numFmtId="0" fontId="3" fillId="0" borderId="0" xfId="64" applyFont="1" applyAlignment="1" applyProtection="1">
      <alignment vertical="top" readingOrder="1"/>
      <protection hidden="1"/>
    </xf>
    <xf numFmtId="0" fontId="1" fillId="0" borderId="0" xfId="64"/>
    <xf numFmtId="0" fontId="3" fillId="0" borderId="0" xfId="64" applyFont="1" applyProtection="1">
      <protection hidden="1"/>
    </xf>
    <xf numFmtId="0" fontId="1" fillId="0" borderId="0" xfId="64" applyFill="1" applyBorder="1"/>
    <xf numFmtId="0" fontId="3" fillId="0" borderId="0" xfId="64" applyFont="1" applyAlignment="1" applyProtection="1">
      <alignment horizontal="left"/>
      <protection hidden="1"/>
    </xf>
    <xf numFmtId="0" fontId="3" fillId="0" borderId="0" xfId="64" applyFont="1" applyFill="1" applyBorder="1" applyProtection="1">
      <protection hidden="1"/>
    </xf>
    <xf numFmtId="0" fontId="3" fillId="0" borderId="0" xfId="64" applyFont="1" applyFill="1" applyBorder="1" applyAlignment="1" applyProtection="1">
      <alignment vertical="center"/>
      <protection hidden="1"/>
    </xf>
    <xf numFmtId="0" fontId="4" fillId="0" borderId="0" xfId="64" applyFont="1" applyFill="1" applyBorder="1" applyAlignment="1" applyProtection="1">
      <alignment horizontal="center" vertical="center"/>
      <protection hidden="1"/>
    </xf>
    <xf numFmtId="0" fontId="8" fillId="0" borderId="0" xfId="64" applyFont="1" applyFill="1" applyBorder="1" applyAlignment="1" applyProtection="1">
      <alignment horizontal="center" vertical="center"/>
      <protection hidden="1"/>
    </xf>
    <xf numFmtId="0" fontId="1" fillId="0" borderId="0" xfId="64" applyFill="1"/>
    <xf numFmtId="0" fontId="3" fillId="0" borderId="0" xfId="67" applyFont="1" applyFill="1" applyBorder="1" applyProtection="1">
      <protection hidden="1"/>
    </xf>
    <xf numFmtId="0" fontId="8" fillId="0" borderId="0" xfId="67" applyFont="1" applyFill="1" applyBorder="1" applyAlignment="1" applyProtection="1">
      <alignment horizontal="center" vertical="center"/>
      <protection hidden="1"/>
    </xf>
    <xf numFmtId="0" fontId="3" fillId="0" borderId="0" xfId="64" applyFont="1" applyFill="1" applyBorder="1" applyAlignment="1" applyProtection="1">
      <alignment vertical="center" readingOrder="1"/>
      <protection hidden="1"/>
    </xf>
    <xf numFmtId="0" fontId="15" fillId="0" borderId="0" xfId="64" applyFont="1" applyFill="1" applyBorder="1" applyAlignment="1" applyProtection="1">
      <alignment horizontal="center" vertical="top"/>
      <protection hidden="1"/>
    </xf>
    <xf numFmtId="4" fontId="2" fillId="0" borderId="0" xfId="64" applyNumberFormat="1" applyFont="1" applyFill="1" applyBorder="1" applyAlignment="1" applyProtection="1">
      <alignment horizontal="center" vertical="center"/>
      <protection hidden="1"/>
    </xf>
    <xf numFmtId="0" fontId="16" fillId="0" borderId="0" xfId="64" applyFont="1" applyProtection="1">
      <protection hidden="1"/>
    </xf>
    <xf numFmtId="0" fontId="5" fillId="0" borderId="0" xfId="64" applyFont="1" applyFill="1" applyBorder="1" applyAlignment="1" applyProtection="1">
      <alignment horizontal="center" vertical="top"/>
      <protection hidden="1"/>
    </xf>
    <xf numFmtId="4" fontId="5" fillId="0" borderId="0" xfId="64" applyNumberFormat="1" applyFont="1" applyFill="1" applyBorder="1" applyAlignment="1" applyProtection="1">
      <alignment horizontal="center" vertical="center"/>
      <protection hidden="1"/>
    </xf>
    <xf numFmtId="0" fontId="63" fillId="0" borderId="0" xfId="64" applyFont="1" applyFill="1" applyBorder="1" applyAlignment="1" applyProtection="1">
      <alignment vertical="center"/>
      <protection hidden="1"/>
    </xf>
    <xf numFmtId="0" fontId="64" fillId="0" borderId="0" xfId="64" applyFont="1" applyFill="1" applyBorder="1" applyAlignment="1" applyProtection="1">
      <alignment horizontal="center" vertical="center"/>
      <protection hidden="1"/>
    </xf>
    <xf numFmtId="0" fontId="65" fillId="0" borderId="0" xfId="64" applyFont="1" applyFill="1" applyBorder="1" applyAlignment="1" applyProtection="1">
      <alignment horizontal="center" vertical="center"/>
      <protection locked="0"/>
    </xf>
    <xf numFmtId="0" fontId="65" fillId="0" borderId="0" xfId="64" applyFont="1" applyFill="1" applyBorder="1" applyAlignment="1" applyProtection="1">
      <alignment vertical="center" wrapText="1" readingOrder="1"/>
      <protection hidden="1"/>
    </xf>
    <xf numFmtId="0" fontId="3" fillId="0" borderId="4" xfId="64" applyFont="1" applyFill="1" applyBorder="1" applyAlignment="1" applyProtection="1">
      <alignment vertical="top" wrapText="1" readingOrder="1"/>
      <protection hidden="1"/>
    </xf>
    <xf numFmtId="0" fontId="1" fillId="0" borderId="0" xfId="64" applyBorder="1"/>
    <xf numFmtId="0" fontId="17" fillId="0" borderId="0" xfId="64" applyFont="1" applyFill="1" applyBorder="1" applyAlignment="1" applyProtection="1">
      <alignment horizontal="center" vertical="center"/>
      <protection hidden="1"/>
    </xf>
    <xf numFmtId="0" fontId="1" fillId="0" borderId="0" xfId="64" applyBorder="1" applyAlignment="1" applyProtection="1">
      <alignment vertical="top" wrapText="1" readingOrder="1"/>
      <protection hidden="1"/>
    </xf>
    <xf numFmtId="0" fontId="7" fillId="0" borderId="0" xfId="64" applyFont="1" applyFill="1" applyBorder="1" applyAlignment="1" applyProtection="1">
      <alignment vertical="center"/>
      <protection locked="0"/>
    </xf>
    <xf numFmtId="0" fontId="7" fillId="0" borderId="0" xfId="64" applyNumberFormat="1" applyFont="1" applyFill="1" applyBorder="1" applyAlignment="1" applyProtection="1">
      <alignment vertical="center"/>
      <protection locked="0"/>
    </xf>
    <xf numFmtId="0" fontId="1" fillId="0" borderId="0" xfId="64" applyProtection="1">
      <protection hidden="1"/>
    </xf>
    <xf numFmtId="0" fontId="3" fillId="0" borderId="0" xfId="64" applyFont="1" applyBorder="1" applyAlignment="1" applyProtection="1">
      <alignment horizontal="center"/>
      <protection hidden="1"/>
    </xf>
    <xf numFmtId="0" fontId="7" fillId="0" borderId="0" xfId="64" applyFont="1" applyBorder="1" applyAlignment="1" applyProtection="1">
      <alignment horizontal="center"/>
      <protection hidden="1"/>
    </xf>
    <xf numFmtId="0" fontId="7" fillId="0" borderId="0" xfId="64" applyFont="1" applyBorder="1" applyAlignment="1" applyProtection="1">
      <protection hidden="1"/>
    </xf>
    <xf numFmtId="0" fontId="3" fillId="0" borderId="3" xfId="64" applyFont="1" applyBorder="1" applyAlignment="1" applyProtection="1">
      <alignment vertical="top" wrapText="1" readingOrder="1"/>
      <protection hidden="1"/>
    </xf>
    <xf numFmtId="0" fontId="3" fillId="0" borderId="4" xfId="64" applyFont="1" applyBorder="1" applyAlignment="1" applyProtection="1">
      <alignment vertical="top" wrapText="1" readingOrder="1"/>
      <protection hidden="1"/>
    </xf>
    <xf numFmtId="0" fontId="3" fillId="0" borderId="0" xfId="64" applyFont="1" applyBorder="1" applyAlignment="1" applyProtection="1">
      <alignment vertical="top" wrapText="1" readingOrder="1"/>
      <protection hidden="1"/>
    </xf>
    <xf numFmtId="0" fontId="3" fillId="0" borderId="27" xfId="64" applyFont="1" applyBorder="1" applyAlignment="1" applyProtection="1">
      <alignment vertical="top" wrapText="1" readingOrder="1"/>
      <protection hidden="1"/>
    </xf>
    <xf numFmtId="0" fontId="3" fillId="0" borderId="0" xfId="64" applyFont="1" applyFill="1" applyProtection="1">
      <protection hidden="1"/>
    </xf>
    <xf numFmtId="0" fontId="7" fillId="0" borderId="0" xfId="64" applyFont="1" applyFill="1" applyBorder="1" applyAlignment="1" applyProtection="1">
      <alignment horizontal="center" vertical="center"/>
      <protection hidden="1"/>
    </xf>
    <xf numFmtId="0" fontId="7" fillId="0" borderId="0" xfId="64" applyFont="1" applyFill="1" applyBorder="1" applyAlignment="1" applyProtection="1">
      <alignment horizontal="center"/>
      <protection hidden="1"/>
    </xf>
    <xf numFmtId="3" fontId="12" fillId="4" borderId="15" xfId="8" applyNumberFormat="1" applyFont="1" applyFill="1" applyBorder="1" applyAlignment="1" applyProtection="1">
      <alignment horizontal="center" vertical="center"/>
      <protection locked="0"/>
    </xf>
    <xf numFmtId="3" fontId="10" fillId="2" borderId="56" xfId="8" applyNumberFormat="1" applyFont="1" applyFill="1" applyBorder="1" applyAlignment="1" applyProtection="1">
      <alignment horizontal="center" vertical="center"/>
      <protection hidden="1"/>
    </xf>
    <xf numFmtId="0" fontId="1" fillId="0" borderId="0" xfId="63" applyProtection="1">
      <protection hidden="1"/>
    </xf>
    <xf numFmtId="0" fontId="1" fillId="0" borderId="0" xfId="63" applyFill="1" applyBorder="1" applyProtection="1">
      <protection hidden="1"/>
    </xf>
    <xf numFmtId="0" fontId="10" fillId="5" borderId="76" xfId="62" applyFont="1" applyFill="1" applyBorder="1" applyAlignment="1" applyProtection="1">
      <alignment horizontal="center" vertical="center"/>
      <protection hidden="1"/>
    </xf>
    <xf numFmtId="168" fontId="12" fillId="3" borderId="15" xfId="62" applyNumberFormat="1" applyFont="1" applyFill="1" applyBorder="1" applyAlignment="1" applyProtection="1">
      <alignment horizontal="center" vertical="center"/>
      <protection locked="0"/>
    </xf>
    <xf numFmtId="168" fontId="12" fillId="4" borderId="76" xfId="62" applyNumberFormat="1" applyFont="1" applyFill="1" applyBorder="1" applyAlignment="1" applyProtection="1">
      <alignment horizontal="center" vertical="center"/>
      <protection locked="0"/>
    </xf>
    <xf numFmtId="174" fontId="12" fillId="3" borderId="75" xfId="62" applyNumberFormat="1" applyFont="1" applyFill="1" applyBorder="1" applyAlignment="1" applyProtection="1">
      <alignment horizontal="center" vertical="center"/>
      <protection locked="0"/>
    </xf>
    <xf numFmtId="174" fontId="10" fillId="5" borderId="76" xfId="62" applyNumberFormat="1" applyFont="1" applyFill="1" applyBorder="1" applyAlignment="1" applyProtection="1">
      <alignment horizontal="center" vertical="center"/>
      <protection hidden="1"/>
    </xf>
    <xf numFmtId="168" fontId="10" fillId="5" borderId="15" xfId="62" applyNumberFormat="1" applyFont="1" applyFill="1" applyBorder="1" applyAlignment="1" applyProtection="1">
      <alignment horizontal="center" vertical="center"/>
      <protection hidden="1"/>
    </xf>
    <xf numFmtId="174" fontId="10" fillId="5" borderId="80" xfId="62" applyNumberFormat="1" applyFont="1" applyFill="1" applyBorder="1" applyAlignment="1" applyProtection="1">
      <alignment horizontal="center" vertical="center"/>
      <protection hidden="1"/>
    </xf>
    <xf numFmtId="174" fontId="12" fillId="3" borderId="81" xfId="62" applyNumberFormat="1" applyFont="1" applyFill="1" applyBorder="1" applyAlignment="1" applyProtection="1">
      <alignment horizontal="center" vertical="center"/>
      <protection locked="0"/>
    </xf>
    <xf numFmtId="168" fontId="12" fillId="3" borderId="15" xfId="61" applyNumberFormat="1" applyFont="1" applyFill="1" applyBorder="1" applyAlignment="1" applyProtection="1">
      <alignment horizontal="center" vertical="center"/>
      <protection locked="0"/>
    </xf>
    <xf numFmtId="174" fontId="10" fillId="5" borderId="77" xfId="62" applyNumberFormat="1" applyFont="1" applyFill="1" applyBorder="1" applyAlignment="1" applyProtection="1">
      <alignment horizontal="center" vertical="center"/>
      <protection hidden="1"/>
    </xf>
    <xf numFmtId="174" fontId="12" fillId="3" borderId="79" xfId="62" applyNumberFormat="1" applyFont="1" applyFill="1" applyBorder="1" applyAlignment="1" applyProtection="1">
      <alignment horizontal="center" vertical="center"/>
      <protection locked="0"/>
    </xf>
    <xf numFmtId="168" fontId="12" fillId="3" borderId="78" xfId="61" applyNumberFormat="1" applyFont="1" applyFill="1" applyBorder="1" applyAlignment="1" applyProtection="1">
      <alignment horizontal="center" vertical="center"/>
      <protection locked="0"/>
    </xf>
    <xf numFmtId="168" fontId="12" fillId="4" borderId="81" xfId="62" applyNumberFormat="1" applyFont="1" applyFill="1" applyBorder="1" applyAlignment="1" applyProtection="1">
      <alignment horizontal="center" vertical="center"/>
      <protection locked="0"/>
    </xf>
    <xf numFmtId="168" fontId="47" fillId="0" borderId="0" xfId="62" applyNumberFormat="1" applyFont="1" applyFill="1" applyBorder="1" applyAlignment="1" applyProtection="1">
      <alignment horizontal="center"/>
      <protection hidden="1"/>
    </xf>
    <xf numFmtId="2" fontId="93" fillId="13" borderId="0" xfId="62" applyNumberFormat="1" applyFont="1" applyFill="1" applyBorder="1" applyAlignment="1" applyProtection="1">
      <alignment horizontal="left"/>
      <protection hidden="1"/>
    </xf>
    <xf numFmtId="168" fontId="5" fillId="2" borderId="65" xfId="62" applyNumberFormat="1" applyFont="1" applyFill="1" applyBorder="1" applyAlignment="1" applyProtection="1">
      <alignment horizontal="center" vertical="center"/>
      <protection hidden="1"/>
    </xf>
    <xf numFmtId="168" fontId="5" fillId="2" borderId="66" xfId="62" applyNumberFormat="1" applyFont="1" applyFill="1" applyBorder="1" applyAlignment="1" applyProtection="1">
      <alignment horizontal="center" vertical="center"/>
      <protection hidden="1"/>
    </xf>
    <xf numFmtId="9" fontId="12" fillId="3" borderId="118" xfId="62" applyNumberFormat="1" applyFont="1" applyFill="1" applyBorder="1" applyAlignment="1" applyProtection="1">
      <alignment horizontal="center" vertical="center"/>
      <protection locked="0"/>
    </xf>
    <xf numFmtId="9" fontId="12" fillId="4" borderId="212" xfId="62" applyNumberFormat="1" applyFont="1" applyFill="1" applyBorder="1" applyAlignment="1" applyProtection="1">
      <alignment horizontal="center" vertical="center"/>
      <protection locked="0"/>
    </xf>
    <xf numFmtId="2" fontId="94" fillId="0" borderId="0" xfId="62" applyNumberFormat="1" applyFont="1" applyFill="1" applyBorder="1" applyAlignment="1" applyProtection="1">
      <alignment horizontal="center"/>
      <protection hidden="1"/>
    </xf>
    <xf numFmtId="8" fontId="5" fillId="2" borderId="65" xfId="62" applyNumberFormat="1" applyFont="1" applyFill="1" applyBorder="1" applyAlignment="1" applyProtection="1">
      <alignment horizontal="center" vertical="center"/>
      <protection hidden="1"/>
    </xf>
    <xf numFmtId="8" fontId="5" fillId="2" borderId="66" xfId="62" applyNumberFormat="1" applyFont="1" applyFill="1" applyBorder="1" applyAlignment="1" applyProtection="1">
      <alignment horizontal="center" vertical="center"/>
      <protection hidden="1"/>
    </xf>
    <xf numFmtId="9" fontId="47" fillId="0" borderId="0" xfId="62" applyNumberFormat="1" applyFont="1" applyFill="1" applyBorder="1" applyAlignment="1" applyProtection="1">
      <alignment horizontal="center"/>
      <protection hidden="1"/>
    </xf>
    <xf numFmtId="0" fontId="12" fillId="6" borderId="76" xfId="62" applyFont="1" applyFill="1" applyBorder="1" applyAlignment="1" applyProtection="1">
      <alignment horizontal="center" vertical="center"/>
      <protection hidden="1"/>
    </xf>
    <xf numFmtId="174" fontId="12" fillId="6" borderId="76" xfId="62" applyNumberFormat="1" applyFont="1" applyFill="1" applyBorder="1" applyAlignment="1" applyProtection="1">
      <alignment horizontal="center" vertical="center"/>
      <protection hidden="1"/>
    </xf>
    <xf numFmtId="168" fontId="12" fillId="6" borderId="15" xfId="62" applyNumberFormat="1" applyFont="1" applyFill="1" applyBorder="1" applyAlignment="1" applyProtection="1">
      <alignment horizontal="center" vertical="center"/>
      <protection hidden="1"/>
    </xf>
    <xf numFmtId="174" fontId="12" fillId="6" borderId="77" xfId="62" applyNumberFormat="1" applyFont="1" applyFill="1" applyBorder="1" applyAlignment="1" applyProtection="1">
      <alignment horizontal="center" vertical="center"/>
      <protection hidden="1"/>
    </xf>
    <xf numFmtId="168" fontId="12" fillId="3" borderId="53" xfId="62" applyNumberFormat="1" applyFont="1" applyFill="1" applyBorder="1" applyAlignment="1" applyProtection="1">
      <alignment horizontal="center" vertical="center"/>
      <protection locked="0"/>
    </xf>
    <xf numFmtId="0" fontId="13" fillId="0" borderId="0" xfId="62" applyFont="1" applyProtection="1">
      <protection hidden="1"/>
    </xf>
    <xf numFmtId="8" fontId="12" fillId="0" borderId="0" xfId="62" applyNumberFormat="1" applyFont="1" applyFill="1" applyBorder="1" applyAlignment="1" applyProtection="1">
      <alignment horizontal="center"/>
      <protection hidden="1"/>
    </xf>
    <xf numFmtId="0" fontId="5" fillId="2" borderId="12" xfId="2" applyFont="1" applyFill="1" applyBorder="1" applyAlignment="1" applyProtection="1">
      <alignment vertical="center"/>
      <protection hidden="1"/>
    </xf>
    <xf numFmtId="0" fontId="54" fillId="2" borderId="12" xfId="2" applyFont="1" applyFill="1" applyBorder="1" applyAlignment="1" applyProtection="1">
      <alignment vertical="center"/>
      <protection hidden="1"/>
    </xf>
    <xf numFmtId="0" fontId="5" fillId="2" borderId="15" xfId="2" applyFont="1" applyFill="1" applyBorder="1" applyAlignment="1">
      <alignment horizontal="center" vertical="center"/>
    </xf>
    <xf numFmtId="168" fontId="7" fillId="12" borderId="11" xfId="2" applyNumberFormat="1" applyFont="1" applyFill="1" applyBorder="1" applyAlignment="1" applyProtection="1">
      <alignment horizontal="center" vertical="center"/>
      <protection hidden="1"/>
    </xf>
    <xf numFmtId="4" fontId="7" fillId="12" borderId="15" xfId="2" applyNumberFormat="1" applyFont="1" applyFill="1" applyBorder="1" applyAlignment="1" applyProtection="1">
      <alignment horizontal="center" vertical="center"/>
      <protection hidden="1"/>
    </xf>
    <xf numFmtId="169" fontId="44" fillId="0" borderId="0" xfId="2" applyNumberFormat="1" applyFont="1" applyAlignment="1" applyProtection="1">
      <alignment horizontal="left" vertical="center"/>
      <protection hidden="1"/>
    </xf>
    <xf numFmtId="168" fontId="12" fillId="9" borderId="11" xfId="2" applyNumberFormat="1" applyFont="1" applyFill="1" applyBorder="1" applyAlignment="1" applyProtection="1">
      <alignment horizontal="center" vertical="center"/>
      <protection hidden="1"/>
    </xf>
    <xf numFmtId="4" fontId="12" fillId="9" borderId="15" xfId="2" applyNumberFormat="1" applyFont="1" applyFill="1" applyBorder="1" applyAlignment="1" applyProtection="1">
      <alignment horizontal="center" vertical="center"/>
      <protection hidden="1"/>
    </xf>
    <xf numFmtId="169" fontId="11" fillId="0" borderId="0" xfId="2" applyNumberFormat="1" applyBorder="1" applyAlignment="1" applyProtection="1">
      <alignment horizontal="left" vertical="center"/>
      <protection hidden="1"/>
    </xf>
    <xf numFmtId="168" fontId="12" fillId="10" borderId="11" xfId="2" applyNumberFormat="1" applyFont="1" applyFill="1" applyBorder="1" applyAlignment="1" applyProtection="1">
      <alignment horizontal="center" vertical="center"/>
      <protection hidden="1"/>
    </xf>
    <xf numFmtId="4" fontId="11" fillId="0" borderId="0" xfId="2" applyNumberFormat="1" applyBorder="1" applyAlignment="1" applyProtection="1">
      <alignment horizontal="left" vertical="center"/>
      <protection hidden="1"/>
    </xf>
    <xf numFmtId="168" fontId="12" fillId="7" borderId="11" xfId="2" applyNumberFormat="1" applyFont="1" applyFill="1" applyBorder="1" applyAlignment="1" applyProtection="1">
      <alignment horizontal="center" vertical="center"/>
      <protection hidden="1"/>
    </xf>
    <xf numFmtId="167" fontId="11" fillId="0" borderId="0" xfId="2" applyNumberFormat="1" applyBorder="1" applyAlignment="1" applyProtection="1">
      <alignment horizontal="left" vertical="center"/>
      <protection hidden="1"/>
    </xf>
    <xf numFmtId="167" fontId="8" fillId="0" borderId="0" xfId="2" applyNumberFormat="1" applyFont="1" applyFill="1" applyBorder="1" applyAlignment="1" applyProtection="1">
      <alignment horizontal="left" vertical="center"/>
      <protection hidden="1"/>
    </xf>
    <xf numFmtId="168" fontId="8" fillId="0" borderId="0" xfId="2" applyNumberFormat="1" applyFont="1" applyFill="1" applyBorder="1" applyAlignment="1" applyProtection="1">
      <alignment horizontal="left" vertical="center"/>
      <protection hidden="1"/>
    </xf>
    <xf numFmtId="0" fontId="5" fillId="2" borderId="12" xfId="2" applyFont="1" applyFill="1" applyBorder="1" applyAlignment="1">
      <alignment vertical="center"/>
    </xf>
    <xf numFmtId="0" fontId="76" fillId="0" borderId="0" xfId="2" applyFont="1" applyFill="1" applyBorder="1" applyProtection="1">
      <protection hidden="1"/>
    </xf>
    <xf numFmtId="0" fontId="76" fillId="0" borderId="0" xfId="2" applyFont="1" applyFill="1" applyBorder="1" applyAlignment="1" applyProtection="1">
      <protection hidden="1"/>
    </xf>
    <xf numFmtId="0" fontId="15" fillId="3" borderId="211" xfId="2" applyFont="1" applyFill="1" applyBorder="1" applyAlignment="1" applyProtection="1">
      <alignment horizontal="center" vertical="center" wrapText="1"/>
      <protection locked="0"/>
    </xf>
    <xf numFmtId="3" fontId="15" fillId="3" borderId="3" xfId="2" applyNumberFormat="1" applyFont="1" applyFill="1" applyBorder="1" applyAlignment="1" applyProtection="1">
      <alignment horizontal="center" vertical="center" wrapText="1"/>
      <protection locked="0"/>
    </xf>
    <xf numFmtId="4" fontId="15" fillId="11" borderId="155" xfId="2" applyNumberFormat="1" applyFont="1" applyFill="1" applyBorder="1" applyAlignment="1" applyProtection="1">
      <alignment horizontal="center" vertical="center" wrapText="1"/>
      <protection hidden="1"/>
    </xf>
    <xf numFmtId="3" fontId="5" fillId="2" borderId="33" xfId="2" applyNumberFormat="1" applyFont="1" applyFill="1" applyBorder="1" applyAlignment="1" applyProtection="1">
      <alignment horizontal="center" vertical="center" wrapText="1"/>
      <protection hidden="1"/>
    </xf>
    <xf numFmtId="0" fontId="11" fillId="0" borderId="0" xfId="2" applyAlignment="1" applyProtection="1">
      <protection hidden="1"/>
    </xf>
    <xf numFmtId="0" fontId="11" fillId="0" borderId="0" xfId="70" applyFont="1"/>
    <xf numFmtId="0" fontId="92" fillId="0" borderId="0" xfId="70"/>
    <xf numFmtId="0" fontId="92" fillId="0" borderId="0" xfId="70" applyAlignment="1">
      <alignment vertical="center"/>
    </xf>
    <xf numFmtId="0" fontId="10" fillId="2" borderId="20" xfId="70" applyFont="1" applyFill="1" applyBorder="1" applyAlignment="1">
      <alignment horizontal="center" vertical="center" wrapText="1"/>
    </xf>
    <xf numFmtId="0" fontId="10" fillId="2" borderId="30" xfId="70" applyFont="1" applyFill="1" applyBorder="1" applyAlignment="1">
      <alignment horizontal="center" vertical="center" wrapText="1"/>
    </xf>
    <xf numFmtId="0" fontId="10" fillId="2" borderId="50" xfId="2" applyNumberFormat="1" applyFont="1" applyFill="1" applyBorder="1" applyAlignment="1" applyProtection="1">
      <alignment horizontal="center" vertical="center"/>
      <protection hidden="1"/>
    </xf>
    <xf numFmtId="0" fontId="12" fillId="0" borderId="0" xfId="2" applyFont="1" applyFill="1" applyBorder="1" applyAlignment="1" applyProtection="1">
      <alignment horizontal="center" vertical="center"/>
      <protection hidden="1"/>
    </xf>
    <xf numFmtId="0" fontId="10" fillId="2" borderId="6" xfId="2" applyFont="1" applyFill="1" applyBorder="1" applyAlignment="1" applyProtection="1">
      <alignment horizontal="center" vertical="center"/>
      <protection hidden="1"/>
    </xf>
    <xf numFmtId="0" fontId="10" fillId="2" borderId="6" xfId="2" applyNumberFormat="1" applyFont="1" applyFill="1" applyBorder="1" applyAlignment="1" applyProtection="1">
      <alignment horizontal="center" vertical="center"/>
      <protection hidden="1"/>
    </xf>
    <xf numFmtId="0" fontId="10" fillId="2" borderId="1" xfId="2" applyFont="1" applyFill="1" applyBorder="1" applyAlignment="1" applyProtection="1">
      <alignment horizontal="center" vertical="center"/>
      <protection hidden="1"/>
    </xf>
    <xf numFmtId="3" fontId="12" fillId="0" borderId="0" xfId="2" applyNumberFormat="1" applyFont="1" applyFill="1" applyBorder="1" applyAlignment="1" applyProtection="1">
      <alignment horizontal="center" vertical="center"/>
      <protection hidden="1"/>
    </xf>
    <xf numFmtId="0" fontId="10" fillId="2" borderId="20" xfId="2" applyFont="1" applyFill="1" applyBorder="1" applyAlignment="1" applyProtection="1">
      <alignment horizontal="center" vertical="center"/>
      <protection hidden="1"/>
    </xf>
    <xf numFmtId="0" fontId="10" fillId="2" borderId="17" xfId="2" applyFont="1" applyFill="1" applyBorder="1" applyAlignment="1" applyProtection="1">
      <alignment horizontal="center" vertical="center"/>
      <protection hidden="1"/>
    </xf>
    <xf numFmtId="0" fontId="10" fillId="2" borderId="18" xfId="2" applyFont="1" applyFill="1" applyBorder="1" applyAlignment="1" applyProtection="1">
      <alignment horizontal="center" vertical="center"/>
      <protection hidden="1"/>
    </xf>
    <xf numFmtId="0" fontId="10" fillId="2" borderId="19" xfId="2" applyFont="1" applyFill="1" applyBorder="1" applyAlignment="1" applyProtection="1">
      <alignment horizontal="center" vertical="center"/>
      <protection hidden="1"/>
    </xf>
    <xf numFmtId="3" fontId="10" fillId="2" borderId="45" xfId="15" applyNumberFormat="1" applyFont="1" applyFill="1" applyBorder="1" applyAlignment="1" applyProtection="1">
      <alignment horizontal="center" vertical="center"/>
      <protection hidden="1"/>
    </xf>
    <xf numFmtId="3" fontId="7" fillId="3" borderId="15" xfId="15" applyNumberFormat="1" applyFont="1" applyFill="1" applyBorder="1" applyAlignment="1" applyProtection="1">
      <alignment horizontal="center" vertical="center"/>
      <protection locked="0"/>
    </xf>
    <xf numFmtId="3" fontId="24" fillId="0" borderId="0" xfId="2" applyNumberFormat="1" applyFont="1" applyFill="1" applyBorder="1" applyAlignment="1" applyProtection="1">
      <alignment horizontal="left" vertical="center"/>
      <protection hidden="1"/>
    </xf>
    <xf numFmtId="3" fontId="12" fillId="0" borderId="0" xfId="2" applyNumberFormat="1" applyFont="1" applyFill="1" applyBorder="1" applyAlignment="1" applyProtection="1">
      <alignment horizontal="center" vertical="center"/>
      <protection locked="0"/>
    </xf>
    <xf numFmtId="3" fontId="10" fillId="2" borderId="29" xfId="2" applyNumberFormat="1" applyFont="1" applyFill="1" applyBorder="1" applyAlignment="1" applyProtection="1">
      <alignment horizontal="center" vertical="center"/>
      <protection hidden="1"/>
    </xf>
    <xf numFmtId="0" fontId="10" fillId="2" borderId="30" xfId="2" applyFont="1" applyFill="1" applyBorder="1" applyAlignment="1" applyProtection="1">
      <alignment horizontal="center" vertical="center"/>
      <protection hidden="1"/>
    </xf>
    <xf numFmtId="0" fontId="10" fillId="2" borderId="31" xfId="2" applyFont="1" applyFill="1" applyBorder="1" applyAlignment="1" applyProtection="1">
      <alignment horizontal="center" vertical="center"/>
      <protection hidden="1"/>
    </xf>
    <xf numFmtId="3" fontId="10" fillId="2" borderId="23" xfId="2" applyNumberFormat="1" applyFont="1" applyFill="1" applyBorder="1" applyAlignment="1" applyProtection="1">
      <alignment horizontal="center" vertical="center"/>
      <protection hidden="1"/>
    </xf>
    <xf numFmtId="3" fontId="10" fillId="2" borderId="36" xfId="15" applyNumberFormat="1" applyFont="1" applyFill="1" applyBorder="1" applyAlignment="1" applyProtection="1">
      <alignment horizontal="center" vertical="center"/>
      <protection hidden="1"/>
    </xf>
    <xf numFmtId="0" fontId="12" fillId="3" borderId="15" xfId="15" applyFont="1" applyFill="1" applyBorder="1" applyAlignment="1" applyProtection="1">
      <alignment horizontal="center" vertical="center"/>
      <protection locked="0"/>
    </xf>
    <xf numFmtId="3" fontId="10" fillId="2" borderId="21" xfId="2" applyNumberFormat="1" applyFont="1" applyFill="1" applyBorder="1" applyAlignment="1" applyProtection="1">
      <alignment horizontal="center" vertical="center"/>
      <protection hidden="1"/>
    </xf>
    <xf numFmtId="3" fontId="10" fillId="2" borderId="33" xfId="2" applyNumberFormat="1" applyFont="1" applyFill="1" applyBorder="1" applyAlignment="1" applyProtection="1">
      <alignment horizontal="center" vertical="center"/>
      <protection hidden="1"/>
    </xf>
    <xf numFmtId="0" fontId="13" fillId="0" borderId="0" xfId="2" applyFont="1" applyFill="1" applyBorder="1" applyAlignment="1" applyProtection="1">
      <alignment horizontal="center" vertical="center"/>
      <protection hidden="1"/>
    </xf>
    <xf numFmtId="3" fontId="10" fillId="2" borderId="42" xfId="2" applyNumberFormat="1" applyFont="1" applyFill="1" applyBorder="1" applyAlignment="1" applyProtection="1">
      <alignment horizontal="center" vertical="center"/>
      <protection hidden="1"/>
    </xf>
    <xf numFmtId="3" fontId="10" fillId="2" borderId="45" xfId="2" applyNumberFormat="1" applyFont="1" applyFill="1" applyBorder="1" applyAlignment="1" applyProtection="1">
      <alignment horizontal="center" vertical="center"/>
      <protection hidden="1"/>
    </xf>
    <xf numFmtId="168" fontId="12" fillId="10" borderId="15" xfId="2" applyNumberFormat="1" applyFont="1" applyFill="1" applyBorder="1" applyAlignment="1" applyProtection="1">
      <alignment horizontal="center" vertical="center"/>
      <protection hidden="1"/>
    </xf>
    <xf numFmtId="0" fontId="12" fillId="10" borderId="15" xfId="2" applyFont="1" applyFill="1" applyBorder="1" applyAlignment="1" applyProtection="1">
      <alignment horizontal="center" vertical="center"/>
      <protection hidden="1"/>
    </xf>
    <xf numFmtId="168" fontId="12" fillId="7" borderId="15" xfId="2" applyNumberFormat="1" applyFont="1" applyFill="1" applyBorder="1" applyAlignment="1" applyProtection="1">
      <alignment horizontal="center" vertical="center"/>
      <protection hidden="1"/>
    </xf>
    <xf numFmtId="168" fontId="12" fillId="3" borderId="15" xfId="2" applyNumberFormat="1" applyFont="1" applyFill="1" applyBorder="1" applyAlignment="1" applyProtection="1">
      <alignment horizontal="center" vertical="center"/>
      <protection locked="0"/>
    </xf>
    <xf numFmtId="0" fontId="12" fillId="6" borderId="75" xfId="62" applyFont="1" applyFill="1" applyBorder="1" applyAlignment="1" applyProtection="1">
      <alignment horizontal="center" vertical="center"/>
      <protection hidden="1"/>
    </xf>
    <xf numFmtId="0" fontId="12" fillId="6" borderId="15" xfId="62" applyFont="1" applyFill="1" applyBorder="1" applyAlignment="1" applyProtection="1">
      <alignment horizontal="center" vertical="center"/>
      <protection hidden="1"/>
    </xf>
    <xf numFmtId="0" fontId="12" fillId="7" borderId="15" xfId="2" applyFont="1" applyFill="1" applyBorder="1" applyAlignment="1" applyProtection="1">
      <alignment horizontal="center" vertical="center"/>
      <protection hidden="1"/>
    </xf>
    <xf numFmtId="168" fontId="12" fillId="8" borderId="15" xfId="2" applyNumberFormat="1" applyFont="1" applyFill="1" applyBorder="1" applyAlignment="1" applyProtection="1">
      <alignment horizontal="center" vertical="center"/>
      <protection hidden="1"/>
    </xf>
    <xf numFmtId="0" fontId="12" fillId="8" borderId="15" xfId="2" applyFont="1" applyFill="1" applyBorder="1" applyAlignment="1" applyProtection="1">
      <alignment horizontal="center" vertical="center"/>
      <protection hidden="1"/>
    </xf>
    <xf numFmtId="4" fontId="12" fillId="8" borderId="15" xfId="2" applyNumberFormat="1" applyFont="1" applyFill="1" applyBorder="1" applyAlignment="1" applyProtection="1">
      <alignment horizontal="center" vertical="center"/>
      <protection hidden="1"/>
    </xf>
    <xf numFmtId="0" fontId="10" fillId="5" borderId="75" xfId="62" applyFont="1" applyFill="1" applyBorder="1" applyAlignment="1" applyProtection="1">
      <alignment horizontal="center" vertical="center"/>
      <protection hidden="1"/>
    </xf>
    <xf numFmtId="0" fontId="10" fillId="5" borderId="15" xfId="62" applyFont="1" applyFill="1" applyBorder="1" applyAlignment="1" applyProtection="1">
      <alignment horizontal="center" vertical="center"/>
      <protection hidden="1"/>
    </xf>
    <xf numFmtId="168" fontId="10" fillId="5" borderId="15" xfId="2" applyNumberFormat="1" applyFont="1" applyFill="1" applyBorder="1" applyAlignment="1" applyProtection="1">
      <alignment horizontal="center" vertical="center"/>
      <protection hidden="1"/>
    </xf>
    <xf numFmtId="0" fontId="10" fillId="5" borderId="15" xfId="2" applyFont="1" applyFill="1" applyBorder="1" applyAlignment="1" applyProtection="1">
      <alignment horizontal="center" vertical="center"/>
      <protection hidden="1"/>
    </xf>
    <xf numFmtId="168" fontId="10" fillId="5" borderId="11" xfId="2" applyNumberFormat="1" applyFont="1" applyFill="1" applyBorder="1" applyAlignment="1" applyProtection="1">
      <alignment horizontal="center" vertical="center"/>
      <protection hidden="1"/>
    </xf>
    <xf numFmtId="0" fontId="10" fillId="2" borderId="53" xfId="2" applyFont="1" applyFill="1" applyBorder="1" applyAlignment="1" applyProtection="1">
      <alignment horizontal="center" vertical="center"/>
      <protection hidden="1"/>
    </xf>
    <xf numFmtId="0" fontId="18" fillId="2" borderId="15" xfId="2" applyFont="1" applyFill="1" applyBorder="1" applyAlignment="1" applyProtection="1">
      <alignment horizontal="center" vertical="center"/>
      <protection hidden="1"/>
    </xf>
    <xf numFmtId="9" fontId="15" fillId="4" borderId="15" xfId="2" applyNumberFormat="1" applyFont="1" applyFill="1" applyBorder="1" applyAlignment="1" applyProtection="1">
      <alignment horizontal="center" vertical="center"/>
      <protection locked="0"/>
    </xf>
    <xf numFmtId="0" fontId="10" fillId="2" borderId="126" xfId="2" applyFont="1" applyFill="1" applyBorder="1" applyAlignment="1" applyProtection="1">
      <alignment horizontal="center" vertical="center"/>
      <protection hidden="1"/>
    </xf>
    <xf numFmtId="0" fontId="5" fillId="2" borderId="149" xfId="2" applyFont="1" applyFill="1" applyBorder="1" applyAlignment="1" applyProtection="1">
      <alignment horizontal="center" vertical="center" wrapText="1"/>
      <protection hidden="1"/>
    </xf>
    <xf numFmtId="0" fontId="34" fillId="0" borderId="0" xfId="15" applyFont="1" applyAlignment="1" applyProtection="1">
      <alignment horizontal="left" vertical="center"/>
      <protection hidden="1"/>
    </xf>
    <xf numFmtId="0" fontId="96" fillId="0" borderId="0" xfId="71" applyProtection="1">
      <protection hidden="1"/>
    </xf>
    <xf numFmtId="0" fontId="96" fillId="0" borderId="0" xfId="71" applyAlignment="1" applyProtection="1">
      <alignment vertical="center"/>
      <protection hidden="1"/>
    </xf>
    <xf numFmtId="0" fontId="97" fillId="0" borderId="0" xfId="11" applyFont="1" applyAlignment="1" applyProtection="1">
      <alignment horizontal="left"/>
      <protection hidden="1"/>
    </xf>
    <xf numFmtId="0" fontId="45" fillId="0" borderId="0" xfId="11" applyAlignment="1" applyProtection="1">
      <alignment horizontal="left"/>
      <protection hidden="1"/>
    </xf>
    <xf numFmtId="0" fontId="12" fillId="0" borderId="0" xfId="71" applyFont="1" applyFill="1" applyProtection="1">
      <protection hidden="1"/>
    </xf>
    <xf numFmtId="0" fontId="11" fillId="0" borderId="0" xfId="71" applyFont="1" applyFill="1" applyProtection="1">
      <protection hidden="1"/>
    </xf>
    <xf numFmtId="0" fontId="11" fillId="0" borderId="0" xfId="71" applyFont="1" applyFill="1" applyAlignment="1" applyProtection="1">
      <alignment horizontal="center"/>
      <protection hidden="1"/>
    </xf>
    <xf numFmtId="0" fontId="96" fillId="0" borderId="0" xfId="71" applyFill="1" applyProtection="1">
      <protection hidden="1"/>
    </xf>
    <xf numFmtId="0" fontId="76" fillId="0" borderId="0" xfId="71" applyFont="1" applyFill="1" applyProtection="1">
      <protection hidden="1"/>
    </xf>
    <xf numFmtId="0" fontId="96" fillId="0" borderId="0" xfId="71" applyFill="1" applyAlignment="1" applyProtection="1">
      <alignment horizontal="center"/>
      <protection hidden="1"/>
    </xf>
    <xf numFmtId="0" fontId="24" fillId="0" borderId="0" xfId="71" applyFont="1" applyFill="1" applyProtection="1">
      <protection hidden="1"/>
    </xf>
    <xf numFmtId="0" fontId="24" fillId="0" borderId="0" xfId="71" applyFont="1" applyFill="1" applyAlignment="1" applyProtection="1">
      <alignment horizontal="center"/>
      <protection hidden="1"/>
    </xf>
    <xf numFmtId="0" fontId="8" fillId="0" borderId="0" xfId="71" applyFont="1" applyFill="1" applyProtection="1">
      <protection hidden="1"/>
    </xf>
    <xf numFmtId="4" fontId="10" fillId="2" borderId="34" xfId="71" applyNumberFormat="1" applyFont="1" applyFill="1" applyBorder="1" applyAlignment="1" applyProtection="1">
      <alignment horizontal="right" vertical="center"/>
      <protection hidden="1"/>
    </xf>
    <xf numFmtId="0" fontId="10" fillId="2" borderId="2" xfId="71" applyFont="1" applyFill="1" applyBorder="1" applyAlignment="1" applyProtection="1">
      <alignment horizontal="left" vertical="center"/>
      <protection hidden="1"/>
    </xf>
    <xf numFmtId="2" fontId="10" fillId="2" borderId="125" xfId="71" applyNumberFormat="1" applyFont="1" applyFill="1" applyBorder="1" applyAlignment="1" applyProtection="1">
      <alignment horizontal="right" vertical="center"/>
      <protection hidden="1"/>
    </xf>
    <xf numFmtId="0" fontId="10" fillId="2" borderId="52" xfId="71" applyFont="1" applyFill="1" applyBorder="1" applyAlignment="1" applyProtection="1">
      <alignment horizontal="left" vertical="center"/>
      <protection hidden="1"/>
    </xf>
    <xf numFmtId="166" fontId="10" fillId="2" borderId="0" xfId="71" applyNumberFormat="1" applyFont="1" applyFill="1" applyAlignment="1" applyProtection="1">
      <alignment horizontal="center"/>
      <protection hidden="1"/>
    </xf>
    <xf numFmtId="0" fontId="10" fillId="2" borderId="17" xfId="71" applyFont="1" applyFill="1" applyBorder="1" applyAlignment="1" applyProtection="1">
      <alignment horizontal="center"/>
      <protection hidden="1"/>
    </xf>
    <xf numFmtId="0" fontId="10" fillId="2" borderId="38" xfId="71" applyFont="1" applyFill="1" applyBorder="1" applyAlignment="1" applyProtection="1">
      <alignment horizontal="center"/>
      <protection hidden="1"/>
    </xf>
    <xf numFmtId="0" fontId="10" fillId="2" borderId="44" xfId="71" applyFont="1" applyFill="1" applyBorder="1" applyAlignment="1" applyProtection="1">
      <alignment horizontal="center"/>
      <protection hidden="1"/>
    </xf>
    <xf numFmtId="0" fontId="74" fillId="13" borderId="0" xfId="71" applyFont="1" applyFill="1" applyAlignment="1" applyProtection="1">
      <alignment horizontal="center"/>
      <protection hidden="1"/>
    </xf>
    <xf numFmtId="0" fontId="10" fillId="2" borderId="14" xfId="71" applyFont="1" applyFill="1" applyBorder="1" applyAlignment="1" applyProtection="1">
      <alignment horizontal="center"/>
      <protection hidden="1"/>
    </xf>
    <xf numFmtId="0" fontId="7" fillId="3" borderId="15" xfId="71" applyFont="1" applyFill="1" applyBorder="1" applyAlignment="1" applyProtection="1">
      <alignment horizontal="center"/>
      <protection locked="0"/>
    </xf>
    <xf numFmtId="0" fontId="74" fillId="13" borderId="0" xfId="71" applyFont="1" applyFill="1" applyBorder="1" applyAlignment="1" applyProtection="1">
      <alignment horizontal="center"/>
      <protection hidden="1"/>
    </xf>
    <xf numFmtId="0" fontId="10" fillId="2" borderId="16" xfId="71" applyFont="1" applyFill="1" applyBorder="1" applyAlignment="1" applyProtection="1">
      <alignment horizontal="center"/>
      <protection hidden="1"/>
    </xf>
    <xf numFmtId="0" fontId="12" fillId="0" borderId="0" xfId="71" applyFont="1" applyAlignment="1" applyProtection="1">
      <alignment vertical="center"/>
      <protection hidden="1"/>
    </xf>
    <xf numFmtId="0" fontId="24" fillId="0" borderId="0" xfId="71" applyFont="1" applyAlignment="1" applyProtection="1">
      <alignment vertical="center"/>
      <protection hidden="1"/>
    </xf>
    <xf numFmtId="0" fontId="10" fillId="2" borderId="35" xfId="71" applyFont="1" applyFill="1" applyBorder="1" applyAlignment="1" applyProtection="1">
      <alignment horizontal="center" vertical="center"/>
      <protection hidden="1"/>
    </xf>
    <xf numFmtId="0" fontId="10" fillId="2" borderId="36" xfId="71" applyFont="1" applyFill="1" applyBorder="1" applyAlignment="1" applyProtection="1">
      <alignment horizontal="center" vertical="center"/>
      <protection hidden="1"/>
    </xf>
    <xf numFmtId="4" fontId="12" fillId="3" borderId="15" xfId="71" applyNumberFormat="1" applyFont="1" applyFill="1" applyBorder="1" applyAlignment="1" applyProtection="1">
      <alignment horizontal="center" vertical="center"/>
      <protection locked="0"/>
    </xf>
    <xf numFmtId="0" fontId="10" fillId="2" borderId="40" xfId="71" applyFont="1" applyFill="1" applyBorder="1" applyAlignment="1" applyProtection="1">
      <alignment horizontal="center" vertical="center"/>
      <protection hidden="1"/>
    </xf>
    <xf numFmtId="0" fontId="10" fillId="2" borderId="33" xfId="71" applyFont="1" applyFill="1" applyBorder="1" applyAlignment="1" applyProtection="1">
      <alignment horizontal="center" vertical="center"/>
      <protection hidden="1"/>
    </xf>
    <xf numFmtId="0" fontId="10" fillId="2" borderId="37" xfId="71" applyFont="1" applyFill="1" applyBorder="1" applyAlignment="1" applyProtection="1">
      <alignment horizontal="center" vertical="center"/>
      <protection hidden="1"/>
    </xf>
    <xf numFmtId="0" fontId="10" fillId="2" borderId="5" xfId="71" applyFont="1" applyFill="1" applyBorder="1" applyAlignment="1" applyProtection="1">
      <alignment horizontal="center" vertical="center"/>
      <protection hidden="1"/>
    </xf>
    <xf numFmtId="3" fontId="12" fillId="4" borderId="15" xfId="71" applyNumberFormat="1" applyFont="1" applyFill="1" applyBorder="1" applyAlignment="1" applyProtection="1">
      <alignment horizontal="center" vertical="center"/>
      <protection locked="0"/>
    </xf>
    <xf numFmtId="168" fontId="10" fillId="2" borderId="52" xfId="71" applyNumberFormat="1" applyFont="1" applyFill="1" applyBorder="1" applyAlignment="1" applyProtection="1">
      <alignment horizontal="center" vertical="center"/>
      <protection hidden="1"/>
    </xf>
    <xf numFmtId="2" fontId="10" fillId="2" borderId="52" xfId="71" applyNumberFormat="1" applyFont="1" applyFill="1" applyBorder="1" applyAlignment="1" applyProtection="1">
      <alignment horizontal="center" vertical="center"/>
      <protection hidden="1"/>
    </xf>
    <xf numFmtId="0" fontId="10" fillId="2" borderId="44" xfId="71" applyFont="1" applyFill="1" applyBorder="1" applyAlignment="1" applyProtection="1">
      <alignment horizontal="center" vertical="center"/>
      <protection hidden="1"/>
    </xf>
    <xf numFmtId="4" fontId="12" fillId="4" borderId="15" xfId="71" applyNumberFormat="1" applyFont="1" applyFill="1" applyBorder="1" applyAlignment="1" applyProtection="1">
      <alignment horizontal="center" vertical="center"/>
      <protection locked="0"/>
    </xf>
    <xf numFmtId="4" fontId="10" fillId="2" borderId="32" xfId="71" applyNumberFormat="1" applyFont="1" applyFill="1" applyBorder="1" applyAlignment="1" applyProtection="1">
      <alignment horizontal="center" vertical="center"/>
      <protection hidden="1"/>
    </xf>
    <xf numFmtId="0" fontId="13" fillId="0" borderId="0" xfId="71" applyFont="1" applyProtection="1">
      <protection hidden="1"/>
    </xf>
    <xf numFmtId="0" fontId="10" fillId="2" borderId="132" xfId="71" applyFont="1" applyFill="1" applyBorder="1" applyAlignment="1" applyProtection="1">
      <alignment horizontal="center" vertical="center"/>
      <protection hidden="1"/>
    </xf>
    <xf numFmtId="0" fontId="10" fillId="2" borderId="29" xfId="71" applyFont="1" applyFill="1" applyBorder="1" applyAlignment="1" applyProtection="1">
      <alignment horizontal="center" vertical="center"/>
      <protection hidden="1"/>
    </xf>
    <xf numFmtId="2" fontId="18" fillId="2" borderId="32" xfId="71" applyNumberFormat="1" applyFont="1" applyFill="1" applyBorder="1" applyAlignment="1" applyProtection="1">
      <alignment horizontal="center" vertical="center"/>
      <protection hidden="1"/>
    </xf>
    <xf numFmtId="0" fontId="12" fillId="0" borderId="0" xfId="71" applyFont="1" applyFill="1" applyBorder="1" applyAlignment="1" applyProtection="1">
      <alignment horizontal="center" vertical="center"/>
      <protection locked="0"/>
    </xf>
    <xf numFmtId="168" fontId="10" fillId="0" borderId="0" xfId="71" applyNumberFormat="1" applyFont="1" applyFill="1" applyBorder="1" applyAlignment="1" applyProtection="1">
      <alignment horizontal="center" vertical="center"/>
      <protection hidden="1"/>
    </xf>
    <xf numFmtId="0" fontId="13" fillId="0" borderId="0" xfId="71" applyFont="1" applyAlignment="1" applyProtection="1">
      <alignment vertical="center"/>
      <protection hidden="1"/>
    </xf>
    <xf numFmtId="0" fontId="10" fillId="2" borderId="19" xfId="71" applyFont="1" applyFill="1" applyBorder="1" applyAlignment="1" applyProtection="1">
      <alignment horizontal="center" vertical="center"/>
      <protection hidden="1"/>
    </xf>
    <xf numFmtId="181" fontId="18" fillId="2" borderId="52" xfId="71" applyNumberFormat="1" applyFont="1" applyFill="1" applyBorder="1" applyAlignment="1" applyProtection="1">
      <alignment horizontal="center" vertical="center"/>
      <protection hidden="1"/>
    </xf>
    <xf numFmtId="0" fontId="24" fillId="0" borderId="0" xfId="71" applyFont="1" applyProtection="1">
      <protection hidden="1"/>
    </xf>
    <xf numFmtId="0" fontId="96" fillId="0" borderId="0" xfId="71" applyBorder="1" applyProtection="1">
      <protection hidden="1"/>
    </xf>
    <xf numFmtId="0" fontId="24" fillId="0" borderId="0" xfId="71" applyFont="1" applyFill="1" applyAlignment="1" applyProtection="1">
      <alignment vertical="center"/>
      <protection hidden="1"/>
    </xf>
    <xf numFmtId="0" fontId="96" fillId="0" borderId="0" xfId="71" applyFill="1" applyBorder="1" applyProtection="1">
      <protection hidden="1"/>
    </xf>
    <xf numFmtId="0" fontId="11" fillId="0" borderId="0" xfId="71" applyFont="1" applyProtection="1">
      <protection hidden="1"/>
    </xf>
    <xf numFmtId="0" fontId="30" fillId="0" borderId="0" xfId="15" applyFont="1" applyAlignment="1" applyProtection="1">
      <alignment horizontal="left" vertical="center"/>
      <protection hidden="1"/>
    </xf>
    <xf numFmtId="0" fontId="5" fillId="2" borderId="17" xfId="15" applyFont="1" applyFill="1" applyBorder="1" applyAlignment="1" applyProtection="1">
      <alignment horizontal="center" vertical="center"/>
      <protection hidden="1"/>
    </xf>
    <xf numFmtId="0" fontId="5" fillId="2" borderId="20" xfId="15" applyFont="1" applyFill="1" applyBorder="1" applyAlignment="1" applyProtection="1">
      <alignment horizontal="center" vertical="center"/>
      <protection hidden="1"/>
    </xf>
    <xf numFmtId="3" fontId="5" fillId="2" borderId="33" xfId="15" applyNumberFormat="1" applyFont="1" applyFill="1" applyBorder="1" applyAlignment="1" applyProtection="1">
      <alignment horizontal="center" vertical="center"/>
      <protection hidden="1"/>
    </xf>
    <xf numFmtId="3" fontId="5" fillId="2" borderId="32" xfId="15" applyNumberFormat="1" applyFont="1" applyFill="1" applyBorder="1" applyAlignment="1" applyProtection="1">
      <alignment horizontal="center" vertical="center"/>
      <protection hidden="1"/>
    </xf>
    <xf numFmtId="0" fontId="34" fillId="0" borderId="0" xfId="15" applyFont="1" applyAlignment="1" applyProtection="1">
      <alignment horizontal="left" vertical="center"/>
      <protection hidden="1"/>
    </xf>
    <xf numFmtId="0" fontId="5" fillId="2" borderId="43" xfId="15" applyFont="1" applyFill="1" applyBorder="1" applyAlignment="1" applyProtection="1">
      <alignment horizontal="center" vertical="center"/>
      <protection hidden="1"/>
    </xf>
    <xf numFmtId="0" fontId="5" fillId="0" borderId="0" xfId="15" applyFont="1" applyFill="1" applyBorder="1" applyAlignment="1" applyProtection="1">
      <alignment horizontal="center" vertical="center"/>
      <protection hidden="1"/>
    </xf>
    <xf numFmtId="0" fontId="15" fillId="0" borderId="0" xfId="15" applyFont="1" applyFill="1" applyBorder="1" applyAlignment="1" applyProtection="1">
      <alignment horizontal="center" vertical="center"/>
      <protection locked="0"/>
    </xf>
    <xf numFmtId="10" fontId="5" fillId="0" borderId="0" xfId="15" applyNumberFormat="1" applyFont="1" applyFill="1" applyBorder="1" applyAlignment="1" applyProtection="1">
      <alignment horizontal="center" vertical="center"/>
      <protection hidden="1"/>
    </xf>
    <xf numFmtId="3" fontId="5" fillId="0" borderId="0" xfId="15" applyNumberFormat="1" applyFont="1" applyFill="1" applyBorder="1" applyAlignment="1" applyProtection="1">
      <alignment horizontal="center" vertical="center"/>
      <protection hidden="1"/>
    </xf>
    <xf numFmtId="3" fontId="15" fillId="3" borderId="15" xfId="15" applyNumberFormat="1" applyFont="1" applyFill="1" applyBorder="1" applyAlignment="1" applyProtection="1">
      <alignment horizontal="center" vertical="center"/>
      <protection locked="0"/>
    </xf>
    <xf numFmtId="10" fontId="5" fillId="2" borderId="36" xfId="15" applyNumberFormat="1" applyFont="1" applyFill="1" applyBorder="1" applyAlignment="1" applyProtection="1">
      <alignment horizontal="center" vertical="center"/>
      <protection hidden="1"/>
    </xf>
    <xf numFmtId="10" fontId="15" fillId="3" borderId="15" xfId="15" applyNumberFormat="1" applyFont="1" applyFill="1" applyBorder="1" applyAlignment="1" applyProtection="1">
      <alignment horizontal="center" vertical="center"/>
      <protection locked="0"/>
    </xf>
    <xf numFmtId="3" fontId="5" fillId="2" borderId="36" xfId="15" applyNumberFormat="1" applyFont="1" applyFill="1" applyBorder="1" applyAlignment="1" applyProtection="1">
      <alignment horizontal="center" vertical="center"/>
      <protection hidden="1"/>
    </xf>
    <xf numFmtId="164" fontId="5" fillId="5" borderId="75" xfId="2" applyNumberFormat="1" applyFont="1" applyFill="1" applyBorder="1" applyAlignment="1" applyProtection="1">
      <alignment horizontal="center" vertical="center" wrapText="1"/>
      <protection hidden="1"/>
    </xf>
    <xf numFmtId="164" fontId="5" fillId="5" borderId="76" xfId="2" applyNumberFormat="1" applyFont="1" applyFill="1" applyBorder="1" applyAlignment="1" applyProtection="1">
      <alignment horizontal="center" vertical="center" wrapText="1"/>
      <protection hidden="1"/>
    </xf>
    <xf numFmtId="164" fontId="5" fillId="5" borderId="77" xfId="2" applyNumberFormat="1" applyFont="1" applyFill="1" applyBorder="1" applyAlignment="1" applyProtection="1">
      <alignment horizontal="center" vertical="center" wrapText="1"/>
      <protection hidden="1"/>
    </xf>
    <xf numFmtId="164" fontId="5" fillId="5" borderId="79" xfId="2" applyNumberFormat="1" applyFont="1" applyFill="1" applyBorder="1" applyAlignment="1" applyProtection="1">
      <alignment horizontal="center" vertical="center" wrapText="1"/>
      <protection hidden="1"/>
    </xf>
    <xf numFmtId="164" fontId="2" fillId="6" borderId="13" xfId="2" applyNumberFormat="1" applyFont="1" applyFill="1" applyBorder="1" applyAlignment="1" applyProtection="1">
      <alignment horizontal="center" vertical="center" wrapText="1"/>
      <protection hidden="1"/>
    </xf>
    <xf numFmtId="164" fontId="2" fillId="6" borderId="11" xfId="2" applyNumberFormat="1" applyFont="1" applyFill="1" applyBorder="1" applyAlignment="1" applyProtection="1">
      <alignment horizontal="center" vertical="center" wrapText="1"/>
      <protection hidden="1"/>
    </xf>
    <xf numFmtId="164" fontId="2" fillId="6" borderId="159" xfId="2" applyNumberFormat="1" applyFont="1" applyFill="1" applyBorder="1" applyAlignment="1" applyProtection="1">
      <alignment horizontal="center" vertical="center" wrapText="1"/>
      <protection hidden="1"/>
    </xf>
    <xf numFmtId="164" fontId="2" fillId="6" borderId="160" xfId="2" applyNumberFormat="1" applyFont="1" applyFill="1" applyBorder="1" applyAlignment="1" applyProtection="1">
      <alignment horizontal="center" vertical="center" wrapText="1"/>
      <protection hidden="1"/>
    </xf>
    <xf numFmtId="164" fontId="15" fillId="11" borderId="75" xfId="2" applyNumberFormat="1" applyFont="1" applyFill="1" applyBorder="1" applyAlignment="1" applyProtection="1">
      <alignment horizontal="center" vertical="center" wrapText="1"/>
      <protection hidden="1"/>
    </xf>
    <xf numFmtId="164" fontId="15" fillId="11" borderId="76" xfId="2" applyNumberFormat="1" applyFont="1" applyFill="1" applyBorder="1" applyAlignment="1" applyProtection="1">
      <alignment horizontal="center" vertical="center" wrapText="1"/>
      <protection hidden="1"/>
    </xf>
    <xf numFmtId="164" fontId="15" fillId="11" borderId="77" xfId="2" applyNumberFormat="1" applyFont="1" applyFill="1" applyBorder="1" applyAlignment="1" applyProtection="1">
      <alignment horizontal="center" vertical="center" wrapText="1"/>
      <protection hidden="1"/>
    </xf>
    <xf numFmtId="164" fontId="15" fillId="11" borderId="79" xfId="2" applyNumberFormat="1" applyFont="1" applyFill="1" applyBorder="1" applyAlignment="1" applyProtection="1">
      <alignment horizontal="center" vertical="center" wrapText="1"/>
      <protection hidden="1"/>
    </xf>
    <xf numFmtId="164" fontId="15" fillId="10" borderId="75" xfId="2" applyNumberFormat="1" applyFont="1" applyFill="1" applyBorder="1" applyAlignment="1" applyProtection="1">
      <alignment horizontal="center" vertical="center" wrapText="1"/>
      <protection hidden="1"/>
    </xf>
    <xf numFmtId="164" fontId="15" fillId="10" borderId="76" xfId="2" applyNumberFormat="1" applyFont="1" applyFill="1" applyBorder="1" applyAlignment="1" applyProtection="1">
      <alignment horizontal="center" vertical="center" wrapText="1"/>
      <protection hidden="1"/>
    </xf>
    <xf numFmtId="164" fontId="15" fillId="10" borderId="77" xfId="2" applyNumberFormat="1" applyFont="1" applyFill="1" applyBorder="1" applyAlignment="1" applyProtection="1">
      <alignment horizontal="center" vertical="center" wrapText="1"/>
      <protection hidden="1"/>
    </xf>
    <xf numFmtId="164" fontId="15" fillId="10" borderId="79" xfId="2" applyNumberFormat="1" applyFont="1" applyFill="1" applyBorder="1" applyAlignment="1" applyProtection="1">
      <alignment horizontal="center" vertical="center" wrapText="1"/>
      <protection hidden="1"/>
    </xf>
    <xf numFmtId="9" fontId="2" fillId="3" borderId="15" xfId="2" applyNumberFormat="1" applyFont="1" applyFill="1" applyBorder="1" applyAlignment="1" applyProtection="1">
      <alignment horizontal="center" vertical="center" wrapText="1"/>
      <protection locked="0"/>
    </xf>
    <xf numFmtId="9" fontId="2" fillId="3" borderId="78" xfId="2" applyNumberFormat="1" applyFont="1" applyFill="1" applyBorder="1" applyAlignment="1" applyProtection="1">
      <alignment horizontal="center" vertical="center" wrapText="1"/>
      <protection locked="0"/>
    </xf>
    <xf numFmtId="0" fontId="5" fillId="2" borderId="32" xfId="41" applyFont="1" applyFill="1" applyBorder="1" applyAlignment="1" applyProtection="1">
      <alignment horizontal="center" vertical="center"/>
      <protection hidden="1"/>
    </xf>
    <xf numFmtId="0" fontId="5" fillId="2" borderId="32" xfId="64" applyFont="1" applyFill="1" applyBorder="1" applyAlignment="1" applyProtection="1">
      <alignment horizontal="center" vertical="center"/>
      <protection hidden="1"/>
    </xf>
    <xf numFmtId="0" fontId="5" fillId="2" borderId="32" xfId="55" applyFont="1" applyFill="1" applyBorder="1" applyAlignment="1" applyProtection="1">
      <alignment horizontal="center" vertical="center"/>
      <protection hidden="1"/>
    </xf>
    <xf numFmtId="0" fontId="99" fillId="2" borderId="17" xfId="8" applyFont="1" applyFill="1" applyBorder="1" applyAlignment="1" applyProtection="1">
      <alignment horizontal="center" vertical="center"/>
      <protection hidden="1"/>
    </xf>
    <xf numFmtId="0" fontId="99" fillId="2" borderId="56" xfId="8" applyFont="1" applyFill="1" applyBorder="1" applyAlignment="1" applyProtection="1">
      <alignment horizontal="center" vertical="center"/>
      <protection hidden="1"/>
    </xf>
    <xf numFmtId="0" fontId="99" fillId="2" borderId="34" xfId="8" applyFont="1" applyFill="1" applyBorder="1" applyAlignment="1" applyProtection="1">
      <alignment horizontal="center" vertical="center"/>
      <protection hidden="1"/>
    </xf>
    <xf numFmtId="0" fontId="99" fillId="2" borderId="56" xfId="2" applyFont="1" applyFill="1" applyBorder="1" applyAlignment="1" applyProtection="1">
      <alignment horizontal="center" vertical="center"/>
      <protection hidden="1"/>
    </xf>
    <xf numFmtId="0" fontId="99" fillId="2" borderId="19" xfId="8" applyFont="1" applyFill="1" applyBorder="1" applyAlignment="1" applyProtection="1">
      <alignment horizontal="center" vertical="center"/>
      <protection hidden="1"/>
    </xf>
    <xf numFmtId="0" fontId="1" fillId="0" borderId="0" xfId="41" applyFont="1" applyFill="1" applyBorder="1"/>
    <xf numFmtId="0" fontId="99" fillId="0" borderId="0" xfId="2" applyFont="1" applyFill="1" applyBorder="1" applyAlignment="1" applyProtection="1">
      <alignment vertical="center"/>
      <protection hidden="1"/>
    </xf>
    <xf numFmtId="164" fontId="100" fillId="4" borderId="15" xfId="8" applyNumberFormat="1" applyFont="1" applyFill="1" applyBorder="1" applyAlignment="1" applyProtection="1">
      <alignment horizontal="center" vertical="center"/>
      <protection locked="0"/>
    </xf>
    <xf numFmtId="3" fontId="99" fillId="2" borderId="50" xfId="8" applyNumberFormat="1" applyFont="1" applyFill="1" applyBorder="1" applyAlignment="1" applyProtection="1">
      <alignment horizontal="center" vertical="center"/>
      <protection hidden="1"/>
    </xf>
    <xf numFmtId="3" fontId="99" fillId="2" borderId="14" xfId="8" applyNumberFormat="1" applyFont="1" applyFill="1" applyBorder="1" applyAlignment="1" applyProtection="1">
      <alignment horizontal="center" vertical="center"/>
      <protection hidden="1"/>
    </xf>
    <xf numFmtId="10" fontId="98" fillId="0" borderId="0" xfId="8" applyNumberFormat="1" applyFont="1" applyFill="1" applyBorder="1" applyAlignment="1" applyProtection="1">
      <alignment vertical="center"/>
      <protection locked="0"/>
    </xf>
    <xf numFmtId="164" fontId="99" fillId="2" borderId="56" xfId="8" applyNumberFormat="1" applyFont="1" applyFill="1" applyBorder="1" applyAlignment="1" applyProtection="1">
      <alignment horizontal="center" vertical="center"/>
      <protection hidden="1"/>
    </xf>
    <xf numFmtId="3" fontId="100" fillId="3" borderId="15" xfId="8" applyNumberFormat="1" applyFont="1" applyFill="1" applyBorder="1" applyAlignment="1" applyProtection="1">
      <alignment horizontal="center" vertical="center"/>
      <protection locked="0"/>
    </xf>
    <xf numFmtId="3" fontId="99" fillId="2" borderId="16" xfId="8" applyNumberFormat="1" applyFont="1" applyFill="1" applyBorder="1" applyAlignment="1" applyProtection="1">
      <alignment horizontal="center" vertical="center"/>
      <protection hidden="1"/>
    </xf>
    <xf numFmtId="0" fontId="1" fillId="0" borderId="0" xfId="41" applyFont="1"/>
    <xf numFmtId="0" fontId="99" fillId="2" borderId="1" xfId="2" applyFont="1" applyFill="1" applyBorder="1" applyAlignment="1" applyProtection="1">
      <alignment horizontal="center" vertical="center"/>
      <protection hidden="1"/>
    </xf>
    <xf numFmtId="3" fontId="100" fillId="3" borderId="15" xfId="2" applyNumberFormat="1" applyFont="1" applyFill="1" applyBorder="1" applyAlignment="1" applyProtection="1">
      <alignment horizontal="center" vertical="center"/>
      <protection locked="0"/>
    </xf>
    <xf numFmtId="3" fontId="100" fillId="0" borderId="0" xfId="2" applyNumberFormat="1" applyFont="1" applyFill="1" applyBorder="1" applyAlignment="1" applyProtection="1">
      <alignment vertical="center"/>
      <protection locked="0"/>
    </xf>
    <xf numFmtId="168" fontId="100" fillId="3" borderId="15" xfId="2" applyNumberFormat="1" applyFont="1" applyFill="1" applyBorder="1" applyAlignment="1" applyProtection="1">
      <alignment horizontal="center" vertical="center"/>
      <protection locked="0"/>
    </xf>
    <xf numFmtId="0" fontId="101" fillId="0" borderId="0" xfId="2" applyFont="1" applyAlignment="1" applyProtection="1">
      <alignment vertical="center"/>
      <protection hidden="1"/>
    </xf>
    <xf numFmtId="0" fontId="1" fillId="0" borderId="0" xfId="8" applyFont="1" applyProtection="1">
      <protection hidden="1"/>
    </xf>
    <xf numFmtId="172" fontId="100" fillId="4" borderId="15" xfId="2" applyNumberFormat="1" applyFont="1" applyFill="1" applyBorder="1" applyAlignment="1" applyProtection="1">
      <alignment horizontal="center" vertical="center"/>
      <protection locked="0"/>
    </xf>
    <xf numFmtId="172" fontId="100" fillId="0" borderId="0" xfId="2" applyNumberFormat="1" applyFont="1" applyFill="1" applyBorder="1" applyAlignment="1" applyProtection="1">
      <alignment vertical="center"/>
      <protection locked="0"/>
    </xf>
    <xf numFmtId="3" fontId="100" fillId="4" borderId="15" xfId="2" applyNumberFormat="1" applyFont="1" applyFill="1" applyBorder="1" applyAlignment="1" applyProtection="1">
      <alignment horizontal="center" vertical="center"/>
      <protection locked="0"/>
    </xf>
    <xf numFmtId="0" fontId="99" fillId="2" borderId="6" xfId="2" applyNumberFormat="1" applyFont="1" applyFill="1" applyBorder="1" applyAlignment="1" applyProtection="1">
      <alignment horizontal="center" vertical="center"/>
      <protection hidden="1"/>
    </xf>
    <xf numFmtId="168" fontId="99" fillId="2" borderId="19" xfId="2" applyNumberFormat="1" applyFont="1" applyFill="1" applyBorder="1" applyAlignment="1" applyProtection="1">
      <alignment horizontal="center" vertical="center"/>
      <protection hidden="1"/>
    </xf>
    <xf numFmtId="168" fontId="99" fillId="0" borderId="0" xfId="2" applyNumberFormat="1" applyFont="1" applyFill="1" applyBorder="1" applyAlignment="1" applyProtection="1">
      <alignment vertical="center"/>
      <protection hidden="1"/>
    </xf>
    <xf numFmtId="172" fontId="99" fillId="2" borderId="19" xfId="2" applyNumberFormat="1" applyFont="1" applyFill="1" applyBorder="1" applyAlignment="1" applyProtection="1">
      <alignment horizontal="center" vertical="center"/>
      <protection hidden="1"/>
    </xf>
    <xf numFmtId="0" fontId="99" fillId="2" borderId="50" xfId="2" applyNumberFormat="1" applyFont="1" applyFill="1" applyBorder="1" applyAlignment="1" applyProtection="1">
      <alignment horizontal="center" vertical="center"/>
      <protection hidden="1"/>
    </xf>
    <xf numFmtId="3" fontId="99" fillId="2" borderId="32" xfId="2" applyNumberFormat="1" applyFont="1" applyFill="1" applyBorder="1" applyAlignment="1" applyProtection="1">
      <alignment horizontal="center" vertical="center"/>
      <protection hidden="1"/>
    </xf>
    <xf numFmtId="3" fontId="99" fillId="0" borderId="0" xfId="2" applyNumberFormat="1" applyFont="1" applyFill="1" applyBorder="1" applyAlignment="1" applyProtection="1">
      <alignment vertical="center"/>
      <protection hidden="1"/>
    </xf>
    <xf numFmtId="0" fontId="1" fillId="0" borderId="0" xfId="8" applyFont="1" applyAlignment="1" applyProtection="1">
      <alignment horizontal="center" vertical="center"/>
      <protection hidden="1"/>
    </xf>
    <xf numFmtId="168" fontId="98" fillId="3" borderId="15" xfId="2" applyNumberFormat="1" applyFont="1" applyFill="1" applyBorder="1" applyAlignment="1" applyProtection="1">
      <alignment horizontal="center" vertical="center"/>
      <protection locked="0"/>
    </xf>
    <xf numFmtId="168" fontId="98" fillId="0" borderId="0" xfId="2" applyNumberFormat="1" applyFont="1" applyFill="1" applyBorder="1" applyAlignment="1" applyProtection="1">
      <alignment vertical="center"/>
      <protection locked="0"/>
    </xf>
    <xf numFmtId="173" fontId="99" fillId="2" borderId="36" xfId="2" applyNumberFormat="1" applyFont="1" applyFill="1" applyBorder="1" applyAlignment="1" applyProtection="1">
      <alignment horizontal="center" vertical="center"/>
      <protection hidden="1"/>
    </xf>
    <xf numFmtId="0" fontId="101" fillId="0" borderId="0" xfId="2" applyFont="1" applyFill="1" applyBorder="1" applyAlignment="1" applyProtection="1">
      <alignment vertical="center"/>
      <protection hidden="1"/>
    </xf>
    <xf numFmtId="0" fontId="100" fillId="0" borderId="0" xfId="8" applyFont="1" applyFill="1" applyBorder="1" applyAlignment="1" applyProtection="1">
      <alignment vertical="center"/>
      <protection hidden="1"/>
    </xf>
    <xf numFmtId="3" fontId="98" fillId="3" borderId="5" xfId="15" applyNumberFormat="1" applyFont="1" applyFill="1" applyBorder="1" applyAlignment="1" applyProtection="1">
      <alignment horizontal="center" vertical="center"/>
      <protection locked="0"/>
    </xf>
    <xf numFmtId="3" fontId="98" fillId="0" borderId="0" xfId="15" applyNumberFormat="1" applyFont="1" applyFill="1" applyBorder="1" applyAlignment="1" applyProtection="1">
      <alignment vertical="center"/>
      <protection hidden="1"/>
    </xf>
    <xf numFmtId="3" fontId="99" fillId="2" borderId="45" xfId="15" applyNumberFormat="1" applyFont="1" applyFill="1" applyBorder="1" applyAlignment="1" applyProtection="1">
      <alignment horizontal="center" vertical="center"/>
      <protection hidden="1"/>
    </xf>
    <xf numFmtId="3" fontId="99" fillId="0" borderId="0" xfId="15" applyNumberFormat="1" applyFont="1" applyFill="1" applyBorder="1" applyAlignment="1" applyProtection="1">
      <alignment vertical="center"/>
      <protection hidden="1"/>
    </xf>
    <xf numFmtId="0" fontId="101" fillId="0" borderId="0" xfId="15" applyFont="1" applyProtection="1">
      <protection hidden="1"/>
    </xf>
    <xf numFmtId="0" fontId="1" fillId="0" borderId="0" xfId="8" applyFont="1" applyBorder="1" applyAlignment="1" applyProtection="1">
      <alignment vertical="center"/>
      <protection hidden="1"/>
    </xf>
    <xf numFmtId="3" fontId="98" fillId="3" borderId="53" xfId="15" applyNumberFormat="1" applyFont="1" applyFill="1" applyBorder="1" applyAlignment="1" applyProtection="1">
      <alignment horizontal="center" vertical="center"/>
      <protection locked="0"/>
    </xf>
    <xf numFmtId="0" fontId="101" fillId="0" borderId="0" xfId="15" applyFont="1" applyAlignment="1" applyProtection="1">
      <alignment horizontal="left" vertical="center"/>
      <protection hidden="1"/>
    </xf>
    <xf numFmtId="4" fontId="15" fillId="0" borderId="0" xfId="41" applyNumberFormat="1" applyFont="1" applyFill="1" applyBorder="1" applyAlignment="1" applyProtection="1">
      <alignment horizontal="center" vertical="center"/>
      <protection hidden="1"/>
    </xf>
    <xf numFmtId="0" fontId="2" fillId="0" borderId="0" xfId="44" applyFont="1" applyProtection="1">
      <protection hidden="1"/>
    </xf>
    <xf numFmtId="4" fontId="5" fillId="0" borderId="0" xfId="44" applyNumberFormat="1" applyFont="1" applyFill="1" applyBorder="1" applyAlignment="1" applyProtection="1">
      <alignment horizontal="center" vertical="center"/>
      <protection hidden="1"/>
    </xf>
    <xf numFmtId="0" fontId="7" fillId="0" borderId="0" xfId="41" applyFont="1" applyProtection="1">
      <protection hidden="1"/>
    </xf>
    <xf numFmtId="0" fontId="20" fillId="2" borderId="101" xfId="41" applyFont="1" applyFill="1" applyBorder="1" applyAlignment="1" applyProtection="1">
      <alignment horizontal="center" vertical="center"/>
      <protection hidden="1"/>
    </xf>
    <xf numFmtId="3" fontId="20" fillId="2" borderId="229" xfId="41" applyNumberFormat="1" applyFont="1" applyFill="1" applyBorder="1" applyAlignment="1" applyProtection="1">
      <alignment horizontal="center" vertical="center"/>
      <protection hidden="1"/>
    </xf>
    <xf numFmtId="3" fontId="20" fillId="2" borderId="231" xfId="41" applyNumberFormat="1" applyFont="1" applyFill="1" applyBorder="1" applyAlignment="1" applyProtection="1">
      <alignment horizontal="center" vertical="center"/>
      <protection hidden="1"/>
    </xf>
    <xf numFmtId="3" fontId="20" fillId="2" borderId="102" xfId="41" applyNumberFormat="1" applyFont="1" applyFill="1" applyBorder="1" applyAlignment="1" applyProtection="1">
      <alignment horizontal="center" vertical="center"/>
      <protection hidden="1"/>
    </xf>
    <xf numFmtId="3" fontId="7" fillId="3" borderId="232" xfId="41" applyNumberFormat="1" applyFont="1" applyFill="1" applyBorder="1" applyAlignment="1" applyProtection="1">
      <alignment horizontal="center" vertical="center"/>
      <protection locked="0"/>
    </xf>
    <xf numFmtId="3" fontId="10" fillId="2" borderId="140" xfId="41" applyNumberFormat="1" applyFont="1" applyFill="1" applyBorder="1" applyAlignment="1" applyProtection="1">
      <alignment horizontal="center" vertical="center"/>
      <protection hidden="1"/>
    </xf>
    <xf numFmtId="170" fontId="12" fillId="3" borderId="76" xfId="41" applyNumberFormat="1" applyFont="1" applyFill="1" applyBorder="1" applyAlignment="1" applyProtection="1">
      <alignment horizontal="center" vertical="center"/>
      <protection locked="0"/>
    </xf>
    <xf numFmtId="3" fontId="10" fillId="2" borderId="233" xfId="41" applyNumberFormat="1" applyFont="1" applyFill="1" applyBorder="1" applyAlignment="1" applyProtection="1">
      <alignment horizontal="center" vertical="center"/>
      <protection hidden="1"/>
    </xf>
    <xf numFmtId="170" fontId="12" fillId="3" borderId="73" xfId="41" applyNumberFormat="1" applyFont="1" applyFill="1" applyBorder="1" applyAlignment="1" applyProtection="1">
      <alignment horizontal="center" vertical="center"/>
      <protection locked="0"/>
    </xf>
    <xf numFmtId="164" fontId="10" fillId="2" borderId="234" xfId="41" applyNumberFormat="1" applyFont="1" applyFill="1" applyBorder="1" applyAlignment="1" applyProtection="1">
      <alignment horizontal="center" vertical="center"/>
      <protection hidden="1"/>
    </xf>
    <xf numFmtId="170" fontId="12" fillId="3" borderId="75" xfId="41" applyNumberFormat="1" applyFont="1" applyFill="1" applyBorder="1" applyAlignment="1" applyProtection="1">
      <alignment horizontal="center" vertical="center"/>
      <protection locked="0"/>
    </xf>
    <xf numFmtId="3" fontId="7" fillId="3" borderId="235" xfId="41" applyNumberFormat="1" applyFont="1" applyFill="1" applyBorder="1" applyAlignment="1" applyProtection="1">
      <alignment horizontal="center" vertical="center"/>
      <protection locked="0"/>
    </xf>
    <xf numFmtId="3" fontId="10" fillId="2" borderId="217" xfId="41" applyNumberFormat="1" applyFont="1" applyFill="1" applyBorder="1" applyAlignment="1" applyProtection="1">
      <alignment horizontal="center" vertical="center"/>
      <protection hidden="1"/>
    </xf>
    <xf numFmtId="170" fontId="12" fillId="3" borderId="79" xfId="41" applyNumberFormat="1" applyFont="1" applyFill="1" applyBorder="1" applyAlignment="1" applyProtection="1">
      <alignment horizontal="center" vertical="center"/>
      <protection locked="0"/>
    </xf>
    <xf numFmtId="3" fontId="10" fillId="2" borderId="236" xfId="41" applyNumberFormat="1" applyFont="1" applyFill="1" applyBorder="1" applyAlignment="1" applyProtection="1">
      <alignment horizontal="center" vertical="center"/>
      <protection hidden="1"/>
    </xf>
    <xf numFmtId="170" fontId="12" fillId="3" borderId="77" xfId="41" applyNumberFormat="1" applyFont="1" applyFill="1" applyBorder="1" applyAlignment="1" applyProtection="1">
      <alignment horizontal="center" vertical="center"/>
      <protection locked="0"/>
    </xf>
    <xf numFmtId="164" fontId="10" fillId="2" borderId="72" xfId="41" applyNumberFormat="1" applyFont="1" applyFill="1" applyBorder="1" applyAlignment="1" applyProtection="1">
      <alignment horizontal="center" vertical="center"/>
      <protection hidden="1"/>
    </xf>
    <xf numFmtId="0" fontId="10" fillId="0" borderId="49" xfId="41" applyFont="1" applyFill="1" applyBorder="1" applyAlignment="1" applyProtection="1">
      <alignment horizontal="center" vertical="center"/>
      <protection hidden="1"/>
    </xf>
    <xf numFmtId="3" fontId="10" fillId="0" borderId="126" xfId="41" applyNumberFormat="1" applyFont="1" applyFill="1" applyBorder="1" applyAlignment="1" applyProtection="1">
      <alignment horizontal="center" vertical="center"/>
      <protection hidden="1"/>
    </xf>
    <xf numFmtId="3" fontId="10" fillId="0" borderId="165" xfId="41" applyNumberFormat="1" applyFont="1" applyFill="1" applyBorder="1" applyAlignment="1" applyProtection="1">
      <alignment horizontal="center" vertical="center"/>
      <protection hidden="1"/>
    </xf>
    <xf numFmtId="0" fontId="1" fillId="0" borderId="0" xfId="64" applyFont="1" applyFill="1" applyBorder="1"/>
    <xf numFmtId="0" fontId="1" fillId="0" borderId="0" xfId="64" applyFont="1"/>
    <xf numFmtId="167" fontId="100" fillId="4" borderId="15" xfId="2" applyNumberFormat="1" applyFont="1" applyFill="1" applyBorder="1" applyAlignment="1" applyProtection="1">
      <alignment horizontal="center" vertical="center"/>
      <protection locked="0"/>
    </xf>
    <xf numFmtId="167" fontId="99" fillId="2" borderId="19" xfId="2" applyNumberFormat="1" applyFont="1" applyFill="1" applyBorder="1" applyAlignment="1" applyProtection="1">
      <alignment horizontal="center" vertical="center"/>
      <protection hidden="1"/>
    </xf>
    <xf numFmtId="169" fontId="99" fillId="2" borderId="36" xfId="2" applyNumberFormat="1" applyFont="1" applyFill="1" applyBorder="1" applyAlignment="1" applyProtection="1">
      <alignment horizontal="center" vertical="center"/>
      <protection hidden="1"/>
    </xf>
    <xf numFmtId="0" fontId="104" fillId="0" borderId="0" xfId="2" applyFont="1"/>
    <xf numFmtId="4" fontId="15" fillId="0" borderId="0" xfId="64" applyNumberFormat="1" applyFont="1" applyFill="1" applyBorder="1" applyAlignment="1" applyProtection="1">
      <alignment horizontal="center" vertical="center"/>
      <protection hidden="1"/>
    </xf>
    <xf numFmtId="0" fontId="2" fillId="0" borderId="0" xfId="55" applyFont="1" applyAlignment="1" applyProtection="1">
      <protection hidden="1"/>
    </xf>
    <xf numFmtId="4" fontId="15" fillId="0" borderId="0" xfId="55" applyNumberFormat="1" applyFont="1" applyFill="1" applyBorder="1" applyAlignment="1" applyProtection="1">
      <alignment horizontal="center" vertical="center"/>
      <protection hidden="1"/>
    </xf>
    <xf numFmtId="3" fontId="15" fillId="3" borderId="15" xfId="2" applyNumberFormat="1" applyFont="1" applyFill="1" applyBorder="1" applyAlignment="1" applyProtection="1">
      <alignment horizontal="center" vertical="center"/>
      <protection locked="0"/>
    </xf>
    <xf numFmtId="0" fontId="54" fillId="0" borderId="0" xfId="15" applyFont="1" applyFill="1" applyBorder="1" applyAlignment="1" applyProtection="1">
      <alignment horizontal="center" vertical="center"/>
      <protection hidden="1"/>
    </xf>
    <xf numFmtId="3" fontId="54" fillId="0" borderId="0" xfId="15" applyNumberFormat="1" applyFont="1" applyFill="1" applyBorder="1" applyAlignment="1" applyProtection="1">
      <alignment horizontal="center" vertical="center"/>
      <protection hidden="1"/>
    </xf>
    <xf numFmtId="170" fontId="54" fillId="0" borderId="0" xfId="15" applyNumberFormat="1" applyFont="1" applyFill="1" applyBorder="1" applyAlignment="1" applyProtection="1">
      <alignment horizontal="center" vertical="center"/>
      <protection hidden="1"/>
    </xf>
    <xf numFmtId="0" fontId="54" fillId="0" borderId="4" xfId="15" applyFont="1" applyFill="1" applyBorder="1" applyAlignment="1" applyProtection="1">
      <alignment horizontal="center" vertical="center"/>
      <protection hidden="1"/>
    </xf>
    <xf numFmtId="3" fontId="54" fillId="0" borderId="4" xfId="15" applyNumberFormat="1" applyFont="1" applyFill="1" applyBorder="1" applyAlignment="1" applyProtection="1">
      <alignment horizontal="center" vertical="center"/>
      <protection hidden="1"/>
    </xf>
    <xf numFmtId="4" fontId="15" fillId="0" borderId="0" xfId="68" applyNumberFormat="1" applyFont="1" applyFill="1" applyBorder="1" applyAlignment="1" applyProtection="1">
      <alignment horizontal="center" vertical="center"/>
      <protection hidden="1"/>
    </xf>
    <xf numFmtId="0" fontId="11" fillId="0" borderId="0" xfId="2" applyFont="1" applyFill="1" applyBorder="1" applyAlignment="1" applyProtection="1">
      <alignment horizontal="left" vertical="center"/>
      <protection hidden="1"/>
    </xf>
    <xf numFmtId="0" fontId="1" fillId="0" borderId="0" xfId="41" applyFont="1" applyBorder="1"/>
    <xf numFmtId="0" fontId="1" fillId="0" borderId="0" xfId="44" applyFont="1" applyFill="1"/>
    <xf numFmtId="0" fontId="1" fillId="0" borderId="0" xfId="41" applyFont="1" applyFill="1"/>
    <xf numFmtId="0" fontId="1" fillId="0" borderId="0" xfId="44" applyFont="1"/>
    <xf numFmtId="0" fontId="1" fillId="0" borderId="0" xfId="68" applyFont="1" applyBorder="1"/>
    <xf numFmtId="0" fontId="1" fillId="0" borderId="0" xfId="68" applyFont="1"/>
    <xf numFmtId="0" fontId="1" fillId="0" borderId="0" xfId="68" applyFont="1" applyFill="1"/>
    <xf numFmtId="0" fontId="1" fillId="0" borderId="0" xfId="64" applyFont="1" applyBorder="1"/>
    <xf numFmtId="0" fontId="2" fillId="3" borderId="3" xfId="55" applyFont="1" applyFill="1" applyBorder="1" applyAlignment="1" applyProtection="1">
      <alignment vertical="center"/>
      <protection locked="0"/>
    </xf>
    <xf numFmtId="0" fontId="2" fillId="3" borderId="5" xfId="55" applyFont="1" applyFill="1" applyBorder="1" applyAlignment="1" applyProtection="1">
      <alignment vertical="center"/>
      <protection locked="0"/>
    </xf>
    <xf numFmtId="0" fontId="10" fillId="2" borderId="39" xfId="15" applyFont="1" applyFill="1" applyBorder="1" applyAlignment="1" applyProtection="1">
      <alignment horizontal="center" vertical="center"/>
      <protection hidden="1"/>
    </xf>
    <xf numFmtId="0" fontId="10" fillId="2" borderId="1" xfId="15" applyFont="1" applyFill="1" applyBorder="1" applyAlignment="1" applyProtection="1">
      <alignment horizontal="center" vertical="center"/>
      <protection hidden="1"/>
    </xf>
    <xf numFmtId="3" fontId="14" fillId="0" borderId="0" xfId="2" applyNumberFormat="1" applyFont="1" applyFill="1" applyBorder="1" applyAlignment="1" applyProtection="1">
      <alignment horizontal="center" vertical="center"/>
      <protection hidden="1"/>
    </xf>
    <xf numFmtId="3" fontId="13" fillId="0" borderId="0" xfId="2" applyNumberFormat="1" applyFont="1" applyFill="1" applyBorder="1" applyAlignment="1" applyProtection="1">
      <protection hidden="1"/>
    </xf>
    <xf numFmtId="0" fontId="10" fillId="0" borderId="0" xfId="2" applyFont="1" applyFill="1" applyBorder="1" applyAlignment="1" applyProtection="1">
      <alignment horizontal="center" vertical="center"/>
      <protection hidden="1"/>
    </xf>
    <xf numFmtId="3" fontId="10" fillId="2" borderId="24" xfId="15" applyNumberFormat="1" applyFont="1" applyFill="1" applyBorder="1" applyAlignment="1" applyProtection="1">
      <alignment horizontal="center" vertical="center"/>
      <protection hidden="1"/>
    </xf>
    <xf numFmtId="0" fontId="10" fillId="2" borderId="20" xfId="15" applyFont="1" applyFill="1" applyBorder="1" applyAlignment="1" applyProtection="1">
      <alignment horizontal="center" vertical="center"/>
      <protection hidden="1"/>
    </xf>
    <xf numFmtId="3" fontId="12" fillId="3" borderId="15" xfId="15" applyNumberFormat="1" applyFont="1" applyFill="1" applyBorder="1" applyAlignment="1" applyProtection="1">
      <alignment horizontal="center" vertical="center"/>
      <protection locked="0"/>
    </xf>
    <xf numFmtId="0" fontId="10" fillId="2" borderId="20" xfId="2" applyFont="1" applyFill="1" applyBorder="1" applyAlignment="1" applyProtection="1">
      <alignment horizontal="center" vertical="center"/>
      <protection hidden="1"/>
    </xf>
    <xf numFmtId="0" fontId="10" fillId="2" borderId="33" xfId="2" applyFont="1" applyFill="1" applyBorder="1" applyAlignment="1" applyProtection="1">
      <alignment horizontal="center" vertical="center"/>
      <protection hidden="1"/>
    </xf>
    <xf numFmtId="9" fontId="12" fillId="3" borderId="15" xfId="15" applyNumberFormat="1" applyFont="1" applyFill="1" applyBorder="1" applyAlignment="1" applyProtection="1">
      <alignment horizontal="center" vertical="center"/>
      <protection locked="0"/>
    </xf>
    <xf numFmtId="0" fontId="10" fillId="2" borderId="18" xfId="2" applyFont="1" applyFill="1" applyBorder="1" applyAlignment="1" applyProtection="1">
      <alignment horizontal="center" vertical="center"/>
      <protection hidden="1"/>
    </xf>
    <xf numFmtId="0" fontId="10" fillId="2" borderId="25" xfId="2" applyFont="1" applyFill="1" applyBorder="1" applyAlignment="1" applyProtection="1">
      <alignment horizontal="center" vertical="center"/>
      <protection hidden="1"/>
    </xf>
    <xf numFmtId="0" fontId="7" fillId="3" borderId="13" xfId="41" applyFont="1" applyFill="1" applyBorder="1" applyAlignment="1" applyProtection="1">
      <alignment horizontal="center" vertical="center"/>
      <protection locked="0"/>
    </xf>
    <xf numFmtId="3" fontId="7" fillId="3" borderId="11" xfId="41" applyNumberFormat="1" applyFont="1" applyFill="1" applyBorder="1" applyAlignment="1" applyProtection="1">
      <alignment horizontal="center" vertical="center"/>
      <protection locked="0"/>
    </xf>
    <xf numFmtId="3" fontId="7" fillId="3" borderId="13" xfId="41" applyNumberFormat="1" applyFont="1" applyFill="1" applyBorder="1" applyAlignment="1" applyProtection="1">
      <alignment horizontal="center" vertical="center"/>
      <protection locked="0"/>
    </xf>
    <xf numFmtId="0" fontId="7" fillId="0" borderId="11" xfId="41" applyFont="1" applyFill="1" applyBorder="1" applyAlignment="1" applyProtection="1">
      <alignment horizontal="center" vertical="center"/>
      <protection locked="0"/>
    </xf>
    <xf numFmtId="0" fontId="5" fillId="0" borderId="0" xfId="44" applyFont="1" applyFill="1" applyBorder="1" applyAlignment="1" applyProtection="1">
      <alignment horizontal="center" vertical="top"/>
      <protection hidden="1"/>
    </xf>
    <xf numFmtId="2" fontId="9" fillId="0" borderId="0" xfId="2" applyNumberFormat="1" applyFont="1" applyFill="1" applyBorder="1" applyAlignment="1" applyProtection="1">
      <alignment horizontal="center" vertical="center"/>
      <protection hidden="1"/>
    </xf>
    <xf numFmtId="0" fontId="13" fillId="0" borderId="0" xfId="2" applyFont="1" applyFill="1" applyBorder="1" applyAlignment="1" applyProtection="1">
      <alignment horizontal="center" vertical="center"/>
      <protection hidden="1"/>
    </xf>
    <xf numFmtId="0" fontId="10" fillId="2" borderId="21" xfId="2" applyFont="1" applyFill="1" applyBorder="1" applyAlignment="1" applyProtection="1">
      <alignment horizontal="center" vertical="center"/>
      <protection hidden="1"/>
    </xf>
    <xf numFmtId="3" fontId="10" fillId="2" borderId="21" xfId="2" applyNumberFormat="1" applyFont="1" applyFill="1" applyBorder="1" applyAlignment="1" applyProtection="1">
      <alignment horizontal="center" vertical="center"/>
      <protection hidden="1"/>
    </xf>
    <xf numFmtId="3" fontId="10" fillId="2" borderId="33" xfId="2" applyNumberFormat="1" applyFont="1" applyFill="1" applyBorder="1" applyAlignment="1" applyProtection="1">
      <alignment horizontal="center" vertical="center"/>
      <protection hidden="1"/>
    </xf>
    <xf numFmtId="0" fontId="4" fillId="0" borderId="0" xfId="41" applyFont="1" applyFill="1" applyBorder="1" applyAlignment="1" applyProtection="1">
      <alignment horizontal="center" vertical="center"/>
      <protection hidden="1"/>
    </xf>
    <xf numFmtId="0" fontId="99" fillId="2" borderId="6" xfId="2" applyFont="1" applyFill="1" applyBorder="1" applyAlignment="1" applyProtection="1">
      <alignment horizontal="center" vertical="center"/>
      <protection hidden="1"/>
    </xf>
    <xf numFmtId="3" fontId="10" fillId="2" borderId="29" xfId="2" applyNumberFormat="1" applyFont="1" applyFill="1" applyBorder="1" applyAlignment="1" applyProtection="1">
      <alignment horizontal="center" vertical="center"/>
      <protection hidden="1"/>
    </xf>
    <xf numFmtId="3" fontId="24" fillId="0" borderId="0" xfId="2" applyNumberFormat="1" applyFont="1" applyFill="1" applyBorder="1" applyAlignment="1" applyProtection="1">
      <alignment horizontal="left" vertical="center"/>
      <protection hidden="1"/>
    </xf>
    <xf numFmtId="0" fontId="18" fillId="2" borderId="131" xfId="41" applyFont="1" applyFill="1" applyBorder="1" applyAlignment="1" applyProtection="1">
      <alignment horizontal="center" vertical="center"/>
      <protection hidden="1"/>
    </xf>
    <xf numFmtId="0" fontId="18" fillId="2" borderId="26" xfId="41" applyFont="1" applyFill="1" applyBorder="1" applyAlignment="1" applyProtection="1">
      <alignment horizontal="center" vertical="center"/>
      <protection hidden="1"/>
    </xf>
    <xf numFmtId="0" fontId="10" fillId="2" borderId="31" xfId="41" applyFont="1" applyFill="1" applyBorder="1" applyAlignment="1" applyProtection="1">
      <alignment horizontal="center" vertical="center"/>
      <protection hidden="1"/>
    </xf>
    <xf numFmtId="0" fontId="10" fillId="2" borderId="32" xfId="41" applyFont="1" applyFill="1" applyBorder="1" applyAlignment="1" applyProtection="1">
      <alignment horizontal="center" vertical="center"/>
      <protection hidden="1"/>
    </xf>
    <xf numFmtId="0" fontId="7" fillId="0" borderId="15" xfId="41" applyFont="1" applyFill="1" applyBorder="1" applyAlignment="1" applyProtection="1">
      <alignment horizontal="center" vertical="center"/>
      <protection locked="0"/>
    </xf>
    <xf numFmtId="0" fontId="7" fillId="0" borderId="15" xfId="41" applyFont="1" applyBorder="1" applyAlignment="1" applyProtection="1">
      <alignment horizontal="center"/>
      <protection locked="0"/>
    </xf>
    <xf numFmtId="0" fontId="10" fillId="2" borderId="43" xfId="41" applyFont="1" applyFill="1" applyBorder="1" applyAlignment="1" applyProtection="1">
      <alignment horizontal="center" vertical="center"/>
      <protection hidden="1"/>
    </xf>
    <xf numFmtId="0" fontId="5" fillId="2" borderId="57" xfId="41" applyFont="1" applyFill="1" applyBorder="1" applyAlignment="1" applyProtection="1">
      <alignment horizontal="center" vertical="center"/>
      <protection hidden="1"/>
    </xf>
    <xf numFmtId="3" fontId="10" fillId="2" borderId="45" xfId="15" applyNumberFormat="1" applyFont="1" applyFill="1" applyBorder="1" applyAlignment="1" applyProtection="1">
      <alignment horizontal="center" vertical="center"/>
      <protection hidden="1"/>
    </xf>
    <xf numFmtId="0" fontId="10" fillId="2" borderId="38" xfId="15" applyFont="1" applyFill="1" applyBorder="1" applyAlignment="1" applyProtection="1">
      <alignment horizontal="center" vertical="center"/>
      <protection hidden="1"/>
    </xf>
    <xf numFmtId="0" fontId="10" fillId="2" borderId="44" xfId="15" applyFont="1" applyFill="1" applyBorder="1" applyAlignment="1" applyProtection="1">
      <alignment horizontal="center" vertical="center"/>
      <protection hidden="1"/>
    </xf>
    <xf numFmtId="3" fontId="7" fillId="3" borderId="15" xfId="15" applyNumberFormat="1" applyFont="1" applyFill="1" applyBorder="1" applyAlignment="1" applyProtection="1">
      <alignment horizontal="center" vertical="center"/>
      <protection locked="0"/>
    </xf>
    <xf numFmtId="0" fontId="10" fillId="2" borderId="127" xfId="15" applyFont="1" applyFill="1" applyBorder="1" applyAlignment="1" applyProtection="1">
      <alignment horizontal="center" vertical="center"/>
      <protection hidden="1"/>
    </xf>
    <xf numFmtId="10" fontId="7" fillId="3" borderId="15" xfId="15" applyNumberFormat="1" applyFont="1" applyFill="1" applyBorder="1" applyAlignment="1" applyProtection="1">
      <alignment horizontal="center" vertical="center"/>
      <protection locked="0"/>
    </xf>
    <xf numFmtId="0" fontId="10" fillId="2" borderId="30" xfId="15" applyFont="1" applyFill="1" applyBorder="1" applyAlignment="1" applyProtection="1">
      <alignment horizontal="center" vertical="center"/>
      <protection hidden="1"/>
    </xf>
    <xf numFmtId="0" fontId="10" fillId="2" borderId="42" xfId="15" applyFont="1" applyFill="1" applyBorder="1" applyAlignment="1" applyProtection="1">
      <alignment horizontal="center" vertical="center"/>
      <protection hidden="1"/>
    </xf>
    <xf numFmtId="0" fontId="4" fillId="0" borderId="0" xfId="68" applyFont="1" applyFill="1" applyBorder="1" applyAlignment="1" applyProtection="1">
      <alignment horizontal="center" vertical="center"/>
      <protection hidden="1"/>
    </xf>
    <xf numFmtId="0" fontId="5" fillId="0" borderId="0" xfId="68" applyFont="1" applyFill="1" applyBorder="1" applyAlignment="1" applyProtection="1">
      <alignment horizontal="center" vertical="top"/>
      <protection hidden="1"/>
    </xf>
    <xf numFmtId="0" fontId="7" fillId="0" borderId="11" xfId="64" applyFont="1" applyFill="1" applyBorder="1" applyAlignment="1" applyProtection="1">
      <alignment horizontal="center" vertical="center"/>
      <protection locked="0"/>
    </xf>
    <xf numFmtId="0" fontId="10" fillId="2" borderId="125" xfId="64" applyFont="1" applyFill="1" applyBorder="1" applyAlignment="1" applyProtection="1">
      <alignment horizontal="center" vertical="center"/>
      <protection hidden="1"/>
    </xf>
    <xf numFmtId="0" fontId="5" fillId="2" borderId="43" xfId="55" applyFont="1" applyFill="1" applyBorder="1" applyAlignment="1" applyProtection="1">
      <alignment horizontal="center" vertical="top"/>
      <protection hidden="1"/>
    </xf>
    <xf numFmtId="0" fontId="7" fillId="3" borderId="12" xfId="55" applyFont="1" applyFill="1" applyBorder="1" applyAlignment="1" applyProtection="1">
      <alignment horizontal="center" vertical="center"/>
      <protection locked="0"/>
    </xf>
    <xf numFmtId="0" fontId="7" fillId="3" borderId="13" xfId="55" applyFont="1" applyFill="1" applyBorder="1" applyAlignment="1" applyProtection="1">
      <alignment horizontal="center" vertical="center"/>
      <protection locked="0"/>
    </xf>
    <xf numFmtId="3" fontId="7" fillId="3" borderId="11" xfId="55" applyNumberFormat="1" applyFont="1" applyFill="1" applyBorder="1" applyAlignment="1" applyProtection="1">
      <alignment horizontal="center" vertical="center"/>
      <protection locked="0"/>
    </xf>
    <xf numFmtId="3" fontId="7" fillId="3" borderId="13" xfId="55" applyNumberFormat="1" applyFont="1" applyFill="1" applyBorder="1" applyAlignment="1" applyProtection="1">
      <alignment horizontal="center" vertical="center"/>
      <protection locked="0"/>
    </xf>
    <xf numFmtId="0" fontId="5" fillId="2" borderId="43" xfId="55" applyFont="1" applyFill="1" applyBorder="1" applyAlignment="1" applyProtection="1">
      <alignment horizontal="center" vertical="center"/>
      <protection hidden="1"/>
    </xf>
    <xf numFmtId="0" fontId="5" fillId="2" borderId="36" xfId="55" applyFont="1" applyFill="1" applyBorder="1" applyAlignment="1" applyProtection="1">
      <alignment horizontal="center" vertical="center"/>
      <protection hidden="1"/>
    </xf>
    <xf numFmtId="0" fontId="18" fillId="2" borderId="131" xfId="64" applyFont="1" applyFill="1" applyBorder="1" applyAlignment="1" applyProtection="1">
      <alignment horizontal="center" vertical="center"/>
      <protection hidden="1"/>
    </xf>
    <xf numFmtId="0" fontId="18" fillId="2" borderId="26" xfId="64" applyFont="1" applyFill="1" applyBorder="1" applyAlignment="1" applyProtection="1">
      <alignment horizontal="center" vertical="center"/>
      <protection hidden="1"/>
    </xf>
    <xf numFmtId="0" fontId="7" fillId="0" borderId="15" xfId="64" applyFont="1" applyFill="1" applyBorder="1" applyAlignment="1" applyProtection="1">
      <alignment horizontal="center" vertical="center"/>
      <protection locked="0"/>
    </xf>
    <xf numFmtId="0" fontId="10" fillId="2" borderId="31" xfId="64" applyFont="1" applyFill="1" applyBorder="1" applyAlignment="1" applyProtection="1">
      <alignment horizontal="center" vertical="center"/>
      <protection hidden="1"/>
    </xf>
    <xf numFmtId="0" fontId="10" fillId="2" borderId="32" xfId="64" applyFont="1" applyFill="1" applyBorder="1" applyAlignment="1" applyProtection="1">
      <alignment horizontal="center" vertical="center"/>
      <protection hidden="1"/>
    </xf>
    <xf numFmtId="0" fontId="7" fillId="0" borderId="15" xfId="64" applyFont="1" applyBorder="1" applyAlignment="1" applyProtection="1">
      <alignment horizontal="center"/>
      <protection locked="0"/>
    </xf>
    <xf numFmtId="0" fontId="10" fillId="2" borderId="43" xfId="64" applyFont="1" applyFill="1" applyBorder="1" applyAlignment="1" applyProtection="1">
      <alignment horizontal="center" vertical="center"/>
      <protection hidden="1"/>
    </xf>
    <xf numFmtId="0" fontId="18" fillId="2" borderId="131" xfId="55" applyFont="1" applyFill="1" applyBorder="1" applyAlignment="1" applyProtection="1">
      <alignment horizontal="center" vertical="center"/>
      <protection hidden="1"/>
    </xf>
    <xf numFmtId="0" fontId="18" fillId="2" borderId="26" xfId="55" applyFont="1" applyFill="1" applyBorder="1" applyAlignment="1" applyProtection="1">
      <alignment horizontal="center" vertical="center"/>
      <protection hidden="1"/>
    </xf>
    <xf numFmtId="0" fontId="7" fillId="0" borderId="15" xfId="55" applyFont="1" applyFill="1" applyBorder="1" applyAlignment="1" applyProtection="1">
      <alignment horizontal="center" vertical="center"/>
      <protection locked="0"/>
    </xf>
    <xf numFmtId="0" fontId="10" fillId="2" borderId="31" xfId="55" applyFont="1" applyFill="1" applyBorder="1" applyAlignment="1" applyProtection="1">
      <alignment horizontal="center" vertical="center"/>
      <protection hidden="1"/>
    </xf>
    <xf numFmtId="0" fontId="10" fillId="2" borderId="32" xfId="55" applyFont="1" applyFill="1" applyBorder="1" applyAlignment="1" applyProtection="1">
      <alignment horizontal="center" vertical="center"/>
      <protection hidden="1"/>
    </xf>
    <xf numFmtId="0" fontId="7" fillId="0" borderId="15" xfId="55" applyFont="1" applyBorder="1" applyAlignment="1" applyProtection="1">
      <alignment horizontal="center"/>
      <protection locked="0"/>
    </xf>
    <xf numFmtId="0" fontId="7" fillId="0" borderId="11" xfId="55" applyFont="1" applyFill="1" applyBorder="1" applyAlignment="1" applyProtection="1">
      <alignment horizontal="center" vertical="center"/>
      <protection locked="0"/>
    </xf>
    <xf numFmtId="0" fontId="10" fillId="2" borderId="43" xfId="55" applyFont="1" applyFill="1" applyBorder="1" applyAlignment="1" applyProtection="1">
      <alignment horizontal="center" vertical="center"/>
      <protection hidden="1"/>
    </xf>
    <xf numFmtId="3" fontId="7" fillId="3" borderId="15" xfId="41" applyNumberFormat="1" applyFont="1" applyFill="1" applyBorder="1" applyAlignment="1" applyProtection="1">
      <alignment horizontal="center" vertical="center"/>
      <protection locked="0"/>
    </xf>
    <xf numFmtId="3" fontId="7" fillId="3" borderId="78" xfId="41" applyNumberFormat="1" applyFont="1" applyFill="1" applyBorder="1" applyAlignment="1" applyProtection="1">
      <alignment horizontal="center" vertical="center"/>
      <protection locked="0"/>
    </xf>
    <xf numFmtId="0" fontId="12" fillId="3" borderId="15" xfId="15" applyFont="1" applyFill="1" applyBorder="1" applyAlignment="1" applyProtection="1">
      <alignment horizontal="center" vertical="center"/>
      <protection locked="0"/>
    </xf>
    <xf numFmtId="3" fontId="10" fillId="2" borderId="36" xfId="15" applyNumberFormat="1" applyFont="1" applyFill="1" applyBorder="1" applyAlignment="1" applyProtection="1">
      <alignment horizontal="center" vertical="center"/>
      <protection hidden="1"/>
    </xf>
    <xf numFmtId="168" fontId="12" fillId="3" borderId="15" xfId="2" applyNumberFormat="1" applyFont="1" applyFill="1" applyBorder="1" applyAlignment="1" applyProtection="1">
      <alignment horizontal="center" vertical="center"/>
      <protection locked="0"/>
    </xf>
    <xf numFmtId="0" fontId="34" fillId="0" borderId="0" xfId="15" applyFont="1" applyAlignment="1" applyProtection="1">
      <alignment horizontal="left" vertical="center"/>
      <protection hidden="1"/>
    </xf>
    <xf numFmtId="0" fontId="10" fillId="2" borderId="50" xfId="2" applyFont="1" applyFill="1" applyBorder="1" applyAlignment="1" applyProtection="1">
      <alignment horizontal="center" vertical="center"/>
      <protection hidden="1"/>
    </xf>
    <xf numFmtId="0" fontId="12" fillId="7" borderId="68" xfId="6" applyFont="1" applyFill="1" applyBorder="1" applyAlignment="1" applyProtection="1">
      <alignment horizontal="center" vertical="center"/>
      <protection hidden="1"/>
    </xf>
    <xf numFmtId="0" fontId="7" fillId="10" borderId="68" xfId="6" applyFont="1" applyFill="1" applyBorder="1" applyAlignment="1" applyProtection="1">
      <alignment horizontal="center" vertical="center"/>
      <protection hidden="1"/>
    </xf>
    <xf numFmtId="0" fontId="15" fillId="0" borderId="63" xfId="6" applyFont="1" applyBorder="1" applyAlignment="1" applyProtection="1">
      <alignment horizontal="center" vertical="center"/>
      <protection hidden="1"/>
    </xf>
    <xf numFmtId="0" fontId="10" fillId="2" borderId="101" xfId="6" applyFont="1" applyFill="1" applyBorder="1" applyAlignment="1" applyProtection="1">
      <alignment horizontal="left" vertical="center"/>
      <protection hidden="1"/>
    </xf>
    <xf numFmtId="0" fontId="22" fillId="2" borderId="21" xfId="6" applyFont="1" applyFill="1" applyBorder="1" applyAlignment="1" applyProtection="1">
      <alignment horizontal="left" vertical="center"/>
      <protection hidden="1"/>
    </xf>
    <xf numFmtId="0" fontId="10" fillId="2" borderId="101" xfId="6" applyFont="1" applyFill="1" applyBorder="1" applyAlignment="1" applyProtection="1">
      <alignment horizontal="center" vertical="center"/>
      <protection hidden="1"/>
    </xf>
    <xf numFmtId="0" fontId="10" fillId="2" borderId="21" xfId="6" applyFont="1" applyFill="1" applyBorder="1" applyAlignment="1" applyProtection="1">
      <alignment horizontal="center" vertical="center"/>
      <protection hidden="1"/>
    </xf>
    <xf numFmtId="3" fontId="7" fillId="3" borderId="15" xfId="41" applyNumberFormat="1" applyFont="1" applyFill="1" applyBorder="1" applyAlignment="1" applyProtection="1">
      <alignment horizontal="center" vertical="center"/>
      <protection locked="0"/>
    </xf>
    <xf numFmtId="3" fontId="7" fillId="3" borderId="78" xfId="41" applyNumberFormat="1" applyFont="1" applyFill="1" applyBorder="1" applyAlignment="1" applyProtection="1">
      <alignment horizontal="center" vertical="center"/>
      <protection locked="0"/>
    </xf>
    <xf numFmtId="0" fontId="104" fillId="0" borderId="0" xfId="73" applyFont="1"/>
    <xf numFmtId="0" fontId="1" fillId="0" borderId="0" xfId="55" applyFont="1"/>
    <xf numFmtId="0" fontId="105" fillId="0" borderId="0" xfId="73" applyProtection="1">
      <protection hidden="1"/>
    </xf>
    <xf numFmtId="0" fontId="5" fillId="2" borderId="218" xfId="73" applyFont="1" applyFill="1" applyBorder="1" applyAlignment="1" applyProtection="1">
      <alignment horizontal="center" vertical="center" wrapText="1"/>
      <protection hidden="1"/>
    </xf>
    <xf numFmtId="0" fontId="5" fillId="2" borderId="219" xfId="73" applyFont="1" applyFill="1" applyBorder="1" applyAlignment="1" applyProtection="1">
      <alignment horizontal="center" vertical="center" wrapText="1"/>
      <protection hidden="1"/>
    </xf>
    <xf numFmtId="0" fontId="5" fillId="2" borderId="220" xfId="73" applyFont="1" applyFill="1" applyBorder="1" applyAlignment="1" applyProtection="1">
      <alignment horizontal="center" vertical="center" wrapText="1"/>
      <protection hidden="1"/>
    </xf>
    <xf numFmtId="0" fontId="54" fillId="2" borderId="21" xfId="73" applyFont="1" applyFill="1" applyBorder="1" applyAlignment="1" applyProtection="1">
      <alignment horizontal="center" vertical="center" wrapText="1"/>
      <protection hidden="1"/>
    </xf>
    <xf numFmtId="0" fontId="54" fillId="2" borderId="222" xfId="73" applyFont="1" applyFill="1" applyBorder="1" applyAlignment="1" applyProtection="1">
      <alignment horizontal="center" vertical="center" wrapText="1"/>
      <protection hidden="1"/>
    </xf>
    <xf numFmtId="0" fontId="105" fillId="0" borderId="0" xfId="73" applyAlignment="1" applyProtection="1">
      <alignment vertical="center"/>
      <protection hidden="1"/>
    </xf>
    <xf numFmtId="0" fontId="54" fillId="2" borderId="224" xfId="73" applyFont="1" applyFill="1" applyBorder="1" applyAlignment="1" applyProtection="1">
      <alignment horizontal="center" vertical="center" wrapText="1"/>
      <protection hidden="1"/>
    </xf>
    <xf numFmtId="0" fontId="54" fillId="2" borderId="225" xfId="73" applyFont="1" applyFill="1" applyBorder="1" applyAlignment="1" applyProtection="1">
      <alignment horizontal="center" vertical="center" wrapText="1"/>
      <protection hidden="1"/>
    </xf>
    <xf numFmtId="0" fontId="29" fillId="0" borderId="0" xfId="73" applyFont="1" applyProtection="1">
      <protection hidden="1"/>
    </xf>
    <xf numFmtId="0" fontId="58" fillId="0" borderId="0" xfId="73" applyFont="1" applyAlignment="1" applyProtection="1">
      <alignment horizontal="left"/>
      <protection hidden="1"/>
    </xf>
    <xf numFmtId="0" fontId="19" fillId="2" borderId="17" xfId="73" applyFont="1" applyFill="1" applyBorder="1" applyAlignment="1" applyProtection="1">
      <alignment horizontal="center" vertical="center"/>
      <protection hidden="1"/>
    </xf>
    <xf numFmtId="0" fontId="19" fillId="2" borderId="18" xfId="73" applyFont="1" applyFill="1" applyBorder="1" applyAlignment="1" applyProtection="1">
      <alignment horizontal="center" vertical="center"/>
      <protection hidden="1"/>
    </xf>
    <xf numFmtId="0" fontId="58" fillId="0" borderId="0" xfId="73" applyFont="1" applyAlignment="1" applyProtection="1">
      <protection hidden="1"/>
    </xf>
    <xf numFmtId="0" fontId="19" fillId="2" borderId="22" xfId="73" applyFont="1" applyFill="1" applyBorder="1" applyAlignment="1" applyProtection="1">
      <alignment horizontal="center" vertical="center"/>
      <protection hidden="1"/>
    </xf>
    <xf numFmtId="0" fontId="19" fillId="2" borderId="25" xfId="73" applyFont="1" applyFill="1" applyBorder="1" applyAlignment="1" applyProtection="1">
      <alignment horizontal="center" vertical="center"/>
      <protection hidden="1"/>
    </xf>
    <xf numFmtId="0" fontId="19" fillId="2" borderId="40" xfId="73" applyFont="1" applyFill="1" applyBorder="1" applyAlignment="1" applyProtection="1">
      <alignment horizontal="center" vertical="center"/>
      <protection hidden="1"/>
    </xf>
    <xf numFmtId="0" fontId="19" fillId="2" borderId="22" xfId="73" applyFont="1" applyFill="1" applyBorder="1" applyAlignment="1" applyProtection="1">
      <alignment vertical="center"/>
      <protection hidden="1"/>
    </xf>
    <xf numFmtId="0" fontId="19" fillId="2" borderId="39" xfId="73" applyFont="1" applyFill="1" applyBorder="1" applyAlignment="1" applyProtection="1">
      <alignment horizontal="center" vertical="center"/>
      <protection hidden="1"/>
    </xf>
    <xf numFmtId="0" fontId="19" fillId="2" borderId="25" xfId="73" applyFont="1" applyFill="1" applyBorder="1" applyAlignment="1" applyProtection="1">
      <alignment vertical="center"/>
      <protection hidden="1"/>
    </xf>
    <xf numFmtId="0" fontId="19" fillId="2" borderId="41" xfId="73" applyFont="1" applyFill="1" applyBorder="1" applyAlignment="1" applyProtection="1">
      <alignment horizontal="center" vertical="center"/>
      <protection hidden="1"/>
    </xf>
    <xf numFmtId="0" fontId="19" fillId="2" borderId="42" xfId="73" applyFont="1" applyFill="1" applyBorder="1" applyAlignment="1" applyProtection="1">
      <alignment horizontal="center" vertical="center"/>
      <protection hidden="1"/>
    </xf>
    <xf numFmtId="0" fontId="88" fillId="0" borderId="0" xfId="73" applyFont="1" applyAlignment="1" applyProtection="1">
      <alignment horizontal="left"/>
      <protection hidden="1"/>
    </xf>
    <xf numFmtId="0" fontId="47" fillId="0" borderId="0" xfId="73" applyFont="1" applyProtection="1">
      <protection hidden="1"/>
    </xf>
    <xf numFmtId="0" fontId="88" fillId="0" borderId="0" xfId="73" applyFont="1" applyProtection="1">
      <protection hidden="1"/>
    </xf>
    <xf numFmtId="0" fontId="15" fillId="0" borderId="0" xfId="73" applyFont="1" applyProtection="1">
      <protection hidden="1"/>
    </xf>
    <xf numFmtId="0" fontId="106" fillId="0" borderId="0" xfId="2" applyFont="1" applyProtection="1">
      <protection hidden="1"/>
    </xf>
    <xf numFmtId="0" fontId="11" fillId="0" borderId="0" xfId="74"/>
    <xf numFmtId="0" fontId="54" fillId="2" borderId="27" xfId="11" applyFont="1" applyFill="1" applyBorder="1" applyAlignment="1" applyProtection="1">
      <alignment horizontal="center" vertical="center"/>
      <protection hidden="1"/>
    </xf>
    <xf numFmtId="0" fontId="54" fillId="2" borderId="0" xfId="11" applyFont="1" applyFill="1" applyBorder="1" applyAlignment="1" applyProtection="1">
      <alignment horizontal="center" vertical="center"/>
      <protection hidden="1"/>
    </xf>
    <xf numFmtId="0" fontId="54" fillId="2" borderId="28" xfId="11" applyFont="1" applyFill="1" applyBorder="1" applyAlignment="1" applyProtection="1">
      <alignment horizontal="center" vertical="center"/>
      <protection hidden="1"/>
    </xf>
    <xf numFmtId="0" fontId="54" fillId="2" borderId="8" xfId="11" applyFont="1" applyFill="1" applyBorder="1" applyAlignment="1" applyProtection="1">
      <alignment horizontal="center" vertical="center"/>
      <protection hidden="1"/>
    </xf>
    <xf numFmtId="0" fontId="54" fillId="2" borderId="9" xfId="11" applyFont="1" applyFill="1" applyBorder="1" applyAlignment="1" applyProtection="1">
      <alignment horizontal="center" vertical="center"/>
      <protection hidden="1"/>
    </xf>
    <xf numFmtId="0" fontId="54" fillId="2" borderId="10" xfId="11" applyFont="1" applyFill="1" applyBorder="1" applyAlignment="1" applyProtection="1">
      <alignment horizontal="center" vertical="center"/>
      <protection hidden="1"/>
    </xf>
    <xf numFmtId="0" fontId="68" fillId="0" borderId="0" xfId="2" applyFont="1" applyAlignment="1" applyProtection="1">
      <alignment horizontal="center"/>
      <protection hidden="1"/>
    </xf>
    <xf numFmtId="0" fontId="68" fillId="0" borderId="0" xfId="2" applyFont="1" applyBorder="1" applyAlignment="1" applyProtection="1">
      <alignment horizontal="center"/>
      <protection hidden="1"/>
    </xf>
    <xf numFmtId="0" fontId="81" fillId="2" borderId="3" xfId="2" applyFont="1" applyFill="1" applyBorder="1" applyAlignment="1" applyProtection="1">
      <alignment horizontal="center" vertical="top"/>
      <protection hidden="1"/>
    </xf>
    <xf numFmtId="0" fontId="69" fillId="2" borderId="4" xfId="2" applyFont="1" applyFill="1" applyBorder="1" applyAlignment="1" applyProtection="1">
      <alignment horizontal="center" vertical="top"/>
      <protection hidden="1"/>
    </xf>
    <xf numFmtId="0" fontId="69" fillId="2" borderId="5" xfId="2" applyFont="1" applyFill="1" applyBorder="1" applyAlignment="1" applyProtection="1">
      <alignment horizontal="center" vertical="top"/>
      <protection hidden="1"/>
    </xf>
    <xf numFmtId="0" fontId="69" fillId="2" borderId="27" xfId="2" applyFont="1" applyFill="1" applyBorder="1" applyAlignment="1" applyProtection="1">
      <alignment horizontal="center" vertical="top"/>
      <protection hidden="1"/>
    </xf>
    <xf numFmtId="0" fontId="69" fillId="2" borderId="0" xfId="2" applyFont="1" applyFill="1" applyBorder="1" applyAlignment="1" applyProtection="1">
      <alignment horizontal="center" vertical="top"/>
      <protection hidden="1"/>
    </xf>
    <xf numFmtId="0" fontId="69" fillId="2" borderId="28" xfId="2" applyFont="1" applyFill="1" applyBorder="1" applyAlignment="1" applyProtection="1">
      <alignment horizontal="center" vertical="top"/>
      <protection hidden="1"/>
    </xf>
    <xf numFmtId="0" fontId="19" fillId="2" borderId="27" xfId="2" applyFont="1" applyFill="1" applyBorder="1" applyAlignment="1" applyProtection="1">
      <alignment horizontal="left" vertical="center" wrapText="1" readingOrder="1"/>
      <protection hidden="1"/>
    </xf>
    <xf numFmtId="0" fontId="19" fillId="2" borderId="0" xfId="2" applyFont="1" applyFill="1" applyBorder="1" applyAlignment="1" applyProtection="1">
      <alignment horizontal="left" vertical="center" wrapText="1" readingOrder="1"/>
      <protection hidden="1"/>
    </xf>
    <xf numFmtId="0" fontId="19" fillId="2" borderId="28" xfId="2" applyFont="1" applyFill="1" applyBorder="1" applyAlignment="1" applyProtection="1">
      <alignment horizontal="left" vertical="center" wrapText="1" readingOrder="1"/>
      <protection hidden="1"/>
    </xf>
    <xf numFmtId="0" fontId="7" fillId="9" borderId="3" xfId="2" applyFont="1" applyFill="1" applyBorder="1" applyAlignment="1" applyProtection="1">
      <alignment horizontal="center" vertical="center" readingOrder="1"/>
      <protection hidden="1"/>
    </xf>
    <xf numFmtId="0" fontId="7" fillId="9" borderId="4" xfId="2" applyFont="1" applyFill="1" applyBorder="1" applyAlignment="1" applyProtection="1">
      <alignment horizontal="center" vertical="center" readingOrder="1"/>
      <protection hidden="1"/>
    </xf>
    <xf numFmtId="0" fontId="7" fillId="9" borderId="5" xfId="2" applyFont="1" applyFill="1" applyBorder="1" applyAlignment="1" applyProtection="1">
      <alignment horizontal="center" vertical="center" readingOrder="1"/>
      <protection hidden="1"/>
    </xf>
    <xf numFmtId="0" fontId="7" fillId="9" borderId="8" xfId="2" applyFont="1" applyFill="1" applyBorder="1" applyAlignment="1" applyProtection="1">
      <alignment horizontal="center" vertical="center" readingOrder="1"/>
      <protection hidden="1"/>
    </xf>
    <xf numFmtId="0" fontId="7" fillId="9" borderId="9" xfId="2" applyFont="1" applyFill="1" applyBorder="1" applyAlignment="1" applyProtection="1">
      <alignment horizontal="center" vertical="center" readingOrder="1"/>
      <protection hidden="1"/>
    </xf>
    <xf numFmtId="0" fontId="7" fillId="9" borderId="10" xfId="2" applyFont="1" applyFill="1" applyBorder="1" applyAlignment="1" applyProtection="1">
      <alignment horizontal="center" vertical="center" readingOrder="1"/>
      <protection hidden="1"/>
    </xf>
    <xf numFmtId="0" fontId="95" fillId="2" borderId="15" xfId="11" applyFont="1" applyFill="1" applyBorder="1" applyAlignment="1" applyProtection="1">
      <alignment horizontal="center" vertical="center"/>
      <protection hidden="1"/>
    </xf>
    <xf numFmtId="0" fontId="95" fillId="2" borderId="53" xfId="11" applyFont="1" applyFill="1" applyBorder="1" applyAlignment="1" applyProtection="1">
      <alignment horizontal="center" vertical="center"/>
      <protection hidden="1"/>
    </xf>
    <xf numFmtId="0" fontId="95" fillId="2" borderId="27" xfId="11" applyFont="1" applyFill="1" applyBorder="1" applyAlignment="1" applyProtection="1">
      <alignment horizontal="center" vertical="center"/>
      <protection hidden="1"/>
    </xf>
    <xf numFmtId="0" fontId="95" fillId="2" borderId="0" xfId="11" applyFont="1" applyFill="1" applyBorder="1" applyAlignment="1" applyProtection="1">
      <alignment horizontal="center" vertical="center"/>
      <protection hidden="1"/>
    </xf>
    <xf numFmtId="0" fontId="95" fillId="2" borderId="28" xfId="11" applyFont="1" applyFill="1" applyBorder="1" applyAlignment="1" applyProtection="1">
      <alignment horizontal="center" vertical="center"/>
      <protection hidden="1"/>
    </xf>
    <xf numFmtId="0" fontId="10" fillId="2" borderId="64" xfId="6" applyFont="1" applyFill="1" applyBorder="1" applyAlignment="1" applyProtection="1">
      <alignment horizontal="center" vertical="center"/>
      <protection hidden="1"/>
    </xf>
    <xf numFmtId="0" fontId="10" fillId="2" borderId="65" xfId="6" applyFont="1" applyFill="1" applyBorder="1" applyAlignment="1" applyProtection="1">
      <alignment horizontal="center" vertical="center"/>
      <protection hidden="1"/>
    </xf>
    <xf numFmtId="0" fontId="10" fillId="2" borderId="66" xfId="6" applyFont="1" applyFill="1" applyBorder="1" applyAlignment="1" applyProtection="1">
      <alignment horizontal="center" vertical="center"/>
      <protection hidden="1"/>
    </xf>
    <xf numFmtId="0" fontId="2" fillId="0" borderId="0" xfId="22" applyFont="1" applyAlignment="1" applyProtection="1">
      <alignment horizontal="left"/>
      <protection hidden="1"/>
    </xf>
    <xf numFmtId="0" fontId="2" fillId="0" borderId="97" xfId="22" applyFont="1" applyBorder="1" applyAlignment="1" applyProtection="1">
      <alignment horizontal="left"/>
      <protection hidden="1"/>
    </xf>
    <xf numFmtId="0" fontId="7" fillId="10" borderId="64" xfId="6" applyFont="1" applyFill="1" applyBorder="1" applyAlignment="1" applyProtection="1">
      <alignment horizontal="center" vertical="center"/>
      <protection hidden="1"/>
    </xf>
    <xf numFmtId="0" fontId="4" fillId="10" borderId="65" xfId="6" applyFont="1" applyFill="1" applyBorder="1" applyAlignment="1" applyProtection="1">
      <alignment horizontal="center" vertical="center"/>
      <protection hidden="1"/>
    </xf>
    <xf numFmtId="0" fontId="4" fillId="10" borderId="66" xfId="6" applyFont="1" applyFill="1" applyBorder="1" applyAlignment="1" applyProtection="1">
      <alignment horizontal="center" vertical="center"/>
      <protection hidden="1"/>
    </xf>
    <xf numFmtId="0" fontId="10" fillId="5" borderId="68" xfId="6" applyFont="1" applyFill="1" applyBorder="1" applyAlignment="1" applyProtection="1">
      <alignment horizontal="center" vertical="center"/>
      <protection hidden="1"/>
    </xf>
    <xf numFmtId="0" fontId="10" fillId="5" borderId="71" xfId="6" applyFont="1" applyFill="1" applyBorder="1" applyAlignment="1" applyProtection="1">
      <alignment horizontal="center" vertical="center"/>
      <protection hidden="1"/>
    </xf>
    <xf numFmtId="0" fontId="7" fillId="6" borderId="68" xfId="6" applyFont="1" applyFill="1" applyBorder="1" applyAlignment="1" applyProtection="1">
      <alignment horizontal="center" vertical="center"/>
      <protection hidden="1"/>
    </xf>
    <xf numFmtId="0" fontId="7" fillId="6" borderId="71" xfId="6" applyFont="1" applyFill="1" applyBorder="1" applyAlignment="1" applyProtection="1">
      <alignment horizontal="center" vertical="center"/>
      <protection hidden="1"/>
    </xf>
    <xf numFmtId="0" fontId="12" fillId="7" borderId="68" xfId="6" applyFont="1" applyFill="1" applyBorder="1" applyAlignment="1" applyProtection="1">
      <alignment horizontal="center" vertical="center"/>
      <protection hidden="1"/>
    </xf>
    <xf numFmtId="0" fontId="12" fillId="7" borderId="71" xfId="6" applyFont="1" applyFill="1" applyBorder="1" applyAlignment="1" applyProtection="1">
      <alignment horizontal="center" vertical="center"/>
      <protection hidden="1"/>
    </xf>
    <xf numFmtId="0" fontId="7" fillId="10" borderId="68" xfId="6" applyFont="1" applyFill="1" applyBorder="1" applyAlignment="1" applyProtection="1">
      <alignment horizontal="center" vertical="center"/>
      <protection hidden="1"/>
    </xf>
    <xf numFmtId="0" fontId="7" fillId="10" borderId="71" xfId="6" applyFont="1" applyFill="1" applyBorder="1" applyAlignment="1" applyProtection="1">
      <alignment horizontal="center" vertical="center"/>
      <protection hidden="1"/>
    </xf>
    <xf numFmtId="0" fontId="10" fillId="2" borderId="60" xfId="6" applyFont="1" applyFill="1" applyBorder="1" applyAlignment="1" applyProtection="1">
      <alignment horizontal="center" vertical="center"/>
      <protection hidden="1"/>
    </xf>
    <xf numFmtId="0" fontId="22" fillId="2" borderId="61" xfId="6" applyFont="1" applyFill="1" applyBorder="1" applyAlignment="1" applyProtection="1">
      <alignment vertical="center"/>
      <protection hidden="1"/>
    </xf>
    <xf numFmtId="0" fontId="22" fillId="2" borderId="62" xfId="6" applyFont="1" applyFill="1" applyBorder="1" applyAlignment="1" applyProtection="1">
      <alignment vertical="center"/>
      <protection hidden="1"/>
    </xf>
    <xf numFmtId="0" fontId="22" fillId="2" borderId="61" xfId="6" applyFont="1" applyFill="1" applyBorder="1" applyAlignment="1" applyProtection="1">
      <alignment horizontal="center" vertical="center"/>
      <protection hidden="1"/>
    </xf>
    <xf numFmtId="0" fontId="22" fillId="2" borderId="62" xfId="6" applyFont="1" applyFill="1" applyBorder="1" applyAlignment="1" applyProtection="1">
      <alignment horizontal="center" vertical="center"/>
      <protection hidden="1"/>
    </xf>
    <xf numFmtId="0" fontId="10" fillId="5" borderId="64" xfId="6" applyFont="1" applyFill="1" applyBorder="1" applyAlignment="1" applyProtection="1">
      <alignment horizontal="center" vertical="center"/>
      <protection hidden="1"/>
    </xf>
    <xf numFmtId="0" fontId="22" fillId="5" borderId="65" xfId="6" applyFont="1" applyFill="1" applyBorder="1" applyAlignment="1" applyProtection="1">
      <alignment horizontal="center" vertical="center"/>
      <protection hidden="1"/>
    </xf>
    <xf numFmtId="0" fontId="22" fillId="5" borderId="66" xfId="6" applyFont="1" applyFill="1" applyBorder="1" applyAlignment="1" applyProtection="1">
      <alignment horizontal="center" vertical="center"/>
      <protection hidden="1"/>
    </xf>
    <xf numFmtId="0" fontId="12" fillId="6" borderId="64" xfId="6" applyFont="1" applyFill="1" applyBorder="1" applyAlignment="1" applyProtection="1">
      <alignment horizontal="center" vertical="center"/>
      <protection hidden="1"/>
    </xf>
    <xf numFmtId="0" fontId="24" fillId="6" borderId="65" xfId="6" applyFont="1" applyFill="1" applyBorder="1" applyAlignment="1" applyProtection="1">
      <alignment horizontal="center" vertical="center"/>
      <protection hidden="1"/>
    </xf>
    <xf numFmtId="0" fontId="15" fillId="0" borderId="63" xfId="6" applyFont="1" applyBorder="1" applyAlignment="1" applyProtection="1">
      <alignment horizontal="center" vertical="center"/>
      <protection hidden="1"/>
    </xf>
    <xf numFmtId="0" fontId="5" fillId="5" borderId="82" xfId="6" applyFont="1" applyFill="1" applyBorder="1" applyAlignment="1" applyProtection="1">
      <alignment horizontal="center" vertical="center"/>
      <protection hidden="1"/>
    </xf>
    <xf numFmtId="0" fontId="5" fillId="5" borderId="83" xfId="6" applyFont="1" applyFill="1" applyBorder="1" applyAlignment="1" applyProtection="1">
      <alignment horizontal="center" vertical="center"/>
      <protection hidden="1"/>
    </xf>
    <xf numFmtId="0" fontId="5" fillId="5" borderId="84" xfId="6" applyFont="1" applyFill="1" applyBorder="1" applyAlignment="1" applyProtection="1">
      <alignment horizontal="center" vertical="center"/>
      <protection hidden="1"/>
    </xf>
    <xf numFmtId="0" fontId="23" fillId="0" borderId="0" xfId="6" applyFont="1" applyFill="1" applyBorder="1" applyAlignment="1" applyProtection="1">
      <alignment horizontal="center"/>
      <protection hidden="1"/>
    </xf>
    <xf numFmtId="0" fontId="12" fillId="7" borderId="64" xfId="6" applyFont="1" applyFill="1" applyBorder="1" applyAlignment="1" applyProtection="1">
      <alignment horizontal="center" vertical="center"/>
      <protection hidden="1"/>
    </xf>
    <xf numFmtId="0" fontId="24" fillId="7" borderId="65" xfId="6" applyFont="1" applyFill="1" applyBorder="1" applyAlignment="1" applyProtection="1">
      <alignment horizontal="center" vertical="center"/>
      <protection hidden="1"/>
    </xf>
    <xf numFmtId="0" fontId="24" fillId="7" borderId="66" xfId="6" applyFont="1" applyFill="1" applyBorder="1" applyAlignment="1" applyProtection="1">
      <alignment horizontal="center" vertical="center"/>
      <protection hidden="1"/>
    </xf>
    <xf numFmtId="0" fontId="12" fillId="10" borderId="64" xfId="6" applyFont="1" applyFill="1" applyBorder="1" applyAlignment="1" applyProtection="1">
      <alignment horizontal="center" vertical="center"/>
      <protection hidden="1"/>
    </xf>
    <xf numFmtId="0" fontId="24" fillId="10" borderId="65" xfId="6" applyFont="1" applyFill="1" applyBorder="1" applyAlignment="1" applyProtection="1">
      <alignment horizontal="center" vertical="center"/>
      <protection hidden="1"/>
    </xf>
    <xf numFmtId="0" fontId="24" fillId="10" borderId="66" xfId="6" applyFont="1" applyFill="1" applyBorder="1" applyAlignment="1" applyProtection="1">
      <alignment horizontal="center" vertical="center"/>
      <protection hidden="1"/>
    </xf>
    <xf numFmtId="0" fontId="5" fillId="5" borderId="85" xfId="6" applyFont="1" applyFill="1" applyBorder="1" applyAlignment="1" applyProtection="1">
      <alignment horizontal="center" vertical="center"/>
      <protection hidden="1"/>
    </xf>
    <xf numFmtId="0" fontId="5" fillId="5" borderId="5" xfId="6" applyFont="1" applyFill="1" applyBorder="1" applyAlignment="1" applyProtection="1">
      <alignment horizontal="center" vertical="center"/>
      <protection hidden="1"/>
    </xf>
    <xf numFmtId="0" fontId="5" fillId="5" borderId="89" xfId="6" applyFont="1" applyFill="1" applyBorder="1" applyAlignment="1" applyProtection="1">
      <alignment horizontal="center" vertical="center"/>
      <protection hidden="1"/>
    </xf>
    <xf numFmtId="0" fontId="5" fillId="5" borderId="28" xfId="6" applyFont="1" applyFill="1" applyBorder="1" applyAlignment="1" applyProtection="1">
      <alignment horizontal="center" vertical="center"/>
      <protection hidden="1"/>
    </xf>
    <xf numFmtId="2" fontId="15" fillId="4" borderId="3" xfId="6" applyNumberFormat="1" applyFont="1" applyFill="1" applyBorder="1" applyAlignment="1" applyProtection="1">
      <alignment horizontal="center" vertical="center"/>
      <protection locked="0"/>
    </xf>
    <xf numFmtId="2" fontId="15" fillId="4" borderId="5" xfId="6" applyNumberFormat="1" applyFont="1" applyFill="1" applyBorder="1" applyAlignment="1" applyProtection="1">
      <alignment horizontal="center" vertical="center"/>
      <protection locked="0"/>
    </xf>
    <xf numFmtId="2" fontId="15" fillId="4" borderId="27" xfId="6" applyNumberFormat="1" applyFont="1" applyFill="1" applyBorder="1" applyAlignment="1" applyProtection="1">
      <alignment horizontal="center" vertical="center"/>
      <protection locked="0"/>
    </xf>
    <xf numFmtId="2" fontId="15" fillId="4" borderId="28" xfId="6" applyNumberFormat="1" applyFont="1" applyFill="1" applyBorder="1" applyAlignment="1" applyProtection="1">
      <alignment horizontal="center" vertical="center"/>
      <protection locked="0"/>
    </xf>
    <xf numFmtId="2" fontId="5" fillId="5" borderId="3" xfId="6" applyNumberFormat="1" applyFont="1" applyFill="1" applyBorder="1" applyAlignment="1" applyProtection="1">
      <alignment horizontal="center" vertical="center"/>
      <protection hidden="1"/>
    </xf>
    <xf numFmtId="2" fontId="5" fillId="5" borderId="5" xfId="6" applyNumberFormat="1" applyFont="1" applyFill="1" applyBorder="1" applyAlignment="1" applyProtection="1">
      <alignment horizontal="center" vertical="center"/>
      <protection hidden="1"/>
    </xf>
    <xf numFmtId="2" fontId="5" fillId="5" borderId="27" xfId="6" applyNumberFormat="1" applyFont="1" applyFill="1" applyBorder="1" applyAlignment="1" applyProtection="1">
      <alignment horizontal="center" vertical="center"/>
      <protection hidden="1"/>
    </xf>
    <xf numFmtId="2" fontId="5" fillId="5" borderId="28" xfId="6" applyNumberFormat="1" applyFont="1" applyFill="1" applyBorder="1" applyAlignment="1" applyProtection="1">
      <alignment horizontal="center" vertical="center"/>
      <protection hidden="1"/>
    </xf>
    <xf numFmtId="3" fontId="5" fillId="5" borderId="3" xfId="6" applyNumberFormat="1" applyFont="1" applyFill="1" applyBorder="1" applyAlignment="1" applyProtection="1">
      <alignment horizontal="center" vertical="center"/>
      <protection hidden="1"/>
    </xf>
    <xf numFmtId="3" fontId="5" fillId="5" borderId="86" xfId="6" applyNumberFormat="1" applyFont="1" applyFill="1" applyBorder="1" applyAlignment="1" applyProtection="1">
      <alignment horizontal="center" vertical="center"/>
      <protection hidden="1"/>
    </xf>
    <xf numFmtId="3" fontId="5" fillId="5" borderId="27" xfId="6" applyNumberFormat="1" applyFont="1" applyFill="1" applyBorder="1" applyAlignment="1" applyProtection="1">
      <alignment horizontal="center" vertical="center"/>
      <protection hidden="1"/>
    </xf>
    <xf numFmtId="3" fontId="5" fillId="5" borderId="90" xfId="6" applyNumberFormat="1" applyFont="1" applyFill="1" applyBorder="1" applyAlignment="1" applyProtection="1">
      <alignment horizontal="center" vertical="center"/>
      <protection hidden="1"/>
    </xf>
    <xf numFmtId="0" fontId="25" fillId="0" borderId="0" xfId="6" applyFont="1" applyFill="1" applyBorder="1" applyAlignment="1" applyProtection="1">
      <alignment horizontal="center" vertical="top"/>
      <protection hidden="1"/>
    </xf>
    <xf numFmtId="0" fontId="25" fillId="0" borderId="0" xfId="6" applyFont="1" applyFill="1" applyBorder="1" applyAlignment="1" applyProtection="1">
      <alignment horizontal="center" vertical="center"/>
      <protection hidden="1"/>
    </xf>
    <xf numFmtId="0" fontId="5" fillId="5" borderId="87" xfId="6" applyFont="1" applyFill="1" applyBorder="1" applyAlignment="1" applyProtection="1">
      <alignment horizontal="center" vertical="center"/>
      <protection hidden="1"/>
    </xf>
    <xf numFmtId="0" fontId="5" fillId="5" borderId="10" xfId="6" applyFont="1" applyFill="1" applyBorder="1" applyAlignment="1" applyProtection="1">
      <alignment horizontal="center" vertical="center"/>
      <protection hidden="1"/>
    </xf>
    <xf numFmtId="0" fontId="5" fillId="2" borderId="3" xfId="6" applyFont="1" applyFill="1" applyBorder="1" applyAlignment="1" applyProtection="1">
      <alignment horizontal="center" vertical="center"/>
      <protection hidden="1"/>
    </xf>
    <xf numFmtId="0" fontId="5" fillId="2" borderId="5" xfId="6" applyFont="1" applyFill="1" applyBorder="1" applyAlignment="1" applyProtection="1">
      <alignment horizontal="center" vertical="center"/>
      <protection hidden="1"/>
    </xf>
    <xf numFmtId="0" fontId="5" fillId="5" borderId="3" xfId="6" applyFont="1" applyFill="1" applyBorder="1" applyAlignment="1" applyProtection="1">
      <alignment horizontal="center" vertical="center"/>
      <protection hidden="1"/>
    </xf>
    <xf numFmtId="2" fontId="5" fillId="5" borderId="86" xfId="6" applyNumberFormat="1" applyFont="1" applyFill="1" applyBorder="1" applyAlignment="1" applyProtection="1">
      <alignment horizontal="center" vertical="center"/>
      <protection hidden="1"/>
    </xf>
    <xf numFmtId="0" fontId="5" fillId="2" borderId="8" xfId="6" applyFont="1" applyFill="1" applyBorder="1" applyAlignment="1" applyProtection="1">
      <alignment horizontal="center" vertical="center"/>
      <protection hidden="1"/>
    </xf>
    <xf numFmtId="0" fontId="5" fillId="2" borderId="10" xfId="6" applyFont="1" applyFill="1" applyBorder="1" applyAlignment="1" applyProtection="1">
      <alignment horizontal="center" vertical="center"/>
      <protection hidden="1"/>
    </xf>
    <xf numFmtId="0" fontId="5" fillId="5" borderId="8" xfId="6" applyFont="1" applyFill="1" applyBorder="1" applyAlignment="1" applyProtection="1">
      <alignment horizontal="center" vertical="center"/>
      <protection hidden="1"/>
    </xf>
    <xf numFmtId="0" fontId="5" fillId="5" borderId="88" xfId="6" applyFont="1" applyFill="1" applyBorder="1" applyAlignment="1" applyProtection="1">
      <alignment horizontal="center" vertical="center"/>
      <protection hidden="1"/>
    </xf>
    <xf numFmtId="2" fontId="15" fillId="4" borderId="85" xfId="6" applyNumberFormat="1" applyFont="1" applyFill="1" applyBorder="1" applyAlignment="1" applyProtection="1">
      <alignment horizontal="center" vertical="center"/>
      <protection locked="0"/>
    </xf>
    <xf numFmtId="2" fontId="15" fillId="4" borderId="93" xfId="6" applyNumberFormat="1" applyFont="1" applyFill="1" applyBorder="1" applyAlignment="1" applyProtection="1">
      <alignment horizontal="center" vertical="center"/>
      <protection locked="0"/>
    </xf>
    <xf numFmtId="2" fontId="15" fillId="4" borderId="94" xfId="6" applyNumberFormat="1" applyFont="1" applyFill="1" applyBorder="1" applyAlignment="1" applyProtection="1">
      <alignment horizontal="center" vertical="center"/>
      <protection locked="0"/>
    </xf>
    <xf numFmtId="2" fontId="5" fillId="5" borderId="95" xfId="6" applyNumberFormat="1" applyFont="1" applyFill="1" applyBorder="1" applyAlignment="1" applyProtection="1">
      <alignment horizontal="center" vertical="center"/>
      <protection hidden="1"/>
    </xf>
    <xf numFmtId="2" fontId="5" fillId="5" borderId="94" xfId="6" applyNumberFormat="1" applyFont="1" applyFill="1" applyBorder="1" applyAlignment="1" applyProtection="1">
      <alignment horizontal="center" vertical="center"/>
      <protection hidden="1"/>
    </xf>
    <xf numFmtId="3" fontId="5" fillId="5" borderId="5" xfId="6" applyNumberFormat="1" applyFont="1" applyFill="1" applyBorder="1" applyAlignment="1" applyProtection="1">
      <alignment horizontal="center" vertical="center"/>
      <protection hidden="1"/>
    </xf>
    <xf numFmtId="3" fontId="5" fillId="5" borderId="95" xfId="6" applyNumberFormat="1" applyFont="1" applyFill="1" applyBorder="1" applyAlignment="1" applyProtection="1">
      <alignment horizontal="center" vertical="center"/>
      <protection hidden="1"/>
    </xf>
    <xf numFmtId="3" fontId="5" fillId="5" borderId="94" xfId="6" applyNumberFormat="1" applyFont="1" applyFill="1" applyBorder="1" applyAlignment="1" applyProtection="1">
      <alignment horizontal="center" vertical="center"/>
      <protection hidden="1"/>
    </xf>
    <xf numFmtId="2" fontId="5" fillId="2" borderId="27" xfId="6" applyNumberFormat="1" applyFont="1" applyFill="1" applyBorder="1" applyAlignment="1" applyProtection="1">
      <alignment horizontal="center" vertical="center"/>
      <protection hidden="1"/>
    </xf>
    <xf numFmtId="2" fontId="5" fillId="2" borderId="90" xfId="6" applyNumberFormat="1" applyFont="1" applyFill="1" applyBorder="1" applyAlignment="1" applyProtection="1">
      <alignment horizontal="center" vertical="center"/>
      <protection hidden="1"/>
    </xf>
    <xf numFmtId="2" fontId="5" fillId="2" borderId="95" xfId="6" applyNumberFormat="1" applyFont="1" applyFill="1" applyBorder="1" applyAlignment="1" applyProtection="1">
      <alignment horizontal="center" vertical="center"/>
      <protection hidden="1"/>
    </xf>
    <xf numFmtId="2" fontId="5" fillId="2" borderId="96" xfId="6" applyNumberFormat="1" applyFont="1" applyFill="1" applyBorder="1" applyAlignment="1" applyProtection="1">
      <alignment horizontal="center" vertical="center"/>
      <protection hidden="1"/>
    </xf>
    <xf numFmtId="2" fontId="5" fillId="5" borderId="91" xfId="6" applyNumberFormat="1" applyFont="1" applyFill="1" applyBorder="1" applyAlignment="1" applyProtection="1">
      <alignment horizontal="center" vertical="center"/>
      <protection hidden="1"/>
    </xf>
    <xf numFmtId="2" fontId="5" fillId="5" borderId="12" xfId="6" applyNumberFormat="1" applyFont="1" applyFill="1" applyBorder="1" applyAlignment="1" applyProtection="1">
      <alignment horizontal="center" vertical="center"/>
      <protection hidden="1"/>
    </xf>
    <xf numFmtId="2" fontId="5" fillId="5" borderId="92" xfId="6" applyNumberFormat="1" applyFont="1" applyFill="1" applyBorder="1" applyAlignment="1" applyProtection="1">
      <alignment horizontal="center" vertical="center"/>
      <protection hidden="1"/>
    </xf>
    <xf numFmtId="171" fontId="5" fillId="2" borderId="85" xfId="6" applyNumberFormat="1" applyFont="1" applyFill="1" applyBorder="1" applyAlignment="1" applyProtection="1">
      <alignment horizontal="center" vertical="center"/>
      <protection hidden="1"/>
    </xf>
    <xf numFmtId="171" fontId="5" fillId="2" borderId="5" xfId="6" applyNumberFormat="1" applyFont="1" applyFill="1" applyBorder="1" applyAlignment="1" applyProtection="1">
      <alignment horizontal="center" vertical="center"/>
      <protection hidden="1"/>
    </xf>
    <xf numFmtId="0" fontId="5" fillId="2" borderId="3" xfId="6" applyFont="1" applyFill="1" applyBorder="1" applyAlignment="1" applyProtection="1">
      <alignment horizontal="center"/>
      <protection hidden="1"/>
    </xf>
    <xf numFmtId="0" fontId="5" fillId="2" borderId="86" xfId="6" applyFont="1" applyFill="1" applyBorder="1" applyAlignment="1" applyProtection="1">
      <alignment horizontal="center"/>
      <protection hidden="1"/>
    </xf>
    <xf numFmtId="0" fontId="15" fillId="6" borderId="82" xfId="6" applyFont="1" applyFill="1" applyBorder="1" applyAlignment="1" applyProtection="1">
      <alignment horizontal="center" vertical="center"/>
      <protection hidden="1"/>
    </xf>
    <xf numFmtId="0" fontId="15" fillId="6" borderId="83" xfId="6" applyFont="1" applyFill="1" applyBorder="1" applyAlignment="1" applyProtection="1">
      <alignment horizontal="center" vertical="center"/>
      <protection hidden="1"/>
    </xf>
    <xf numFmtId="0" fontId="15" fillId="6" borderId="84" xfId="6" applyFont="1" applyFill="1" applyBorder="1" applyAlignment="1" applyProtection="1">
      <alignment horizontal="center" vertical="center"/>
      <protection hidden="1"/>
    </xf>
    <xf numFmtId="0" fontId="15" fillId="6" borderId="85" xfId="6" applyFont="1" applyFill="1" applyBorder="1" applyAlignment="1" applyProtection="1">
      <alignment horizontal="center" vertical="center"/>
      <protection hidden="1"/>
    </xf>
    <xf numFmtId="0" fontId="15" fillId="6" borderId="5" xfId="6" applyFont="1" applyFill="1" applyBorder="1" applyAlignment="1" applyProtection="1">
      <alignment horizontal="center" vertical="center"/>
      <protection hidden="1"/>
    </xf>
    <xf numFmtId="0" fontId="15" fillId="6" borderId="87" xfId="6" applyFont="1" applyFill="1" applyBorder="1" applyAlignment="1" applyProtection="1">
      <alignment horizontal="center" vertical="center"/>
      <protection hidden="1"/>
    </xf>
    <xf numFmtId="0" fontId="15" fillId="6" borderId="10" xfId="6" applyFont="1" applyFill="1" applyBorder="1" applyAlignment="1" applyProtection="1">
      <alignment horizontal="center" vertical="center"/>
      <protection hidden="1"/>
    </xf>
    <xf numFmtId="0" fontId="15" fillId="6" borderId="3" xfId="6" applyFont="1" applyFill="1" applyBorder="1" applyAlignment="1" applyProtection="1">
      <alignment horizontal="center" vertical="center"/>
      <protection hidden="1"/>
    </xf>
    <xf numFmtId="2" fontId="15" fillId="6" borderId="3" xfId="6" applyNumberFormat="1" applyFont="1" applyFill="1" applyBorder="1" applyAlignment="1" applyProtection="1">
      <alignment horizontal="center" vertical="center"/>
      <protection hidden="1"/>
    </xf>
    <xf numFmtId="2" fontId="15" fillId="6" borderId="86" xfId="6" applyNumberFormat="1" applyFont="1" applyFill="1" applyBorder="1" applyAlignment="1" applyProtection="1">
      <alignment horizontal="center" vertical="center"/>
      <protection hidden="1"/>
    </xf>
    <xf numFmtId="0" fontId="15" fillId="6" borderId="8" xfId="6" applyFont="1" applyFill="1" applyBorder="1" applyAlignment="1" applyProtection="1">
      <alignment horizontal="center" vertical="center"/>
      <protection hidden="1"/>
    </xf>
    <xf numFmtId="0" fontId="15" fillId="6" borderId="88" xfId="6" applyFont="1" applyFill="1" applyBorder="1" applyAlignment="1" applyProtection="1">
      <alignment horizontal="center" vertical="center"/>
      <protection hidden="1"/>
    </xf>
    <xf numFmtId="0" fontId="5" fillId="2" borderId="87" xfId="6" applyFont="1" applyFill="1" applyBorder="1" applyAlignment="1" applyProtection="1">
      <alignment horizontal="center" vertical="center"/>
      <protection hidden="1"/>
    </xf>
    <xf numFmtId="0" fontId="5" fillId="2" borderId="27" xfId="6" applyFont="1" applyFill="1" applyBorder="1" applyAlignment="1" applyProtection="1">
      <alignment horizontal="center" vertical="center"/>
      <protection hidden="1"/>
    </xf>
    <xf numFmtId="0" fontId="5" fillId="2" borderId="90" xfId="6" applyFont="1" applyFill="1" applyBorder="1" applyAlignment="1" applyProtection="1">
      <alignment horizontal="center" vertical="center"/>
      <protection hidden="1"/>
    </xf>
    <xf numFmtId="2" fontId="15" fillId="3" borderId="3" xfId="6" applyNumberFormat="1" applyFont="1" applyFill="1" applyBorder="1" applyAlignment="1" applyProtection="1">
      <alignment horizontal="center" vertical="center"/>
      <protection locked="0"/>
    </xf>
    <xf numFmtId="2" fontId="15" fillId="3" borderId="5" xfId="6" applyNumberFormat="1" applyFont="1" applyFill="1" applyBorder="1" applyAlignment="1" applyProtection="1">
      <alignment horizontal="center" vertical="center"/>
      <protection locked="0"/>
    </xf>
    <xf numFmtId="2" fontId="15" fillId="3" borderId="8" xfId="6" applyNumberFormat="1" applyFont="1" applyFill="1" applyBorder="1" applyAlignment="1" applyProtection="1">
      <alignment horizontal="center" vertical="center"/>
      <protection locked="0"/>
    </xf>
    <xf numFmtId="2" fontId="15" fillId="3" borderId="10" xfId="6" applyNumberFormat="1" applyFont="1" applyFill="1" applyBorder="1" applyAlignment="1" applyProtection="1">
      <alignment horizontal="center" vertical="center"/>
      <protection locked="0"/>
    </xf>
    <xf numFmtId="2" fontId="15" fillId="6" borderId="5" xfId="6" applyNumberFormat="1" applyFont="1" applyFill="1" applyBorder="1" applyAlignment="1" applyProtection="1">
      <alignment horizontal="center" vertical="center"/>
      <protection hidden="1"/>
    </xf>
    <xf numFmtId="2" fontId="15" fillId="6" borderId="8" xfId="6" applyNumberFormat="1" applyFont="1" applyFill="1" applyBorder="1" applyAlignment="1" applyProtection="1">
      <alignment horizontal="center" vertical="center"/>
      <protection hidden="1"/>
    </xf>
    <xf numFmtId="2" fontId="15" fillId="6" borderId="10" xfId="6" applyNumberFormat="1" applyFont="1" applyFill="1" applyBorder="1" applyAlignment="1" applyProtection="1">
      <alignment horizontal="center" vertical="center"/>
      <protection hidden="1"/>
    </xf>
    <xf numFmtId="3" fontId="15" fillId="6" borderId="3" xfId="6" applyNumberFormat="1" applyFont="1" applyFill="1" applyBorder="1" applyAlignment="1" applyProtection="1">
      <alignment horizontal="center" vertical="center"/>
      <protection hidden="1"/>
    </xf>
    <xf numFmtId="3" fontId="15" fillId="6" borderId="86" xfId="6" applyNumberFormat="1" applyFont="1" applyFill="1" applyBorder="1" applyAlignment="1" applyProtection="1">
      <alignment horizontal="center" vertical="center"/>
      <protection hidden="1"/>
    </xf>
    <xf numFmtId="3" fontId="15" fillId="6" borderId="8" xfId="6" applyNumberFormat="1" applyFont="1" applyFill="1" applyBorder="1" applyAlignment="1" applyProtection="1">
      <alignment horizontal="center" vertical="center"/>
      <protection hidden="1"/>
    </xf>
    <xf numFmtId="3" fontId="15" fillId="6" borderId="88" xfId="6" applyNumberFormat="1" applyFont="1" applyFill="1" applyBorder="1" applyAlignment="1" applyProtection="1">
      <alignment horizontal="center" vertical="center"/>
      <protection hidden="1"/>
    </xf>
    <xf numFmtId="2" fontId="15" fillId="6" borderId="91" xfId="6" applyNumberFormat="1" applyFont="1" applyFill="1" applyBorder="1" applyAlignment="1" applyProtection="1">
      <alignment horizontal="center" vertical="center"/>
      <protection hidden="1"/>
    </xf>
    <xf numFmtId="2" fontId="15" fillId="6" borderId="12" xfId="6" applyNumberFormat="1" applyFont="1" applyFill="1" applyBorder="1" applyAlignment="1" applyProtection="1">
      <alignment horizontal="center" vertical="center"/>
      <protection hidden="1"/>
    </xf>
    <xf numFmtId="2" fontId="15" fillId="6" borderId="92" xfId="6" applyNumberFormat="1" applyFont="1" applyFill="1" applyBorder="1" applyAlignment="1" applyProtection="1">
      <alignment horizontal="center" vertical="center"/>
      <protection hidden="1"/>
    </xf>
    <xf numFmtId="0" fontId="15" fillId="7" borderId="82" xfId="6" applyFont="1" applyFill="1" applyBorder="1" applyAlignment="1" applyProtection="1">
      <alignment horizontal="center" vertical="center"/>
      <protection hidden="1"/>
    </xf>
    <xf numFmtId="0" fontId="15" fillId="7" borderId="83" xfId="6" applyFont="1" applyFill="1" applyBorder="1" applyAlignment="1" applyProtection="1">
      <alignment horizontal="center" vertical="center"/>
      <protection hidden="1"/>
    </xf>
    <xf numFmtId="0" fontId="15" fillId="7" borderId="84" xfId="6" applyFont="1" applyFill="1" applyBorder="1" applyAlignment="1" applyProtection="1">
      <alignment horizontal="center" vertical="center"/>
      <protection hidden="1"/>
    </xf>
    <xf numFmtId="0" fontId="15" fillId="7" borderId="85" xfId="6" applyFont="1" applyFill="1" applyBorder="1" applyAlignment="1" applyProtection="1">
      <alignment horizontal="center" vertical="center"/>
      <protection hidden="1"/>
    </xf>
    <xf numFmtId="0" fontId="15" fillId="7" borderId="5" xfId="6" applyFont="1" applyFill="1" applyBorder="1" applyAlignment="1" applyProtection="1">
      <alignment horizontal="center" vertical="center"/>
      <protection hidden="1"/>
    </xf>
    <xf numFmtId="0" fontId="15" fillId="7" borderId="87" xfId="6" applyFont="1" applyFill="1" applyBorder="1" applyAlignment="1" applyProtection="1">
      <alignment horizontal="center" vertical="center"/>
      <protection hidden="1"/>
    </xf>
    <xf numFmtId="0" fontId="15" fillId="7" borderId="10" xfId="6" applyFont="1" applyFill="1" applyBorder="1" applyAlignment="1" applyProtection="1">
      <alignment horizontal="center" vertical="center"/>
      <protection hidden="1"/>
    </xf>
    <xf numFmtId="0" fontId="15" fillId="7" borderId="3" xfId="6" applyFont="1" applyFill="1" applyBorder="1" applyAlignment="1" applyProtection="1">
      <alignment horizontal="center" vertical="center"/>
      <protection hidden="1"/>
    </xf>
    <xf numFmtId="2" fontId="15" fillId="7" borderId="3" xfId="6" applyNumberFormat="1" applyFont="1" applyFill="1" applyBorder="1" applyAlignment="1" applyProtection="1">
      <alignment horizontal="center" vertical="center"/>
      <protection hidden="1"/>
    </xf>
    <xf numFmtId="2" fontId="15" fillId="7" borderId="86" xfId="6" applyNumberFormat="1" applyFont="1" applyFill="1" applyBorder="1" applyAlignment="1" applyProtection="1">
      <alignment horizontal="center" vertical="center"/>
      <protection hidden="1"/>
    </xf>
    <xf numFmtId="0" fontId="15" fillId="7" borderId="8" xfId="6" applyFont="1" applyFill="1" applyBorder="1" applyAlignment="1" applyProtection="1">
      <alignment horizontal="center" vertical="center"/>
      <protection hidden="1"/>
    </xf>
    <xf numFmtId="0" fontId="15" fillId="7" borderId="88" xfId="6" applyFont="1" applyFill="1" applyBorder="1" applyAlignment="1" applyProtection="1">
      <alignment horizontal="center" vertical="center"/>
      <protection hidden="1"/>
    </xf>
    <xf numFmtId="2" fontId="2" fillId="3" borderId="85" xfId="6" applyNumberFormat="1" applyFont="1" applyFill="1" applyBorder="1" applyAlignment="1" applyProtection="1">
      <alignment horizontal="center" vertical="center"/>
      <protection locked="0"/>
    </xf>
    <xf numFmtId="2" fontId="2" fillId="3" borderId="5" xfId="6" applyNumberFormat="1" applyFont="1" applyFill="1" applyBorder="1" applyAlignment="1" applyProtection="1">
      <alignment horizontal="center" vertical="center"/>
      <protection locked="0"/>
    </xf>
    <xf numFmtId="2" fontId="2" fillId="3" borderId="93" xfId="6" applyNumberFormat="1" applyFont="1" applyFill="1" applyBorder="1" applyAlignment="1" applyProtection="1">
      <alignment horizontal="center" vertical="center"/>
      <protection locked="0"/>
    </xf>
    <xf numFmtId="2" fontId="2" fillId="3" borderId="94" xfId="6" applyNumberFormat="1" applyFont="1" applyFill="1" applyBorder="1" applyAlignment="1" applyProtection="1">
      <alignment horizontal="center" vertical="center"/>
      <protection locked="0"/>
    </xf>
    <xf numFmtId="2" fontId="15" fillId="6" borderId="95" xfId="6" applyNumberFormat="1" applyFont="1" applyFill="1" applyBorder="1" applyAlignment="1" applyProtection="1">
      <alignment horizontal="center" vertical="center"/>
      <protection hidden="1"/>
    </xf>
    <xf numFmtId="2" fontId="15" fillId="6" borderId="94" xfId="6" applyNumberFormat="1" applyFont="1" applyFill="1" applyBorder="1" applyAlignment="1" applyProtection="1">
      <alignment horizontal="center" vertical="center"/>
      <protection hidden="1"/>
    </xf>
    <xf numFmtId="3" fontId="15" fillId="6" borderId="5" xfId="6" applyNumberFormat="1" applyFont="1" applyFill="1" applyBorder="1" applyAlignment="1" applyProtection="1">
      <alignment horizontal="center" vertical="center"/>
      <protection hidden="1"/>
    </xf>
    <xf numFmtId="3" fontId="15" fillId="6" borderId="95" xfId="6" applyNumberFormat="1" applyFont="1" applyFill="1" applyBorder="1" applyAlignment="1" applyProtection="1">
      <alignment horizontal="center" vertical="center"/>
      <protection hidden="1"/>
    </xf>
    <xf numFmtId="3" fontId="15" fillId="6" borderId="94" xfId="6" applyNumberFormat="1" applyFont="1" applyFill="1" applyBorder="1" applyAlignment="1" applyProtection="1">
      <alignment horizontal="center" vertical="center"/>
      <protection hidden="1"/>
    </xf>
    <xf numFmtId="3" fontId="15" fillId="7" borderId="85" xfId="6" applyNumberFormat="1" applyFont="1" applyFill="1" applyBorder="1" applyAlignment="1" applyProtection="1">
      <alignment horizontal="center" vertical="center"/>
      <protection hidden="1"/>
    </xf>
    <xf numFmtId="3" fontId="15" fillId="7" borderId="5" xfId="6" applyNumberFormat="1" applyFont="1" applyFill="1" applyBorder="1" applyAlignment="1" applyProtection="1">
      <alignment horizontal="center" vertical="center"/>
      <protection hidden="1"/>
    </xf>
    <xf numFmtId="3" fontId="15" fillId="7" borderId="87" xfId="6" applyNumberFormat="1" applyFont="1" applyFill="1" applyBorder="1" applyAlignment="1" applyProtection="1">
      <alignment horizontal="center" vertical="center"/>
      <protection hidden="1"/>
    </xf>
    <xf numFmtId="3" fontId="15" fillId="7" borderId="10" xfId="6" applyNumberFormat="1" applyFont="1" applyFill="1" applyBorder="1" applyAlignment="1" applyProtection="1">
      <alignment horizontal="center" vertical="center"/>
      <protection hidden="1"/>
    </xf>
    <xf numFmtId="2" fontId="15" fillId="7" borderId="5" xfId="6" applyNumberFormat="1" applyFont="1" applyFill="1" applyBorder="1" applyAlignment="1" applyProtection="1">
      <alignment horizontal="center" vertical="center"/>
      <protection hidden="1"/>
    </xf>
    <xf numFmtId="2" fontId="15" fillId="7" borderId="8" xfId="6" applyNumberFormat="1" applyFont="1" applyFill="1" applyBorder="1" applyAlignment="1" applyProtection="1">
      <alignment horizontal="center" vertical="center"/>
      <protection hidden="1"/>
    </xf>
    <xf numFmtId="2" fontId="15" fillId="7" borderId="10" xfId="6" applyNumberFormat="1" applyFont="1" applyFill="1" applyBorder="1" applyAlignment="1" applyProtection="1">
      <alignment horizontal="center" vertical="center"/>
      <protection hidden="1"/>
    </xf>
    <xf numFmtId="3" fontId="15" fillId="7" borderId="3" xfId="6" applyNumberFormat="1" applyFont="1" applyFill="1" applyBorder="1" applyAlignment="1" applyProtection="1">
      <alignment horizontal="center" vertical="center"/>
      <protection hidden="1"/>
    </xf>
    <xf numFmtId="3" fontId="15" fillId="7" borderId="86" xfId="6" applyNumberFormat="1" applyFont="1" applyFill="1" applyBorder="1" applyAlignment="1" applyProtection="1">
      <alignment horizontal="center" vertical="center"/>
      <protection hidden="1"/>
    </xf>
    <xf numFmtId="3" fontId="15" fillId="7" borderId="8" xfId="6" applyNumberFormat="1" applyFont="1" applyFill="1" applyBorder="1" applyAlignment="1" applyProtection="1">
      <alignment horizontal="center" vertical="center"/>
      <protection hidden="1"/>
    </xf>
    <xf numFmtId="3" fontId="15" fillId="7" borderId="88" xfId="6" applyNumberFormat="1" applyFont="1" applyFill="1" applyBorder="1" applyAlignment="1" applyProtection="1">
      <alignment horizontal="center" vertical="center"/>
      <protection hidden="1"/>
    </xf>
    <xf numFmtId="2" fontId="15" fillId="7" borderId="91" xfId="6" applyNumberFormat="1" applyFont="1" applyFill="1" applyBorder="1" applyAlignment="1" applyProtection="1">
      <alignment horizontal="center" vertical="center"/>
      <protection hidden="1"/>
    </xf>
    <xf numFmtId="2" fontId="15" fillId="7" borderId="12" xfId="6" applyNumberFormat="1" applyFont="1" applyFill="1" applyBorder="1" applyAlignment="1" applyProtection="1">
      <alignment horizontal="center" vertical="center"/>
      <protection hidden="1"/>
    </xf>
    <xf numFmtId="2" fontId="15" fillId="7" borderId="92" xfId="6" applyNumberFormat="1" applyFont="1" applyFill="1" applyBorder="1" applyAlignment="1" applyProtection="1">
      <alignment horizontal="center" vertical="center"/>
      <protection hidden="1"/>
    </xf>
    <xf numFmtId="0" fontId="32" fillId="2" borderId="5" xfId="6" applyFont="1" applyFill="1" applyBorder="1" applyAlignment="1" applyProtection="1">
      <protection hidden="1"/>
    </xf>
    <xf numFmtId="0" fontId="33" fillId="7" borderId="5" xfId="6" applyFont="1" applyFill="1" applyBorder="1" applyAlignment="1" applyProtection="1">
      <protection hidden="1"/>
    </xf>
    <xf numFmtId="0" fontId="15" fillId="10" borderId="82" xfId="6" applyFont="1" applyFill="1" applyBorder="1" applyAlignment="1" applyProtection="1">
      <alignment horizontal="center" vertical="center"/>
      <protection hidden="1"/>
    </xf>
    <xf numFmtId="0" fontId="15" fillId="10" borderId="83" xfId="6" applyFont="1" applyFill="1" applyBorder="1" applyAlignment="1" applyProtection="1">
      <alignment horizontal="center" vertical="center"/>
      <protection hidden="1"/>
    </xf>
    <xf numFmtId="0" fontId="15" fillId="10" borderId="84" xfId="6" applyFont="1" applyFill="1" applyBorder="1" applyAlignment="1" applyProtection="1">
      <alignment horizontal="center" vertical="center"/>
      <protection hidden="1"/>
    </xf>
    <xf numFmtId="0" fontId="15" fillId="10" borderId="85" xfId="6" applyFont="1" applyFill="1" applyBorder="1" applyAlignment="1" applyProtection="1">
      <alignment horizontal="center" vertical="center"/>
      <protection hidden="1"/>
    </xf>
    <xf numFmtId="0" fontId="15" fillId="10" borderId="5" xfId="6" applyFont="1" applyFill="1" applyBorder="1" applyAlignment="1" applyProtection="1">
      <alignment horizontal="center" vertical="center"/>
      <protection hidden="1"/>
    </xf>
    <xf numFmtId="0" fontId="15" fillId="10" borderId="87" xfId="6" applyFont="1" applyFill="1" applyBorder="1" applyAlignment="1" applyProtection="1">
      <alignment horizontal="center" vertical="center"/>
      <protection hidden="1"/>
    </xf>
    <xf numFmtId="0" fontId="15" fillId="10" borderId="10" xfId="6" applyFont="1" applyFill="1" applyBorder="1" applyAlignment="1" applyProtection="1">
      <alignment horizontal="center" vertical="center"/>
      <protection hidden="1"/>
    </xf>
    <xf numFmtId="0" fontId="15" fillId="10" borderId="3" xfId="6" applyFont="1" applyFill="1" applyBorder="1" applyAlignment="1" applyProtection="1">
      <alignment horizontal="center" vertical="center"/>
      <protection hidden="1"/>
    </xf>
    <xf numFmtId="2" fontId="15" fillId="10" borderId="3" xfId="6" applyNumberFormat="1" applyFont="1" applyFill="1" applyBorder="1" applyAlignment="1" applyProtection="1">
      <alignment horizontal="center" vertical="center"/>
      <protection hidden="1"/>
    </xf>
    <xf numFmtId="2" fontId="15" fillId="10" borderId="86" xfId="6" applyNumberFormat="1" applyFont="1" applyFill="1" applyBorder="1" applyAlignment="1" applyProtection="1">
      <alignment horizontal="center" vertical="center"/>
      <protection hidden="1"/>
    </xf>
    <xf numFmtId="0" fontId="15" fillId="10" borderId="8" xfId="6" applyFont="1" applyFill="1" applyBorder="1" applyAlignment="1" applyProtection="1">
      <alignment horizontal="center" vertical="center"/>
      <protection hidden="1"/>
    </xf>
    <xf numFmtId="0" fontId="15" fillId="10" borderId="88" xfId="6" applyFont="1" applyFill="1" applyBorder="1" applyAlignment="1" applyProtection="1">
      <alignment horizontal="center" vertical="center"/>
      <protection hidden="1"/>
    </xf>
    <xf numFmtId="0" fontId="32" fillId="2" borderId="10" xfId="6" applyFont="1" applyFill="1" applyBorder="1" applyAlignment="1" applyProtection="1">
      <protection hidden="1"/>
    </xf>
    <xf numFmtId="0" fontId="33" fillId="7" borderId="10" xfId="6" applyFont="1" applyFill="1" applyBorder="1" applyAlignment="1" applyProtection="1">
      <protection hidden="1"/>
    </xf>
    <xf numFmtId="2" fontId="2" fillId="3" borderId="5" xfId="6" applyNumberFormat="1" applyFont="1" applyFill="1" applyBorder="1" applyAlignment="1" applyProtection="1">
      <protection locked="0"/>
    </xf>
    <xf numFmtId="2" fontId="2" fillId="3" borderId="93" xfId="6" applyNumberFormat="1" applyFont="1" applyFill="1" applyBorder="1" applyAlignment="1" applyProtection="1">
      <protection locked="0"/>
    </xf>
    <xf numFmtId="2" fontId="2" fillId="3" borderId="94" xfId="6" applyNumberFormat="1" applyFont="1" applyFill="1" applyBorder="1" applyAlignment="1" applyProtection="1">
      <protection locked="0"/>
    </xf>
    <xf numFmtId="2" fontId="15" fillId="7" borderId="95" xfId="6" applyNumberFormat="1" applyFont="1" applyFill="1" applyBorder="1" applyAlignment="1" applyProtection="1">
      <alignment horizontal="center" vertical="center"/>
      <protection hidden="1"/>
    </xf>
    <xf numFmtId="2" fontId="15" fillId="7" borderId="94" xfId="6" applyNumberFormat="1" applyFont="1" applyFill="1" applyBorder="1" applyAlignment="1" applyProtection="1">
      <alignment horizontal="center" vertical="center"/>
      <protection hidden="1"/>
    </xf>
    <xf numFmtId="0" fontId="15" fillId="7" borderId="4" xfId="6" applyFont="1" applyFill="1" applyBorder="1" applyAlignment="1" applyProtection="1">
      <protection hidden="1"/>
    </xf>
    <xf numFmtId="0" fontId="15" fillId="7" borderId="95" xfId="6" applyFont="1" applyFill="1" applyBorder="1" applyAlignment="1" applyProtection="1">
      <protection hidden="1"/>
    </xf>
    <xf numFmtId="0" fontId="15" fillId="7" borderId="97" xfId="6" applyFont="1" applyFill="1" applyBorder="1" applyAlignment="1" applyProtection="1">
      <protection hidden="1"/>
    </xf>
    <xf numFmtId="2" fontId="15" fillId="10" borderId="5" xfId="6" applyNumberFormat="1" applyFont="1" applyFill="1" applyBorder="1" applyAlignment="1" applyProtection="1">
      <alignment horizontal="center" vertical="center"/>
      <protection hidden="1"/>
    </xf>
    <xf numFmtId="2" fontId="15" fillId="10" borderId="95" xfId="6" applyNumberFormat="1" applyFont="1" applyFill="1" applyBorder="1" applyAlignment="1" applyProtection="1">
      <alignment horizontal="center" vertical="center"/>
      <protection hidden="1"/>
    </xf>
    <xf numFmtId="2" fontId="15" fillId="10" borderId="94" xfId="6" applyNumberFormat="1" applyFont="1" applyFill="1" applyBorder="1" applyAlignment="1" applyProtection="1">
      <alignment horizontal="center" vertical="center"/>
      <protection hidden="1"/>
    </xf>
    <xf numFmtId="3" fontId="15" fillId="10" borderId="3" xfId="6" applyNumberFormat="1" applyFont="1" applyFill="1" applyBorder="1" applyAlignment="1" applyProtection="1">
      <alignment horizontal="center" vertical="center"/>
      <protection hidden="1"/>
    </xf>
    <xf numFmtId="0" fontId="15" fillId="10" borderId="4" xfId="6" applyFont="1" applyFill="1" applyBorder="1" applyAlignment="1" applyProtection="1">
      <protection hidden="1"/>
    </xf>
    <xf numFmtId="0" fontId="15" fillId="10" borderId="95" xfId="6" applyFont="1" applyFill="1" applyBorder="1" applyAlignment="1" applyProtection="1">
      <protection hidden="1"/>
    </xf>
    <xf numFmtId="0" fontId="15" fillId="10" borderId="97" xfId="6" applyFont="1" applyFill="1" applyBorder="1" applyAlignment="1" applyProtection="1">
      <protection hidden="1"/>
    </xf>
    <xf numFmtId="3" fontId="15" fillId="10" borderId="85" xfId="6" applyNumberFormat="1" applyFont="1" applyFill="1" applyBorder="1" applyAlignment="1" applyProtection="1">
      <alignment horizontal="center" vertical="center"/>
      <protection hidden="1"/>
    </xf>
    <xf numFmtId="3" fontId="15" fillId="10" borderId="5" xfId="6" applyNumberFormat="1" applyFont="1" applyFill="1" applyBorder="1" applyAlignment="1" applyProtection="1">
      <alignment horizontal="center" vertical="center"/>
      <protection hidden="1"/>
    </xf>
    <xf numFmtId="3" fontId="15" fillId="10" borderId="87" xfId="6" applyNumberFormat="1" applyFont="1" applyFill="1" applyBorder="1" applyAlignment="1" applyProtection="1">
      <alignment horizontal="center" vertical="center"/>
      <protection hidden="1"/>
    </xf>
    <xf numFmtId="3" fontId="15" fillId="10" borderId="10" xfId="6" applyNumberFormat="1" applyFont="1" applyFill="1" applyBorder="1" applyAlignment="1" applyProtection="1">
      <alignment horizontal="center" vertical="center"/>
      <protection hidden="1"/>
    </xf>
    <xf numFmtId="2" fontId="15" fillId="10" borderId="8" xfId="6" applyNumberFormat="1" applyFont="1" applyFill="1" applyBorder="1" applyAlignment="1" applyProtection="1">
      <alignment horizontal="center" vertical="center"/>
      <protection hidden="1"/>
    </xf>
    <xf numFmtId="2" fontId="15" fillId="10" borderId="10" xfId="6" applyNumberFormat="1" applyFont="1" applyFill="1" applyBorder="1" applyAlignment="1" applyProtection="1">
      <alignment horizontal="center" vertical="center"/>
      <protection hidden="1"/>
    </xf>
    <xf numFmtId="3" fontId="15" fillId="10" borderId="86" xfId="6" applyNumberFormat="1" applyFont="1" applyFill="1" applyBorder="1" applyAlignment="1" applyProtection="1">
      <alignment horizontal="center" vertical="center"/>
      <protection hidden="1"/>
    </xf>
    <xf numFmtId="3" fontId="15" fillId="10" borderId="8" xfId="6" applyNumberFormat="1" applyFont="1" applyFill="1" applyBorder="1" applyAlignment="1" applyProtection="1">
      <alignment horizontal="center" vertical="center"/>
      <protection hidden="1"/>
    </xf>
    <xf numFmtId="3" fontId="15" fillId="10" borderId="88" xfId="6" applyNumberFormat="1" applyFont="1" applyFill="1" applyBorder="1" applyAlignment="1" applyProtection="1">
      <alignment horizontal="center" vertical="center"/>
      <protection hidden="1"/>
    </xf>
    <xf numFmtId="2" fontId="15" fillId="10" borderId="91" xfId="6" applyNumberFormat="1" applyFont="1" applyFill="1" applyBorder="1" applyAlignment="1" applyProtection="1">
      <alignment horizontal="center" vertical="center"/>
      <protection hidden="1"/>
    </xf>
    <xf numFmtId="2" fontId="15" fillId="10" borderId="12" xfId="6" applyNumberFormat="1" applyFont="1" applyFill="1" applyBorder="1" applyAlignment="1" applyProtection="1">
      <alignment horizontal="center" vertical="center"/>
      <protection hidden="1"/>
    </xf>
    <xf numFmtId="2" fontId="15" fillId="10" borderId="92" xfId="6" applyNumberFormat="1" applyFont="1" applyFill="1" applyBorder="1" applyAlignment="1" applyProtection="1">
      <alignment horizontal="center" vertical="center"/>
      <protection hidden="1"/>
    </xf>
    <xf numFmtId="0" fontId="33" fillId="10" borderId="5" xfId="6" applyFont="1" applyFill="1" applyBorder="1" applyAlignment="1" applyProtection="1">
      <protection hidden="1"/>
    </xf>
    <xf numFmtId="0" fontId="10" fillId="2" borderId="98" xfId="6" applyFont="1" applyFill="1" applyBorder="1" applyAlignment="1" applyProtection="1">
      <alignment horizontal="center" vertical="center"/>
      <protection hidden="1"/>
    </xf>
    <xf numFmtId="0" fontId="22" fillId="2" borderId="99" xfId="6" applyFont="1" applyFill="1" applyBorder="1" applyAlignment="1" applyProtection="1">
      <alignment horizontal="center" vertical="center"/>
      <protection hidden="1"/>
    </xf>
    <xf numFmtId="0" fontId="22" fillId="2" borderId="100" xfId="6" applyFont="1" applyFill="1" applyBorder="1" applyAlignment="1" applyProtection="1">
      <alignment horizontal="center" vertical="center"/>
      <protection hidden="1"/>
    </xf>
    <xf numFmtId="0" fontId="10" fillId="2" borderId="101" xfId="6" applyFont="1" applyFill="1" applyBorder="1" applyAlignment="1" applyProtection="1">
      <alignment horizontal="left" vertical="center"/>
      <protection hidden="1"/>
    </xf>
    <xf numFmtId="0" fontId="22" fillId="2" borderId="21" xfId="6" applyFont="1" applyFill="1" applyBorder="1" applyAlignment="1" applyProtection="1">
      <alignment horizontal="left" vertical="center"/>
      <protection hidden="1"/>
    </xf>
    <xf numFmtId="0" fontId="10" fillId="2" borderId="101" xfId="6" applyFont="1" applyFill="1" applyBorder="1" applyAlignment="1" applyProtection="1">
      <alignment horizontal="center" vertical="center"/>
      <protection hidden="1"/>
    </xf>
    <xf numFmtId="0" fontId="22" fillId="2" borderId="21" xfId="6" applyFont="1" applyFill="1" applyBorder="1" applyAlignment="1" applyProtection="1">
      <alignment horizontal="center" vertical="center"/>
      <protection hidden="1"/>
    </xf>
    <xf numFmtId="0" fontId="22" fillId="2" borderId="102" xfId="6" applyFont="1" applyFill="1" applyBorder="1" applyAlignment="1" applyProtection="1">
      <alignment horizontal="center" vertical="center"/>
      <protection hidden="1"/>
    </xf>
    <xf numFmtId="0" fontId="33" fillId="10" borderId="10" xfId="6" applyFont="1" applyFill="1" applyBorder="1" applyAlignment="1" applyProtection="1">
      <protection hidden="1"/>
    </xf>
    <xf numFmtId="0" fontId="10" fillId="2" borderId="103" xfId="6" applyFont="1" applyFill="1" applyBorder="1" applyAlignment="1" applyProtection="1">
      <alignment horizontal="left" vertical="center"/>
      <protection hidden="1"/>
    </xf>
    <xf numFmtId="0" fontId="22" fillId="2" borderId="104" xfId="6" applyFont="1" applyFill="1" applyBorder="1" applyAlignment="1" applyProtection="1">
      <alignment horizontal="left" vertical="center"/>
      <protection hidden="1"/>
    </xf>
    <xf numFmtId="0" fontId="13" fillId="4" borderId="11" xfId="6" applyFont="1" applyFill="1" applyBorder="1" applyAlignment="1" applyProtection="1">
      <alignment horizontal="center" vertical="center"/>
      <protection hidden="1"/>
    </xf>
    <xf numFmtId="0" fontId="11" fillId="0" borderId="12" xfId="6" applyBorder="1" applyAlignment="1" applyProtection="1">
      <alignment horizontal="center" vertical="center"/>
      <protection hidden="1"/>
    </xf>
    <xf numFmtId="0" fontId="11" fillId="0" borderId="13" xfId="6" applyBorder="1" applyAlignment="1" applyProtection="1">
      <alignment horizontal="center" vertical="center"/>
      <protection hidden="1"/>
    </xf>
    <xf numFmtId="0" fontId="36" fillId="2" borderId="106" xfId="6" applyFont="1" applyFill="1" applyBorder="1" applyAlignment="1" applyProtection="1">
      <alignment horizontal="center" vertical="center"/>
      <protection hidden="1"/>
    </xf>
    <xf numFmtId="0" fontId="39" fillId="2" borderId="109" xfId="6" applyFont="1" applyFill="1" applyBorder="1" applyAlignment="1" applyProtection="1">
      <alignment horizontal="center" vertical="center"/>
      <protection hidden="1"/>
    </xf>
    <xf numFmtId="3" fontId="37" fillId="3" borderId="107" xfId="6" applyNumberFormat="1" applyFont="1" applyFill="1" applyBorder="1" applyAlignment="1" applyProtection="1">
      <alignment horizontal="center" vertical="center"/>
      <protection locked="0"/>
    </xf>
    <xf numFmtId="0" fontId="38" fillId="3" borderId="107" xfId="6" applyFont="1" applyFill="1" applyBorder="1" applyAlignment="1" applyProtection="1">
      <alignment horizontal="center" vertical="center"/>
      <protection locked="0"/>
    </xf>
    <xf numFmtId="0" fontId="38" fillId="3" borderId="108" xfId="6" applyFont="1" applyFill="1" applyBorder="1" applyAlignment="1" applyProtection="1">
      <alignment horizontal="center" vertical="center"/>
      <protection locked="0"/>
    </xf>
    <xf numFmtId="0" fontId="38" fillId="3" borderId="110" xfId="6" applyFont="1" applyFill="1" applyBorder="1" applyAlignment="1" applyProtection="1">
      <alignment horizontal="center" vertical="center"/>
      <protection locked="0"/>
    </xf>
    <xf numFmtId="0" fontId="38" fillId="3" borderId="111" xfId="6" applyFont="1" applyFill="1" applyBorder="1" applyAlignment="1" applyProtection="1">
      <alignment horizontal="center" vertical="center"/>
      <protection locked="0"/>
    </xf>
    <xf numFmtId="0" fontId="10" fillId="2" borderId="112" xfId="6" applyFont="1" applyFill="1" applyBorder="1" applyAlignment="1" applyProtection="1">
      <alignment horizontal="center" vertical="center"/>
      <protection hidden="1"/>
    </xf>
    <xf numFmtId="0" fontId="22" fillId="2" borderId="113" xfId="6" applyFont="1" applyFill="1" applyBorder="1" applyAlignment="1" applyProtection="1">
      <alignment horizontal="center" vertical="center"/>
      <protection hidden="1"/>
    </xf>
    <xf numFmtId="0" fontId="22" fillId="2" borderId="114" xfId="6" applyFont="1" applyFill="1" applyBorder="1" applyAlignment="1" applyProtection="1">
      <alignment horizontal="center" vertical="center"/>
      <protection hidden="1"/>
    </xf>
    <xf numFmtId="0" fontId="10" fillId="2" borderId="113" xfId="6" applyFont="1" applyFill="1" applyBorder="1" applyAlignment="1" applyProtection="1">
      <alignment horizontal="center" vertical="center"/>
      <protection hidden="1"/>
    </xf>
    <xf numFmtId="0" fontId="10" fillId="2" borderId="113" xfId="6" applyFont="1" applyFill="1" applyBorder="1" applyAlignment="1" applyProtection="1">
      <alignment vertical="center"/>
      <protection hidden="1"/>
    </xf>
    <xf numFmtId="0" fontId="10" fillId="2" borderId="114" xfId="6" applyFont="1" applyFill="1" applyBorder="1" applyAlignment="1" applyProtection="1">
      <alignment vertical="center"/>
      <protection hidden="1"/>
    </xf>
    <xf numFmtId="0" fontId="10" fillId="2" borderId="21" xfId="6" applyFont="1" applyFill="1" applyBorder="1" applyAlignment="1" applyProtection="1">
      <alignment horizontal="center" vertical="center"/>
      <protection hidden="1"/>
    </xf>
    <xf numFmtId="0" fontId="10" fillId="2" borderId="102" xfId="6" applyFont="1" applyFill="1" applyBorder="1" applyAlignment="1" applyProtection="1">
      <alignment horizontal="center" vertical="center"/>
      <protection hidden="1"/>
    </xf>
    <xf numFmtId="168" fontId="10" fillId="2" borderId="104" xfId="6" applyNumberFormat="1" applyFont="1" applyFill="1" applyBorder="1" applyAlignment="1" applyProtection="1">
      <alignment horizontal="center" vertical="center"/>
      <protection hidden="1"/>
    </xf>
    <xf numFmtId="168" fontId="10" fillId="2" borderId="105" xfId="6" applyNumberFormat="1" applyFont="1" applyFill="1" applyBorder="1" applyAlignment="1" applyProtection="1">
      <alignment horizontal="center" vertical="center"/>
      <protection hidden="1"/>
    </xf>
    <xf numFmtId="0" fontId="40" fillId="0" borderId="0" xfId="6" applyFont="1" applyBorder="1" applyAlignment="1" applyProtection="1">
      <alignment horizontal="left" vertical="center" textRotation="90"/>
      <protection hidden="1"/>
    </xf>
    <xf numFmtId="168" fontId="10" fillId="2" borderId="116" xfId="6" applyNumberFormat="1" applyFont="1" applyFill="1" applyBorder="1" applyAlignment="1" applyProtection="1">
      <alignment horizontal="center" vertical="center"/>
      <protection hidden="1"/>
    </xf>
    <xf numFmtId="168" fontId="22" fillId="2" borderId="117" xfId="6" applyNumberFormat="1" applyFont="1" applyFill="1" applyBorder="1" applyAlignment="1" applyProtection="1">
      <alignment horizontal="center" vertical="center"/>
      <protection hidden="1"/>
    </xf>
    <xf numFmtId="0" fontId="22" fillId="2" borderId="113" xfId="6" applyFont="1" applyFill="1" applyBorder="1" applyAlignment="1" applyProtection="1">
      <alignment vertical="center"/>
      <protection hidden="1"/>
    </xf>
    <xf numFmtId="0" fontId="22" fillId="2" borderId="114" xfId="6" applyFont="1" applyFill="1" applyBorder="1" applyAlignment="1" applyProtection="1">
      <alignment vertical="center"/>
      <protection hidden="1"/>
    </xf>
    <xf numFmtId="168" fontId="10" fillId="2" borderId="117" xfId="6" applyNumberFormat="1" applyFont="1" applyFill="1" applyBorder="1" applyAlignment="1" applyProtection="1">
      <alignment horizontal="center" vertical="center"/>
      <protection hidden="1"/>
    </xf>
    <xf numFmtId="0" fontId="15" fillId="0" borderId="0" xfId="15" applyFont="1" applyBorder="1" applyAlignment="1" applyProtection="1">
      <protection hidden="1"/>
    </xf>
    <xf numFmtId="0" fontId="15" fillId="0" borderId="0" xfId="15" applyFont="1" applyAlignment="1" applyProtection="1">
      <protection hidden="1"/>
    </xf>
    <xf numFmtId="0" fontId="12" fillId="0" borderId="4" xfId="15" applyFont="1" applyBorder="1" applyAlignment="1" applyProtection="1">
      <alignment horizontal="center" vertical="center"/>
      <protection hidden="1"/>
    </xf>
    <xf numFmtId="10" fontId="5" fillId="2" borderId="15" xfId="15" applyNumberFormat="1" applyFont="1" applyFill="1" applyBorder="1" applyAlignment="1" applyProtection="1">
      <alignment horizontal="center" vertical="center"/>
      <protection hidden="1"/>
    </xf>
    <xf numFmtId="10" fontId="5" fillId="2" borderId="11" xfId="15" applyNumberFormat="1" applyFont="1" applyFill="1" applyBorder="1" applyAlignment="1" applyProtection="1">
      <alignment horizontal="center" vertical="center"/>
      <protection hidden="1"/>
    </xf>
    <xf numFmtId="10" fontId="5" fillId="2" borderId="13" xfId="15" applyNumberFormat="1" applyFont="1" applyFill="1" applyBorder="1" applyAlignment="1" applyProtection="1">
      <alignment horizontal="center" vertical="center"/>
      <protection hidden="1"/>
    </xf>
    <xf numFmtId="0" fontId="5" fillId="2" borderId="17" xfId="15" applyFont="1" applyFill="1" applyBorder="1" applyAlignment="1" applyProtection="1">
      <alignment horizontal="center" vertical="center"/>
      <protection hidden="1"/>
    </xf>
    <xf numFmtId="0" fontId="5" fillId="2" borderId="18" xfId="15" applyFont="1" applyFill="1" applyBorder="1" applyAlignment="1" applyProtection="1">
      <alignment horizontal="center" vertical="center"/>
      <protection hidden="1"/>
    </xf>
    <xf numFmtId="0" fontId="5" fillId="2" borderId="54" xfId="15" applyFont="1" applyFill="1" applyBorder="1" applyAlignment="1" applyProtection="1">
      <alignment horizontal="center" vertical="center"/>
      <protection hidden="1"/>
    </xf>
    <xf numFmtId="0" fontId="5" fillId="2" borderId="55" xfId="15" applyFont="1" applyFill="1" applyBorder="1" applyAlignment="1" applyProtection="1">
      <alignment horizontal="center" vertical="center"/>
      <protection hidden="1"/>
    </xf>
    <xf numFmtId="0" fontId="5" fillId="2" borderId="6" xfId="15" applyFont="1" applyFill="1" applyBorder="1" applyAlignment="1" applyProtection="1">
      <alignment horizontal="center" vertical="center"/>
      <protection hidden="1"/>
    </xf>
    <xf numFmtId="0" fontId="5" fillId="2" borderId="7" xfId="15" applyFont="1" applyFill="1" applyBorder="1" applyAlignment="1" applyProtection="1">
      <alignment horizontal="center" vertical="center"/>
      <protection hidden="1"/>
    </xf>
    <xf numFmtId="0" fontId="5" fillId="2" borderId="50" xfId="15" applyFont="1" applyFill="1" applyBorder="1" applyAlignment="1" applyProtection="1">
      <alignment horizontal="center" vertical="center"/>
      <protection hidden="1"/>
    </xf>
    <xf numFmtId="0" fontId="5" fillId="2" borderId="52" xfId="15" applyFont="1" applyFill="1" applyBorder="1" applyAlignment="1" applyProtection="1">
      <alignment horizontal="center" vertical="center"/>
      <protection hidden="1"/>
    </xf>
    <xf numFmtId="10" fontId="98" fillId="3" borderId="53" xfId="8" applyNumberFormat="1" applyFont="1" applyFill="1" applyBorder="1" applyAlignment="1" applyProtection="1">
      <alignment horizontal="center" vertical="center"/>
      <protection locked="0"/>
    </xf>
    <xf numFmtId="10" fontId="98" fillId="3" borderId="46" xfId="8" applyNumberFormat="1" applyFont="1" applyFill="1" applyBorder="1" applyAlignment="1" applyProtection="1">
      <alignment horizontal="center" vertical="center"/>
      <protection locked="0"/>
    </xf>
    <xf numFmtId="0" fontId="5" fillId="2" borderId="150" xfId="64" applyFont="1" applyFill="1" applyBorder="1" applyAlignment="1" applyProtection="1">
      <alignment horizontal="center" vertical="center"/>
      <protection hidden="1"/>
    </xf>
    <xf numFmtId="0" fontId="5" fillId="2" borderId="165" xfId="64" applyFont="1" applyFill="1" applyBorder="1" applyAlignment="1" applyProtection="1">
      <alignment horizontal="center" vertical="center"/>
      <protection hidden="1"/>
    </xf>
    <xf numFmtId="0" fontId="5" fillId="2" borderId="89" xfId="64" applyFont="1" applyFill="1" applyBorder="1" applyAlignment="1" applyProtection="1">
      <alignment horizontal="center" vertical="center"/>
      <protection hidden="1"/>
    </xf>
    <xf numFmtId="0" fontId="5" fillId="2" borderId="0" xfId="64" applyFont="1" applyFill="1" applyBorder="1" applyAlignment="1" applyProtection="1">
      <alignment horizontal="center" vertical="center"/>
      <protection hidden="1"/>
    </xf>
    <xf numFmtId="0" fontId="5" fillId="2" borderId="151" xfId="64" applyFont="1" applyFill="1" applyBorder="1" applyAlignment="1" applyProtection="1">
      <alignment horizontal="center" vertical="center"/>
      <protection hidden="1"/>
    </xf>
    <xf numFmtId="0" fontId="5" fillId="2" borderId="126" xfId="64" applyFont="1" applyFill="1" applyBorder="1" applyAlignment="1" applyProtection="1">
      <alignment horizontal="center" vertical="center"/>
      <protection hidden="1"/>
    </xf>
    <xf numFmtId="3" fontId="6" fillId="3" borderId="3" xfId="64" applyNumberFormat="1" applyFont="1" applyFill="1" applyBorder="1" applyAlignment="1" applyProtection="1">
      <alignment horizontal="center" vertical="center"/>
      <protection locked="0"/>
    </xf>
    <xf numFmtId="3" fontId="6" fillId="3" borderId="5" xfId="64" applyNumberFormat="1" applyFont="1" applyFill="1" applyBorder="1" applyAlignment="1" applyProtection="1">
      <alignment horizontal="center" vertical="center"/>
      <protection locked="0"/>
    </xf>
    <xf numFmtId="3" fontId="6" fillId="3" borderId="27" xfId="64" applyNumberFormat="1" applyFont="1" applyFill="1" applyBorder="1" applyAlignment="1" applyProtection="1">
      <alignment horizontal="center" vertical="center"/>
      <protection locked="0"/>
    </xf>
    <xf numFmtId="3" fontId="6" fillId="3" borderId="28" xfId="64" applyNumberFormat="1" applyFont="1" applyFill="1" applyBorder="1" applyAlignment="1" applyProtection="1">
      <alignment horizontal="center" vertical="center"/>
      <protection locked="0"/>
    </xf>
    <xf numFmtId="3" fontId="6" fillId="3" borderId="8" xfId="64" applyNumberFormat="1" applyFont="1" applyFill="1" applyBorder="1" applyAlignment="1" applyProtection="1">
      <alignment horizontal="center" vertical="center"/>
      <protection locked="0"/>
    </xf>
    <xf numFmtId="3" fontId="6" fillId="3" borderId="10" xfId="64" applyNumberFormat="1" applyFont="1" applyFill="1" applyBorder="1" applyAlignment="1" applyProtection="1">
      <alignment horizontal="center" vertical="center"/>
      <protection locked="0"/>
    </xf>
    <xf numFmtId="0" fontId="5" fillId="2" borderId="144" xfId="64" applyFont="1" applyFill="1" applyBorder="1" applyAlignment="1" applyProtection="1">
      <alignment horizontal="center" vertical="center"/>
      <protection hidden="1"/>
    </xf>
    <xf numFmtId="0" fontId="5" fillId="2" borderId="44" xfId="64" applyFont="1" applyFill="1" applyBorder="1" applyAlignment="1" applyProtection="1">
      <alignment horizontal="center" vertical="center"/>
      <protection hidden="1"/>
    </xf>
    <xf numFmtId="0" fontId="5" fillId="2" borderId="146" xfId="64" applyFont="1" applyFill="1" applyBorder="1" applyAlignment="1" applyProtection="1">
      <alignment horizontal="center" vertical="center"/>
      <protection hidden="1"/>
    </xf>
    <xf numFmtId="0" fontId="5" fillId="2" borderId="29" xfId="64" applyFont="1" applyFill="1" applyBorder="1" applyAlignment="1" applyProtection="1">
      <alignment horizontal="center" vertical="center"/>
      <protection hidden="1"/>
    </xf>
    <xf numFmtId="170" fontId="62" fillId="3" borderId="167" xfId="64" applyNumberFormat="1" applyFont="1" applyFill="1" applyBorder="1" applyAlignment="1" applyProtection="1">
      <alignment horizontal="center" vertical="center"/>
      <protection locked="0"/>
    </xf>
    <xf numFmtId="170" fontId="62" fillId="3" borderId="179" xfId="64" applyNumberFormat="1" applyFont="1" applyFill="1" applyBorder="1" applyAlignment="1" applyProtection="1">
      <alignment horizontal="center" vertical="center"/>
      <protection locked="0"/>
    </xf>
    <xf numFmtId="170" fontId="62" fillId="3" borderId="9" xfId="64" applyNumberFormat="1" applyFont="1" applyFill="1" applyBorder="1" applyAlignment="1" applyProtection="1">
      <alignment horizontal="center" vertical="center"/>
      <protection locked="0"/>
    </xf>
    <xf numFmtId="170" fontId="62" fillId="3" borderId="88" xfId="64" applyNumberFormat="1" applyFont="1" applyFill="1" applyBorder="1" applyAlignment="1" applyProtection="1">
      <alignment horizontal="center" vertical="center"/>
      <protection locked="0"/>
    </xf>
    <xf numFmtId="3" fontId="10" fillId="2" borderId="126" xfId="64" applyNumberFormat="1" applyFont="1" applyFill="1" applyBorder="1" applyAlignment="1" applyProtection="1">
      <alignment horizontal="center" vertical="center"/>
      <protection hidden="1"/>
    </xf>
    <xf numFmtId="3" fontId="10" fillId="2" borderId="146" xfId="64" applyNumberFormat="1" applyFont="1" applyFill="1" applyBorder="1" applyAlignment="1" applyProtection="1">
      <alignment horizontal="center" vertical="center"/>
      <protection hidden="1"/>
    </xf>
    <xf numFmtId="3" fontId="10" fillId="2" borderId="34" xfId="64" applyNumberFormat="1" applyFont="1" applyFill="1" applyBorder="1" applyAlignment="1" applyProtection="1">
      <alignment horizontal="center" vertical="center"/>
      <protection hidden="1"/>
    </xf>
    <xf numFmtId="3" fontId="10" fillId="2" borderId="180" xfId="64" applyNumberFormat="1" applyFont="1" applyFill="1" applyBorder="1" applyAlignment="1" applyProtection="1">
      <alignment horizontal="center" vertical="center"/>
      <protection hidden="1"/>
    </xf>
    <xf numFmtId="3" fontId="10" fillId="2" borderId="165" xfId="64" applyNumberFormat="1" applyFont="1" applyFill="1" applyBorder="1" applyAlignment="1" applyProtection="1">
      <alignment horizontal="center" vertical="center"/>
      <protection hidden="1"/>
    </xf>
    <xf numFmtId="3" fontId="10" fillId="2" borderId="119" xfId="64" applyNumberFormat="1" applyFont="1" applyFill="1" applyBorder="1" applyAlignment="1" applyProtection="1">
      <alignment horizontal="center" vertical="center"/>
      <protection hidden="1"/>
    </xf>
    <xf numFmtId="3" fontId="10" fillId="2" borderId="120" xfId="64" applyNumberFormat="1" applyFont="1" applyFill="1" applyBorder="1" applyAlignment="1" applyProtection="1">
      <alignment horizontal="center" vertical="center"/>
      <protection hidden="1"/>
    </xf>
    <xf numFmtId="3" fontId="10" fillId="2" borderId="175" xfId="64" applyNumberFormat="1" applyFont="1" applyFill="1" applyBorder="1" applyAlignment="1" applyProtection="1">
      <alignment horizontal="center" vertical="center"/>
      <protection hidden="1"/>
    </xf>
    <xf numFmtId="0" fontId="5" fillId="2" borderId="141" xfId="64" applyFont="1" applyFill="1" applyBorder="1" applyAlignment="1" applyProtection="1">
      <alignment horizontal="center" vertical="center"/>
      <protection hidden="1"/>
    </xf>
    <xf numFmtId="0" fontId="5" fillId="2" borderId="14" xfId="64" applyFont="1" applyFill="1" applyBorder="1" applyAlignment="1" applyProtection="1">
      <alignment horizontal="center" vertical="center"/>
      <protection hidden="1"/>
    </xf>
    <xf numFmtId="165" fontId="7" fillId="3" borderId="11" xfId="64" applyNumberFormat="1" applyFont="1" applyFill="1" applyBorder="1" applyAlignment="1" applyProtection="1">
      <alignment horizontal="center" vertical="center"/>
      <protection locked="0"/>
    </xf>
    <xf numFmtId="165" fontId="7" fillId="3" borderId="12" xfId="64" applyNumberFormat="1" applyFont="1" applyFill="1" applyBorder="1" applyAlignment="1" applyProtection="1">
      <alignment horizontal="center" vertical="center"/>
      <protection locked="0"/>
    </xf>
    <xf numFmtId="165" fontId="7" fillId="3" borderId="92" xfId="64" applyNumberFormat="1" applyFont="1" applyFill="1" applyBorder="1" applyAlignment="1" applyProtection="1">
      <alignment horizontal="center" vertical="center"/>
      <protection locked="0"/>
    </xf>
    <xf numFmtId="0" fontId="7" fillId="3" borderId="11" xfId="64" applyFont="1" applyFill="1" applyBorder="1" applyAlignment="1" applyProtection="1">
      <alignment horizontal="center" vertical="center"/>
      <protection locked="0"/>
    </xf>
    <xf numFmtId="0" fontId="7" fillId="3" borderId="12" xfId="64" applyFont="1" applyFill="1" applyBorder="1" applyAlignment="1" applyProtection="1">
      <alignment horizontal="center" vertical="center"/>
      <protection locked="0"/>
    </xf>
    <xf numFmtId="0" fontId="7" fillId="3" borderId="92" xfId="64" applyFont="1" applyFill="1" applyBorder="1" applyAlignment="1" applyProtection="1">
      <alignment horizontal="center" vertical="center"/>
      <protection locked="0"/>
    </xf>
    <xf numFmtId="0" fontId="2" fillId="0" borderId="0" xfId="64" applyFont="1" applyAlignment="1" applyProtection="1">
      <alignment horizontal="left"/>
      <protection hidden="1"/>
    </xf>
    <xf numFmtId="0" fontId="5" fillId="2" borderId="136" xfId="64" applyFont="1" applyFill="1" applyBorder="1" applyAlignment="1" applyProtection="1">
      <alignment horizontal="center" vertical="center"/>
      <protection hidden="1"/>
    </xf>
    <xf numFmtId="0" fontId="5" fillId="2" borderId="137" xfId="64" applyFont="1" applyFill="1" applyBorder="1" applyAlignment="1" applyProtection="1">
      <alignment horizontal="center" vertical="center"/>
      <protection hidden="1"/>
    </xf>
    <xf numFmtId="0" fontId="5" fillId="2" borderId="140" xfId="64" applyFont="1" applyFill="1" applyBorder="1" applyAlignment="1" applyProtection="1">
      <alignment horizontal="center" vertical="center"/>
      <protection hidden="1"/>
    </xf>
    <xf numFmtId="0" fontId="5" fillId="2" borderId="7" xfId="64" applyFont="1" applyFill="1" applyBorder="1" applyAlignment="1" applyProtection="1">
      <alignment horizontal="center" vertical="center"/>
      <protection hidden="1"/>
    </xf>
    <xf numFmtId="0" fontId="6" fillId="3" borderId="138" xfId="68" applyFont="1" applyFill="1" applyBorder="1" applyAlignment="1" applyProtection="1">
      <alignment horizontal="center" vertical="center"/>
      <protection locked="0"/>
    </xf>
    <xf numFmtId="0" fontId="6" fillId="3" borderId="63" xfId="68" applyFont="1" applyFill="1" applyBorder="1" applyAlignment="1" applyProtection="1">
      <alignment horizontal="center" vertical="center"/>
      <protection locked="0"/>
    </xf>
    <xf numFmtId="0" fontId="6" fillId="3" borderId="139" xfId="68" applyFont="1" applyFill="1" applyBorder="1" applyAlignment="1" applyProtection="1">
      <alignment horizontal="center" vertical="center"/>
      <protection locked="0"/>
    </xf>
    <xf numFmtId="0" fontId="6" fillId="3" borderId="8" xfId="68" applyFont="1" applyFill="1" applyBorder="1" applyAlignment="1" applyProtection="1">
      <alignment horizontal="center" vertical="center"/>
      <protection locked="0"/>
    </xf>
    <xf numFmtId="0" fontId="6" fillId="3" borderId="9" xfId="68" applyFont="1" applyFill="1" applyBorder="1" applyAlignment="1" applyProtection="1">
      <alignment horizontal="center" vertical="center"/>
      <protection locked="0"/>
    </xf>
    <xf numFmtId="0" fontId="6" fillId="3" borderId="88" xfId="68" applyFont="1" applyFill="1" applyBorder="1" applyAlignment="1" applyProtection="1">
      <alignment horizontal="center" vertical="center"/>
      <protection locked="0"/>
    </xf>
    <xf numFmtId="0" fontId="99" fillId="2" borderId="1" xfId="15" applyFont="1" applyFill="1" applyBorder="1" applyAlignment="1" applyProtection="1">
      <alignment horizontal="center" vertical="center"/>
      <protection hidden="1"/>
    </xf>
    <xf numFmtId="0" fontId="99" fillId="2" borderId="48" xfId="15" applyFont="1" applyFill="1" applyBorder="1" applyAlignment="1" applyProtection="1">
      <alignment horizontal="center" vertical="center"/>
      <protection hidden="1"/>
    </xf>
    <xf numFmtId="0" fontId="99" fillId="2" borderId="50" xfId="15" applyFont="1" applyFill="1" applyBorder="1" applyAlignment="1" applyProtection="1">
      <alignment horizontal="center" vertical="center"/>
      <protection hidden="1"/>
    </xf>
    <xf numFmtId="0" fontId="99" fillId="2" borderId="51" xfId="15" applyFont="1" applyFill="1" applyBorder="1" applyAlignment="1" applyProtection="1">
      <alignment horizontal="center" vertical="center"/>
      <protection hidden="1"/>
    </xf>
    <xf numFmtId="0" fontId="99" fillId="2" borderId="6" xfId="8" applyFont="1" applyFill="1" applyBorder="1" applyAlignment="1" applyProtection="1">
      <alignment horizontal="center" vertical="center"/>
      <protection hidden="1"/>
    </xf>
    <xf numFmtId="0" fontId="99" fillId="2" borderId="30" xfId="8" applyFont="1" applyFill="1" applyBorder="1" applyAlignment="1" applyProtection="1">
      <alignment horizontal="center" vertical="center"/>
      <protection hidden="1"/>
    </xf>
    <xf numFmtId="0" fontId="99" fillId="2" borderId="131" xfId="15" applyFont="1" applyFill="1" applyBorder="1" applyAlignment="1" applyProtection="1">
      <alignment horizontal="center" vertical="center"/>
      <protection locked="0"/>
    </xf>
    <xf numFmtId="0" fontId="99" fillId="2" borderId="144" xfId="15" applyFont="1" applyFill="1" applyBorder="1" applyAlignment="1" applyProtection="1">
      <alignment horizontal="center" vertical="center"/>
      <protection locked="0"/>
    </xf>
    <xf numFmtId="0" fontId="5" fillId="2" borderId="142" xfId="64" applyFont="1" applyFill="1" applyBorder="1" applyAlignment="1" applyProtection="1">
      <alignment horizontal="center" vertical="center"/>
      <protection hidden="1"/>
    </xf>
    <xf numFmtId="0" fontId="5" fillId="2" borderId="143" xfId="64" applyFont="1" applyFill="1" applyBorder="1" applyAlignment="1" applyProtection="1">
      <alignment horizontal="center" vertical="center"/>
      <protection hidden="1"/>
    </xf>
    <xf numFmtId="0" fontId="7" fillId="3" borderId="160" xfId="64" applyFont="1" applyFill="1" applyBorder="1" applyAlignment="1" applyProtection="1">
      <alignment horizontal="center" vertical="center"/>
      <protection locked="0"/>
    </xf>
    <xf numFmtId="0" fontId="7" fillId="3" borderId="181" xfId="64" applyFont="1" applyFill="1" applyBorder="1" applyAlignment="1" applyProtection="1">
      <alignment horizontal="center" vertical="center"/>
      <protection locked="0"/>
    </xf>
    <xf numFmtId="0" fontId="7" fillId="3" borderId="182" xfId="64" applyFont="1" applyFill="1" applyBorder="1" applyAlignment="1" applyProtection="1">
      <alignment horizontal="center" vertical="center"/>
      <protection locked="0"/>
    </xf>
    <xf numFmtId="0" fontId="4" fillId="0" borderId="0" xfId="64" applyFont="1" applyFill="1" applyBorder="1" applyAlignment="1" applyProtection="1">
      <alignment horizontal="center" vertical="top"/>
      <protection hidden="1"/>
    </xf>
    <xf numFmtId="0" fontId="99" fillId="2" borderId="1" xfId="2" applyNumberFormat="1" applyFont="1" applyFill="1" applyBorder="1" applyAlignment="1" applyProtection="1">
      <alignment horizontal="center" vertical="center"/>
      <protection hidden="1"/>
    </xf>
    <xf numFmtId="0" fontId="1" fillId="0" borderId="2" xfId="64" applyFont="1" applyBorder="1"/>
    <xf numFmtId="0" fontId="99" fillId="2" borderId="6" xfId="2" applyFont="1" applyFill="1" applyBorder="1" applyAlignment="1" applyProtection="1">
      <alignment horizontal="center" vertical="center"/>
      <protection hidden="1"/>
    </xf>
    <xf numFmtId="0" fontId="1" fillId="0" borderId="7" xfId="64" applyFont="1" applyBorder="1"/>
    <xf numFmtId="0" fontId="99" fillId="2" borderId="50" xfId="2" applyFont="1" applyFill="1" applyBorder="1" applyAlignment="1" applyProtection="1">
      <alignment horizontal="center" vertical="center"/>
      <protection hidden="1"/>
    </xf>
    <xf numFmtId="0" fontId="1" fillId="0" borderId="134" xfId="64" applyFont="1" applyBorder="1"/>
    <xf numFmtId="10" fontId="99" fillId="2" borderId="8" xfId="15" applyNumberFormat="1" applyFont="1" applyFill="1" applyBorder="1" applyAlignment="1" applyProtection="1">
      <alignment horizontal="center" vertical="center"/>
      <protection hidden="1"/>
    </xf>
    <xf numFmtId="10" fontId="99" fillId="2" borderId="9" xfId="15" applyNumberFormat="1" applyFont="1" applyFill="1" applyBorder="1" applyAlignment="1" applyProtection="1">
      <alignment horizontal="center" vertical="center"/>
      <protection hidden="1"/>
    </xf>
    <xf numFmtId="10" fontId="99" fillId="2" borderId="10" xfId="15" applyNumberFormat="1" applyFont="1" applyFill="1" applyBorder="1" applyAlignment="1" applyProtection="1">
      <alignment horizontal="center" vertical="center"/>
      <protection hidden="1"/>
    </xf>
    <xf numFmtId="0" fontId="99" fillId="2" borderId="17" xfId="15" applyFont="1" applyFill="1" applyBorder="1" applyAlignment="1" applyProtection="1">
      <alignment horizontal="center" vertical="center"/>
      <protection hidden="1"/>
    </xf>
    <xf numFmtId="0" fontId="99" fillId="2" borderId="18" xfId="15" applyFont="1" applyFill="1" applyBorder="1" applyAlignment="1" applyProtection="1">
      <alignment horizontal="center" vertical="center"/>
      <protection hidden="1"/>
    </xf>
    <xf numFmtId="3" fontId="99" fillId="2" borderId="43" xfId="15" applyNumberFormat="1" applyFont="1" applyFill="1" applyBorder="1" applyAlignment="1" applyProtection="1">
      <alignment horizontal="center" vertical="center"/>
      <protection hidden="1"/>
    </xf>
    <xf numFmtId="3" fontId="99" fillId="2" borderId="36" xfId="15" applyNumberFormat="1" applyFont="1" applyFill="1" applyBorder="1" applyAlignment="1" applyProtection="1">
      <alignment horizontal="center" vertical="center"/>
      <protection hidden="1"/>
    </xf>
    <xf numFmtId="0" fontId="99" fillId="2" borderId="6" xfId="15" applyFont="1" applyFill="1" applyBorder="1" applyAlignment="1" applyProtection="1">
      <alignment horizontal="center" vertical="center"/>
      <protection hidden="1"/>
    </xf>
    <xf numFmtId="0" fontId="99" fillId="2" borderId="7" xfId="15" applyFont="1" applyFill="1" applyBorder="1" applyAlignment="1" applyProtection="1">
      <alignment horizontal="center" vertical="center"/>
      <protection hidden="1"/>
    </xf>
    <xf numFmtId="3" fontId="100" fillId="3" borderId="15" xfId="15" applyNumberFormat="1" applyFont="1" applyFill="1" applyBorder="1" applyAlignment="1" applyProtection="1">
      <alignment horizontal="center" vertical="center"/>
      <protection locked="0"/>
    </xf>
    <xf numFmtId="0" fontId="102" fillId="2" borderId="131" xfId="15" applyFont="1" applyFill="1" applyBorder="1" applyAlignment="1" applyProtection="1">
      <alignment horizontal="center"/>
      <protection hidden="1"/>
    </xf>
    <xf numFmtId="0" fontId="102" fillId="2" borderId="4" xfId="15" applyFont="1" applyFill="1" applyBorder="1" applyAlignment="1" applyProtection="1">
      <alignment horizontal="center"/>
      <protection hidden="1"/>
    </xf>
    <xf numFmtId="0" fontId="102" fillId="2" borderId="5" xfId="15" applyFont="1" applyFill="1" applyBorder="1" applyAlignment="1" applyProtection="1">
      <alignment horizontal="center"/>
      <protection hidden="1"/>
    </xf>
    <xf numFmtId="0" fontId="99" fillId="2" borderId="49" xfId="15" applyFont="1" applyFill="1" applyBorder="1" applyAlignment="1" applyProtection="1">
      <alignment horizontal="center" vertical="center"/>
      <protection hidden="1"/>
    </xf>
    <xf numFmtId="0" fontId="100" fillId="3" borderId="15" xfId="15" applyFont="1" applyFill="1" applyBorder="1" applyAlignment="1" applyProtection="1">
      <alignment horizontal="center" vertical="center"/>
      <protection locked="0"/>
    </xf>
    <xf numFmtId="3" fontId="99" fillId="2" borderId="27" xfId="15" applyNumberFormat="1" applyFont="1" applyFill="1" applyBorder="1" applyAlignment="1" applyProtection="1">
      <alignment horizontal="center" vertical="center"/>
      <protection hidden="1"/>
    </xf>
    <xf numFmtId="3" fontId="99" fillId="2" borderId="0" xfId="15" applyNumberFormat="1" applyFont="1" applyFill="1" applyBorder="1" applyAlignment="1" applyProtection="1">
      <alignment horizontal="center" vertical="center"/>
      <protection hidden="1"/>
    </xf>
    <xf numFmtId="3" fontId="99" fillId="2" borderId="28" xfId="15" applyNumberFormat="1" applyFont="1" applyFill="1" applyBorder="1" applyAlignment="1" applyProtection="1">
      <alignment horizontal="center" vertical="center"/>
      <protection hidden="1"/>
    </xf>
    <xf numFmtId="0" fontId="102" fillId="2" borderId="27" xfId="15" applyFont="1" applyFill="1" applyBorder="1" applyAlignment="1" applyProtection="1">
      <alignment horizontal="center"/>
      <protection hidden="1"/>
    </xf>
    <xf numFmtId="0" fontId="102" fillId="2" borderId="0" xfId="15" applyFont="1" applyFill="1" applyBorder="1" applyAlignment="1" applyProtection="1">
      <alignment horizontal="center"/>
      <protection hidden="1"/>
    </xf>
    <xf numFmtId="0" fontId="102" fillId="2" borderId="28" xfId="15" applyFont="1" applyFill="1" applyBorder="1" applyAlignment="1" applyProtection="1">
      <alignment horizontal="center"/>
      <protection hidden="1"/>
    </xf>
    <xf numFmtId="0" fontId="99" fillId="2" borderId="7" xfId="2" applyFont="1" applyFill="1" applyBorder="1" applyAlignment="1" applyProtection="1">
      <alignment horizontal="center" vertical="center"/>
      <protection hidden="1"/>
    </xf>
    <xf numFmtId="0" fontId="99" fillId="2" borderId="20" xfId="2" applyFont="1" applyFill="1" applyBorder="1" applyAlignment="1" applyProtection="1">
      <alignment horizontal="center" vertical="center"/>
      <protection hidden="1"/>
    </xf>
    <xf numFmtId="0" fontId="99" fillId="2" borderId="33" xfId="2" applyFont="1" applyFill="1" applyBorder="1" applyAlignment="1" applyProtection="1">
      <alignment horizontal="center" vertical="center"/>
      <protection hidden="1"/>
    </xf>
    <xf numFmtId="10" fontId="100" fillId="3" borderId="15" xfId="15" applyNumberFormat="1" applyFont="1" applyFill="1" applyBorder="1" applyAlignment="1" applyProtection="1">
      <alignment horizontal="center" vertical="center"/>
      <protection locked="0"/>
    </xf>
    <xf numFmtId="0" fontId="62" fillId="0" borderId="9" xfId="64" applyFont="1" applyFill="1" applyBorder="1" applyAlignment="1" applyProtection="1">
      <alignment horizontal="left" vertical="center"/>
      <protection hidden="1"/>
    </xf>
    <xf numFmtId="0" fontId="99" fillId="2" borderId="134" xfId="15" applyFont="1" applyFill="1" applyBorder="1" applyAlignment="1" applyProtection="1">
      <alignment horizontal="center" vertical="center"/>
      <protection hidden="1"/>
    </xf>
    <xf numFmtId="164" fontId="99" fillId="2" borderId="56" xfId="15" applyNumberFormat="1" applyFont="1" applyFill="1" applyBorder="1" applyAlignment="1" applyProtection="1">
      <alignment horizontal="center" vertical="center"/>
      <protection hidden="1"/>
    </xf>
    <xf numFmtId="164" fontId="99" fillId="2" borderId="13" xfId="15" applyNumberFormat="1" applyFont="1" applyFill="1" applyBorder="1" applyAlignment="1" applyProtection="1">
      <alignment horizontal="center" vertical="center"/>
      <protection hidden="1"/>
    </xf>
    <xf numFmtId="0" fontId="10" fillId="2" borderId="20" xfId="2" applyFont="1" applyFill="1" applyBorder="1" applyAlignment="1" applyProtection="1">
      <alignment horizontal="center" vertical="center"/>
      <protection hidden="1"/>
    </xf>
    <xf numFmtId="0" fontId="10" fillId="2" borderId="21" xfId="2" applyFont="1" applyFill="1" applyBorder="1" applyAlignment="1" applyProtection="1">
      <alignment horizontal="center" vertical="center"/>
      <protection hidden="1"/>
    </xf>
    <xf numFmtId="3" fontId="10" fillId="2" borderId="22" xfId="2" applyNumberFormat="1" applyFont="1" applyFill="1" applyBorder="1" applyAlignment="1" applyProtection="1">
      <alignment horizontal="center" vertical="center"/>
      <protection hidden="1"/>
    </xf>
    <xf numFmtId="3" fontId="10" fillId="2" borderId="23" xfId="2" applyNumberFormat="1" applyFont="1" applyFill="1" applyBorder="1" applyAlignment="1" applyProtection="1">
      <alignment horizontal="center" vertical="center"/>
      <protection hidden="1"/>
    </xf>
    <xf numFmtId="0" fontId="11" fillId="0" borderId="27" xfId="2" applyFont="1" applyBorder="1" applyAlignment="1" applyProtection="1">
      <alignment horizontal="center"/>
      <protection hidden="1"/>
    </xf>
    <xf numFmtId="0" fontId="11" fillId="0" borderId="0" xfId="2" applyFont="1" applyBorder="1" applyAlignment="1" applyProtection="1">
      <alignment horizontal="center"/>
      <protection hidden="1"/>
    </xf>
    <xf numFmtId="0" fontId="10" fillId="2" borderId="24" xfId="2" applyFont="1" applyFill="1" applyBorder="1" applyAlignment="1" applyProtection="1">
      <alignment horizontal="center" vertical="center"/>
      <protection hidden="1"/>
    </xf>
    <xf numFmtId="9" fontId="12" fillId="3" borderId="15" xfId="2" applyNumberFormat="1" applyFont="1" applyFill="1" applyBorder="1" applyAlignment="1" applyProtection="1">
      <alignment horizontal="center" vertical="center"/>
      <protection locked="0"/>
    </xf>
    <xf numFmtId="0" fontId="29" fillId="0" borderId="27" xfId="2" applyFont="1" applyBorder="1" applyAlignment="1" applyProtection="1">
      <alignment horizontal="left" vertical="center"/>
      <protection hidden="1"/>
    </xf>
    <xf numFmtId="0" fontId="29" fillId="0" borderId="0" xfId="2" applyFont="1" applyAlignment="1" applyProtection="1">
      <alignment horizontal="left" vertical="center"/>
      <protection hidden="1"/>
    </xf>
    <xf numFmtId="0" fontId="10" fillId="2" borderId="17" xfId="2" applyFont="1" applyFill="1" applyBorder="1" applyAlignment="1" applyProtection="1">
      <alignment horizontal="center" vertical="center"/>
      <protection hidden="1"/>
    </xf>
    <xf numFmtId="0" fontId="10" fillId="2" borderId="18" xfId="2" applyFont="1" applyFill="1" applyBorder="1" applyAlignment="1" applyProtection="1">
      <alignment horizontal="center" vertical="center"/>
      <protection hidden="1"/>
    </xf>
    <xf numFmtId="3" fontId="9" fillId="2" borderId="18" xfId="2" applyNumberFormat="1" applyFont="1" applyFill="1" applyBorder="1" applyAlignment="1" applyProtection="1">
      <alignment horizontal="center" vertical="center"/>
      <protection hidden="1"/>
    </xf>
    <xf numFmtId="3" fontId="9" fillId="2" borderId="19" xfId="2" applyNumberFormat="1" applyFont="1" applyFill="1" applyBorder="1" applyAlignment="1" applyProtection="1">
      <alignment horizontal="center" vertical="center"/>
      <protection hidden="1"/>
    </xf>
    <xf numFmtId="3" fontId="9" fillId="2" borderId="21" xfId="2" applyNumberFormat="1" applyFont="1" applyFill="1" applyBorder="1" applyAlignment="1" applyProtection="1">
      <alignment horizontal="center" vertical="center"/>
      <protection hidden="1"/>
    </xf>
    <xf numFmtId="3" fontId="9" fillId="2" borderId="33" xfId="2" applyNumberFormat="1" applyFont="1" applyFill="1" applyBorder="1" applyAlignment="1" applyProtection="1">
      <alignment horizontal="center" vertical="center"/>
      <protection hidden="1"/>
    </xf>
    <xf numFmtId="0" fontId="13" fillId="0" borderId="27" xfId="2" applyFont="1" applyFill="1" applyBorder="1" applyAlignment="1" applyProtection="1">
      <alignment horizontal="center" vertical="center"/>
      <protection hidden="1"/>
    </xf>
    <xf numFmtId="0" fontId="13" fillId="0" borderId="0" xfId="2" applyFont="1" applyFill="1" applyBorder="1" applyAlignment="1" applyProtection="1">
      <alignment horizontal="center" vertical="center"/>
      <protection hidden="1"/>
    </xf>
    <xf numFmtId="0" fontId="10" fillId="2" borderId="6" xfId="2" applyFont="1" applyFill="1" applyBorder="1" applyAlignment="1" applyProtection="1">
      <alignment horizontal="center" vertical="center"/>
      <protection hidden="1"/>
    </xf>
    <xf numFmtId="0" fontId="10" fillId="2" borderId="59" xfId="2" applyFont="1" applyFill="1" applyBorder="1" applyAlignment="1" applyProtection="1">
      <alignment horizontal="center" vertical="center"/>
      <protection hidden="1"/>
    </xf>
    <xf numFmtId="3" fontId="12" fillId="3" borderId="24" xfId="2" applyNumberFormat="1" applyFont="1" applyFill="1" applyBorder="1" applyAlignment="1" applyProtection="1">
      <alignment horizontal="center" vertical="center"/>
      <protection locked="0"/>
    </xf>
    <xf numFmtId="3" fontId="12" fillId="3" borderId="7" xfId="2" applyNumberFormat="1" applyFont="1" applyFill="1" applyBorder="1" applyAlignment="1" applyProtection="1">
      <alignment horizontal="center" vertical="center"/>
      <protection locked="0"/>
    </xf>
    <xf numFmtId="0" fontId="9" fillId="2" borderId="20" xfId="2" applyFont="1" applyFill="1" applyBorder="1" applyAlignment="1" applyProtection="1">
      <alignment horizontal="center" vertical="center"/>
      <protection hidden="1"/>
    </xf>
    <xf numFmtId="0" fontId="9" fillId="2" borderId="21" xfId="2" applyFont="1" applyFill="1" applyBorder="1" applyAlignment="1" applyProtection="1">
      <alignment horizontal="center" vertical="center"/>
      <protection hidden="1"/>
    </xf>
    <xf numFmtId="0" fontId="9" fillId="2" borderId="30" xfId="2" applyFont="1" applyFill="1" applyBorder="1" applyAlignment="1" applyProtection="1">
      <alignment horizontal="center" vertical="center"/>
      <protection hidden="1"/>
    </xf>
    <xf numFmtId="0" fontId="9" fillId="2" borderId="31" xfId="2" applyFont="1" applyFill="1" applyBorder="1" applyAlignment="1" applyProtection="1">
      <alignment horizontal="center" vertical="center"/>
      <protection hidden="1"/>
    </xf>
    <xf numFmtId="3" fontId="9" fillId="2" borderId="25" xfId="2" applyNumberFormat="1" applyFont="1" applyFill="1" applyBorder="1" applyAlignment="1" applyProtection="1">
      <alignment horizontal="center" vertical="center"/>
      <protection hidden="1"/>
    </xf>
    <xf numFmtId="3" fontId="9" fillId="2" borderId="29" xfId="2" applyNumberFormat="1" applyFont="1" applyFill="1" applyBorder="1" applyAlignment="1" applyProtection="1">
      <alignment horizontal="center" vertical="center"/>
      <protection hidden="1"/>
    </xf>
    <xf numFmtId="3" fontId="9" fillId="2" borderId="31" xfId="2" applyNumberFormat="1" applyFont="1" applyFill="1" applyBorder="1" applyAlignment="1" applyProtection="1">
      <alignment horizontal="center" vertical="center"/>
      <protection hidden="1"/>
    </xf>
    <xf numFmtId="3" fontId="9" fillId="2" borderId="32" xfId="2" applyNumberFormat="1" applyFont="1" applyFill="1" applyBorder="1" applyAlignment="1" applyProtection="1">
      <alignment horizontal="center" vertical="center"/>
      <protection hidden="1"/>
    </xf>
    <xf numFmtId="2" fontId="9" fillId="0" borderId="0" xfId="2" applyNumberFormat="1" applyFont="1" applyFill="1" applyBorder="1" applyAlignment="1" applyProtection="1">
      <alignment horizontal="center" vertical="center"/>
      <protection hidden="1"/>
    </xf>
    <xf numFmtId="0" fontId="9" fillId="2" borderId="17" xfId="2" applyFont="1" applyFill="1" applyBorder="1" applyAlignment="1" applyProtection="1">
      <alignment horizontal="center" vertical="center"/>
      <protection hidden="1"/>
    </xf>
    <xf numFmtId="0" fontId="9" fillId="2" borderId="18" xfId="2" applyFont="1" applyFill="1" applyBorder="1" applyAlignment="1" applyProtection="1">
      <alignment horizontal="center" vertical="center"/>
      <protection hidden="1"/>
    </xf>
    <xf numFmtId="0" fontId="10" fillId="2" borderId="30" xfId="2" applyFont="1" applyFill="1" applyBorder="1" applyAlignment="1" applyProtection="1">
      <alignment horizontal="center" vertical="center"/>
      <protection hidden="1"/>
    </xf>
    <xf numFmtId="0" fontId="10" fillId="2" borderId="31" xfId="2" applyFont="1" applyFill="1" applyBorder="1" applyAlignment="1" applyProtection="1">
      <alignment horizontal="center" vertical="center"/>
      <protection hidden="1"/>
    </xf>
    <xf numFmtId="3" fontId="10" fillId="2" borderId="56" xfId="2" applyNumberFormat="1" applyFont="1" applyFill="1" applyBorder="1" applyAlignment="1" applyProtection="1">
      <alignment horizontal="center" vertical="center"/>
      <protection hidden="1"/>
    </xf>
    <xf numFmtId="3" fontId="10" fillId="2" borderId="13" xfId="2" applyNumberFormat="1" applyFont="1" applyFill="1" applyBorder="1" applyAlignment="1" applyProtection="1">
      <alignment horizontal="center" vertical="center"/>
      <protection hidden="1"/>
    </xf>
    <xf numFmtId="3" fontId="10" fillId="2" borderId="38" xfId="2" applyNumberFormat="1" applyFont="1" applyFill="1" applyBorder="1" applyAlignment="1" applyProtection="1">
      <alignment horizontal="center" vertical="center"/>
      <protection hidden="1"/>
    </xf>
    <xf numFmtId="3" fontId="10" fillId="2" borderId="44" xfId="2" applyNumberFormat="1" applyFont="1" applyFill="1" applyBorder="1" applyAlignment="1" applyProtection="1">
      <alignment horizontal="center" vertical="center"/>
      <protection hidden="1"/>
    </xf>
    <xf numFmtId="3" fontId="7" fillId="3" borderId="35" xfId="2" applyNumberFormat="1" applyFont="1" applyFill="1" applyBorder="1" applyAlignment="1" applyProtection="1">
      <alignment horizontal="center" vertical="center"/>
      <protection locked="0"/>
    </xf>
    <xf numFmtId="3" fontId="7" fillId="3" borderId="36" xfId="2" applyNumberFormat="1" applyFont="1" applyFill="1" applyBorder="1" applyAlignment="1" applyProtection="1">
      <alignment horizontal="center" vertical="center"/>
      <protection locked="0"/>
    </xf>
    <xf numFmtId="3" fontId="54" fillId="2" borderId="4" xfId="15" applyNumberFormat="1" applyFont="1" applyFill="1" applyBorder="1" applyAlignment="1" applyProtection="1">
      <alignment horizontal="center" vertical="center"/>
      <protection hidden="1"/>
    </xf>
    <xf numFmtId="3" fontId="54" fillId="2" borderId="9" xfId="15" applyNumberFormat="1" applyFont="1" applyFill="1" applyBorder="1" applyAlignment="1" applyProtection="1">
      <alignment horizontal="center" vertical="center"/>
      <protection hidden="1"/>
    </xf>
    <xf numFmtId="0" fontId="54" fillId="2" borderId="131" xfId="15" applyFont="1" applyFill="1" applyBorder="1" applyAlignment="1" applyProtection="1">
      <alignment horizontal="center" vertical="center"/>
      <protection hidden="1"/>
    </xf>
    <xf numFmtId="0" fontId="54" fillId="2" borderId="4" xfId="15" applyFont="1" applyFill="1" applyBorder="1" applyAlignment="1" applyProtection="1">
      <alignment horizontal="center" vertical="center"/>
      <protection hidden="1"/>
    </xf>
    <xf numFmtId="0" fontId="54" fillId="2" borderId="121" xfId="15" applyFont="1" applyFill="1" applyBorder="1" applyAlignment="1" applyProtection="1">
      <alignment horizontal="center" vertical="center"/>
      <protection hidden="1"/>
    </xf>
    <xf numFmtId="0" fontId="54" fillId="2" borderId="9" xfId="15" applyFont="1" applyFill="1" applyBorder="1" applyAlignment="1" applyProtection="1">
      <alignment horizontal="center" vertical="center"/>
      <protection hidden="1"/>
    </xf>
    <xf numFmtId="170" fontId="54" fillId="2" borderId="5" xfId="15" applyNumberFormat="1" applyFont="1" applyFill="1" applyBorder="1" applyAlignment="1" applyProtection="1">
      <alignment horizontal="center" vertical="center"/>
      <protection hidden="1"/>
    </xf>
    <xf numFmtId="0" fontId="1" fillId="0" borderId="10" xfId="64" applyBorder="1"/>
    <xf numFmtId="0" fontId="15" fillId="0" borderId="9" xfId="2" applyFont="1" applyFill="1" applyBorder="1" applyAlignment="1" applyProtection="1">
      <alignment horizontal="left" vertical="center"/>
      <protection hidden="1"/>
    </xf>
    <xf numFmtId="0" fontId="5" fillId="2" borderId="37" xfId="2" applyFont="1" applyFill="1" applyBorder="1" applyAlignment="1" applyProtection="1">
      <alignment horizontal="center" vertical="center"/>
      <protection hidden="1"/>
    </xf>
    <xf numFmtId="0" fontId="5" fillId="2" borderId="38" xfId="2" applyFont="1" applyFill="1" applyBorder="1" applyAlignment="1" applyProtection="1">
      <alignment horizontal="center" vertical="center"/>
      <protection hidden="1"/>
    </xf>
    <xf numFmtId="0" fontId="5" fillId="2" borderId="39" xfId="2" applyFont="1" applyFill="1" applyBorder="1" applyAlignment="1" applyProtection="1">
      <alignment horizontal="center" vertical="center"/>
      <protection hidden="1"/>
    </xf>
    <xf numFmtId="0" fontId="5" fillId="2" borderId="25" xfId="2" applyFont="1" applyFill="1" applyBorder="1" applyAlignment="1" applyProtection="1">
      <alignment horizontal="center" vertical="center"/>
      <protection hidden="1"/>
    </xf>
    <xf numFmtId="0" fontId="9" fillId="2" borderId="3" xfId="2" applyFont="1" applyFill="1" applyBorder="1" applyAlignment="1" applyProtection="1">
      <alignment horizontal="center" vertical="center"/>
      <protection hidden="1"/>
    </xf>
    <xf numFmtId="0" fontId="9" fillId="2" borderId="144" xfId="2" applyFont="1" applyFill="1" applyBorder="1" applyAlignment="1" applyProtection="1">
      <alignment horizontal="center" vertical="center"/>
      <protection hidden="1"/>
    </xf>
    <xf numFmtId="3" fontId="62" fillId="3" borderId="18" xfId="2" applyNumberFormat="1" applyFont="1" applyFill="1" applyBorder="1" applyAlignment="1" applyProtection="1">
      <alignment horizontal="center" vertical="center"/>
      <protection locked="0"/>
    </xf>
    <xf numFmtId="3" fontId="62" fillId="3" borderId="19" xfId="2" applyNumberFormat="1" applyFont="1" applyFill="1" applyBorder="1" applyAlignment="1" applyProtection="1">
      <alignment horizontal="center" vertical="center"/>
      <protection locked="0"/>
    </xf>
    <xf numFmtId="3" fontId="62" fillId="3" borderId="31" xfId="2" applyNumberFormat="1" applyFont="1" applyFill="1" applyBorder="1" applyAlignment="1" applyProtection="1">
      <alignment horizontal="center" vertical="center"/>
      <protection locked="0"/>
    </xf>
    <xf numFmtId="3" fontId="62" fillId="3" borderId="32" xfId="2" applyNumberFormat="1" applyFont="1" applyFill="1" applyBorder="1" applyAlignment="1" applyProtection="1">
      <alignment horizontal="center" vertical="center"/>
      <protection locked="0"/>
    </xf>
    <xf numFmtId="0" fontId="9" fillId="2" borderId="8" xfId="2" applyFont="1" applyFill="1" applyBorder="1" applyAlignment="1" applyProtection="1">
      <alignment horizontal="center" vertical="center"/>
      <protection hidden="1"/>
    </xf>
    <xf numFmtId="0" fontId="9" fillId="2" borderId="145" xfId="2" applyFont="1" applyFill="1" applyBorder="1" applyAlignment="1" applyProtection="1">
      <alignment horizontal="center" vertical="center"/>
      <protection hidden="1"/>
    </xf>
    <xf numFmtId="0" fontId="54" fillId="2" borderId="3" xfId="15" applyFont="1" applyFill="1" applyBorder="1" applyAlignment="1" applyProtection="1">
      <alignment horizontal="center" vertical="center"/>
      <protection hidden="1"/>
    </xf>
    <xf numFmtId="0" fontId="54" fillId="2" borderId="8" xfId="15" applyFont="1" applyFill="1" applyBorder="1" applyAlignment="1" applyProtection="1">
      <alignment horizontal="center" vertical="center"/>
      <protection hidden="1"/>
    </xf>
    <xf numFmtId="3" fontId="54" fillId="2" borderId="144" xfId="15" applyNumberFormat="1" applyFont="1" applyFill="1" applyBorder="1" applyAlignment="1" applyProtection="1">
      <alignment horizontal="center" vertical="center"/>
      <protection hidden="1"/>
    </xf>
    <xf numFmtId="3" fontId="54" fillId="2" borderId="145" xfId="15" applyNumberFormat="1" applyFont="1" applyFill="1" applyBorder="1" applyAlignment="1" applyProtection="1">
      <alignment horizontal="center" vertical="center"/>
      <protection hidden="1"/>
    </xf>
    <xf numFmtId="0" fontId="5" fillId="2" borderId="40" xfId="2" applyFont="1" applyFill="1" applyBorder="1" applyAlignment="1" applyProtection="1">
      <alignment horizontal="center" vertical="center"/>
      <protection hidden="1"/>
    </xf>
    <xf numFmtId="0" fontId="5" fillId="2" borderId="22" xfId="2" applyFont="1" applyFill="1" applyBorder="1" applyAlignment="1" applyProtection="1">
      <alignment horizontal="center" vertical="center"/>
      <protection hidden="1"/>
    </xf>
    <xf numFmtId="0" fontId="10" fillId="0" borderId="0" xfId="2" applyFont="1" applyFill="1" applyBorder="1" applyAlignment="1" applyProtection="1">
      <alignment horizontal="center" vertical="center"/>
      <protection hidden="1"/>
    </xf>
    <xf numFmtId="170" fontId="12" fillId="0" borderId="0" xfId="2" applyNumberFormat="1" applyFont="1" applyFill="1" applyBorder="1" applyAlignment="1" applyProtection="1">
      <alignment horizontal="center" vertical="center"/>
      <protection locked="0"/>
    </xf>
    <xf numFmtId="0" fontId="5" fillId="2" borderId="41" xfId="2" applyFont="1" applyFill="1" applyBorder="1" applyAlignment="1" applyProtection="1">
      <alignment horizontal="center" vertical="center"/>
      <protection hidden="1"/>
    </xf>
    <xf numFmtId="0" fontId="5" fillId="2" borderId="42" xfId="2" applyFont="1" applyFill="1" applyBorder="1" applyAlignment="1" applyProtection="1">
      <alignment horizontal="center" vertical="center"/>
      <protection hidden="1"/>
    </xf>
    <xf numFmtId="167" fontId="12" fillId="0" borderId="0" xfId="2" applyNumberFormat="1" applyFont="1" applyFill="1" applyBorder="1" applyAlignment="1" applyProtection="1">
      <alignment horizontal="center" vertical="center"/>
      <protection locked="0"/>
    </xf>
    <xf numFmtId="3" fontId="12" fillId="0" borderId="0" xfId="2" applyNumberFormat="1" applyFont="1" applyFill="1" applyBorder="1" applyAlignment="1" applyProtection="1">
      <alignment horizontal="center" vertical="center"/>
      <protection locked="0"/>
    </xf>
    <xf numFmtId="0" fontId="9" fillId="2" borderId="35" xfId="2" applyFont="1" applyFill="1" applyBorder="1" applyAlignment="1" applyProtection="1">
      <alignment horizontal="center" vertical="center"/>
      <protection hidden="1"/>
    </xf>
    <xf numFmtId="0" fontId="9" fillId="2" borderId="43" xfId="2" applyFont="1" applyFill="1" applyBorder="1" applyAlignment="1" applyProtection="1">
      <alignment horizontal="center" vertical="center"/>
      <protection hidden="1"/>
    </xf>
    <xf numFmtId="3" fontId="9" fillId="2" borderId="43" xfId="2" applyNumberFormat="1" applyFont="1" applyFill="1" applyBorder="1" applyAlignment="1" applyProtection="1">
      <alignment horizontal="center" vertical="center"/>
      <protection hidden="1"/>
    </xf>
    <xf numFmtId="3" fontId="9" fillId="2" borderId="36" xfId="2" applyNumberFormat="1" applyFont="1" applyFill="1" applyBorder="1" applyAlignment="1" applyProtection="1">
      <alignment horizontal="center" vertical="center"/>
      <protection hidden="1"/>
    </xf>
    <xf numFmtId="0" fontId="9" fillId="2" borderId="6" xfId="2" applyFont="1" applyFill="1" applyBorder="1" applyAlignment="1" applyProtection="1">
      <alignment horizontal="center" vertical="center"/>
      <protection hidden="1"/>
    </xf>
    <xf numFmtId="0" fontId="9" fillId="2" borderId="49" xfId="2" applyFont="1" applyFill="1" applyBorder="1" applyAlignment="1" applyProtection="1">
      <alignment horizontal="center" vertical="center"/>
      <protection hidden="1"/>
    </xf>
    <xf numFmtId="3" fontId="14" fillId="3" borderId="165" xfId="2" applyNumberFormat="1" applyFont="1" applyFill="1" applyBorder="1" applyAlignment="1" applyProtection="1">
      <alignment horizontal="center" vertical="center"/>
      <protection locked="0"/>
    </xf>
    <xf numFmtId="3" fontId="14" fillId="3" borderId="133" xfId="2" applyNumberFormat="1" applyFont="1" applyFill="1" applyBorder="1" applyAlignment="1" applyProtection="1">
      <alignment horizontal="center" vertical="center"/>
      <protection locked="0"/>
    </xf>
    <xf numFmtId="3" fontId="14" fillId="3" borderId="0" xfId="2" applyNumberFormat="1" applyFont="1" applyFill="1" applyBorder="1" applyAlignment="1" applyProtection="1">
      <alignment horizontal="center" vertical="center"/>
      <protection locked="0"/>
    </xf>
    <xf numFmtId="3" fontId="14" fillId="3" borderId="28" xfId="2" applyNumberFormat="1" applyFont="1" applyFill="1" applyBorder="1" applyAlignment="1" applyProtection="1">
      <alignment horizontal="center" vertical="center"/>
      <protection locked="0"/>
    </xf>
    <xf numFmtId="3" fontId="12" fillId="0" borderId="4" xfId="2" applyNumberFormat="1" applyFont="1" applyFill="1" applyBorder="1" applyAlignment="1" applyProtection="1">
      <alignment horizontal="center" vertical="center"/>
      <protection hidden="1"/>
    </xf>
    <xf numFmtId="0" fontId="12" fillId="0" borderId="4" xfId="2" applyFont="1" applyFill="1" applyBorder="1" applyAlignment="1" applyProtection="1">
      <alignment horizontal="center" vertical="center"/>
      <protection hidden="1"/>
    </xf>
    <xf numFmtId="0" fontId="5" fillId="5" borderId="37" xfId="64" applyFont="1" applyFill="1" applyBorder="1" applyAlignment="1" applyProtection="1">
      <alignment horizontal="center"/>
      <protection hidden="1"/>
    </xf>
    <xf numFmtId="0" fontId="5" fillId="5" borderId="38" xfId="64" applyFont="1" applyFill="1" applyBorder="1" applyAlignment="1" applyProtection="1">
      <alignment horizontal="center"/>
      <protection hidden="1"/>
    </xf>
    <xf numFmtId="4" fontId="5" fillId="5" borderId="38" xfId="64" applyNumberFormat="1" applyFont="1" applyFill="1" applyBorder="1" applyAlignment="1" applyProtection="1">
      <alignment horizontal="center" vertical="center"/>
      <protection hidden="1"/>
    </xf>
    <xf numFmtId="4" fontId="5" fillId="5" borderId="44" xfId="64" applyNumberFormat="1" applyFont="1" applyFill="1" applyBorder="1" applyAlignment="1" applyProtection="1">
      <alignment horizontal="center" vertical="center"/>
      <protection hidden="1"/>
    </xf>
    <xf numFmtId="4" fontId="5" fillId="5" borderId="42" xfId="64" applyNumberFormat="1" applyFont="1" applyFill="1" applyBorder="1" applyAlignment="1" applyProtection="1">
      <alignment horizontal="center" vertical="center"/>
      <protection hidden="1"/>
    </xf>
    <xf numFmtId="4" fontId="5" fillId="5" borderId="45" xfId="64" applyNumberFormat="1" applyFont="1" applyFill="1" applyBorder="1" applyAlignment="1" applyProtection="1">
      <alignment horizontal="center" vertical="center"/>
      <protection hidden="1"/>
    </xf>
    <xf numFmtId="0" fontId="5" fillId="5" borderId="40" xfId="64" applyFont="1" applyFill="1" applyBorder="1" applyAlignment="1" applyProtection="1">
      <alignment horizontal="center"/>
      <protection hidden="1"/>
    </xf>
    <xf numFmtId="0" fontId="5" fillId="5" borderId="22" xfId="64" applyFont="1" applyFill="1" applyBorder="1" applyAlignment="1" applyProtection="1">
      <alignment horizontal="center"/>
      <protection hidden="1"/>
    </xf>
    <xf numFmtId="0" fontId="5" fillId="5" borderId="21" xfId="64" applyFont="1" applyFill="1" applyBorder="1" applyAlignment="1" applyProtection="1">
      <alignment horizontal="center" vertical="center"/>
      <protection hidden="1"/>
    </xf>
    <xf numFmtId="0" fontId="5" fillId="5" borderId="33" xfId="64" applyFont="1" applyFill="1" applyBorder="1" applyAlignment="1" applyProtection="1">
      <alignment horizontal="center" vertical="center"/>
      <protection hidden="1"/>
    </xf>
    <xf numFmtId="0" fontId="5" fillId="5" borderId="22" xfId="64" applyFont="1" applyFill="1" applyBorder="1" applyAlignment="1" applyProtection="1">
      <alignment horizontal="center" vertical="center"/>
      <protection hidden="1"/>
    </xf>
    <xf numFmtId="0" fontId="5" fillId="5" borderId="23" xfId="64" applyFont="1" applyFill="1" applyBorder="1" applyAlignment="1" applyProtection="1">
      <alignment horizontal="center" vertical="center"/>
      <protection hidden="1"/>
    </xf>
    <xf numFmtId="0" fontId="5" fillId="5" borderId="41" xfId="64" applyFont="1" applyFill="1" applyBorder="1" applyAlignment="1" applyProtection="1">
      <alignment horizontal="center" vertical="top"/>
      <protection hidden="1"/>
    </xf>
    <xf numFmtId="0" fontId="5" fillId="5" borderId="42" xfId="64" applyFont="1" applyFill="1" applyBorder="1" applyAlignment="1" applyProtection="1">
      <alignment horizontal="center" vertical="top"/>
      <protection hidden="1"/>
    </xf>
    <xf numFmtId="0" fontId="5" fillId="5" borderId="132" xfId="64" applyFont="1" applyFill="1" applyBorder="1" applyAlignment="1" applyProtection="1">
      <alignment horizontal="center" vertical="top"/>
      <protection hidden="1"/>
    </xf>
    <xf numFmtId="0" fontId="5" fillId="5" borderId="127" xfId="64" applyFont="1" applyFill="1" applyBorder="1" applyAlignment="1" applyProtection="1">
      <alignment horizontal="center" vertical="top"/>
      <protection hidden="1"/>
    </xf>
    <xf numFmtId="0" fontId="29" fillId="0" borderId="27" xfId="2" applyFont="1" applyFill="1" applyBorder="1" applyAlignment="1" applyProtection="1">
      <alignment horizontal="left" vertical="center"/>
      <protection hidden="1"/>
    </xf>
    <xf numFmtId="0" fontId="29" fillId="0" borderId="0" xfId="2" applyFont="1" applyFill="1" applyAlignment="1" applyProtection="1">
      <alignment horizontal="left" vertical="center"/>
      <protection hidden="1"/>
    </xf>
    <xf numFmtId="164" fontId="73" fillId="2" borderId="20" xfId="2" applyNumberFormat="1" applyFont="1" applyFill="1" applyBorder="1" applyAlignment="1" applyProtection="1">
      <alignment horizontal="center" vertical="center"/>
      <protection hidden="1"/>
    </xf>
    <xf numFmtId="164" fontId="73" fillId="2" borderId="21" xfId="2" applyNumberFormat="1" applyFont="1" applyFill="1" applyBorder="1" applyAlignment="1" applyProtection="1">
      <alignment horizontal="center" vertical="center"/>
      <protection hidden="1"/>
    </xf>
    <xf numFmtId="164" fontId="73" fillId="2" borderId="30" xfId="2" applyNumberFormat="1" applyFont="1" applyFill="1" applyBorder="1" applyAlignment="1" applyProtection="1">
      <alignment horizontal="center" vertical="center"/>
      <protection hidden="1"/>
    </xf>
    <xf numFmtId="164" fontId="73" fillId="2" borderId="31" xfId="2" applyNumberFormat="1" applyFont="1" applyFill="1" applyBorder="1" applyAlignment="1" applyProtection="1">
      <alignment horizontal="center" vertical="center"/>
      <protection hidden="1"/>
    </xf>
    <xf numFmtId="3" fontId="73" fillId="2" borderId="127" xfId="2" applyNumberFormat="1" applyFont="1" applyFill="1" applyBorder="1" applyAlignment="1" applyProtection="1">
      <alignment horizontal="center" vertical="center"/>
      <protection hidden="1"/>
    </xf>
    <xf numFmtId="3" fontId="73" fillId="2" borderId="124" xfId="2" applyNumberFormat="1" applyFont="1" applyFill="1" applyBorder="1" applyAlignment="1" applyProtection="1">
      <alignment horizontal="center" vertical="center"/>
      <protection hidden="1"/>
    </xf>
    <xf numFmtId="3" fontId="73" fillId="2" borderId="42" xfId="2" applyNumberFormat="1" applyFont="1" applyFill="1" applyBorder="1" applyAlignment="1" applyProtection="1">
      <alignment horizontal="center" vertical="center"/>
      <protection hidden="1"/>
    </xf>
    <xf numFmtId="3" fontId="73" fillId="2" borderId="45" xfId="2" applyNumberFormat="1" applyFont="1" applyFill="1" applyBorder="1" applyAlignment="1" applyProtection="1">
      <alignment horizontal="center" vertical="center"/>
      <protection hidden="1"/>
    </xf>
    <xf numFmtId="3" fontId="24" fillId="0" borderId="0" xfId="2" applyNumberFormat="1" applyFont="1" applyFill="1" applyBorder="1" applyAlignment="1" applyProtection="1">
      <alignment horizontal="left" vertical="center"/>
      <protection hidden="1"/>
    </xf>
    <xf numFmtId="0" fontId="15" fillId="0" borderId="0" xfId="2" applyFont="1" applyFill="1" applyBorder="1" applyAlignment="1" applyProtection="1">
      <alignment horizontal="left" vertical="center"/>
      <protection hidden="1"/>
    </xf>
    <xf numFmtId="4" fontId="5" fillId="5" borderId="18" xfId="64" applyNumberFormat="1" applyFont="1" applyFill="1" applyBorder="1" applyAlignment="1" applyProtection="1">
      <alignment horizontal="center" vertical="center"/>
      <protection hidden="1"/>
    </xf>
    <xf numFmtId="4" fontId="5" fillId="5" borderId="19" xfId="64" applyNumberFormat="1" applyFont="1" applyFill="1" applyBorder="1" applyAlignment="1" applyProtection="1">
      <alignment horizontal="center" vertical="center"/>
      <protection hidden="1"/>
    </xf>
    <xf numFmtId="4" fontId="5" fillId="5" borderId="21" xfId="64" applyNumberFormat="1" applyFont="1" applyFill="1" applyBorder="1" applyAlignment="1" applyProtection="1">
      <alignment horizontal="center" vertical="center"/>
      <protection hidden="1"/>
    </xf>
    <xf numFmtId="4" fontId="5" fillId="5" borderId="33" xfId="64" applyNumberFormat="1" applyFont="1" applyFill="1" applyBorder="1" applyAlignment="1" applyProtection="1">
      <alignment horizontal="center" vertical="center"/>
      <protection hidden="1"/>
    </xf>
    <xf numFmtId="0" fontId="5" fillId="5" borderId="39" xfId="64" applyFont="1" applyFill="1" applyBorder="1" applyAlignment="1" applyProtection="1">
      <alignment horizontal="center" vertical="top"/>
      <protection hidden="1"/>
    </xf>
    <xf numFmtId="0" fontId="5" fillId="5" borderId="25" xfId="64" applyFont="1" applyFill="1" applyBorder="1" applyAlignment="1" applyProtection="1">
      <alignment horizontal="center" vertical="top"/>
      <protection hidden="1"/>
    </xf>
    <xf numFmtId="4" fontId="2" fillId="3" borderId="21" xfId="64" applyNumberFormat="1" applyFont="1" applyFill="1" applyBorder="1" applyAlignment="1" applyProtection="1">
      <alignment horizontal="center" vertical="center"/>
      <protection locked="0"/>
    </xf>
    <xf numFmtId="4" fontId="2" fillId="3" borderId="33" xfId="64" applyNumberFormat="1" applyFont="1" applyFill="1" applyBorder="1" applyAlignment="1" applyProtection="1">
      <alignment horizontal="center" vertical="center"/>
      <protection locked="0"/>
    </xf>
    <xf numFmtId="4" fontId="5" fillId="5" borderId="31" xfId="64" applyNumberFormat="1" applyFont="1" applyFill="1" applyBorder="1" applyAlignment="1" applyProtection="1">
      <alignment horizontal="center" vertical="center"/>
      <protection hidden="1"/>
    </xf>
    <xf numFmtId="4" fontId="5" fillId="5" borderId="32" xfId="64" applyNumberFormat="1" applyFont="1" applyFill="1" applyBorder="1" applyAlignment="1" applyProtection="1">
      <alignment horizontal="center" vertical="center"/>
      <protection hidden="1"/>
    </xf>
    <xf numFmtId="0" fontId="15" fillId="6" borderId="37" xfId="41" applyFont="1" applyFill="1" applyBorder="1" applyAlignment="1" applyProtection="1">
      <alignment horizontal="center"/>
      <protection hidden="1"/>
    </xf>
    <xf numFmtId="0" fontId="15" fillId="6" borderId="38" xfId="41" applyFont="1" applyFill="1" applyBorder="1" applyAlignment="1" applyProtection="1">
      <alignment horizontal="center"/>
      <protection hidden="1"/>
    </xf>
    <xf numFmtId="4" fontId="15" fillId="6" borderId="18" xfId="41" applyNumberFormat="1" applyFont="1" applyFill="1" applyBorder="1" applyAlignment="1" applyProtection="1">
      <alignment horizontal="center" vertical="center"/>
      <protection hidden="1"/>
    </xf>
    <xf numFmtId="4" fontId="15" fillId="6" borderId="19" xfId="41" applyNumberFormat="1" applyFont="1" applyFill="1" applyBorder="1" applyAlignment="1" applyProtection="1">
      <alignment horizontal="center" vertical="center"/>
      <protection hidden="1"/>
    </xf>
    <xf numFmtId="4" fontId="15" fillId="6" borderId="21" xfId="41" applyNumberFormat="1" applyFont="1" applyFill="1" applyBorder="1" applyAlignment="1" applyProtection="1">
      <alignment horizontal="center" vertical="center"/>
      <protection hidden="1"/>
    </xf>
    <xf numFmtId="4" fontId="15" fillId="6" borderId="33" xfId="41" applyNumberFormat="1" applyFont="1" applyFill="1" applyBorder="1" applyAlignment="1" applyProtection="1">
      <alignment horizontal="center" vertical="center"/>
      <protection hidden="1"/>
    </xf>
    <xf numFmtId="0" fontId="15" fillId="6" borderId="39" xfId="41" applyFont="1" applyFill="1" applyBorder="1" applyAlignment="1" applyProtection="1">
      <alignment horizontal="center" vertical="top"/>
      <protection hidden="1"/>
    </xf>
    <xf numFmtId="0" fontId="15" fillId="6" borderId="25" xfId="41" applyFont="1" applyFill="1" applyBorder="1" applyAlignment="1" applyProtection="1">
      <alignment horizontal="center" vertical="top"/>
      <protection hidden="1"/>
    </xf>
    <xf numFmtId="4" fontId="15" fillId="6" borderId="38" xfId="41" applyNumberFormat="1" applyFont="1" applyFill="1" applyBorder="1" applyAlignment="1" applyProtection="1">
      <alignment horizontal="center" vertical="center"/>
      <protection hidden="1"/>
    </xf>
    <xf numFmtId="4" fontId="15" fillId="6" borderId="44" xfId="41" applyNumberFormat="1" applyFont="1" applyFill="1" applyBorder="1" applyAlignment="1" applyProtection="1">
      <alignment horizontal="center" vertical="center"/>
      <protection hidden="1"/>
    </xf>
    <xf numFmtId="4" fontId="15" fillId="6" borderId="42" xfId="41" applyNumberFormat="1" applyFont="1" applyFill="1" applyBorder="1" applyAlignment="1" applyProtection="1">
      <alignment horizontal="center" vertical="center"/>
      <protection hidden="1"/>
    </xf>
    <xf numFmtId="4" fontId="15" fillId="6" borderId="45" xfId="41" applyNumberFormat="1" applyFont="1" applyFill="1" applyBorder="1" applyAlignment="1" applyProtection="1">
      <alignment horizontal="center" vertical="center"/>
      <protection hidden="1"/>
    </xf>
    <xf numFmtId="0" fontId="15" fillId="6" borderId="40" xfId="41" applyFont="1" applyFill="1" applyBorder="1" applyAlignment="1" applyProtection="1">
      <alignment horizontal="center"/>
      <protection hidden="1"/>
    </xf>
    <xf numFmtId="0" fontId="15" fillId="6" borderId="22" xfId="41" applyFont="1" applyFill="1" applyBorder="1" applyAlignment="1" applyProtection="1">
      <alignment horizontal="center"/>
      <protection hidden="1"/>
    </xf>
    <xf numFmtId="0" fontId="15" fillId="6" borderId="21" xfId="41" applyFont="1" applyFill="1" applyBorder="1" applyAlignment="1" applyProtection="1">
      <alignment horizontal="center" vertical="center"/>
      <protection hidden="1"/>
    </xf>
    <xf numFmtId="0" fontId="15" fillId="6" borderId="33" xfId="41" applyFont="1" applyFill="1" applyBorder="1" applyAlignment="1" applyProtection="1">
      <alignment horizontal="center" vertical="center"/>
      <protection hidden="1"/>
    </xf>
    <xf numFmtId="0" fontId="15" fillId="6" borderId="22" xfId="41" applyFont="1" applyFill="1" applyBorder="1" applyAlignment="1" applyProtection="1">
      <alignment horizontal="center" vertical="center"/>
      <protection hidden="1"/>
    </xf>
    <xf numFmtId="0" fontId="15" fillId="6" borderId="23" xfId="41" applyFont="1" applyFill="1" applyBorder="1" applyAlignment="1" applyProtection="1">
      <alignment horizontal="center" vertical="center"/>
      <protection hidden="1"/>
    </xf>
    <xf numFmtId="0" fontId="15" fillId="6" borderId="41" xfId="41" applyFont="1" applyFill="1" applyBorder="1" applyAlignment="1" applyProtection="1">
      <alignment horizontal="center" vertical="top"/>
      <protection hidden="1"/>
    </xf>
    <xf numFmtId="0" fontId="15" fillId="6" borderId="42" xfId="41" applyFont="1" applyFill="1" applyBorder="1" applyAlignment="1" applyProtection="1">
      <alignment horizontal="center" vertical="top"/>
      <protection hidden="1"/>
    </xf>
    <xf numFmtId="0" fontId="15" fillId="6" borderId="132" xfId="41" applyFont="1" applyFill="1" applyBorder="1" applyAlignment="1" applyProtection="1">
      <alignment horizontal="center" vertical="top"/>
      <protection hidden="1"/>
    </xf>
    <xf numFmtId="0" fontId="15" fillId="6" borderId="127" xfId="41" applyFont="1" applyFill="1" applyBorder="1" applyAlignment="1" applyProtection="1">
      <alignment horizontal="center" vertical="top"/>
      <protection hidden="1"/>
    </xf>
    <xf numFmtId="4" fontId="2" fillId="3" borderId="21" xfId="41" applyNumberFormat="1" applyFont="1" applyFill="1" applyBorder="1" applyAlignment="1" applyProtection="1">
      <alignment horizontal="center" vertical="center"/>
      <protection locked="0"/>
    </xf>
    <xf numFmtId="4" fontId="2" fillId="3" borderId="33" xfId="41" applyNumberFormat="1" applyFont="1" applyFill="1" applyBorder="1" applyAlignment="1" applyProtection="1">
      <alignment horizontal="center" vertical="center"/>
      <protection locked="0"/>
    </xf>
    <xf numFmtId="4" fontId="15" fillId="6" borderId="31" xfId="41" applyNumberFormat="1" applyFont="1" applyFill="1" applyBorder="1" applyAlignment="1" applyProtection="1">
      <alignment horizontal="center" vertical="center"/>
      <protection hidden="1"/>
    </xf>
    <xf numFmtId="4" fontId="15" fillId="6" borderId="32" xfId="41" applyNumberFormat="1" applyFont="1" applyFill="1" applyBorder="1" applyAlignment="1" applyProtection="1">
      <alignment horizontal="center" vertical="center"/>
      <protection hidden="1"/>
    </xf>
    <xf numFmtId="0" fontId="15" fillId="14" borderId="37" xfId="64" applyFont="1" applyFill="1" applyBorder="1" applyAlignment="1" applyProtection="1">
      <alignment horizontal="center"/>
      <protection hidden="1"/>
    </xf>
    <xf numFmtId="0" fontId="15" fillId="14" borderId="44" xfId="64" applyFont="1" applyFill="1" applyBorder="1" applyAlignment="1" applyProtection="1">
      <alignment horizontal="center"/>
      <protection hidden="1"/>
    </xf>
    <xf numFmtId="4" fontId="15" fillId="14" borderId="37" xfId="64" applyNumberFormat="1" applyFont="1" applyFill="1" applyBorder="1" applyAlignment="1" applyProtection="1">
      <alignment horizontal="center" vertical="center"/>
      <protection hidden="1"/>
    </xf>
    <xf numFmtId="4" fontId="15" fillId="14" borderId="44" xfId="64" applyNumberFormat="1" applyFont="1" applyFill="1" applyBorder="1" applyAlignment="1" applyProtection="1">
      <alignment horizontal="center" vertical="center"/>
      <protection hidden="1"/>
    </xf>
    <xf numFmtId="4" fontId="15" fillId="14" borderId="41" xfId="64" applyNumberFormat="1" applyFont="1" applyFill="1" applyBorder="1" applyAlignment="1" applyProtection="1">
      <alignment horizontal="center" vertical="center"/>
      <protection hidden="1"/>
    </xf>
    <xf numFmtId="4" fontId="15" fillId="14" borderId="45" xfId="64" applyNumberFormat="1" applyFont="1" applyFill="1" applyBorder="1" applyAlignment="1" applyProtection="1">
      <alignment horizontal="center" vertical="center"/>
      <protection hidden="1"/>
    </xf>
    <xf numFmtId="0" fontId="15" fillId="14" borderId="41" xfId="64" applyFont="1" applyFill="1" applyBorder="1" applyAlignment="1" applyProtection="1">
      <alignment horizontal="center" vertical="top"/>
      <protection hidden="1"/>
    </xf>
    <xf numFmtId="0" fontId="15" fillId="14" borderId="45" xfId="64" applyFont="1" applyFill="1" applyBorder="1" applyAlignment="1" applyProtection="1">
      <alignment horizontal="center" vertical="top"/>
      <protection hidden="1"/>
    </xf>
    <xf numFmtId="0" fontId="15" fillId="14" borderId="37" xfId="68" applyFont="1" applyFill="1" applyBorder="1" applyAlignment="1" applyProtection="1">
      <alignment horizontal="center"/>
      <protection hidden="1"/>
    </xf>
    <xf numFmtId="0" fontId="15" fillId="14" borderId="131" xfId="68" applyFont="1" applyFill="1" applyBorder="1" applyAlignment="1" applyProtection="1">
      <alignment horizontal="center"/>
      <protection hidden="1"/>
    </xf>
    <xf numFmtId="4" fontId="15" fillId="14" borderId="37" xfId="68" applyNumberFormat="1" applyFont="1" applyFill="1" applyBorder="1" applyAlignment="1" applyProtection="1">
      <alignment horizontal="center" vertical="center"/>
      <protection hidden="1"/>
    </xf>
    <xf numFmtId="4" fontId="15" fillId="14" borderId="44" xfId="68" applyNumberFormat="1" applyFont="1" applyFill="1" applyBorder="1" applyAlignment="1" applyProtection="1">
      <alignment horizontal="center" vertical="center"/>
      <protection hidden="1"/>
    </xf>
    <xf numFmtId="4" fontId="15" fillId="14" borderId="41" xfId="68" applyNumberFormat="1" applyFont="1" applyFill="1" applyBorder="1" applyAlignment="1" applyProtection="1">
      <alignment horizontal="center" vertical="center"/>
      <protection hidden="1"/>
    </xf>
    <xf numFmtId="4" fontId="15" fillId="14" borderId="45" xfId="68" applyNumberFormat="1" applyFont="1" applyFill="1" applyBorder="1" applyAlignment="1" applyProtection="1">
      <alignment horizontal="center" vertical="center"/>
      <protection hidden="1"/>
    </xf>
    <xf numFmtId="2" fontId="15" fillId="14" borderId="37" xfId="64" applyNumberFormat="1" applyFont="1" applyFill="1" applyBorder="1" applyAlignment="1" applyProtection="1">
      <alignment horizontal="center" vertical="center"/>
      <protection hidden="1"/>
    </xf>
    <xf numFmtId="2" fontId="15" fillId="14" borderId="44" xfId="64" applyNumberFormat="1" applyFont="1" applyFill="1" applyBorder="1" applyAlignment="1" applyProtection="1">
      <alignment horizontal="center" vertical="center"/>
      <protection hidden="1"/>
    </xf>
    <xf numFmtId="2" fontId="15" fillId="14" borderId="41" xfId="64" applyNumberFormat="1" applyFont="1" applyFill="1" applyBorder="1" applyAlignment="1" applyProtection="1">
      <alignment horizontal="center" vertical="center"/>
      <protection hidden="1"/>
    </xf>
    <xf numFmtId="2" fontId="15" fillId="14" borderId="45" xfId="64" applyNumberFormat="1" applyFont="1" applyFill="1" applyBorder="1" applyAlignment="1" applyProtection="1">
      <alignment horizontal="center" vertical="center"/>
      <protection hidden="1"/>
    </xf>
    <xf numFmtId="0" fontId="15" fillId="14" borderId="41" xfId="68" applyFont="1" applyFill="1" applyBorder="1" applyAlignment="1" applyProtection="1">
      <alignment horizontal="center" vertical="top"/>
      <protection hidden="1"/>
    </xf>
    <xf numFmtId="0" fontId="15" fillId="14" borderId="121" xfId="68" applyFont="1" applyFill="1" applyBorder="1" applyAlignment="1" applyProtection="1">
      <alignment horizontal="center" vertical="top"/>
      <protection hidden="1"/>
    </xf>
    <xf numFmtId="0" fontId="5" fillId="2" borderId="3" xfId="68" applyFont="1" applyFill="1" applyBorder="1" applyAlignment="1" applyProtection="1">
      <alignment horizontal="center"/>
      <protection hidden="1"/>
    </xf>
    <xf numFmtId="0" fontId="5" fillId="2" borderId="144" xfId="68" applyFont="1" applyFill="1" applyBorder="1" applyAlignment="1" applyProtection="1">
      <alignment horizontal="center"/>
      <protection hidden="1"/>
    </xf>
    <xf numFmtId="4" fontId="5" fillId="2" borderId="18" xfId="68" applyNumberFormat="1" applyFont="1" applyFill="1" applyBorder="1" applyAlignment="1" applyProtection="1">
      <alignment horizontal="center" vertical="center"/>
      <protection hidden="1"/>
    </xf>
    <xf numFmtId="4" fontId="5" fillId="2" borderId="19" xfId="68" applyNumberFormat="1" applyFont="1" applyFill="1" applyBorder="1" applyAlignment="1" applyProtection="1">
      <alignment horizontal="center" vertical="center"/>
      <protection hidden="1"/>
    </xf>
    <xf numFmtId="4" fontId="5" fillId="2" borderId="21" xfId="68" applyNumberFormat="1" applyFont="1" applyFill="1" applyBorder="1" applyAlignment="1" applyProtection="1">
      <alignment horizontal="center" vertical="center"/>
      <protection hidden="1"/>
    </xf>
    <xf numFmtId="4" fontId="5" fillId="2" borderId="33" xfId="68" applyNumberFormat="1" applyFont="1" applyFill="1" applyBorder="1" applyAlignment="1" applyProtection="1">
      <alignment horizontal="center" vertical="center"/>
      <protection hidden="1"/>
    </xf>
    <xf numFmtId="0" fontId="5" fillId="2" borderId="37" xfId="64" applyFont="1" applyFill="1" applyBorder="1" applyAlignment="1" applyProtection="1">
      <alignment horizontal="center"/>
      <protection hidden="1"/>
    </xf>
    <xf numFmtId="0" fontId="5" fillId="2" borderId="38" xfId="64" applyFont="1" applyFill="1" applyBorder="1" applyAlignment="1" applyProtection="1">
      <alignment horizontal="center"/>
      <protection hidden="1"/>
    </xf>
    <xf numFmtId="4" fontId="5" fillId="2" borderId="38" xfId="64" applyNumberFormat="1" applyFont="1" applyFill="1" applyBorder="1" applyAlignment="1" applyProtection="1">
      <alignment horizontal="center" vertical="center"/>
      <protection hidden="1"/>
    </xf>
    <xf numFmtId="4" fontId="5" fillId="2" borderId="44" xfId="64" applyNumberFormat="1" applyFont="1" applyFill="1" applyBorder="1" applyAlignment="1" applyProtection="1">
      <alignment horizontal="center" vertical="center"/>
      <protection hidden="1"/>
    </xf>
    <xf numFmtId="4" fontId="5" fillId="2" borderId="25" xfId="64" applyNumberFormat="1" applyFont="1" applyFill="1" applyBorder="1" applyAlignment="1" applyProtection="1">
      <alignment horizontal="center" vertical="center"/>
      <protection hidden="1"/>
    </xf>
    <xf numFmtId="4" fontId="5" fillId="2" borderId="29" xfId="64" applyNumberFormat="1" applyFont="1" applyFill="1" applyBorder="1" applyAlignment="1" applyProtection="1">
      <alignment horizontal="center" vertical="center"/>
      <protection hidden="1"/>
    </xf>
    <xf numFmtId="0" fontId="5" fillId="2" borderId="54" xfId="68" applyFont="1" applyFill="1" applyBorder="1" applyAlignment="1" applyProtection="1">
      <alignment horizontal="center" vertical="top"/>
      <protection hidden="1"/>
    </xf>
    <xf numFmtId="0" fontId="5" fillId="2" borderId="146" xfId="68" applyFont="1" applyFill="1" applyBorder="1" applyAlignment="1" applyProtection="1">
      <alignment horizontal="center" vertical="top"/>
      <protection hidden="1"/>
    </xf>
    <xf numFmtId="0" fontId="5" fillId="2" borderId="39" xfId="64" applyFont="1" applyFill="1" applyBorder="1" applyAlignment="1" applyProtection="1">
      <alignment horizontal="center" vertical="top"/>
      <protection hidden="1"/>
    </xf>
    <xf numFmtId="0" fontId="5" fillId="2" borderId="25" xfId="64" applyFont="1" applyFill="1" applyBorder="1" applyAlignment="1" applyProtection="1">
      <alignment horizontal="center" vertical="top"/>
      <protection hidden="1"/>
    </xf>
    <xf numFmtId="4" fontId="2" fillId="3" borderId="17" xfId="64" applyNumberFormat="1" applyFont="1" applyFill="1" applyBorder="1" applyAlignment="1" applyProtection="1">
      <alignment horizontal="center" vertical="center"/>
      <protection locked="0"/>
    </xf>
    <xf numFmtId="4" fontId="2" fillId="3" borderId="19" xfId="64" applyNumberFormat="1" applyFont="1" applyFill="1" applyBorder="1" applyAlignment="1" applyProtection="1">
      <alignment horizontal="center" vertical="center"/>
      <protection locked="0"/>
    </xf>
    <xf numFmtId="4" fontId="2" fillId="3" borderId="30" xfId="64" applyNumberFormat="1" applyFont="1" applyFill="1" applyBorder="1" applyAlignment="1" applyProtection="1">
      <alignment horizontal="center" vertical="center"/>
      <protection locked="0"/>
    </xf>
    <xf numFmtId="4" fontId="2" fillId="3" borderId="32" xfId="64" applyNumberFormat="1" applyFont="1" applyFill="1" applyBorder="1" applyAlignment="1" applyProtection="1">
      <alignment horizontal="center" vertical="center"/>
      <protection locked="0"/>
    </xf>
    <xf numFmtId="0" fontId="15" fillId="14" borderId="132" xfId="64" applyFont="1" applyFill="1" applyBorder="1" applyAlignment="1" applyProtection="1">
      <alignment horizontal="center"/>
      <protection hidden="1"/>
    </xf>
    <xf numFmtId="0" fontId="15" fillId="14" borderId="124" xfId="64" applyFont="1" applyFill="1" applyBorder="1" applyAlignment="1" applyProtection="1">
      <alignment horizontal="center"/>
      <protection hidden="1"/>
    </xf>
    <xf numFmtId="4" fontId="15" fillId="14" borderId="146" xfId="64" applyNumberFormat="1" applyFont="1" applyFill="1" applyBorder="1" applyAlignment="1" applyProtection="1">
      <alignment horizontal="center" vertical="center"/>
      <protection hidden="1"/>
    </xf>
    <xf numFmtId="4" fontId="15" fillId="14" borderId="29" xfId="64" applyNumberFormat="1" applyFont="1" applyFill="1" applyBorder="1" applyAlignment="1" applyProtection="1">
      <alignment horizontal="center" vertical="center"/>
      <protection hidden="1"/>
    </xf>
    <xf numFmtId="4" fontId="15" fillId="14" borderId="134" xfId="64" applyNumberFormat="1" applyFont="1" applyFill="1" applyBorder="1" applyAlignment="1" applyProtection="1">
      <alignment horizontal="center" vertical="center"/>
      <protection hidden="1"/>
    </xf>
    <xf numFmtId="4" fontId="15" fillId="14" borderId="32" xfId="64" applyNumberFormat="1" applyFont="1" applyFill="1" applyBorder="1" applyAlignment="1" applyProtection="1">
      <alignment horizontal="center" vertical="center"/>
      <protection hidden="1"/>
    </xf>
    <xf numFmtId="0" fontId="5" fillId="0" borderId="0" xfId="68" applyFont="1" applyFill="1" applyBorder="1" applyAlignment="1" applyProtection="1">
      <alignment horizontal="center" vertical="top"/>
      <protection hidden="1"/>
    </xf>
    <xf numFmtId="4" fontId="5" fillId="2" borderId="127" xfId="64" applyNumberFormat="1" applyFont="1" applyFill="1" applyBorder="1" applyAlignment="1" applyProtection="1">
      <alignment horizontal="center" vertical="center"/>
      <protection hidden="1"/>
    </xf>
    <xf numFmtId="4" fontId="5" fillId="2" borderId="124" xfId="64" applyNumberFormat="1" applyFont="1" applyFill="1" applyBorder="1" applyAlignment="1" applyProtection="1">
      <alignment horizontal="center" vertical="center"/>
      <protection hidden="1"/>
    </xf>
    <xf numFmtId="4" fontId="5" fillId="2" borderId="42" xfId="64" applyNumberFormat="1" applyFont="1" applyFill="1" applyBorder="1" applyAlignment="1" applyProtection="1">
      <alignment horizontal="center" vertical="center"/>
      <protection hidden="1"/>
    </xf>
    <xf numFmtId="4" fontId="5" fillId="2" borderId="45" xfId="64" applyNumberFormat="1" applyFont="1" applyFill="1" applyBorder="1" applyAlignment="1" applyProtection="1">
      <alignment horizontal="center" vertical="center"/>
      <protection hidden="1"/>
    </xf>
    <xf numFmtId="0" fontId="5" fillId="2" borderId="41" xfId="68" applyFont="1" applyFill="1" applyBorder="1" applyAlignment="1" applyProtection="1">
      <alignment horizontal="center" vertical="top"/>
      <protection hidden="1"/>
    </xf>
    <xf numFmtId="0" fontId="5" fillId="2" borderId="42" xfId="68" applyFont="1" applyFill="1" applyBorder="1" applyAlignment="1" applyProtection="1">
      <alignment horizontal="center" vertical="top"/>
      <protection hidden="1"/>
    </xf>
    <xf numFmtId="0" fontId="5" fillId="2" borderId="41" xfId="64" applyFont="1" applyFill="1" applyBorder="1" applyAlignment="1" applyProtection="1">
      <alignment horizontal="center" vertical="top"/>
      <protection hidden="1"/>
    </xf>
    <xf numFmtId="0" fontId="5" fillId="2" borderId="42" xfId="64" applyFont="1" applyFill="1" applyBorder="1" applyAlignment="1" applyProtection="1">
      <alignment horizontal="center" vertical="top"/>
      <protection hidden="1"/>
    </xf>
    <xf numFmtId="0" fontId="5" fillId="2" borderId="40" xfId="68" applyFont="1" applyFill="1" applyBorder="1" applyAlignment="1" applyProtection="1">
      <alignment horizontal="center"/>
      <protection hidden="1"/>
    </xf>
    <xf numFmtId="0" fontId="5" fillId="2" borderId="22" xfId="68" applyFont="1" applyFill="1" applyBorder="1" applyAlignment="1" applyProtection="1">
      <alignment horizontal="center"/>
      <protection hidden="1"/>
    </xf>
    <xf numFmtId="0" fontId="5" fillId="2" borderId="40" xfId="64" applyFont="1" applyFill="1" applyBorder="1" applyAlignment="1" applyProtection="1">
      <alignment horizontal="center"/>
      <protection hidden="1"/>
    </xf>
    <xf numFmtId="0" fontId="5" fillId="2" borderId="22" xfId="64" applyFont="1" applyFill="1" applyBorder="1" applyAlignment="1" applyProtection="1">
      <alignment horizontal="center"/>
      <protection hidden="1"/>
    </xf>
    <xf numFmtId="4" fontId="5" fillId="2" borderId="22" xfId="64" applyNumberFormat="1" applyFont="1" applyFill="1" applyBorder="1" applyAlignment="1" applyProtection="1">
      <alignment horizontal="center" vertical="center"/>
      <protection hidden="1"/>
    </xf>
    <xf numFmtId="4" fontId="5" fillId="2" borderId="23" xfId="64" applyNumberFormat="1" applyFont="1" applyFill="1" applyBorder="1" applyAlignment="1" applyProtection="1">
      <alignment horizontal="center" vertical="center"/>
      <protection hidden="1"/>
    </xf>
    <xf numFmtId="0" fontId="5" fillId="2" borderId="39" xfId="68" applyFont="1" applyFill="1" applyBorder="1" applyAlignment="1" applyProtection="1">
      <alignment horizontal="center" vertical="top"/>
      <protection hidden="1"/>
    </xf>
    <xf numFmtId="0" fontId="5" fillId="2" borderId="25" xfId="68" applyFont="1" applyFill="1" applyBorder="1" applyAlignment="1" applyProtection="1">
      <alignment horizontal="center" vertical="top"/>
      <protection hidden="1"/>
    </xf>
    <xf numFmtId="0" fontId="5" fillId="2" borderId="17" xfId="64" applyFont="1" applyFill="1" applyBorder="1" applyAlignment="1" applyProtection="1">
      <alignment horizontal="center" vertical="center" readingOrder="1"/>
      <protection hidden="1"/>
    </xf>
    <xf numFmtId="0" fontId="5" fillId="2" borderId="18" xfId="64" applyFont="1" applyFill="1" applyBorder="1" applyAlignment="1" applyProtection="1">
      <alignment horizontal="center" vertical="center" readingOrder="1"/>
      <protection hidden="1"/>
    </xf>
    <xf numFmtId="0" fontId="5" fillId="2" borderId="20" xfId="64" applyFont="1" applyFill="1" applyBorder="1" applyAlignment="1" applyProtection="1">
      <alignment horizontal="center" vertical="center" readingOrder="1"/>
      <protection hidden="1"/>
    </xf>
    <xf numFmtId="0" fontId="5" fillId="2" borderId="21" xfId="64" applyFont="1" applyFill="1" applyBorder="1" applyAlignment="1" applyProtection="1">
      <alignment horizontal="center" vertical="center" readingOrder="1"/>
      <protection hidden="1"/>
    </xf>
    <xf numFmtId="0" fontId="18" fillId="2" borderId="38" xfId="64" applyFont="1" applyFill="1" applyBorder="1" applyAlignment="1" applyProtection="1">
      <alignment horizontal="center" vertical="center"/>
      <protection hidden="1"/>
    </xf>
    <xf numFmtId="0" fontId="18" fillId="2" borderId="25" xfId="64" applyFont="1" applyFill="1" applyBorder="1" applyAlignment="1" applyProtection="1">
      <alignment horizontal="center" vertical="center"/>
      <protection hidden="1"/>
    </xf>
    <xf numFmtId="0" fontId="18" fillId="2" borderId="131" xfId="64" applyFont="1" applyFill="1" applyBorder="1" applyAlignment="1" applyProtection="1">
      <alignment horizontal="center" vertical="center"/>
      <protection hidden="1"/>
    </xf>
    <xf numFmtId="0" fontId="18" fillId="2" borderId="26" xfId="64" applyFont="1" applyFill="1" applyBorder="1" applyAlignment="1" applyProtection="1">
      <alignment horizontal="center" vertical="center"/>
      <protection hidden="1"/>
    </xf>
    <xf numFmtId="0" fontId="18" fillId="2" borderId="14" xfId="64" applyFont="1" applyFill="1" applyBorder="1" applyAlignment="1" applyProtection="1">
      <alignment horizontal="center" vertical="center"/>
      <protection hidden="1"/>
    </xf>
    <xf numFmtId="0" fontId="5" fillId="2" borderId="132" xfId="68" applyFont="1" applyFill="1" applyBorder="1" applyAlignment="1" applyProtection="1">
      <alignment horizontal="center"/>
      <protection hidden="1"/>
    </xf>
    <xf numFmtId="0" fontId="5" fillId="2" borderId="127" xfId="68" applyFont="1" applyFill="1" applyBorder="1" applyAlignment="1" applyProtection="1">
      <alignment horizontal="center"/>
      <protection hidden="1"/>
    </xf>
    <xf numFmtId="4" fontId="5" fillId="2" borderId="127" xfId="68" applyNumberFormat="1" applyFont="1" applyFill="1" applyBorder="1" applyAlignment="1" applyProtection="1">
      <alignment horizontal="center" vertical="center"/>
      <protection hidden="1"/>
    </xf>
    <xf numFmtId="4" fontId="5" fillId="2" borderId="124" xfId="68" applyNumberFormat="1" applyFont="1" applyFill="1" applyBorder="1" applyAlignment="1" applyProtection="1">
      <alignment horizontal="center" vertical="center"/>
      <protection hidden="1"/>
    </xf>
    <xf numFmtId="4" fontId="5" fillId="2" borderId="42" xfId="68" applyNumberFormat="1" applyFont="1" applyFill="1" applyBorder="1" applyAlignment="1" applyProtection="1">
      <alignment horizontal="center" vertical="center"/>
      <protection hidden="1"/>
    </xf>
    <xf numFmtId="4" fontId="5" fillId="2" borderId="45" xfId="68" applyNumberFormat="1" applyFont="1" applyFill="1" applyBorder="1" applyAlignment="1" applyProtection="1">
      <alignment horizontal="center" vertical="center"/>
      <protection hidden="1"/>
    </xf>
    <xf numFmtId="0" fontId="5" fillId="2" borderId="132" xfId="64" applyFont="1" applyFill="1" applyBorder="1" applyAlignment="1" applyProtection="1">
      <alignment horizontal="center"/>
      <protection hidden="1"/>
    </xf>
    <xf numFmtId="0" fontId="5" fillId="2" borderId="127" xfId="64" applyFont="1" applyFill="1" applyBorder="1" applyAlignment="1" applyProtection="1">
      <alignment horizontal="center"/>
      <protection hidden="1"/>
    </xf>
    <xf numFmtId="0" fontId="18" fillId="2" borderId="6" xfId="64" applyFont="1" applyFill="1" applyBorder="1" applyAlignment="1" applyProtection="1">
      <alignment horizontal="center" vertical="center"/>
      <protection hidden="1"/>
    </xf>
    <xf numFmtId="0" fontId="18" fillId="2" borderId="7" xfId="64" applyFont="1" applyFill="1" applyBorder="1" applyAlignment="1" applyProtection="1">
      <alignment horizontal="center" vertical="center"/>
      <protection hidden="1"/>
    </xf>
    <xf numFmtId="0" fontId="7" fillId="0" borderId="15" xfId="64" applyFont="1" applyFill="1" applyBorder="1" applyAlignment="1" applyProtection="1">
      <alignment horizontal="center" vertical="center"/>
      <protection locked="0"/>
    </xf>
    <xf numFmtId="0" fontId="5" fillId="2" borderId="17" xfId="64" applyFont="1" applyFill="1" applyBorder="1" applyAlignment="1" applyProtection="1">
      <alignment horizontal="center" vertical="center"/>
      <protection hidden="1"/>
    </xf>
    <xf numFmtId="0" fontId="5" fillId="2" borderId="18" xfId="64" applyFont="1" applyFill="1" applyBorder="1" applyAlignment="1" applyProtection="1">
      <alignment horizontal="center" vertical="center"/>
      <protection hidden="1"/>
    </xf>
    <xf numFmtId="0" fontId="5" fillId="2" borderId="58" xfId="64" applyFont="1" applyFill="1" applyBorder="1" applyAlignment="1" applyProtection="1">
      <alignment horizontal="center" vertical="center"/>
      <protection hidden="1"/>
    </xf>
    <xf numFmtId="0" fontId="5" fillId="2" borderId="19" xfId="64" applyFont="1" applyFill="1" applyBorder="1" applyAlignment="1" applyProtection="1">
      <alignment horizontal="center" vertical="center"/>
      <protection hidden="1"/>
    </xf>
    <xf numFmtId="0" fontId="5" fillId="2" borderId="20" xfId="64" applyFont="1" applyFill="1" applyBorder="1" applyAlignment="1" applyProtection="1">
      <alignment horizontal="center" vertical="center"/>
      <protection hidden="1"/>
    </xf>
    <xf numFmtId="0" fontId="5" fillId="2" borderId="21" xfId="64" applyFont="1" applyFill="1" applyBorder="1" applyAlignment="1" applyProtection="1">
      <alignment horizontal="center" vertical="center"/>
      <protection hidden="1"/>
    </xf>
    <xf numFmtId="0" fontId="10" fillId="2" borderId="31" xfId="64" applyFont="1" applyFill="1" applyBorder="1" applyAlignment="1" applyProtection="1">
      <alignment horizontal="center" vertical="center"/>
      <protection hidden="1"/>
    </xf>
    <xf numFmtId="0" fontId="5" fillId="2" borderId="59" xfId="64" applyFont="1" applyFill="1" applyBorder="1" applyAlignment="1" applyProtection="1">
      <alignment horizontal="center" vertical="center"/>
      <protection hidden="1"/>
    </xf>
    <xf numFmtId="0" fontId="10" fillId="2" borderId="32" xfId="64" applyFont="1" applyFill="1" applyBorder="1" applyAlignment="1" applyProtection="1">
      <alignment horizontal="center" vertical="center"/>
      <protection hidden="1"/>
    </xf>
    <xf numFmtId="0" fontId="18" fillId="2" borderId="49" xfId="64" applyFont="1" applyFill="1" applyBorder="1" applyAlignment="1" applyProtection="1">
      <alignment horizontal="center" vertical="center"/>
      <protection hidden="1"/>
    </xf>
    <xf numFmtId="0" fontId="7" fillId="0" borderId="11" xfId="64" applyFont="1" applyFill="1" applyBorder="1" applyAlignment="1" applyProtection="1">
      <alignment horizontal="center" vertical="center"/>
      <protection locked="0"/>
    </xf>
    <xf numFmtId="0" fontId="7" fillId="0" borderId="13" xfId="64" applyFont="1" applyFill="1" applyBorder="1" applyAlignment="1" applyProtection="1">
      <alignment horizontal="center" vertical="center"/>
      <protection locked="0"/>
    </xf>
    <xf numFmtId="0" fontId="18" fillId="2" borderId="49" xfId="64" applyFont="1" applyFill="1" applyBorder="1" applyAlignment="1" applyProtection="1">
      <alignment horizontal="center" vertical="center"/>
      <protection locked="0"/>
    </xf>
    <xf numFmtId="0" fontId="7" fillId="0" borderId="12" xfId="64" applyFont="1" applyBorder="1" applyAlignment="1" applyProtection="1">
      <alignment horizontal="center"/>
      <protection locked="0"/>
    </xf>
    <xf numFmtId="0" fontId="7" fillId="0" borderId="13" xfId="64" applyFont="1" applyBorder="1" applyAlignment="1" applyProtection="1">
      <alignment horizontal="center"/>
      <protection locked="0"/>
    </xf>
    <xf numFmtId="0" fontId="10" fillId="2" borderId="8" xfId="64" applyFont="1" applyFill="1" applyBorder="1" applyAlignment="1" applyProtection="1">
      <alignment horizontal="center" vertical="center"/>
      <protection hidden="1"/>
    </xf>
    <xf numFmtId="0" fontId="10" fillId="2" borderId="9" xfId="64" applyFont="1" applyFill="1" applyBorder="1" applyAlignment="1" applyProtection="1">
      <alignment horizontal="center" vertical="center"/>
      <protection hidden="1"/>
    </xf>
    <xf numFmtId="0" fontId="10" fillId="2" borderId="10" xfId="64" applyFont="1" applyFill="1" applyBorder="1" applyAlignment="1" applyProtection="1">
      <alignment horizontal="center" vertical="center"/>
      <protection hidden="1"/>
    </xf>
    <xf numFmtId="0" fontId="10" fillId="2" borderId="166" xfId="64" applyFont="1" applyFill="1" applyBorder="1" applyAlignment="1" applyProtection="1">
      <alignment horizontal="center" vertical="center"/>
      <protection hidden="1"/>
    </xf>
    <xf numFmtId="0" fontId="10" fillId="2" borderId="167" xfId="64" applyFont="1" applyFill="1" applyBorder="1" applyAlignment="1" applyProtection="1">
      <alignment horizontal="center" vertical="center"/>
      <protection hidden="1"/>
    </xf>
    <xf numFmtId="0" fontId="10" fillId="2" borderId="168" xfId="64" applyFont="1" applyFill="1" applyBorder="1" applyAlignment="1" applyProtection="1">
      <alignment horizontal="center" vertical="center"/>
      <protection hidden="1"/>
    </xf>
    <xf numFmtId="0" fontId="10" fillId="2" borderId="169" xfId="64" applyFont="1" applyFill="1" applyBorder="1" applyAlignment="1" applyProtection="1">
      <alignment horizontal="center" vertical="center"/>
      <protection hidden="1"/>
    </xf>
    <xf numFmtId="0" fontId="10" fillId="2" borderId="170" xfId="64" applyFont="1" applyFill="1" applyBorder="1" applyAlignment="1" applyProtection="1">
      <alignment horizontal="center" vertical="center"/>
      <protection hidden="1"/>
    </xf>
    <xf numFmtId="0" fontId="10" fillId="2" borderId="171" xfId="64" applyFont="1" applyFill="1" applyBorder="1" applyAlignment="1" applyProtection="1">
      <alignment horizontal="center" vertical="center"/>
      <protection hidden="1"/>
    </xf>
    <xf numFmtId="0" fontId="7" fillId="0" borderId="53" xfId="64" applyFont="1" applyFill="1" applyBorder="1" applyAlignment="1" applyProtection="1">
      <alignment horizontal="center" vertical="center"/>
      <protection locked="0"/>
    </xf>
    <xf numFmtId="0" fontId="7" fillId="0" borderId="15" xfId="64" applyFont="1" applyBorder="1" applyAlignment="1" applyProtection="1">
      <alignment horizontal="center"/>
      <protection locked="0"/>
    </xf>
    <xf numFmtId="0" fontId="18" fillId="2" borderId="16" xfId="64" applyFont="1" applyFill="1" applyBorder="1" applyAlignment="1" applyProtection="1">
      <alignment horizontal="center" vertical="center"/>
      <protection hidden="1"/>
    </xf>
    <xf numFmtId="0" fontId="3" fillId="0" borderId="0" xfId="64" applyFont="1" applyBorder="1" applyAlignment="1" applyProtection="1">
      <alignment horizontal="center" vertical="center"/>
      <protection hidden="1"/>
    </xf>
    <xf numFmtId="0" fontId="18" fillId="2" borderId="50" xfId="64" applyFont="1" applyFill="1" applyBorder="1" applyAlignment="1" applyProtection="1">
      <alignment horizontal="center" vertical="center"/>
      <protection hidden="1"/>
    </xf>
    <xf numFmtId="0" fontId="18" fillId="2" borderId="51" xfId="64" applyFont="1" applyFill="1" applyBorder="1" applyAlignment="1" applyProtection="1">
      <alignment horizontal="center" vertical="center"/>
      <protection hidden="1"/>
    </xf>
    <xf numFmtId="0" fontId="10" fillId="2" borderId="43" xfId="64" applyFont="1" applyFill="1" applyBorder="1" applyAlignment="1" applyProtection="1">
      <alignment horizontal="center" vertical="center"/>
      <protection hidden="1"/>
    </xf>
    <xf numFmtId="0" fontId="10" fillId="2" borderId="36" xfId="64" applyFont="1" applyFill="1" applyBorder="1" applyAlignment="1" applyProtection="1">
      <alignment horizontal="center" vertical="center"/>
      <protection hidden="1"/>
    </xf>
    <xf numFmtId="0" fontId="10" fillId="2" borderId="172" xfId="64" applyFont="1" applyFill="1" applyBorder="1" applyAlignment="1" applyProtection="1">
      <alignment horizontal="center" vertical="center"/>
      <protection hidden="1"/>
    </xf>
    <xf numFmtId="0" fontId="10" fillId="2" borderId="173" xfId="64" applyFont="1" applyFill="1" applyBorder="1" applyAlignment="1" applyProtection="1">
      <alignment horizontal="center" vertical="center"/>
      <protection hidden="1"/>
    </xf>
    <xf numFmtId="0" fontId="10" fillId="2" borderId="174" xfId="64" applyFont="1" applyFill="1" applyBorder="1" applyAlignment="1" applyProtection="1">
      <alignment horizontal="center" vertical="center"/>
      <protection hidden="1"/>
    </xf>
    <xf numFmtId="0" fontId="18" fillId="2" borderId="52" xfId="64" applyFont="1" applyFill="1" applyBorder="1" applyAlignment="1" applyProtection="1">
      <alignment horizontal="center" vertical="center"/>
      <protection hidden="1"/>
    </xf>
    <xf numFmtId="0" fontId="5" fillId="2" borderId="1" xfId="64" applyFont="1" applyFill="1" applyBorder="1" applyAlignment="1" applyProtection="1">
      <alignment horizontal="center" vertical="center"/>
      <protection hidden="1"/>
    </xf>
    <xf numFmtId="0" fontId="5" fillId="2" borderId="48" xfId="64" applyFont="1" applyFill="1" applyBorder="1" applyAlignment="1" applyProtection="1">
      <alignment horizontal="center" vertical="center"/>
      <protection hidden="1"/>
    </xf>
    <xf numFmtId="0" fontId="5" fillId="2" borderId="2" xfId="64" applyFont="1" applyFill="1" applyBorder="1" applyAlignment="1" applyProtection="1">
      <alignment horizontal="center" vertical="center"/>
      <protection hidden="1"/>
    </xf>
    <xf numFmtId="0" fontId="18" fillId="2" borderId="6" xfId="64" applyFont="1" applyFill="1" applyBorder="1" applyAlignment="1">
      <alignment horizontal="center" vertical="center"/>
    </xf>
    <xf numFmtId="0" fontId="18" fillId="2" borderId="49" xfId="64" applyFont="1" applyFill="1" applyBorder="1" applyAlignment="1">
      <alignment horizontal="center" vertical="center"/>
    </xf>
    <xf numFmtId="0" fontId="18" fillId="2" borderId="7" xfId="64" applyFont="1" applyFill="1" applyBorder="1" applyAlignment="1">
      <alignment horizontal="center" vertical="center"/>
    </xf>
    <xf numFmtId="0" fontId="5" fillId="2" borderId="43" xfId="55" applyFont="1" applyFill="1" applyBorder="1" applyAlignment="1" applyProtection="1">
      <alignment horizontal="center" vertical="top"/>
      <protection hidden="1"/>
    </xf>
    <xf numFmtId="0" fontId="19" fillId="2" borderId="27" xfId="55" applyFont="1" applyFill="1" applyBorder="1" applyAlignment="1" applyProtection="1">
      <alignment horizontal="center"/>
      <protection hidden="1"/>
    </xf>
    <xf numFmtId="0" fontId="19" fillId="2" borderId="28" xfId="55" applyFont="1" applyFill="1" applyBorder="1" applyAlignment="1" applyProtection="1">
      <alignment horizontal="center"/>
      <protection hidden="1"/>
    </xf>
    <xf numFmtId="0" fontId="7" fillId="3" borderId="9" xfId="55" applyFont="1" applyFill="1" applyBorder="1" applyAlignment="1" applyProtection="1">
      <alignment horizontal="center" vertical="center"/>
      <protection locked="0"/>
    </xf>
    <xf numFmtId="0" fontId="7" fillId="3" borderId="10" xfId="55" applyFont="1" applyFill="1" applyBorder="1" applyAlignment="1" applyProtection="1">
      <alignment horizontal="center" vertical="center"/>
      <protection locked="0"/>
    </xf>
    <xf numFmtId="3" fontId="7" fillId="3" borderId="8" xfId="55" applyNumberFormat="1" applyFont="1" applyFill="1" applyBorder="1" applyAlignment="1" applyProtection="1">
      <alignment horizontal="center" vertical="center"/>
      <protection locked="0"/>
    </xf>
    <xf numFmtId="3" fontId="7" fillId="3" borderId="10" xfId="55" applyNumberFormat="1" applyFont="1" applyFill="1" applyBorder="1" applyAlignment="1" applyProtection="1">
      <alignment horizontal="center" vertical="center"/>
      <protection locked="0"/>
    </xf>
    <xf numFmtId="0" fontId="5" fillId="2" borderId="27" xfId="55" applyFont="1" applyFill="1" applyBorder="1" applyAlignment="1" applyProtection="1">
      <alignment horizontal="center"/>
      <protection hidden="1"/>
    </xf>
    <xf numFmtId="0" fontId="5" fillId="2" borderId="28" xfId="55" applyFont="1" applyFill="1" applyBorder="1" applyAlignment="1" applyProtection="1">
      <alignment horizontal="center"/>
      <protection hidden="1"/>
    </xf>
    <xf numFmtId="0" fontId="7" fillId="3" borderId="12" xfId="55" applyFont="1" applyFill="1" applyBorder="1" applyAlignment="1" applyProtection="1">
      <alignment horizontal="center" vertical="center"/>
      <protection locked="0"/>
    </xf>
    <xf numFmtId="0" fontId="7" fillId="3" borderId="13" xfId="55" applyFont="1" applyFill="1" applyBorder="1" applyAlignment="1" applyProtection="1">
      <alignment horizontal="center" vertical="center"/>
      <protection locked="0"/>
    </xf>
    <xf numFmtId="3" fontId="7" fillId="3" borderId="11" xfId="55" applyNumberFormat="1" applyFont="1" applyFill="1" applyBorder="1" applyAlignment="1" applyProtection="1">
      <alignment horizontal="center" vertical="center"/>
      <protection locked="0"/>
    </xf>
    <xf numFmtId="3" fontId="7" fillId="3" borderId="13" xfId="55" applyNumberFormat="1" applyFont="1" applyFill="1" applyBorder="1" applyAlignment="1" applyProtection="1">
      <alignment horizontal="center" vertical="center"/>
      <protection locked="0"/>
    </xf>
    <xf numFmtId="0" fontId="18" fillId="2" borderId="6" xfId="64" applyFont="1" applyFill="1" applyBorder="1" applyAlignment="1" applyProtection="1">
      <alignment horizontal="center" vertical="center"/>
      <protection locked="0"/>
    </xf>
    <xf numFmtId="0" fontId="18" fillId="2" borderId="7" xfId="64" applyFont="1" applyFill="1" applyBorder="1" applyAlignment="1" applyProtection="1">
      <alignment horizontal="center" vertical="center"/>
      <protection locked="0"/>
    </xf>
    <xf numFmtId="0" fontId="2" fillId="0" borderId="9" xfId="55" applyFont="1" applyFill="1" applyBorder="1" applyAlignment="1" applyProtection="1">
      <alignment horizontal="left" vertical="center"/>
      <protection hidden="1"/>
    </xf>
    <xf numFmtId="0" fontId="8" fillId="0" borderId="12" xfId="55" applyFont="1" applyBorder="1" applyAlignment="1" applyProtection="1">
      <alignment horizontal="center" vertical="center"/>
      <protection hidden="1"/>
    </xf>
    <xf numFmtId="0" fontId="5" fillId="2" borderId="43" xfId="55" applyFont="1" applyFill="1" applyBorder="1" applyAlignment="1" applyProtection="1">
      <alignment horizontal="center" vertical="center"/>
      <protection hidden="1"/>
    </xf>
    <xf numFmtId="0" fontId="5" fillId="2" borderId="27" xfId="55" applyFont="1" applyFill="1" applyBorder="1" applyAlignment="1" applyProtection="1">
      <alignment horizontal="center" vertical="top"/>
      <protection hidden="1"/>
    </xf>
    <xf numFmtId="0" fontId="5" fillId="2" borderId="28" xfId="55" applyFont="1" applyFill="1" applyBorder="1" applyAlignment="1" applyProtection="1">
      <alignment horizontal="center" vertical="top"/>
      <protection hidden="1"/>
    </xf>
    <xf numFmtId="0" fontId="5" fillId="2" borderId="30" xfId="55" applyFont="1" applyFill="1" applyBorder="1" applyAlignment="1" applyProtection="1">
      <alignment horizontal="center" vertical="center"/>
      <protection hidden="1"/>
    </xf>
    <xf numFmtId="0" fontId="5" fillId="2" borderId="31" xfId="55" applyFont="1" applyFill="1" applyBorder="1" applyAlignment="1" applyProtection="1">
      <alignment horizontal="center" vertical="center"/>
      <protection hidden="1"/>
    </xf>
    <xf numFmtId="3" fontId="5" fillId="2" borderId="43" xfId="55" applyNumberFormat="1" applyFont="1" applyFill="1" applyBorder="1" applyAlignment="1" applyProtection="1">
      <alignment horizontal="center" vertical="center"/>
      <protection hidden="1"/>
    </xf>
    <xf numFmtId="3" fontId="5" fillId="2" borderId="56" xfId="55" applyNumberFormat="1" applyFont="1" applyFill="1" applyBorder="1" applyAlignment="1" applyProtection="1">
      <alignment horizontal="center" vertical="center"/>
      <protection hidden="1"/>
    </xf>
    <xf numFmtId="0" fontId="7" fillId="3" borderId="11" xfId="55" applyFont="1" applyFill="1" applyBorder="1" applyAlignment="1" applyProtection="1">
      <alignment horizontal="center" vertical="center"/>
      <protection locked="0"/>
    </xf>
    <xf numFmtId="0" fontId="5" fillId="2" borderId="3" xfId="55" applyFont="1" applyFill="1" applyBorder="1" applyAlignment="1" applyProtection="1">
      <alignment horizontal="center"/>
      <protection hidden="1"/>
    </xf>
    <xf numFmtId="0" fontId="5" fillId="2" borderId="4" xfId="55" applyFont="1" applyFill="1" applyBorder="1" applyAlignment="1" applyProtection="1">
      <alignment horizontal="center"/>
      <protection hidden="1"/>
    </xf>
    <xf numFmtId="3" fontId="5" fillId="2" borderId="144" xfId="55" applyNumberFormat="1" applyFont="1" applyFill="1" applyBorder="1" applyAlignment="1" applyProtection="1">
      <alignment horizontal="center" vertical="center"/>
      <protection hidden="1"/>
    </xf>
    <xf numFmtId="3" fontId="5" fillId="2" borderId="38" xfId="55" applyNumberFormat="1" applyFont="1" applyFill="1" applyBorder="1" applyAlignment="1" applyProtection="1">
      <alignment horizontal="center" vertical="center"/>
      <protection hidden="1"/>
    </xf>
    <xf numFmtId="3" fontId="5" fillId="2" borderId="145" xfId="55" applyNumberFormat="1" applyFont="1" applyFill="1" applyBorder="1" applyAlignment="1" applyProtection="1">
      <alignment horizontal="center" vertical="center"/>
      <protection hidden="1"/>
    </xf>
    <xf numFmtId="3" fontId="5" fillId="2" borderId="42" xfId="55" applyNumberFormat="1" applyFont="1" applyFill="1" applyBorder="1" applyAlignment="1" applyProtection="1">
      <alignment horizontal="center" vertical="center"/>
      <protection hidden="1"/>
    </xf>
    <xf numFmtId="0" fontId="5" fillId="2" borderId="131" xfId="55" applyFont="1" applyFill="1" applyBorder="1" applyAlignment="1" applyProtection="1">
      <alignment horizontal="center" vertical="center"/>
      <protection hidden="1"/>
    </xf>
    <xf numFmtId="0" fontId="5" fillId="2" borderId="4" xfId="55" applyFont="1" applyFill="1" applyBorder="1" applyAlignment="1" applyProtection="1">
      <alignment horizontal="center" vertical="center"/>
      <protection hidden="1"/>
    </xf>
    <xf numFmtId="0" fontId="5" fillId="2" borderId="121" xfId="55" applyFont="1" applyFill="1" applyBorder="1" applyAlignment="1" applyProtection="1">
      <alignment horizontal="center" vertical="center"/>
      <protection hidden="1"/>
    </xf>
    <xf numFmtId="0" fontId="5" fillId="2" borderId="9" xfId="55" applyFont="1" applyFill="1" applyBorder="1" applyAlignment="1" applyProtection="1">
      <alignment horizontal="center" vertical="center"/>
      <protection hidden="1"/>
    </xf>
    <xf numFmtId="3" fontId="5" fillId="2" borderId="4" xfId="55" applyNumberFormat="1" applyFont="1" applyFill="1" applyBorder="1" applyAlignment="1" applyProtection="1">
      <alignment horizontal="center" vertical="center"/>
      <protection hidden="1"/>
    </xf>
    <xf numFmtId="3" fontId="5" fillId="2" borderId="5" xfId="55" applyNumberFormat="1" applyFont="1" applyFill="1" applyBorder="1" applyAlignment="1" applyProtection="1">
      <alignment horizontal="center" vertical="center"/>
      <protection hidden="1"/>
    </xf>
    <xf numFmtId="3" fontId="5" fillId="2" borderId="9" xfId="55" applyNumberFormat="1" applyFont="1" applyFill="1" applyBorder="1" applyAlignment="1" applyProtection="1">
      <alignment horizontal="center" vertical="center"/>
      <protection hidden="1"/>
    </xf>
    <xf numFmtId="3" fontId="5" fillId="2" borderId="10" xfId="55" applyNumberFormat="1" applyFont="1" applyFill="1" applyBorder="1" applyAlignment="1" applyProtection="1">
      <alignment horizontal="center" vertical="center"/>
      <protection hidden="1"/>
    </xf>
    <xf numFmtId="0" fontId="5" fillId="2" borderId="8" xfId="55" applyFont="1" applyFill="1" applyBorder="1" applyAlignment="1" applyProtection="1">
      <alignment horizontal="center" vertical="top"/>
      <protection hidden="1"/>
    </xf>
    <xf numFmtId="0" fontId="5" fillId="2" borderId="9" xfId="55" applyFont="1" applyFill="1" applyBorder="1" applyAlignment="1" applyProtection="1">
      <alignment horizontal="center" vertical="top"/>
      <protection hidden="1"/>
    </xf>
    <xf numFmtId="0" fontId="8" fillId="0" borderId="4" xfId="55" applyFont="1" applyBorder="1" applyAlignment="1" applyProtection="1">
      <alignment horizontal="center" vertical="center"/>
      <protection hidden="1"/>
    </xf>
    <xf numFmtId="0" fontId="5" fillId="2" borderId="37" xfId="55" applyFont="1" applyFill="1" applyBorder="1" applyAlignment="1" applyProtection="1">
      <alignment horizontal="center"/>
      <protection hidden="1"/>
    </xf>
    <xf numFmtId="0" fontId="5" fillId="2" borderId="38" xfId="55" applyFont="1" applyFill="1" applyBorder="1" applyAlignment="1" applyProtection="1">
      <alignment horizontal="center"/>
      <protection hidden="1"/>
    </xf>
    <xf numFmtId="0" fontId="5" fillId="2" borderId="36" xfId="55" applyFont="1" applyFill="1" applyBorder="1" applyAlignment="1" applyProtection="1">
      <alignment horizontal="center" vertical="center"/>
      <protection hidden="1"/>
    </xf>
    <xf numFmtId="0" fontId="5" fillId="2" borderId="50" xfId="55" applyFont="1" applyFill="1" applyBorder="1" applyAlignment="1" applyProtection="1">
      <alignment horizontal="center" vertical="center"/>
      <protection hidden="1"/>
    </xf>
    <xf numFmtId="0" fontId="5" fillId="2" borderId="134" xfId="55" applyFont="1" applyFill="1" applyBorder="1" applyAlignment="1" applyProtection="1">
      <alignment horizontal="center" vertical="center"/>
      <protection hidden="1"/>
    </xf>
    <xf numFmtId="3" fontId="5" fillId="2" borderId="12" xfId="55" applyNumberFormat="1" applyFont="1" applyFill="1" applyBorder="1" applyAlignment="1" applyProtection="1">
      <alignment horizontal="center" vertical="center"/>
      <protection hidden="1"/>
    </xf>
    <xf numFmtId="0" fontId="10" fillId="2" borderId="140" xfId="41" applyFont="1" applyFill="1" applyBorder="1" applyAlignment="1" applyProtection="1">
      <alignment horizontal="center" vertical="center"/>
      <protection hidden="1"/>
    </xf>
    <xf numFmtId="0" fontId="10" fillId="2" borderId="49" xfId="41" applyFont="1" applyFill="1" applyBorder="1" applyAlignment="1" applyProtection="1">
      <alignment horizontal="center" vertical="center"/>
      <protection hidden="1"/>
    </xf>
    <xf numFmtId="0" fontId="10" fillId="2" borderId="217" xfId="41" applyFont="1" applyFill="1" applyBorder="1" applyAlignment="1" applyProtection="1">
      <alignment horizontal="center" vertical="center"/>
      <protection hidden="1"/>
    </xf>
    <xf numFmtId="0" fontId="10" fillId="2" borderId="158" xfId="41" applyFont="1" applyFill="1" applyBorder="1" applyAlignment="1" applyProtection="1">
      <alignment horizontal="center" vertical="center"/>
      <protection hidden="1"/>
    </xf>
    <xf numFmtId="0" fontId="70" fillId="2" borderId="209" xfId="41" applyFont="1" applyFill="1" applyBorder="1" applyAlignment="1" applyProtection="1">
      <alignment horizontal="center" vertical="center"/>
      <protection hidden="1"/>
    </xf>
    <xf numFmtId="0" fontId="70" fillId="2" borderId="139" xfId="41" applyFont="1" applyFill="1" applyBorder="1" applyAlignment="1" applyProtection="1">
      <alignment horizontal="center" vertical="center"/>
      <protection hidden="1"/>
    </xf>
    <xf numFmtId="0" fontId="70" fillId="2" borderId="93" xfId="41" applyFont="1" applyFill="1" applyBorder="1" applyAlignment="1" applyProtection="1">
      <alignment horizontal="center" vertical="center"/>
      <protection hidden="1"/>
    </xf>
    <xf numFmtId="0" fontId="70" fillId="2" borderId="96" xfId="41" applyFont="1" applyFill="1" applyBorder="1" applyAlignment="1" applyProtection="1">
      <alignment horizontal="center" vertical="center"/>
      <protection hidden="1"/>
    </xf>
    <xf numFmtId="3" fontId="70" fillId="2" borderId="209" xfId="41" applyNumberFormat="1" applyFont="1" applyFill="1" applyBorder="1" applyAlignment="1" applyProtection="1">
      <alignment horizontal="center" vertical="center"/>
      <protection hidden="1"/>
    </xf>
    <xf numFmtId="0" fontId="20" fillId="2" borderId="8" xfId="41" applyFont="1" applyFill="1" applyBorder="1" applyAlignment="1" applyProtection="1">
      <alignment horizontal="center" vertical="center" readingOrder="1"/>
      <protection hidden="1"/>
    </xf>
    <xf numFmtId="0" fontId="20" fillId="2" borderId="9" xfId="41" applyFont="1" applyFill="1" applyBorder="1" applyAlignment="1" applyProtection="1">
      <alignment horizontal="center" vertical="center" readingOrder="1"/>
      <protection hidden="1"/>
    </xf>
    <xf numFmtId="0" fontId="10" fillId="2" borderId="209" xfId="41" applyFont="1" applyFill="1" applyBorder="1" applyAlignment="1" applyProtection="1">
      <alignment horizontal="center" vertical="center"/>
      <protection hidden="1"/>
    </xf>
    <xf numFmtId="0" fontId="10" fillId="2" borderId="63" xfId="41" applyFont="1" applyFill="1" applyBorder="1" applyAlignment="1" applyProtection="1">
      <alignment horizontal="center" vertical="center"/>
      <protection hidden="1"/>
    </xf>
    <xf numFmtId="0" fontId="10" fillId="2" borderId="151" xfId="41" applyFont="1" applyFill="1" applyBorder="1" applyAlignment="1" applyProtection="1">
      <alignment horizontal="center" vertical="center"/>
      <protection hidden="1"/>
    </xf>
    <xf numFmtId="0" fontId="10" fillId="2" borderId="126" xfId="41" applyFont="1" applyFill="1" applyBorder="1" applyAlignment="1" applyProtection="1">
      <alignment horizontal="center" vertical="center"/>
      <protection hidden="1"/>
    </xf>
    <xf numFmtId="0" fontId="20" fillId="2" borderId="226" xfId="41" applyFont="1" applyFill="1" applyBorder="1" applyAlignment="1" applyProtection="1">
      <alignment horizontal="center" vertical="center"/>
      <protection hidden="1"/>
    </xf>
    <xf numFmtId="0" fontId="20" fillId="2" borderId="228" xfId="41" applyFont="1" applyFill="1" applyBorder="1" applyAlignment="1" applyProtection="1">
      <alignment horizontal="center" vertical="center"/>
      <protection hidden="1"/>
    </xf>
    <xf numFmtId="3" fontId="20" fillId="2" borderId="209" xfId="41" applyNumberFormat="1" applyFont="1" applyFill="1" applyBorder="1" applyAlignment="1" applyProtection="1">
      <alignment horizontal="center" vertical="center"/>
      <protection hidden="1"/>
    </xf>
    <xf numFmtId="3" fontId="20" fillId="2" borderId="139" xfId="41" applyNumberFormat="1" applyFont="1" applyFill="1" applyBorder="1" applyAlignment="1" applyProtection="1">
      <alignment horizontal="center" vertical="center"/>
      <protection hidden="1"/>
    </xf>
    <xf numFmtId="0" fontId="20" fillId="2" borderId="230" xfId="41" applyFont="1" applyFill="1" applyBorder="1" applyAlignment="1" applyProtection="1">
      <alignment horizontal="center" vertical="center"/>
      <protection hidden="1"/>
    </xf>
    <xf numFmtId="3" fontId="20" fillId="2" borderId="136" xfId="41" applyNumberFormat="1" applyFont="1" applyFill="1" applyBorder="1" applyAlignment="1" applyProtection="1">
      <alignment horizontal="center" vertical="center"/>
      <protection hidden="1"/>
    </xf>
    <xf numFmtId="3" fontId="20" fillId="2" borderId="227" xfId="41" applyNumberFormat="1" applyFont="1" applyFill="1" applyBorder="1" applyAlignment="1" applyProtection="1">
      <alignment horizontal="center" vertical="center"/>
      <protection hidden="1"/>
    </xf>
    <xf numFmtId="0" fontId="5" fillId="0" borderId="0" xfId="41" applyFont="1" applyFill="1" applyBorder="1" applyAlignment="1" applyProtection="1">
      <alignment horizontal="center" vertical="center"/>
      <protection hidden="1"/>
    </xf>
    <xf numFmtId="0" fontId="5" fillId="2" borderId="3" xfId="41" applyFont="1" applyFill="1" applyBorder="1" applyAlignment="1" applyProtection="1">
      <alignment horizontal="center" vertical="center"/>
      <protection hidden="1"/>
    </xf>
    <xf numFmtId="0" fontId="5" fillId="2" borderId="5" xfId="41" applyFont="1" applyFill="1" applyBorder="1" applyAlignment="1" applyProtection="1">
      <alignment horizontal="center" vertical="center"/>
      <protection hidden="1"/>
    </xf>
    <xf numFmtId="0" fontId="5" fillId="2" borderId="8" xfId="41" applyFont="1" applyFill="1" applyBorder="1" applyAlignment="1" applyProtection="1">
      <alignment horizontal="center" vertical="center"/>
      <protection hidden="1"/>
    </xf>
    <xf numFmtId="0" fontId="5" fillId="2" borderId="10" xfId="41" applyFont="1" applyFill="1" applyBorder="1" applyAlignment="1" applyProtection="1">
      <alignment horizontal="center" vertical="center"/>
      <protection hidden="1"/>
    </xf>
    <xf numFmtId="168" fontId="2" fillId="3" borderId="3" xfId="41" applyNumberFormat="1" applyFont="1" applyFill="1" applyBorder="1" applyAlignment="1" applyProtection="1">
      <alignment horizontal="center" vertical="center"/>
      <protection locked="0"/>
    </xf>
    <xf numFmtId="168" fontId="2" fillId="3" borderId="5" xfId="41" applyNumberFormat="1" applyFont="1" applyFill="1" applyBorder="1" applyAlignment="1" applyProtection="1">
      <alignment horizontal="center" vertical="center"/>
      <protection locked="0"/>
    </xf>
    <xf numFmtId="168" fontId="2" fillId="3" borderId="8" xfId="41" applyNumberFormat="1" applyFont="1" applyFill="1" applyBorder="1" applyAlignment="1" applyProtection="1">
      <alignment horizontal="center" vertical="center"/>
      <protection locked="0"/>
    </xf>
    <xf numFmtId="168" fontId="2" fillId="3" borderId="10" xfId="41" applyNumberFormat="1" applyFont="1" applyFill="1" applyBorder="1" applyAlignment="1" applyProtection="1">
      <alignment horizontal="center" vertical="center"/>
      <protection locked="0"/>
    </xf>
    <xf numFmtId="0" fontId="5" fillId="2" borderId="3" xfId="2" applyFont="1" applyFill="1" applyBorder="1" applyAlignment="1" applyProtection="1">
      <alignment horizontal="center"/>
      <protection hidden="1"/>
    </xf>
    <xf numFmtId="0" fontId="5" fillId="2" borderId="5" xfId="2" applyFont="1" applyFill="1" applyBorder="1" applyAlignment="1" applyProtection="1">
      <alignment horizontal="center"/>
      <protection hidden="1"/>
    </xf>
    <xf numFmtId="0" fontId="5" fillId="2" borderId="27" xfId="2" applyFont="1" applyFill="1" applyBorder="1" applyAlignment="1" applyProtection="1">
      <alignment horizontal="center" vertical="center"/>
      <protection hidden="1"/>
    </xf>
    <xf numFmtId="0" fontId="5" fillId="2" borderId="28" xfId="2" applyFont="1" applyFill="1" applyBorder="1" applyAlignment="1" applyProtection="1">
      <alignment horizontal="center" vertical="center"/>
      <protection hidden="1"/>
    </xf>
    <xf numFmtId="3" fontId="71" fillId="2" borderId="27" xfId="2" applyNumberFormat="1" applyFont="1" applyFill="1" applyBorder="1" applyAlignment="1" applyProtection="1">
      <alignment horizontal="center" vertical="center"/>
      <protection hidden="1"/>
    </xf>
    <xf numFmtId="3" fontId="71" fillId="2" borderId="28" xfId="2" applyNumberFormat="1" applyFont="1" applyFill="1" applyBorder="1" applyAlignment="1" applyProtection="1">
      <alignment horizontal="center" vertical="center"/>
      <protection hidden="1"/>
    </xf>
    <xf numFmtId="3" fontId="71" fillId="2" borderId="8" xfId="2" applyNumberFormat="1" applyFont="1" applyFill="1" applyBorder="1" applyAlignment="1" applyProtection="1">
      <alignment horizontal="center" vertical="center"/>
      <protection hidden="1"/>
    </xf>
    <xf numFmtId="3" fontId="71" fillId="2" borderId="10" xfId="2" applyNumberFormat="1" applyFont="1" applyFill="1" applyBorder="1" applyAlignment="1" applyProtection="1">
      <alignment horizontal="center" vertical="center"/>
      <protection hidden="1"/>
    </xf>
    <xf numFmtId="0" fontId="5" fillId="2" borderId="3" xfId="41" applyFont="1" applyFill="1" applyBorder="1" applyAlignment="1" applyProtection="1">
      <alignment horizontal="center"/>
      <protection hidden="1"/>
    </xf>
    <xf numFmtId="0" fontId="5" fillId="2" borderId="5" xfId="41" applyFont="1" applyFill="1" applyBorder="1" applyAlignment="1" applyProtection="1">
      <alignment horizontal="center"/>
      <protection hidden="1"/>
    </xf>
    <xf numFmtId="0" fontId="5" fillId="2" borderId="8" xfId="41" applyFont="1" applyFill="1" applyBorder="1" applyAlignment="1" applyProtection="1">
      <alignment horizontal="center" vertical="top"/>
      <protection hidden="1"/>
    </xf>
    <xf numFmtId="0" fontId="5" fillId="2" borderId="10" xfId="41" applyFont="1" applyFill="1" applyBorder="1" applyAlignment="1" applyProtection="1">
      <alignment horizontal="center" vertical="top"/>
      <protection hidden="1"/>
    </xf>
    <xf numFmtId="0" fontId="5" fillId="2" borderId="150" xfId="55" applyFont="1" applyFill="1" applyBorder="1" applyAlignment="1" applyProtection="1">
      <alignment horizontal="center" vertical="center"/>
      <protection hidden="1"/>
    </xf>
    <xf numFmtId="0" fontId="5" fillId="2" borderId="119" xfId="55" applyFont="1" applyFill="1" applyBorder="1" applyAlignment="1" applyProtection="1">
      <alignment horizontal="center" vertical="center"/>
      <protection hidden="1"/>
    </xf>
    <xf numFmtId="0" fontId="5" fillId="2" borderId="151" xfId="55" applyFont="1" applyFill="1" applyBorder="1" applyAlignment="1" applyProtection="1">
      <alignment horizontal="center" vertical="center"/>
      <protection hidden="1"/>
    </xf>
    <xf numFmtId="0" fontId="5" fillId="2" borderId="146" xfId="55" applyFont="1" applyFill="1" applyBorder="1" applyAlignment="1" applyProtection="1">
      <alignment horizontal="center" vertical="center"/>
      <protection hidden="1"/>
    </xf>
    <xf numFmtId="3" fontId="5" fillId="2" borderId="166" xfId="55" applyNumberFormat="1" applyFont="1" applyFill="1" applyBorder="1" applyAlignment="1" applyProtection="1">
      <alignment horizontal="center" vertical="center"/>
      <protection hidden="1"/>
    </xf>
    <xf numFmtId="3" fontId="5" fillId="2" borderId="128" xfId="55" applyNumberFormat="1" applyFont="1" applyFill="1" applyBorder="1" applyAlignment="1" applyProtection="1">
      <alignment horizontal="center" vertical="center"/>
      <protection hidden="1"/>
    </xf>
    <xf numFmtId="3" fontId="2" fillId="3" borderId="176" xfId="55" applyNumberFormat="1" applyFont="1" applyFill="1" applyBorder="1" applyAlignment="1" applyProtection="1">
      <alignment horizontal="center" vertical="center"/>
      <protection locked="0"/>
    </xf>
    <xf numFmtId="3" fontId="2" fillId="3" borderId="177" xfId="55" applyNumberFormat="1" applyFont="1" applyFill="1" applyBorder="1" applyAlignment="1" applyProtection="1">
      <alignment horizontal="center" vertical="center"/>
      <protection locked="0"/>
    </xf>
    <xf numFmtId="3" fontId="2" fillId="3" borderId="27" xfId="55" applyNumberFormat="1" applyFont="1" applyFill="1" applyBorder="1" applyAlignment="1" applyProtection="1">
      <alignment horizontal="center" vertical="center"/>
      <protection locked="0"/>
    </xf>
    <xf numFmtId="3" fontId="2" fillId="3" borderId="28" xfId="55" applyNumberFormat="1" applyFont="1" applyFill="1" applyBorder="1" applyAlignment="1" applyProtection="1">
      <alignment horizontal="center" vertical="center"/>
      <protection locked="0"/>
    </xf>
    <xf numFmtId="3" fontId="5" fillId="2" borderId="238" xfId="55" applyNumberFormat="1" applyFont="1" applyFill="1" applyBorder="1" applyAlignment="1" applyProtection="1">
      <alignment horizontal="center" vertical="center"/>
      <protection hidden="1"/>
    </xf>
    <xf numFmtId="3" fontId="5" fillId="2" borderId="6" xfId="55" applyNumberFormat="1" applyFont="1" applyFill="1" applyBorder="1" applyAlignment="1" applyProtection="1">
      <alignment horizontal="center" vertical="center"/>
      <protection hidden="1"/>
    </xf>
    <xf numFmtId="3" fontId="2" fillId="3" borderId="179" xfId="55" applyNumberFormat="1" applyFont="1" applyFill="1" applyBorder="1" applyAlignment="1" applyProtection="1">
      <alignment horizontal="center" vertical="center"/>
      <protection locked="0"/>
    </xf>
    <xf numFmtId="3" fontId="2" fillId="3" borderId="90" xfId="55" applyNumberFormat="1" applyFont="1" applyFill="1" applyBorder="1" applyAlignment="1" applyProtection="1">
      <alignment horizontal="center" vertical="center"/>
      <protection locked="0"/>
    </xf>
    <xf numFmtId="0" fontId="5" fillId="2" borderId="148" xfId="55" applyFont="1" applyFill="1" applyBorder="1" applyAlignment="1" applyProtection="1">
      <alignment horizontal="center" vertical="center"/>
      <protection hidden="1"/>
    </xf>
    <xf numFmtId="0" fontId="5" fillId="2" borderId="120" xfId="55" applyFont="1" applyFill="1" applyBorder="1" applyAlignment="1" applyProtection="1">
      <alignment horizontal="center" vertical="center"/>
      <protection hidden="1"/>
    </xf>
    <xf numFmtId="0" fontId="5" fillId="2" borderId="149" xfId="55" applyFont="1" applyFill="1" applyBorder="1" applyAlignment="1" applyProtection="1">
      <alignment horizontal="center" vertical="center"/>
      <protection hidden="1"/>
    </xf>
    <xf numFmtId="0" fontId="5" fillId="2" borderId="26" xfId="55" applyFont="1" applyFill="1" applyBorder="1" applyAlignment="1" applyProtection="1">
      <alignment horizontal="center" vertical="center"/>
      <protection hidden="1"/>
    </xf>
    <xf numFmtId="170" fontId="6" fillId="3" borderId="3" xfId="55" applyNumberFormat="1" applyFont="1" applyFill="1" applyBorder="1" applyAlignment="1" applyProtection="1">
      <alignment horizontal="center" vertical="center"/>
      <protection hidden="1"/>
    </xf>
    <xf numFmtId="170" fontId="6" fillId="3" borderId="4" xfId="55" applyNumberFormat="1" applyFont="1" applyFill="1" applyBorder="1" applyAlignment="1" applyProtection="1">
      <alignment horizontal="center" vertical="center"/>
      <protection hidden="1"/>
    </xf>
    <xf numFmtId="170" fontId="6" fillId="3" borderId="5" xfId="55" applyNumberFormat="1" applyFont="1" applyFill="1" applyBorder="1" applyAlignment="1" applyProtection="1">
      <alignment horizontal="center" vertical="center"/>
      <protection hidden="1"/>
    </xf>
    <xf numFmtId="170" fontId="6" fillId="3" borderId="8" xfId="55" applyNumberFormat="1" applyFont="1" applyFill="1" applyBorder="1" applyAlignment="1" applyProtection="1">
      <alignment horizontal="center" vertical="center"/>
      <protection hidden="1"/>
    </xf>
    <xf numFmtId="170" fontId="6" fillId="3" borderId="9" xfId="55" applyNumberFormat="1" applyFont="1" applyFill="1" applyBorder="1" applyAlignment="1" applyProtection="1">
      <alignment horizontal="center" vertical="center"/>
      <protection hidden="1"/>
    </xf>
    <xf numFmtId="170" fontId="6" fillId="3" borderId="10" xfId="55" applyNumberFormat="1" applyFont="1" applyFill="1" applyBorder="1" applyAlignment="1" applyProtection="1">
      <alignment horizontal="center" vertical="center"/>
      <protection hidden="1"/>
    </xf>
    <xf numFmtId="3" fontId="70" fillId="2" borderId="20" xfId="55" applyNumberFormat="1" applyFont="1" applyFill="1" applyBorder="1" applyAlignment="1" applyProtection="1">
      <alignment horizontal="center" vertical="center"/>
      <protection hidden="1"/>
    </xf>
    <xf numFmtId="3" fontId="5" fillId="2" borderId="210" xfId="55" applyNumberFormat="1" applyFont="1" applyFill="1" applyBorder="1" applyAlignment="1" applyProtection="1">
      <alignment horizontal="center" vertical="center"/>
      <protection hidden="1"/>
    </xf>
    <xf numFmtId="3" fontId="5" fillId="2" borderId="25" xfId="55" applyNumberFormat="1" applyFont="1" applyFill="1" applyBorder="1" applyAlignment="1" applyProtection="1">
      <alignment horizontal="center" vertical="center"/>
      <protection hidden="1"/>
    </xf>
    <xf numFmtId="3" fontId="5" fillId="2" borderId="163" xfId="55" applyNumberFormat="1" applyFont="1" applyFill="1" applyBorder="1" applyAlignment="1" applyProtection="1">
      <alignment horizontal="center" vertical="center"/>
      <protection hidden="1"/>
    </xf>
    <xf numFmtId="0" fontId="5" fillId="2" borderId="141" xfId="55" applyFont="1" applyFill="1" applyBorder="1" applyAlignment="1" applyProtection="1">
      <alignment horizontal="center" vertical="center"/>
      <protection hidden="1"/>
    </xf>
    <xf numFmtId="0" fontId="5" fillId="2" borderId="14" xfId="55" applyFont="1" applyFill="1" applyBorder="1" applyAlignment="1" applyProtection="1">
      <alignment horizontal="center" vertical="center"/>
      <protection hidden="1"/>
    </xf>
    <xf numFmtId="165" fontId="2" fillId="3" borderId="11" xfId="55" applyNumberFormat="1" applyFont="1" applyFill="1" applyBorder="1" applyAlignment="1" applyProtection="1">
      <alignment horizontal="center" vertical="center"/>
      <protection locked="0"/>
    </xf>
    <xf numFmtId="165" fontId="2" fillId="3" borderId="13" xfId="55" applyNumberFormat="1" applyFont="1" applyFill="1" applyBorder="1" applyAlignment="1" applyProtection="1">
      <alignment horizontal="center" vertical="center"/>
      <protection locked="0"/>
    </xf>
    <xf numFmtId="164" fontId="5" fillId="2" borderId="126" xfId="55" applyNumberFormat="1" applyFont="1" applyFill="1" applyBorder="1" applyAlignment="1" applyProtection="1">
      <alignment horizontal="center" vertical="center"/>
      <protection hidden="1"/>
    </xf>
    <xf numFmtId="164" fontId="5" fillId="2" borderId="146" xfId="55" applyNumberFormat="1" applyFont="1" applyFill="1" applyBorder="1" applyAlignment="1" applyProtection="1">
      <alignment horizontal="center" vertical="center"/>
      <protection hidden="1"/>
    </xf>
    <xf numFmtId="3" fontId="5" fillId="2" borderId="90" xfId="55" applyNumberFormat="1" applyFont="1" applyFill="1" applyBorder="1" applyAlignment="1" applyProtection="1">
      <alignment horizontal="center" vertical="center"/>
      <protection hidden="1"/>
    </xf>
    <xf numFmtId="0" fontId="2" fillId="0" borderId="0" xfId="55" applyFont="1" applyAlignment="1" applyProtection="1">
      <alignment horizontal="left"/>
      <protection hidden="1"/>
    </xf>
    <xf numFmtId="0" fontId="5" fillId="2" borderId="136" xfId="55" applyFont="1" applyFill="1" applyBorder="1" applyAlignment="1" applyProtection="1">
      <alignment horizontal="center" vertical="center"/>
      <protection hidden="1"/>
    </xf>
    <xf numFmtId="0" fontId="5" fillId="2" borderId="137" xfId="55" applyFont="1" applyFill="1" applyBorder="1" applyAlignment="1" applyProtection="1">
      <alignment horizontal="center" vertical="center"/>
      <protection hidden="1"/>
    </xf>
    <xf numFmtId="0" fontId="5" fillId="2" borderId="140" xfId="55" applyFont="1" applyFill="1" applyBorder="1" applyAlignment="1" applyProtection="1">
      <alignment horizontal="center" vertical="center"/>
      <protection hidden="1"/>
    </xf>
    <xf numFmtId="0" fontId="5" fillId="2" borderId="7" xfId="55" applyFont="1" applyFill="1" applyBorder="1" applyAlignment="1" applyProtection="1">
      <alignment horizontal="center" vertical="center"/>
      <protection hidden="1"/>
    </xf>
    <xf numFmtId="3" fontId="2" fillId="3" borderId="138" xfId="55" applyNumberFormat="1" applyFont="1" applyFill="1" applyBorder="1" applyAlignment="1" applyProtection="1">
      <alignment horizontal="center" vertical="center"/>
      <protection hidden="1"/>
    </xf>
    <xf numFmtId="3" fontId="2" fillId="3" borderId="63" xfId="55" applyNumberFormat="1" applyFont="1" applyFill="1" applyBorder="1" applyAlignment="1" applyProtection="1">
      <alignment horizontal="center" vertical="center"/>
      <protection hidden="1"/>
    </xf>
    <xf numFmtId="3" fontId="2" fillId="3" borderId="139" xfId="55" applyNumberFormat="1" applyFont="1" applyFill="1" applyBorder="1" applyAlignment="1" applyProtection="1">
      <alignment horizontal="center" vertical="center"/>
      <protection hidden="1"/>
    </xf>
    <xf numFmtId="3" fontId="2" fillId="3" borderId="178" xfId="55" applyNumberFormat="1" applyFont="1" applyFill="1" applyBorder="1" applyAlignment="1" applyProtection="1">
      <alignment horizontal="center" vertical="center"/>
      <protection hidden="1"/>
    </xf>
    <xf numFmtId="3" fontId="2" fillId="3" borderId="170" xfId="55" applyNumberFormat="1" applyFont="1" applyFill="1" applyBorder="1" applyAlignment="1" applyProtection="1">
      <alignment horizontal="center" vertical="center"/>
      <protection hidden="1"/>
    </xf>
    <xf numFmtId="3" fontId="2" fillId="3" borderId="237" xfId="55" applyNumberFormat="1" applyFont="1" applyFill="1" applyBorder="1" applyAlignment="1" applyProtection="1">
      <alignment horizontal="center" vertical="center"/>
      <protection hidden="1"/>
    </xf>
    <xf numFmtId="164" fontId="5" fillId="2" borderId="165" xfId="55" applyNumberFormat="1" applyFont="1" applyFill="1" applyBorder="1" applyAlignment="1" applyProtection="1">
      <alignment horizontal="center" vertical="center"/>
      <protection hidden="1"/>
    </xf>
    <xf numFmtId="164" fontId="5" fillId="2" borderId="119" xfId="55" applyNumberFormat="1" applyFont="1" applyFill="1" applyBorder="1" applyAlignment="1" applyProtection="1">
      <alignment horizontal="center" vertical="center"/>
      <protection hidden="1"/>
    </xf>
    <xf numFmtId="3" fontId="5" fillId="2" borderId="120" xfId="55" applyNumberFormat="1" applyFont="1" applyFill="1" applyBorder="1" applyAlignment="1" applyProtection="1">
      <alignment horizontal="center" vertical="center"/>
      <protection hidden="1"/>
    </xf>
    <xf numFmtId="3" fontId="5" fillId="2" borderId="175" xfId="55" applyNumberFormat="1" applyFont="1" applyFill="1" applyBorder="1" applyAlignment="1" applyProtection="1">
      <alignment horizontal="center" vertical="center"/>
      <protection hidden="1"/>
    </xf>
    <xf numFmtId="0" fontId="5" fillId="2" borderId="142" xfId="55" applyFont="1" applyFill="1" applyBorder="1" applyAlignment="1" applyProtection="1">
      <alignment horizontal="center" vertical="center"/>
      <protection hidden="1"/>
    </xf>
    <xf numFmtId="0" fontId="5" fillId="2" borderId="143" xfId="55" applyFont="1" applyFill="1" applyBorder="1" applyAlignment="1" applyProtection="1">
      <alignment horizontal="center" vertical="center"/>
      <protection hidden="1"/>
    </xf>
    <xf numFmtId="0" fontId="7" fillId="3" borderId="160" xfId="55" applyFont="1" applyFill="1" applyBorder="1" applyAlignment="1" applyProtection="1">
      <alignment horizontal="center" vertical="center"/>
      <protection locked="0"/>
    </xf>
    <xf numFmtId="0" fontId="7" fillId="3" borderId="181" xfId="55" applyFont="1" applyFill="1" applyBorder="1" applyAlignment="1" applyProtection="1">
      <alignment horizontal="center" vertical="center"/>
      <protection locked="0"/>
    </xf>
    <xf numFmtId="0" fontId="7" fillId="3" borderId="182" xfId="55" applyFont="1" applyFill="1" applyBorder="1" applyAlignment="1" applyProtection="1">
      <alignment horizontal="center" vertical="center"/>
      <protection locked="0"/>
    </xf>
    <xf numFmtId="0" fontId="1" fillId="0" borderId="0" xfId="55" applyBorder="1" applyAlignment="1">
      <alignment horizontal="center"/>
    </xf>
    <xf numFmtId="0" fontId="99" fillId="2" borderId="30" xfId="15" applyFont="1" applyFill="1" applyBorder="1" applyAlignment="1" applyProtection="1">
      <alignment horizontal="center" vertical="center"/>
      <protection hidden="1"/>
    </xf>
    <xf numFmtId="0" fontId="99" fillId="2" borderId="31" xfId="15" applyFont="1" applyFill="1" applyBorder="1" applyAlignment="1" applyProtection="1">
      <alignment horizontal="center" vertical="center"/>
      <protection hidden="1"/>
    </xf>
    <xf numFmtId="173" fontId="99" fillId="2" borderId="43" xfId="15" applyNumberFormat="1" applyFont="1" applyFill="1" applyBorder="1" applyAlignment="1" applyProtection="1">
      <alignment horizontal="center" vertical="center"/>
      <protection hidden="1"/>
    </xf>
    <xf numFmtId="173" fontId="99" fillId="2" borderId="36" xfId="15" applyNumberFormat="1" applyFont="1" applyFill="1" applyBorder="1" applyAlignment="1" applyProtection="1">
      <alignment horizontal="center" vertical="center"/>
      <protection hidden="1"/>
    </xf>
    <xf numFmtId="0" fontId="62" fillId="0" borderId="9" xfId="55" applyFont="1" applyFill="1" applyBorder="1" applyAlignment="1" applyProtection="1">
      <alignment horizontal="left" vertical="center"/>
      <protection hidden="1"/>
    </xf>
    <xf numFmtId="0" fontId="34" fillId="0" borderId="27" xfId="2" applyFont="1" applyBorder="1" applyAlignment="1" applyProtection="1">
      <alignment horizontal="left" vertical="center"/>
      <protection hidden="1"/>
    </xf>
    <xf numFmtId="0" fontId="34" fillId="0" borderId="0" xfId="2" applyFont="1" applyAlignment="1" applyProtection="1">
      <alignment horizontal="left" vertical="center"/>
      <protection hidden="1"/>
    </xf>
    <xf numFmtId="3" fontId="10" fillId="2" borderId="42" xfId="2" applyNumberFormat="1" applyFont="1" applyFill="1" applyBorder="1" applyAlignment="1" applyProtection="1">
      <alignment horizontal="center" vertical="center"/>
      <protection hidden="1"/>
    </xf>
    <xf numFmtId="3" fontId="10" fillId="2" borderId="45" xfId="2" applyNumberFormat="1" applyFont="1" applyFill="1" applyBorder="1" applyAlignment="1" applyProtection="1">
      <alignment horizontal="center" vertical="center"/>
      <protection hidden="1"/>
    </xf>
    <xf numFmtId="0" fontId="1" fillId="0" borderId="10" xfId="55" applyBorder="1"/>
    <xf numFmtId="0" fontId="5" fillId="5" borderId="40" xfId="55" applyFont="1" applyFill="1" applyBorder="1" applyAlignment="1" applyProtection="1">
      <alignment horizontal="center"/>
      <protection hidden="1"/>
    </xf>
    <xf numFmtId="0" fontId="5" fillId="5" borderId="22" xfId="55" applyFont="1" applyFill="1" applyBorder="1" applyAlignment="1" applyProtection="1">
      <alignment horizontal="center"/>
      <protection hidden="1"/>
    </xf>
    <xf numFmtId="0" fontId="5" fillId="5" borderId="21" xfId="55" applyFont="1" applyFill="1" applyBorder="1" applyAlignment="1" applyProtection="1">
      <alignment horizontal="center" vertical="center"/>
      <protection hidden="1"/>
    </xf>
    <xf numFmtId="0" fontId="5" fillId="5" borderId="33" xfId="55" applyFont="1" applyFill="1" applyBorder="1" applyAlignment="1" applyProtection="1">
      <alignment horizontal="center" vertical="center"/>
      <protection hidden="1"/>
    </xf>
    <xf numFmtId="0" fontId="5" fillId="5" borderId="22" xfId="55" applyFont="1" applyFill="1" applyBorder="1" applyAlignment="1" applyProtection="1">
      <alignment horizontal="center" vertical="center"/>
      <protection hidden="1"/>
    </xf>
    <xf numFmtId="0" fontId="5" fillId="5" borderId="23" xfId="55" applyFont="1" applyFill="1" applyBorder="1" applyAlignment="1" applyProtection="1">
      <alignment horizontal="center" vertical="center"/>
      <protection hidden="1"/>
    </xf>
    <xf numFmtId="0" fontId="5" fillId="5" borderId="132" xfId="55" applyFont="1" applyFill="1" applyBorder="1" applyAlignment="1" applyProtection="1">
      <alignment horizontal="center" vertical="top"/>
      <protection hidden="1"/>
    </xf>
    <xf numFmtId="0" fontId="5" fillId="5" borderId="127" xfId="55" applyFont="1" applyFill="1" applyBorder="1" applyAlignment="1" applyProtection="1">
      <alignment horizontal="center" vertical="top"/>
      <protection hidden="1"/>
    </xf>
    <xf numFmtId="0" fontId="5" fillId="5" borderId="37" xfId="55" applyFont="1" applyFill="1" applyBorder="1" applyAlignment="1" applyProtection="1">
      <alignment horizontal="center"/>
      <protection hidden="1"/>
    </xf>
    <xf numFmtId="0" fontId="5" fillId="5" borderId="38" xfId="55" applyFont="1" applyFill="1" applyBorder="1" applyAlignment="1" applyProtection="1">
      <alignment horizontal="center"/>
      <protection hidden="1"/>
    </xf>
    <xf numFmtId="4" fontId="5" fillId="5" borderId="18" xfId="55" applyNumberFormat="1" applyFont="1" applyFill="1" applyBorder="1" applyAlignment="1" applyProtection="1">
      <alignment horizontal="center" vertical="center"/>
      <protection hidden="1"/>
    </xf>
    <xf numFmtId="4" fontId="5" fillId="5" borderId="19" xfId="55" applyNumberFormat="1" applyFont="1" applyFill="1" applyBorder="1" applyAlignment="1" applyProtection="1">
      <alignment horizontal="center" vertical="center"/>
      <protection hidden="1"/>
    </xf>
    <xf numFmtId="4" fontId="5" fillId="5" borderId="21" xfId="55" applyNumberFormat="1" applyFont="1" applyFill="1" applyBorder="1" applyAlignment="1" applyProtection="1">
      <alignment horizontal="center" vertical="center"/>
      <protection hidden="1"/>
    </xf>
    <xf numFmtId="4" fontId="5" fillId="5" borderId="33" xfId="55" applyNumberFormat="1" applyFont="1" applyFill="1" applyBorder="1" applyAlignment="1" applyProtection="1">
      <alignment horizontal="center" vertical="center"/>
      <protection hidden="1"/>
    </xf>
    <xf numFmtId="0" fontId="5" fillId="5" borderId="39" xfId="55" applyFont="1" applyFill="1" applyBorder="1" applyAlignment="1" applyProtection="1">
      <alignment horizontal="center" vertical="top"/>
      <protection hidden="1"/>
    </xf>
    <xf numFmtId="0" fontId="5" fillId="5" borderId="25" xfId="55" applyFont="1" applyFill="1" applyBorder="1" applyAlignment="1" applyProtection="1">
      <alignment horizontal="center" vertical="top"/>
      <protection hidden="1"/>
    </xf>
    <xf numFmtId="4" fontId="2" fillId="3" borderId="21" xfId="55" applyNumberFormat="1" applyFont="1" applyFill="1" applyBorder="1" applyAlignment="1" applyProtection="1">
      <alignment horizontal="center" vertical="center"/>
      <protection locked="0"/>
    </xf>
    <xf numFmtId="4" fontId="2" fillId="3" borderId="33" xfId="55" applyNumberFormat="1" applyFont="1" applyFill="1" applyBorder="1" applyAlignment="1" applyProtection="1">
      <alignment horizontal="center" vertical="center"/>
      <protection locked="0"/>
    </xf>
    <xf numFmtId="4" fontId="5" fillId="5" borderId="31" xfId="55" applyNumberFormat="1" applyFont="1" applyFill="1" applyBorder="1" applyAlignment="1" applyProtection="1">
      <alignment horizontal="center" vertical="center"/>
      <protection hidden="1"/>
    </xf>
    <xf numFmtId="4" fontId="5" fillId="5" borderId="32" xfId="55" applyNumberFormat="1" applyFont="1" applyFill="1" applyBorder="1" applyAlignment="1" applyProtection="1">
      <alignment horizontal="center" vertical="center"/>
      <protection hidden="1"/>
    </xf>
    <xf numFmtId="0" fontId="5" fillId="5" borderId="41" xfId="55" applyFont="1" applyFill="1" applyBorder="1" applyAlignment="1" applyProtection="1">
      <alignment horizontal="center" vertical="top"/>
      <protection hidden="1"/>
    </xf>
    <xf numFmtId="0" fontId="5" fillId="5" borderId="42" xfId="55" applyFont="1" applyFill="1" applyBorder="1" applyAlignment="1" applyProtection="1">
      <alignment horizontal="center" vertical="top"/>
      <protection hidden="1"/>
    </xf>
    <xf numFmtId="0" fontId="15" fillId="14" borderId="37" xfId="55" applyFont="1" applyFill="1" applyBorder="1" applyAlignment="1" applyProtection="1">
      <alignment horizontal="center"/>
      <protection hidden="1"/>
    </xf>
    <xf numFmtId="0" fontId="15" fillId="14" borderId="44" xfId="55" applyFont="1" applyFill="1" applyBorder="1" applyAlignment="1" applyProtection="1">
      <alignment horizontal="center"/>
      <protection hidden="1"/>
    </xf>
    <xf numFmtId="4" fontId="15" fillId="14" borderId="37" xfId="55" applyNumberFormat="1" applyFont="1" applyFill="1" applyBorder="1" applyAlignment="1" applyProtection="1">
      <alignment horizontal="center" vertical="center"/>
      <protection hidden="1"/>
    </xf>
    <xf numFmtId="4" fontId="15" fillId="14" borderId="44" xfId="55" applyNumberFormat="1" applyFont="1" applyFill="1" applyBorder="1" applyAlignment="1" applyProtection="1">
      <alignment horizontal="center" vertical="center"/>
      <protection hidden="1"/>
    </xf>
    <xf numFmtId="4" fontId="15" fillId="14" borderId="41" xfId="55" applyNumberFormat="1" applyFont="1" applyFill="1" applyBorder="1" applyAlignment="1" applyProtection="1">
      <alignment horizontal="center" vertical="center"/>
      <protection hidden="1"/>
    </xf>
    <xf numFmtId="4" fontId="15" fillId="14" borderId="45" xfId="55" applyNumberFormat="1" applyFont="1" applyFill="1" applyBorder="1" applyAlignment="1" applyProtection="1">
      <alignment horizontal="center" vertical="center"/>
      <protection hidden="1"/>
    </xf>
    <xf numFmtId="0" fontId="15" fillId="14" borderId="41" xfId="55" applyFont="1" applyFill="1" applyBorder="1" applyAlignment="1" applyProtection="1">
      <alignment horizontal="center" vertical="top"/>
      <protection hidden="1"/>
    </xf>
    <xf numFmtId="0" fontId="15" fillId="14" borderId="45" xfId="55" applyFont="1" applyFill="1" applyBorder="1" applyAlignment="1" applyProtection="1">
      <alignment horizontal="center" vertical="top"/>
      <protection hidden="1"/>
    </xf>
    <xf numFmtId="0" fontId="15" fillId="14" borderId="37" xfId="55" applyFont="1" applyFill="1" applyBorder="1" applyAlignment="1" applyProtection="1">
      <alignment horizontal="center" vertical="center"/>
      <protection hidden="1"/>
    </xf>
    <xf numFmtId="0" fontId="15" fillId="14" borderId="44" xfId="55" applyFont="1" applyFill="1" applyBorder="1" applyAlignment="1" applyProtection="1">
      <alignment horizontal="center" vertical="center"/>
      <protection hidden="1"/>
    </xf>
    <xf numFmtId="0" fontId="15" fillId="14" borderId="41" xfId="55" applyFont="1" applyFill="1" applyBorder="1" applyAlignment="1" applyProtection="1">
      <alignment horizontal="center" vertical="center"/>
      <protection hidden="1"/>
    </xf>
    <xf numFmtId="0" fontId="15" fillId="14" borderId="45" xfId="55" applyFont="1" applyFill="1" applyBorder="1" applyAlignment="1" applyProtection="1">
      <alignment horizontal="center" vertical="center"/>
      <protection hidden="1"/>
    </xf>
    <xf numFmtId="0" fontId="5" fillId="2" borderId="3" xfId="44" applyFont="1" applyFill="1" applyBorder="1" applyAlignment="1" applyProtection="1">
      <alignment horizontal="center"/>
      <protection hidden="1"/>
    </xf>
    <xf numFmtId="0" fontId="5" fillId="2" borderId="144" xfId="44" applyFont="1" applyFill="1" applyBorder="1" applyAlignment="1" applyProtection="1">
      <alignment horizontal="center"/>
      <protection hidden="1"/>
    </xf>
    <xf numFmtId="4" fontId="5" fillId="2" borderId="18" xfId="44" applyNumberFormat="1" applyFont="1" applyFill="1" applyBorder="1" applyAlignment="1" applyProtection="1">
      <alignment horizontal="center" vertical="center"/>
      <protection hidden="1"/>
    </xf>
    <xf numFmtId="4" fontId="5" fillId="2" borderId="19" xfId="44" applyNumberFormat="1" applyFont="1" applyFill="1" applyBorder="1" applyAlignment="1" applyProtection="1">
      <alignment horizontal="center" vertical="center"/>
      <protection hidden="1"/>
    </xf>
    <xf numFmtId="4" fontId="5" fillId="2" borderId="21" xfId="44" applyNumberFormat="1" applyFont="1" applyFill="1" applyBorder="1" applyAlignment="1" applyProtection="1">
      <alignment horizontal="center" vertical="center"/>
      <protection hidden="1"/>
    </xf>
    <xf numFmtId="4" fontId="5" fillId="2" borderId="33" xfId="44" applyNumberFormat="1" applyFont="1" applyFill="1" applyBorder="1" applyAlignment="1" applyProtection="1">
      <alignment horizontal="center" vertical="center"/>
      <protection hidden="1"/>
    </xf>
    <xf numFmtId="4" fontId="5" fillId="2" borderId="38" xfId="55" applyNumberFormat="1" applyFont="1" applyFill="1" applyBorder="1" applyAlignment="1" applyProtection="1">
      <alignment horizontal="center" vertical="center"/>
      <protection hidden="1"/>
    </xf>
    <xf numFmtId="4" fontId="5" fillId="2" borderId="44" xfId="55" applyNumberFormat="1" applyFont="1" applyFill="1" applyBorder="1" applyAlignment="1" applyProtection="1">
      <alignment horizontal="center" vertical="center"/>
      <protection hidden="1"/>
    </xf>
    <xf numFmtId="4" fontId="5" fillId="2" borderId="25" xfId="55" applyNumberFormat="1" applyFont="1" applyFill="1" applyBorder="1" applyAlignment="1" applyProtection="1">
      <alignment horizontal="center" vertical="center"/>
      <protection hidden="1"/>
    </xf>
    <xf numFmtId="4" fontId="5" fillId="2" borderId="29" xfId="55" applyNumberFormat="1" applyFont="1" applyFill="1" applyBorder="1" applyAlignment="1" applyProtection="1">
      <alignment horizontal="center" vertical="center"/>
      <protection hidden="1"/>
    </xf>
    <xf numFmtId="0" fontId="5" fillId="2" borderId="54" xfId="44" applyFont="1" applyFill="1" applyBorder="1" applyAlignment="1" applyProtection="1">
      <alignment horizontal="center" vertical="top"/>
      <protection hidden="1"/>
    </xf>
    <xf numFmtId="0" fontId="5" fillId="2" borderId="146" xfId="44" applyFont="1" applyFill="1" applyBorder="1" applyAlignment="1" applyProtection="1">
      <alignment horizontal="center" vertical="top"/>
      <protection hidden="1"/>
    </xf>
    <xf numFmtId="0" fontId="5" fillId="2" borderId="39" xfId="55" applyFont="1" applyFill="1" applyBorder="1" applyAlignment="1" applyProtection="1">
      <alignment horizontal="center" vertical="top"/>
      <protection hidden="1"/>
    </xf>
    <xf numFmtId="0" fontId="5" fillId="2" borderId="25" xfId="55" applyFont="1" applyFill="1" applyBorder="1" applyAlignment="1" applyProtection="1">
      <alignment horizontal="center" vertical="top"/>
      <protection hidden="1"/>
    </xf>
    <xf numFmtId="4" fontId="2" fillId="3" borderId="58" xfId="55" applyNumberFormat="1" applyFont="1" applyFill="1" applyBorder="1" applyAlignment="1" applyProtection="1">
      <alignment horizontal="center" vertical="center"/>
      <protection locked="0"/>
    </xf>
    <xf numFmtId="4" fontId="2" fillId="3" borderId="19" xfId="55" applyNumberFormat="1" applyFont="1" applyFill="1" applyBorder="1" applyAlignment="1" applyProtection="1">
      <alignment horizontal="center" vertical="center"/>
      <protection locked="0"/>
    </xf>
    <xf numFmtId="4" fontId="2" fillId="3" borderId="134" xfId="55" applyNumberFormat="1" applyFont="1" applyFill="1" applyBorder="1" applyAlignment="1" applyProtection="1">
      <alignment horizontal="center" vertical="center"/>
      <protection locked="0"/>
    </xf>
    <xf numFmtId="4" fontId="2" fillId="3" borderId="32" xfId="55" applyNumberFormat="1" applyFont="1" applyFill="1" applyBorder="1" applyAlignment="1" applyProtection="1">
      <alignment horizontal="center" vertical="center"/>
      <protection locked="0"/>
    </xf>
    <xf numFmtId="4" fontId="15" fillId="14" borderId="17" xfId="55" applyNumberFormat="1" applyFont="1" applyFill="1" applyBorder="1" applyAlignment="1" applyProtection="1">
      <alignment horizontal="center" vertical="center"/>
      <protection hidden="1"/>
    </xf>
    <xf numFmtId="4" fontId="15" fillId="14" borderId="19" xfId="55" applyNumberFormat="1" applyFont="1" applyFill="1" applyBorder="1" applyAlignment="1" applyProtection="1">
      <alignment horizontal="center" vertical="center"/>
      <protection hidden="1"/>
    </xf>
    <xf numFmtId="4" fontId="15" fillId="14" borderId="30" xfId="55" applyNumberFormat="1" applyFont="1" applyFill="1" applyBorder="1" applyAlignment="1" applyProtection="1">
      <alignment horizontal="center" vertical="center"/>
      <protection hidden="1"/>
    </xf>
    <xf numFmtId="4" fontId="15" fillId="14" borderId="32" xfId="55" applyNumberFormat="1" applyFont="1" applyFill="1" applyBorder="1" applyAlignment="1" applyProtection="1">
      <alignment horizontal="center" vertical="center"/>
      <protection hidden="1"/>
    </xf>
    <xf numFmtId="0" fontId="5" fillId="0" borderId="0" xfId="44" applyFont="1" applyFill="1" applyBorder="1" applyAlignment="1" applyProtection="1">
      <alignment horizontal="center" vertical="top"/>
      <protection hidden="1"/>
    </xf>
    <xf numFmtId="4" fontId="5" fillId="2" borderId="127" xfId="55" applyNumberFormat="1" applyFont="1" applyFill="1" applyBorder="1" applyAlignment="1" applyProtection="1">
      <alignment horizontal="center" vertical="center"/>
      <protection hidden="1"/>
    </xf>
    <xf numFmtId="4" fontId="5" fillId="2" borderId="124" xfId="55" applyNumberFormat="1" applyFont="1" applyFill="1" applyBorder="1" applyAlignment="1" applyProtection="1">
      <alignment horizontal="center" vertical="center"/>
      <protection hidden="1"/>
    </xf>
    <xf numFmtId="4" fontId="5" fillId="2" borderId="42" xfId="55" applyNumberFormat="1" applyFont="1" applyFill="1" applyBorder="1" applyAlignment="1" applyProtection="1">
      <alignment horizontal="center" vertical="center"/>
      <protection hidden="1"/>
    </xf>
    <xf numFmtId="4" fontId="5" fillId="2" borderId="45" xfId="55" applyNumberFormat="1" applyFont="1" applyFill="1" applyBorder="1" applyAlignment="1" applyProtection="1">
      <alignment horizontal="center" vertical="center"/>
      <protection hidden="1"/>
    </xf>
    <xf numFmtId="0" fontId="5" fillId="2" borderId="41" xfId="44" applyFont="1" applyFill="1" applyBorder="1" applyAlignment="1" applyProtection="1">
      <alignment horizontal="center" vertical="top"/>
      <protection hidden="1"/>
    </xf>
    <xf numFmtId="0" fontId="5" fillId="2" borderId="42" xfId="44" applyFont="1" applyFill="1" applyBorder="1" applyAlignment="1" applyProtection="1">
      <alignment horizontal="center" vertical="top"/>
      <protection hidden="1"/>
    </xf>
    <xf numFmtId="0" fontId="5" fillId="2" borderId="41" xfId="55" applyFont="1" applyFill="1" applyBorder="1" applyAlignment="1" applyProtection="1">
      <alignment horizontal="center" vertical="top"/>
      <protection hidden="1"/>
    </xf>
    <xf numFmtId="0" fontId="5" fillId="2" borderId="42" xfId="55" applyFont="1" applyFill="1" applyBorder="1" applyAlignment="1" applyProtection="1">
      <alignment horizontal="center" vertical="top"/>
      <protection hidden="1"/>
    </xf>
    <xf numFmtId="0" fontId="5" fillId="2" borderId="40" xfId="44" applyFont="1" applyFill="1" applyBorder="1" applyAlignment="1" applyProtection="1">
      <alignment horizontal="center"/>
      <protection hidden="1"/>
    </xf>
    <xf numFmtId="0" fontId="5" fillId="2" borderId="22" xfId="44" applyFont="1" applyFill="1" applyBorder="1" applyAlignment="1" applyProtection="1">
      <alignment horizontal="center"/>
      <protection hidden="1"/>
    </xf>
    <xf numFmtId="0" fontId="5" fillId="2" borderId="40" xfId="55" applyFont="1" applyFill="1" applyBorder="1" applyAlignment="1" applyProtection="1">
      <alignment horizontal="center"/>
      <protection hidden="1"/>
    </xf>
    <xf numFmtId="0" fontId="5" fillId="2" borderId="22" xfId="55" applyFont="1" applyFill="1" applyBorder="1" applyAlignment="1" applyProtection="1">
      <alignment horizontal="center"/>
      <protection hidden="1"/>
    </xf>
    <xf numFmtId="4" fontId="5" fillId="2" borderId="22" xfId="55" applyNumberFormat="1" applyFont="1" applyFill="1" applyBorder="1" applyAlignment="1" applyProtection="1">
      <alignment horizontal="center" vertical="center"/>
      <protection hidden="1"/>
    </xf>
    <xf numFmtId="4" fontId="5" fillId="2" borderId="23" xfId="55" applyNumberFormat="1" applyFont="1" applyFill="1" applyBorder="1" applyAlignment="1" applyProtection="1">
      <alignment horizontal="center" vertical="center"/>
      <protection hidden="1"/>
    </xf>
    <xf numFmtId="0" fontId="5" fillId="2" borderId="39" xfId="44" applyFont="1" applyFill="1" applyBorder="1" applyAlignment="1" applyProtection="1">
      <alignment horizontal="center" vertical="top"/>
      <protection hidden="1"/>
    </xf>
    <xf numFmtId="0" fontId="5" fillId="2" borderId="25" xfId="44" applyFont="1" applyFill="1" applyBorder="1" applyAlignment="1" applyProtection="1">
      <alignment horizontal="center" vertical="top"/>
      <protection hidden="1"/>
    </xf>
    <xf numFmtId="0" fontId="5" fillId="2" borderId="17" xfId="55" applyFont="1" applyFill="1" applyBorder="1" applyAlignment="1" applyProtection="1">
      <alignment horizontal="center" vertical="center" readingOrder="1"/>
      <protection hidden="1"/>
    </xf>
    <xf numFmtId="0" fontId="5" fillId="2" borderId="18" xfId="55" applyFont="1" applyFill="1" applyBorder="1" applyAlignment="1" applyProtection="1">
      <alignment horizontal="center" vertical="center" readingOrder="1"/>
      <protection hidden="1"/>
    </xf>
    <xf numFmtId="0" fontId="5" fillId="2" borderId="20" xfId="55" applyFont="1" applyFill="1" applyBorder="1" applyAlignment="1" applyProtection="1">
      <alignment horizontal="center" vertical="center" readingOrder="1"/>
      <protection hidden="1"/>
    </xf>
    <xf numFmtId="0" fontId="5" fillId="2" borderId="21" xfId="55" applyFont="1" applyFill="1" applyBorder="1" applyAlignment="1" applyProtection="1">
      <alignment horizontal="center" vertical="center" readingOrder="1"/>
      <protection hidden="1"/>
    </xf>
    <xf numFmtId="0" fontId="18" fillId="2" borderId="38" xfId="55" applyFont="1" applyFill="1" applyBorder="1" applyAlignment="1" applyProtection="1">
      <alignment horizontal="center" vertical="center"/>
      <protection hidden="1"/>
    </xf>
    <xf numFmtId="0" fontId="18" fillId="2" borderId="25" xfId="55" applyFont="1" applyFill="1" applyBorder="1" applyAlignment="1" applyProtection="1">
      <alignment horizontal="center" vertical="center"/>
      <protection hidden="1"/>
    </xf>
    <xf numFmtId="0" fontId="18" fillId="2" borderId="131" xfId="55" applyFont="1" applyFill="1" applyBorder="1" applyAlignment="1" applyProtection="1">
      <alignment horizontal="center" vertical="center"/>
      <protection hidden="1"/>
    </xf>
    <xf numFmtId="0" fontId="18" fillId="2" borderId="26" xfId="55" applyFont="1" applyFill="1" applyBorder="1" applyAlignment="1" applyProtection="1">
      <alignment horizontal="center" vertical="center"/>
      <protection hidden="1"/>
    </xf>
    <xf numFmtId="0" fontId="18" fillId="2" borderId="14" xfId="55" applyFont="1" applyFill="1" applyBorder="1" applyAlignment="1" applyProtection="1">
      <alignment horizontal="center" vertical="center"/>
      <protection hidden="1"/>
    </xf>
    <xf numFmtId="0" fontId="5" fillId="2" borderId="132" xfId="44" applyFont="1" applyFill="1" applyBorder="1" applyAlignment="1" applyProtection="1">
      <alignment horizontal="center"/>
      <protection hidden="1"/>
    </xf>
    <xf numFmtId="0" fontId="5" fillId="2" borderId="127" xfId="44" applyFont="1" applyFill="1" applyBorder="1" applyAlignment="1" applyProtection="1">
      <alignment horizontal="center"/>
      <protection hidden="1"/>
    </xf>
    <xf numFmtId="4" fontId="5" fillId="2" borderId="127" xfId="44" applyNumberFormat="1" applyFont="1" applyFill="1" applyBorder="1" applyAlignment="1" applyProtection="1">
      <alignment horizontal="center" vertical="center"/>
      <protection hidden="1"/>
    </xf>
    <xf numFmtId="4" fontId="5" fillId="2" borderId="124" xfId="44" applyNumberFormat="1" applyFont="1" applyFill="1" applyBorder="1" applyAlignment="1" applyProtection="1">
      <alignment horizontal="center" vertical="center"/>
      <protection hidden="1"/>
    </xf>
    <xf numFmtId="4" fontId="5" fillId="2" borderId="42" xfId="44" applyNumberFormat="1" applyFont="1" applyFill="1" applyBorder="1" applyAlignment="1" applyProtection="1">
      <alignment horizontal="center" vertical="center"/>
      <protection hidden="1"/>
    </xf>
    <xf numFmtId="4" fontId="5" fillId="2" borderId="45" xfId="44" applyNumberFormat="1" applyFont="1" applyFill="1" applyBorder="1" applyAlignment="1" applyProtection="1">
      <alignment horizontal="center" vertical="center"/>
      <protection hidden="1"/>
    </xf>
    <xf numFmtId="0" fontId="5" fillId="2" borderId="132" xfId="55" applyFont="1" applyFill="1" applyBorder="1" applyAlignment="1" applyProtection="1">
      <alignment horizontal="center"/>
      <protection hidden="1"/>
    </xf>
    <xf numFmtId="0" fontId="5" fillId="2" borderId="127" xfId="55" applyFont="1" applyFill="1" applyBorder="1" applyAlignment="1" applyProtection="1">
      <alignment horizontal="center"/>
      <protection hidden="1"/>
    </xf>
    <xf numFmtId="0" fontId="18" fillId="2" borderId="6" xfId="55" applyFont="1" applyFill="1" applyBorder="1" applyAlignment="1" applyProtection="1">
      <alignment horizontal="center" vertical="center"/>
      <protection hidden="1"/>
    </xf>
    <xf numFmtId="0" fontId="18" fillId="2" borderId="7" xfId="55" applyFont="1" applyFill="1" applyBorder="1" applyAlignment="1" applyProtection="1">
      <alignment horizontal="center" vertical="center"/>
      <protection hidden="1"/>
    </xf>
    <xf numFmtId="0" fontId="7" fillId="0" borderId="15" xfId="55" applyFont="1" applyFill="1" applyBorder="1" applyAlignment="1" applyProtection="1">
      <alignment horizontal="center" vertical="center"/>
      <protection locked="0"/>
    </xf>
    <xf numFmtId="0" fontId="5" fillId="2" borderId="17" xfId="55" applyFont="1" applyFill="1" applyBorder="1" applyAlignment="1" applyProtection="1">
      <alignment horizontal="center" vertical="center"/>
      <protection hidden="1"/>
    </xf>
    <xf numFmtId="0" fontId="5" fillId="2" borderId="18" xfId="55" applyFont="1" applyFill="1" applyBorder="1" applyAlignment="1" applyProtection="1">
      <alignment horizontal="center" vertical="center"/>
      <protection hidden="1"/>
    </xf>
    <xf numFmtId="0" fontId="5" fillId="2" borderId="58" xfId="55" applyFont="1" applyFill="1" applyBorder="1" applyAlignment="1" applyProtection="1">
      <alignment horizontal="center" vertical="center"/>
      <protection hidden="1"/>
    </xf>
    <xf numFmtId="0" fontId="5" fillId="2" borderId="19" xfId="55" applyFont="1" applyFill="1" applyBorder="1" applyAlignment="1" applyProtection="1">
      <alignment horizontal="center" vertical="center"/>
      <protection hidden="1"/>
    </xf>
    <xf numFmtId="0" fontId="5" fillId="2" borderId="20" xfId="55" applyFont="1" applyFill="1" applyBorder="1" applyAlignment="1" applyProtection="1">
      <alignment horizontal="center" vertical="center"/>
      <protection hidden="1"/>
    </xf>
    <xf numFmtId="0" fontId="5" fillId="2" borderId="21" xfId="55" applyFont="1" applyFill="1" applyBorder="1" applyAlignment="1" applyProtection="1">
      <alignment horizontal="center" vertical="center"/>
      <protection hidden="1"/>
    </xf>
    <xf numFmtId="0" fontId="10" fillId="2" borderId="31" xfId="55" applyFont="1" applyFill="1" applyBorder="1" applyAlignment="1" applyProtection="1">
      <alignment horizontal="center" vertical="center"/>
      <protection hidden="1"/>
    </xf>
    <xf numFmtId="0" fontId="5" fillId="2" borderId="59" xfId="55" applyFont="1" applyFill="1" applyBorder="1" applyAlignment="1" applyProtection="1">
      <alignment horizontal="center" vertical="center"/>
      <protection hidden="1"/>
    </xf>
    <xf numFmtId="0" fontId="10" fillId="2" borderId="32" xfId="55" applyFont="1" applyFill="1" applyBorder="1" applyAlignment="1" applyProtection="1">
      <alignment horizontal="center" vertical="center"/>
      <protection hidden="1"/>
    </xf>
    <xf numFmtId="0" fontId="7" fillId="0" borderId="12" xfId="55" applyFont="1" applyBorder="1" applyAlignment="1" applyProtection="1">
      <alignment horizontal="center"/>
      <protection locked="0"/>
    </xf>
    <xf numFmtId="0" fontId="7" fillId="0" borderId="13" xfId="55" applyFont="1" applyBorder="1" applyAlignment="1" applyProtection="1">
      <alignment horizontal="center"/>
      <protection locked="0"/>
    </xf>
    <xf numFmtId="0" fontId="10" fillId="2" borderId="8" xfId="55" applyFont="1" applyFill="1" applyBorder="1" applyAlignment="1" applyProtection="1">
      <alignment horizontal="center" vertical="center"/>
      <protection hidden="1"/>
    </xf>
    <xf numFmtId="0" fontId="10" fillId="2" borderId="9" xfId="55" applyFont="1" applyFill="1" applyBorder="1" applyAlignment="1" applyProtection="1">
      <alignment horizontal="center" vertical="center"/>
      <protection hidden="1"/>
    </xf>
    <xf numFmtId="0" fontId="10" fillId="2" borderId="10" xfId="55" applyFont="1" applyFill="1" applyBorder="1" applyAlignment="1" applyProtection="1">
      <alignment horizontal="center" vertical="center"/>
      <protection hidden="1"/>
    </xf>
    <xf numFmtId="0" fontId="10" fillId="2" borderId="166" xfId="55" applyFont="1" applyFill="1" applyBorder="1" applyAlignment="1" applyProtection="1">
      <alignment horizontal="center" vertical="center"/>
      <protection hidden="1"/>
    </xf>
    <xf numFmtId="0" fontId="10" fillId="2" borderId="167" xfId="55" applyFont="1" applyFill="1" applyBorder="1" applyAlignment="1" applyProtection="1">
      <alignment horizontal="center" vertical="center"/>
      <protection hidden="1"/>
    </xf>
    <xf numFmtId="0" fontId="10" fillId="2" borderId="168" xfId="55" applyFont="1" applyFill="1" applyBorder="1" applyAlignment="1" applyProtection="1">
      <alignment horizontal="center" vertical="center"/>
      <protection hidden="1"/>
    </xf>
    <xf numFmtId="0" fontId="10" fillId="2" borderId="169" xfId="55" applyFont="1" applyFill="1" applyBorder="1" applyAlignment="1" applyProtection="1">
      <alignment horizontal="center" vertical="center"/>
      <protection hidden="1"/>
    </xf>
    <xf numFmtId="0" fontId="10" fillId="2" borderId="170" xfId="55" applyFont="1" applyFill="1" applyBorder="1" applyAlignment="1" applyProtection="1">
      <alignment horizontal="center" vertical="center"/>
      <protection hidden="1"/>
    </xf>
    <xf numFmtId="0" fontId="10" fillId="2" borderId="171" xfId="55" applyFont="1" applyFill="1" applyBorder="1" applyAlignment="1" applyProtection="1">
      <alignment horizontal="center" vertical="center"/>
      <protection hidden="1"/>
    </xf>
    <xf numFmtId="0" fontId="7" fillId="0" borderId="53" xfId="55" applyFont="1" applyFill="1" applyBorder="1" applyAlignment="1" applyProtection="1">
      <alignment horizontal="center" vertical="center"/>
      <protection locked="0"/>
    </xf>
    <xf numFmtId="0" fontId="7" fillId="0" borderId="15" xfId="55" applyFont="1" applyBorder="1" applyAlignment="1" applyProtection="1">
      <alignment horizontal="center"/>
      <protection locked="0"/>
    </xf>
    <xf numFmtId="0" fontId="18" fillId="2" borderId="49" xfId="55" applyFont="1" applyFill="1" applyBorder="1" applyAlignment="1" applyProtection="1">
      <alignment horizontal="center" vertical="center"/>
      <protection hidden="1"/>
    </xf>
    <xf numFmtId="0" fontId="7" fillId="0" borderId="11" xfId="55" applyFont="1" applyFill="1" applyBorder="1" applyAlignment="1" applyProtection="1">
      <alignment horizontal="center" vertical="center"/>
      <protection locked="0"/>
    </xf>
    <xf numFmtId="0" fontId="7" fillId="0" borderId="13" xfId="55" applyFont="1" applyFill="1" applyBorder="1" applyAlignment="1" applyProtection="1">
      <alignment horizontal="center" vertical="center"/>
      <protection locked="0"/>
    </xf>
    <xf numFmtId="0" fontId="18" fillId="2" borderId="49" xfId="55" applyFont="1" applyFill="1" applyBorder="1" applyAlignment="1" applyProtection="1">
      <alignment horizontal="center" vertical="center"/>
      <protection locked="0"/>
    </xf>
    <xf numFmtId="0" fontId="10" fillId="2" borderId="43" xfId="55" applyFont="1" applyFill="1" applyBorder="1" applyAlignment="1" applyProtection="1">
      <alignment horizontal="center" vertical="center"/>
      <protection hidden="1"/>
    </xf>
    <xf numFmtId="0" fontId="10" fillId="2" borderId="36" xfId="55" applyFont="1" applyFill="1" applyBorder="1" applyAlignment="1" applyProtection="1">
      <alignment horizontal="center" vertical="center"/>
      <protection hidden="1"/>
    </xf>
    <xf numFmtId="0" fontId="10" fillId="2" borderId="172" xfId="55" applyFont="1" applyFill="1" applyBorder="1" applyAlignment="1" applyProtection="1">
      <alignment horizontal="center" vertical="center"/>
      <protection hidden="1"/>
    </xf>
    <xf numFmtId="0" fontId="10" fillId="2" borderId="173" xfId="55" applyFont="1" applyFill="1" applyBorder="1" applyAlignment="1" applyProtection="1">
      <alignment horizontal="center" vertical="center"/>
      <protection hidden="1"/>
    </xf>
    <xf numFmtId="0" fontId="10" fillId="2" borderId="174" xfId="55" applyFont="1" applyFill="1" applyBorder="1" applyAlignment="1" applyProtection="1">
      <alignment horizontal="center" vertical="center"/>
      <protection hidden="1"/>
    </xf>
    <xf numFmtId="0" fontId="18" fillId="2" borderId="16" xfId="55" applyFont="1" applyFill="1" applyBorder="1" applyAlignment="1" applyProtection="1">
      <alignment horizontal="center" vertical="center"/>
      <protection hidden="1"/>
    </xf>
    <xf numFmtId="0" fontId="3" fillId="0" borderId="0" xfId="55" applyFont="1" applyBorder="1" applyAlignment="1" applyProtection="1">
      <alignment horizontal="center" vertical="center"/>
      <protection hidden="1"/>
    </xf>
    <xf numFmtId="0" fontId="18" fillId="2" borderId="50" xfId="55" applyFont="1" applyFill="1" applyBorder="1" applyAlignment="1" applyProtection="1">
      <alignment horizontal="center" vertical="center"/>
      <protection hidden="1"/>
    </xf>
    <xf numFmtId="0" fontId="18" fillId="2" borderId="51" xfId="55" applyFont="1" applyFill="1" applyBorder="1" applyAlignment="1" applyProtection="1">
      <alignment horizontal="center" vertical="center"/>
      <protection hidden="1"/>
    </xf>
    <xf numFmtId="0" fontId="18" fillId="2" borderId="6" xfId="55" applyFont="1" applyFill="1" applyBorder="1" applyAlignment="1">
      <alignment horizontal="center" vertical="center"/>
    </xf>
    <xf numFmtId="0" fontId="18" fillId="2" borderId="49" xfId="55" applyFont="1" applyFill="1" applyBorder="1" applyAlignment="1">
      <alignment horizontal="center" vertical="center"/>
    </xf>
    <xf numFmtId="0" fontId="18" fillId="2" borderId="7" xfId="55" applyFont="1" applyFill="1" applyBorder="1" applyAlignment="1">
      <alignment horizontal="center" vertical="center"/>
    </xf>
    <xf numFmtId="0" fontId="18" fillId="2" borderId="52" xfId="55" applyFont="1" applyFill="1" applyBorder="1" applyAlignment="1" applyProtection="1">
      <alignment horizontal="center" vertical="center"/>
      <protection hidden="1"/>
    </xf>
    <xf numFmtId="0" fontId="5" fillId="2" borderId="1" xfId="55" applyFont="1" applyFill="1" applyBorder="1" applyAlignment="1" applyProtection="1">
      <alignment horizontal="center" vertical="center"/>
      <protection hidden="1"/>
    </xf>
    <xf numFmtId="0" fontId="5" fillId="2" borderId="48" xfId="55" applyFont="1" applyFill="1" applyBorder="1" applyAlignment="1" applyProtection="1">
      <alignment horizontal="center" vertical="center"/>
      <protection hidden="1"/>
    </xf>
    <xf numFmtId="0" fontId="5" fillId="2" borderId="2" xfId="55" applyFont="1" applyFill="1" applyBorder="1" applyAlignment="1" applyProtection="1">
      <alignment horizontal="center" vertical="center"/>
      <protection hidden="1"/>
    </xf>
    <xf numFmtId="0" fontId="18" fillId="2" borderId="6" xfId="55" applyFont="1" applyFill="1" applyBorder="1" applyAlignment="1" applyProtection="1">
      <alignment horizontal="center" vertical="center"/>
      <protection locked="0"/>
    </xf>
    <xf numFmtId="0" fontId="18" fillId="2" borderId="7" xfId="55" applyFont="1" applyFill="1" applyBorder="1" applyAlignment="1" applyProtection="1">
      <alignment horizontal="center" vertical="center"/>
      <protection locked="0"/>
    </xf>
    <xf numFmtId="0" fontId="10" fillId="2" borderId="98" xfId="41" applyFont="1" applyFill="1" applyBorder="1" applyAlignment="1" applyProtection="1">
      <alignment horizontal="center" vertical="center"/>
      <protection hidden="1"/>
    </xf>
    <xf numFmtId="0" fontId="10" fillId="2" borderId="99" xfId="41" applyFont="1" applyFill="1" applyBorder="1" applyAlignment="1" applyProtection="1">
      <alignment horizontal="center" vertical="center"/>
      <protection hidden="1"/>
    </xf>
    <xf numFmtId="0" fontId="10" fillId="2" borderId="101" xfId="41" applyFont="1" applyFill="1" applyBorder="1" applyAlignment="1" applyProtection="1">
      <alignment horizontal="center" vertical="center"/>
      <protection hidden="1"/>
    </xf>
    <xf numFmtId="0" fontId="10" fillId="2" borderId="21" xfId="41" applyFont="1" applyFill="1" applyBorder="1" applyAlignment="1" applyProtection="1">
      <alignment horizontal="center" vertical="center"/>
      <protection hidden="1"/>
    </xf>
    <xf numFmtId="0" fontId="20" fillId="2" borderId="241" xfId="41" applyFont="1" applyFill="1" applyBorder="1" applyAlignment="1" applyProtection="1">
      <alignment horizontal="center" vertical="center"/>
      <protection hidden="1"/>
    </xf>
    <xf numFmtId="0" fontId="20" fillId="2" borderId="43" xfId="41" applyFont="1" applyFill="1" applyBorder="1" applyAlignment="1" applyProtection="1">
      <alignment horizontal="center" vertical="center"/>
      <protection hidden="1"/>
    </xf>
    <xf numFmtId="0" fontId="20" fillId="2" borderId="99" xfId="41" applyFont="1" applyFill="1" applyBorder="1" applyAlignment="1" applyProtection="1">
      <alignment horizontal="center" vertical="center"/>
      <protection hidden="1"/>
    </xf>
    <xf numFmtId="0" fontId="20" fillId="2" borderId="100" xfId="41" applyFont="1" applyFill="1" applyBorder="1" applyAlignment="1" applyProtection="1">
      <alignment horizontal="center" vertical="center"/>
      <protection hidden="1"/>
    </xf>
    <xf numFmtId="0" fontId="20" fillId="2" borderId="21" xfId="41" applyFont="1" applyFill="1" applyBorder="1" applyAlignment="1" applyProtection="1">
      <alignment horizontal="center" vertical="center"/>
      <protection hidden="1"/>
    </xf>
    <xf numFmtId="0" fontId="20" fillId="2" borderId="102" xfId="41" applyFont="1" applyFill="1" applyBorder="1" applyAlignment="1" applyProtection="1">
      <alignment horizontal="center" vertical="center"/>
      <protection hidden="1"/>
    </xf>
    <xf numFmtId="0" fontId="10" fillId="2" borderId="141" xfId="41" applyFont="1" applyFill="1" applyBorder="1" applyAlignment="1" applyProtection="1">
      <alignment horizontal="center" vertical="center"/>
      <protection hidden="1"/>
    </xf>
    <xf numFmtId="0" fontId="10" fillId="2" borderId="14" xfId="41" applyFont="1" applyFill="1" applyBorder="1" applyAlignment="1" applyProtection="1">
      <alignment horizontal="center" vertical="center"/>
      <protection hidden="1"/>
    </xf>
    <xf numFmtId="3" fontId="7" fillId="3" borderId="15" xfId="41" applyNumberFormat="1" applyFont="1" applyFill="1" applyBorder="1" applyAlignment="1" applyProtection="1">
      <alignment horizontal="center" vertical="center"/>
      <protection locked="0"/>
    </xf>
    <xf numFmtId="3" fontId="10" fillId="2" borderId="14" xfId="41" applyNumberFormat="1" applyFont="1" applyFill="1" applyBorder="1" applyAlignment="1" applyProtection="1">
      <alignment horizontal="center" vertical="center"/>
      <protection hidden="1"/>
    </xf>
    <xf numFmtId="3" fontId="10" fillId="2" borderId="242" xfId="41" applyNumberFormat="1" applyFont="1" applyFill="1" applyBorder="1" applyAlignment="1" applyProtection="1">
      <alignment horizontal="center" vertical="center"/>
      <protection hidden="1"/>
    </xf>
    <xf numFmtId="0" fontId="20" fillId="2" borderId="239" xfId="41" applyFont="1" applyFill="1" applyBorder="1" applyAlignment="1" applyProtection="1">
      <alignment horizontal="center" vertical="center"/>
      <protection hidden="1"/>
    </xf>
    <xf numFmtId="0" fontId="20" fillId="2" borderId="233" xfId="41" applyFont="1" applyFill="1" applyBorder="1" applyAlignment="1" applyProtection="1">
      <alignment horizontal="center" vertical="center"/>
      <protection hidden="1"/>
    </xf>
    <xf numFmtId="0" fontId="10" fillId="2" borderId="142" xfId="41" applyFont="1" applyFill="1" applyBorder="1" applyAlignment="1" applyProtection="1">
      <alignment horizontal="center" vertical="center"/>
      <protection hidden="1"/>
    </xf>
    <xf numFmtId="0" fontId="10" fillId="2" borderId="143" xfId="41" applyFont="1" applyFill="1" applyBorder="1" applyAlignment="1" applyProtection="1">
      <alignment horizontal="center" vertical="center"/>
      <protection hidden="1"/>
    </xf>
    <xf numFmtId="3" fontId="7" fillId="3" borderId="78" xfId="41" applyNumberFormat="1" applyFont="1" applyFill="1" applyBorder="1" applyAlignment="1" applyProtection="1">
      <alignment horizontal="center" vertical="center"/>
      <protection locked="0"/>
    </xf>
    <xf numFmtId="3" fontId="10" fillId="2" borderId="143" xfId="41" applyNumberFormat="1" applyFont="1" applyFill="1" applyBorder="1" applyAlignment="1" applyProtection="1">
      <alignment horizontal="center" vertical="center"/>
      <protection hidden="1"/>
    </xf>
    <xf numFmtId="3" fontId="10" fillId="2" borderId="243" xfId="41" applyNumberFormat="1" applyFont="1" applyFill="1" applyBorder="1" applyAlignment="1" applyProtection="1">
      <alignment horizontal="center" vertical="center"/>
      <protection hidden="1"/>
    </xf>
    <xf numFmtId="3" fontId="7" fillId="3" borderId="138" xfId="55" applyNumberFormat="1" applyFont="1" applyFill="1" applyBorder="1" applyAlignment="1" applyProtection="1">
      <alignment horizontal="center" vertical="center"/>
      <protection hidden="1"/>
    </xf>
    <xf numFmtId="3" fontId="7" fillId="3" borderId="63" xfId="55" applyNumberFormat="1" applyFont="1" applyFill="1" applyBorder="1" applyAlignment="1" applyProtection="1">
      <alignment horizontal="center" vertical="center"/>
      <protection hidden="1"/>
    </xf>
    <xf numFmtId="3" fontId="7" fillId="3" borderId="178" xfId="55" applyNumberFormat="1" applyFont="1" applyFill="1" applyBorder="1" applyAlignment="1" applyProtection="1">
      <alignment horizontal="center" vertical="center"/>
      <protection hidden="1"/>
    </xf>
    <xf numFmtId="3" fontId="7" fillId="3" borderId="170" xfId="55" applyNumberFormat="1" applyFont="1" applyFill="1" applyBorder="1" applyAlignment="1" applyProtection="1">
      <alignment horizontal="center" vertical="center"/>
      <protection hidden="1"/>
    </xf>
    <xf numFmtId="3" fontId="5" fillId="2" borderId="240" xfId="55" applyNumberFormat="1" applyFont="1" applyFill="1" applyBorder="1" applyAlignment="1" applyProtection="1">
      <alignment horizontal="center" vertical="center"/>
      <protection hidden="1"/>
    </xf>
    <xf numFmtId="3" fontId="5" fillId="2" borderId="14" xfId="55" applyNumberFormat="1" applyFont="1" applyFill="1" applyBorder="1" applyAlignment="1" applyProtection="1">
      <alignment horizontal="center" vertical="center"/>
      <protection hidden="1"/>
    </xf>
    <xf numFmtId="3" fontId="2" fillId="3" borderId="138" xfId="55" applyNumberFormat="1" applyFont="1" applyFill="1" applyBorder="1" applyAlignment="1" applyProtection="1">
      <alignment horizontal="center" vertical="center"/>
      <protection locked="0"/>
    </xf>
    <xf numFmtId="3" fontId="2" fillId="3" borderId="139" xfId="55" applyNumberFormat="1" applyFont="1" applyFill="1" applyBorder="1" applyAlignment="1" applyProtection="1">
      <alignment horizontal="center" vertical="center"/>
      <protection locked="0"/>
    </xf>
    <xf numFmtId="164" fontId="5" fillId="2" borderId="151" xfId="55" applyNumberFormat="1" applyFont="1" applyFill="1" applyBorder="1" applyAlignment="1" applyProtection="1">
      <alignment horizontal="center" vertical="center"/>
      <protection hidden="1"/>
    </xf>
    <xf numFmtId="3" fontId="5" fillId="2" borderId="34" xfId="55" applyNumberFormat="1" applyFont="1" applyFill="1" applyBorder="1" applyAlignment="1" applyProtection="1">
      <alignment horizontal="center" vertical="center"/>
      <protection hidden="1"/>
    </xf>
    <xf numFmtId="3" fontId="5" fillId="2" borderId="48" xfId="55" applyNumberFormat="1" applyFont="1" applyFill="1" applyBorder="1" applyAlignment="1" applyProtection="1">
      <alignment horizontal="center" vertical="center"/>
      <protection hidden="1"/>
    </xf>
    <xf numFmtId="3" fontId="5" fillId="2" borderId="58" xfId="55" applyNumberFormat="1" applyFont="1" applyFill="1" applyBorder="1" applyAlignment="1" applyProtection="1">
      <alignment horizontal="center" vertical="center"/>
      <protection hidden="1"/>
    </xf>
    <xf numFmtId="3" fontId="5" fillId="2" borderId="33" xfId="55" applyNumberFormat="1" applyFont="1" applyFill="1" applyBorder="1" applyAlignment="1" applyProtection="1">
      <alignment horizontal="center" vertical="center"/>
      <protection hidden="1"/>
    </xf>
    <xf numFmtId="164" fontId="5" fillId="2" borderId="150" xfId="55" applyNumberFormat="1" applyFont="1" applyFill="1" applyBorder="1" applyAlignment="1" applyProtection="1">
      <alignment horizontal="center" vertical="center"/>
      <protection hidden="1"/>
    </xf>
    <xf numFmtId="0" fontId="5" fillId="2" borderId="165" xfId="55" applyFont="1" applyFill="1" applyBorder="1" applyAlignment="1" applyProtection="1">
      <alignment horizontal="center" vertical="center"/>
      <protection hidden="1"/>
    </xf>
    <xf numFmtId="0" fontId="5" fillId="2" borderId="93" xfId="55" applyFont="1" applyFill="1" applyBorder="1" applyAlignment="1" applyProtection="1">
      <alignment horizontal="center" vertical="center"/>
      <protection hidden="1"/>
    </xf>
    <xf numFmtId="0" fontId="5" fillId="2" borderId="97" xfId="55" applyFont="1" applyFill="1" applyBorder="1" applyAlignment="1" applyProtection="1">
      <alignment horizontal="center" vertical="center"/>
      <protection hidden="1"/>
    </xf>
    <xf numFmtId="0" fontId="7" fillId="3" borderId="15" xfId="55" applyFont="1" applyFill="1" applyBorder="1" applyAlignment="1" applyProtection="1">
      <alignment horizontal="center" vertical="center"/>
      <protection locked="0"/>
    </xf>
    <xf numFmtId="0" fontId="7" fillId="3" borderId="76" xfId="55" applyFont="1" applyFill="1" applyBorder="1" applyAlignment="1" applyProtection="1">
      <alignment horizontal="center" vertical="center"/>
      <protection locked="0"/>
    </xf>
    <xf numFmtId="0" fontId="7" fillId="3" borderId="78" xfId="55" applyFont="1" applyFill="1" applyBorder="1" applyAlignment="1" applyProtection="1">
      <alignment horizontal="center" vertical="center"/>
      <protection locked="0"/>
    </xf>
    <xf numFmtId="0" fontId="7" fillId="3" borderId="79" xfId="55" applyFont="1" applyFill="1" applyBorder="1" applyAlignment="1" applyProtection="1">
      <alignment horizontal="center" vertical="center"/>
      <protection locked="0"/>
    </xf>
    <xf numFmtId="3" fontId="5" fillId="2" borderId="125" xfId="55" applyNumberFormat="1" applyFont="1" applyFill="1" applyBorder="1" applyAlignment="1" applyProtection="1">
      <alignment horizontal="center" vertical="center"/>
      <protection hidden="1"/>
    </xf>
    <xf numFmtId="3" fontId="5" fillId="2" borderId="51" xfId="55" applyNumberFormat="1" applyFont="1" applyFill="1" applyBorder="1" applyAlignment="1" applyProtection="1">
      <alignment horizontal="center" vertical="center"/>
      <protection hidden="1"/>
    </xf>
    <xf numFmtId="3" fontId="5" fillId="2" borderId="134" xfId="55" applyNumberFormat="1" applyFont="1" applyFill="1" applyBorder="1" applyAlignment="1" applyProtection="1">
      <alignment horizontal="center" vertical="center"/>
      <protection hidden="1"/>
    </xf>
    <xf numFmtId="165" fontId="2" fillId="3" borderId="15" xfId="55" applyNumberFormat="1" applyFont="1" applyFill="1" applyBorder="1" applyAlignment="1" applyProtection="1">
      <alignment horizontal="center" vertical="center"/>
      <protection locked="0"/>
    </xf>
    <xf numFmtId="0" fontId="2" fillId="3" borderId="11" xfId="55" applyFont="1" applyFill="1" applyBorder="1" applyAlignment="1" applyProtection="1">
      <alignment horizontal="center" vertical="center"/>
      <protection locked="0"/>
    </xf>
    <xf numFmtId="0" fontId="2" fillId="3" borderId="12" xfId="55" applyFont="1" applyFill="1" applyBorder="1" applyAlignment="1" applyProtection="1">
      <alignment horizontal="center" vertical="center"/>
      <protection locked="0"/>
    </xf>
    <xf numFmtId="0" fontId="2" fillId="3" borderId="13" xfId="55" applyFont="1" applyFill="1" applyBorder="1" applyAlignment="1" applyProtection="1">
      <alignment horizontal="center" vertical="center"/>
      <protection locked="0"/>
    </xf>
    <xf numFmtId="0" fontId="2" fillId="0" borderId="0" xfId="66" applyFont="1" applyAlignment="1" applyProtection="1">
      <alignment horizontal="left"/>
      <protection hidden="1"/>
    </xf>
    <xf numFmtId="0" fontId="4" fillId="0" borderId="0" xfId="68" applyFont="1" applyAlignment="1" applyProtection="1">
      <alignment horizontal="left" vertical="center"/>
      <protection hidden="1"/>
    </xf>
    <xf numFmtId="0" fontId="3" fillId="0" borderId="0" xfId="68" applyFont="1" applyAlignment="1" applyProtection="1">
      <alignment horizontal="left" vertical="center"/>
      <protection hidden="1"/>
    </xf>
    <xf numFmtId="0" fontId="5" fillId="2" borderId="136" xfId="68" applyFont="1" applyFill="1" applyBorder="1" applyAlignment="1" applyProtection="1">
      <alignment horizontal="center" vertical="center"/>
      <protection hidden="1"/>
    </xf>
    <xf numFmtId="0" fontId="5" fillId="2" borderId="137" xfId="68" applyFont="1" applyFill="1" applyBorder="1" applyAlignment="1" applyProtection="1">
      <alignment horizontal="center" vertical="center"/>
      <protection hidden="1"/>
    </xf>
    <xf numFmtId="0" fontId="5" fillId="2" borderId="140" xfId="68" applyFont="1" applyFill="1" applyBorder="1" applyAlignment="1" applyProtection="1">
      <alignment horizontal="center" vertical="center"/>
      <protection hidden="1"/>
    </xf>
    <xf numFmtId="0" fontId="5" fillId="2" borderId="7" xfId="68" applyFont="1" applyFill="1" applyBorder="1" applyAlignment="1" applyProtection="1">
      <alignment horizontal="center" vertical="center"/>
      <protection hidden="1"/>
    </xf>
    <xf numFmtId="3" fontId="2" fillId="3" borderId="11" xfId="68" applyNumberFormat="1" applyFont="1" applyFill="1" applyBorder="1" applyAlignment="1" applyProtection="1">
      <alignment horizontal="center" vertical="center"/>
      <protection locked="0"/>
    </xf>
    <xf numFmtId="3" fontId="2" fillId="3" borderId="12" xfId="68" applyNumberFormat="1" applyFont="1" applyFill="1" applyBorder="1" applyAlignment="1" applyProtection="1">
      <alignment horizontal="center" vertical="center"/>
      <protection locked="0"/>
    </xf>
    <xf numFmtId="3" fontId="2" fillId="3" borderId="92" xfId="68" applyNumberFormat="1" applyFont="1" applyFill="1" applyBorder="1" applyAlignment="1" applyProtection="1">
      <alignment horizontal="center" vertical="center"/>
      <protection locked="0"/>
    </xf>
    <xf numFmtId="0" fontId="4" fillId="0" borderId="0" xfId="68" applyFont="1" applyFill="1" applyBorder="1" applyAlignment="1" applyProtection="1">
      <alignment horizontal="center" vertical="center"/>
      <protection hidden="1"/>
    </xf>
    <xf numFmtId="0" fontId="5" fillId="2" borderId="141" xfId="68" applyFont="1" applyFill="1" applyBorder="1" applyAlignment="1" applyProtection="1">
      <alignment horizontal="center" vertical="center"/>
      <protection hidden="1"/>
    </xf>
    <xf numFmtId="0" fontId="5" fillId="2" borderId="14" xfId="68" applyFont="1" applyFill="1" applyBorder="1" applyAlignment="1" applyProtection="1">
      <alignment horizontal="center" vertical="center"/>
      <protection hidden="1"/>
    </xf>
    <xf numFmtId="165" fontId="7" fillId="3" borderId="15" xfId="68" applyNumberFormat="1" applyFont="1" applyFill="1" applyBorder="1" applyAlignment="1" applyProtection="1">
      <alignment horizontal="center" vertical="center"/>
      <protection locked="0"/>
    </xf>
    <xf numFmtId="165" fontId="7" fillId="3" borderId="76" xfId="68" applyNumberFormat="1" applyFont="1" applyFill="1" applyBorder="1" applyAlignment="1" applyProtection="1">
      <alignment horizontal="center" vertical="center"/>
      <protection locked="0"/>
    </xf>
    <xf numFmtId="0" fontId="7" fillId="3" borderId="15" xfId="68" applyFont="1" applyFill="1" applyBorder="1" applyAlignment="1" applyProtection="1">
      <alignment horizontal="center" vertical="center"/>
      <protection locked="0"/>
    </xf>
    <xf numFmtId="0" fontId="7" fillId="3" borderId="76" xfId="68" applyFont="1" applyFill="1" applyBorder="1" applyAlignment="1" applyProtection="1">
      <alignment horizontal="center" vertical="center"/>
      <protection locked="0"/>
    </xf>
    <xf numFmtId="0" fontId="5" fillId="2" borderId="142" xfId="68" applyFont="1" applyFill="1" applyBorder="1" applyAlignment="1" applyProtection="1">
      <alignment horizontal="center" vertical="center"/>
      <protection hidden="1"/>
    </xf>
    <xf numFmtId="0" fontId="5" fillId="2" borderId="143" xfId="68" applyFont="1" applyFill="1" applyBorder="1" applyAlignment="1" applyProtection="1">
      <alignment horizontal="center" vertical="center"/>
      <protection hidden="1"/>
    </xf>
    <xf numFmtId="0" fontId="7" fillId="3" borderId="78" xfId="68" applyFont="1" applyFill="1" applyBorder="1" applyAlignment="1" applyProtection="1">
      <alignment horizontal="center" vertical="center"/>
      <protection locked="0"/>
    </xf>
    <xf numFmtId="0" fontId="7" fillId="3" borderId="79" xfId="68" applyFont="1" applyFill="1" applyBorder="1" applyAlignment="1" applyProtection="1">
      <alignment horizontal="center" vertical="center"/>
      <protection locked="0"/>
    </xf>
    <xf numFmtId="0" fontId="10" fillId="2" borderId="147" xfId="68" applyFont="1" applyFill="1" applyBorder="1" applyAlignment="1" applyProtection="1">
      <alignment horizontal="center" vertical="center"/>
      <protection hidden="1"/>
    </xf>
    <xf numFmtId="0" fontId="10" fillId="2" borderId="119" xfId="68" applyFont="1" applyFill="1" applyBorder="1" applyAlignment="1" applyProtection="1">
      <alignment horizontal="center" vertical="center"/>
      <protection hidden="1"/>
    </xf>
    <xf numFmtId="0" fontId="10" fillId="2" borderId="54" xfId="68" applyFont="1" applyFill="1" applyBorder="1" applyAlignment="1" applyProtection="1">
      <alignment horizontal="center" vertical="center"/>
      <protection hidden="1"/>
    </xf>
    <xf numFmtId="0" fontId="10" fillId="2" borderId="146" xfId="68" applyFont="1" applyFill="1" applyBorder="1" applyAlignment="1" applyProtection="1">
      <alignment horizontal="center" vertical="center"/>
      <protection hidden="1"/>
    </xf>
    <xf numFmtId="3" fontId="10" fillId="2" borderId="120" xfId="68" applyNumberFormat="1" applyFont="1" applyFill="1" applyBorder="1" applyAlignment="1" applyProtection="1">
      <alignment horizontal="center" vertical="center"/>
      <protection hidden="1"/>
    </xf>
    <xf numFmtId="3" fontId="10" fillId="2" borderId="133" xfId="68" applyNumberFormat="1" applyFont="1" applyFill="1" applyBorder="1" applyAlignment="1" applyProtection="1">
      <alignment horizontal="center" vertical="center"/>
      <protection hidden="1"/>
    </xf>
    <xf numFmtId="3" fontId="10" fillId="2" borderId="121" xfId="68" applyNumberFormat="1" applyFont="1" applyFill="1" applyBorder="1" applyAlignment="1" applyProtection="1">
      <alignment horizontal="center" vertical="center"/>
      <protection hidden="1"/>
    </xf>
    <xf numFmtId="3" fontId="10" fillId="2" borderId="10" xfId="68" applyNumberFormat="1" applyFont="1" applyFill="1" applyBorder="1" applyAlignment="1" applyProtection="1">
      <alignment horizontal="center" vertical="center"/>
      <protection hidden="1"/>
    </xf>
    <xf numFmtId="0" fontId="62" fillId="0" borderId="9" xfId="68" applyFont="1" applyFill="1" applyBorder="1" applyAlignment="1" applyProtection="1">
      <alignment horizontal="left" vertical="center"/>
      <protection hidden="1"/>
    </xf>
    <xf numFmtId="0" fontId="13" fillId="3" borderId="4" xfId="2" applyFont="1" applyFill="1" applyBorder="1" applyAlignment="1" applyProtection="1">
      <alignment horizontal="center" vertical="center"/>
      <protection hidden="1"/>
    </xf>
    <xf numFmtId="0" fontId="13" fillId="3" borderId="5" xfId="2" applyFont="1" applyFill="1" applyBorder="1" applyAlignment="1" applyProtection="1">
      <alignment horizontal="center" vertical="center"/>
      <protection hidden="1"/>
    </xf>
    <xf numFmtId="3" fontId="9" fillId="2" borderId="26" xfId="2" applyNumberFormat="1" applyFont="1" applyFill="1" applyBorder="1" applyAlignment="1" applyProtection="1">
      <alignment horizontal="center" vertical="center"/>
      <protection hidden="1"/>
    </xf>
    <xf numFmtId="3" fontId="9" fillId="2" borderId="24" xfId="2" applyNumberFormat="1" applyFont="1" applyFill="1" applyBorder="1" applyAlignment="1" applyProtection="1">
      <alignment horizontal="center" vertical="center"/>
      <protection hidden="1"/>
    </xf>
    <xf numFmtId="0" fontId="13" fillId="3" borderId="27" xfId="2" applyFont="1" applyFill="1" applyBorder="1" applyAlignment="1" applyProtection="1">
      <alignment horizontal="center" vertical="center"/>
      <protection hidden="1"/>
    </xf>
    <xf numFmtId="0" fontId="13" fillId="3" borderId="0" xfId="2" applyFont="1" applyFill="1" applyBorder="1" applyAlignment="1" applyProtection="1">
      <alignment horizontal="center" vertical="center"/>
      <protection hidden="1"/>
    </xf>
    <xf numFmtId="0" fontId="13" fillId="3" borderId="28" xfId="2" applyFont="1" applyFill="1" applyBorder="1" applyAlignment="1" applyProtection="1">
      <alignment horizontal="center" vertical="center"/>
      <protection hidden="1"/>
    </xf>
    <xf numFmtId="0" fontId="13" fillId="3" borderId="8" xfId="2" applyFont="1" applyFill="1" applyBorder="1" applyAlignment="1" applyProtection="1">
      <alignment horizontal="center" vertical="center"/>
      <protection hidden="1"/>
    </xf>
    <xf numFmtId="0" fontId="13" fillId="3" borderId="9" xfId="2" applyFont="1" applyFill="1" applyBorder="1" applyAlignment="1" applyProtection="1">
      <alignment horizontal="center" vertical="center"/>
      <protection hidden="1"/>
    </xf>
    <xf numFmtId="0" fontId="13" fillId="3" borderId="10" xfId="2" applyFont="1" applyFill="1" applyBorder="1" applyAlignment="1" applyProtection="1">
      <alignment horizontal="center" vertical="center"/>
      <protection hidden="1"/>
    </xf>
    <xf numFmtId="3" fontId="10" fillId="2" borderId="25" xfId="2" applyNumberFormat="1" applyFont="1" applyFill="1" applyBorder="1" applyAlignment="1" applyProtection="1">
      <alignment horizontal="center" vertical="center"/>
      <protection hidden="1"/>
    </xf>
    <xf numFmtId="3" fontId="10" fillId="2" borderId="29" xfId="2" applyNumberFormat="1" applyFont="1" applyFill="1" applyBorder="1" applyAlignment="1" applyProtection="1">
      <alignment horizontal="center" vertical="center"/>
      <protection hidden="1"/>
    </xf>
    <xf numFmtId="2" fontId="10" fillId="2" borderId="31" xfId="2" applyNumberFormat="1" applyFont="1" applyFill="1" applyBorder="1" applyAlignment="1" applyProtection="1">
      <alignment horizontal="center" vertical="center"/>
      <protection hidden="1"/>
    </xf>
    <xf numFmtId="2" fontId="10" fillId="2" borderId="32" xfId="2" applyNumberFormat="1" applyFont="1" applyFill="1" applyBorder="1" applyAlignment="1" applyProtection="1">
      <alignment horizontal="center" vertical="center"/>
      <protection hidden="1"/>
    </xf>
    <xf numFmtId="0" fontId="3" fillId="0" borderId="12" xfId="68" applyFont="1" applyFill="1" applyBorder="1" applyAlignment="1" applyProtection="1">
      <alignment horizontal="center"/>
      <protection hidden="1"/>
    </xf>
    <xf numFmtId="170" fontId="54" fillId="2" borderId="10" xfId="15" applyNumberFormat="1" applyFont="1" applyFill="1" applyBorder="1" applyAlignment="1" applyProtection="1">
      <alignment horizontal="center" vertical="center"/>
      <protection hidden="1"/>
    </xf>
    <xf numFmtId="0" fontId="11" fillId="0" borderId="27" xfId="2" applyFont="1" applyBorder="1" applyAlignment="1" applyProtection="1">
      <alignment horizontal="center" vertical="center"/>
      <protection hidden="1"/>
    </xf>
    <xf numFmtId="0" fontId="11" fillId="0" borderId="0" xfId="2" applyFont="1" applyAlignment="1" applyProtection="1">
      <alignment horizontal="center" vertical="center"/>
      <protection hidden="1"/>
    </xf>
    <xf numFmtId="0" fontId="5" fillId="5" borderId="37" xfId="68" applyFont="1" applyFill="1" applyBorder="1" applyAlignment="1" applyProtection="1">
      <alignment horizontal="center"/>
      <protection hidden="1"/>
    </xf>
    <xf numFmtId="0" fontId="5" fillId="5" borderId="38" xfId="68" applyFont="1" applyFill="1" applyBorder="1" applyAlignment="1" applyProtection="1">
      <alignment horizontal="center"/>
      <protection hidden="1"/>
    </xf>
    <xf numFmtId="4" fontId="5" fillId="5" borderId="18" xfId="68" applyNumberFormat="1" applyFont="1" applyFill="1" applyBorder="1" applyAlignment="1" applyProtection="1">
      <alignment horizontal="center" vertical="center"/>
      <protection hidden="1"/>
    </xf>
    <xf numFmtId="4" fontId="5" fillId="5" borderId="19" xfId="68" applyNumberFormat="1" applyFont="1" applyFill="1" applyBorder="1" applyAlignment="1" applyProtection="1">
      <alignment horizontal="center" vertical="center"/>
      <protection hidden="1"/>
    </xf>
    <xf numFmtId="4" fontId="5" fillId="5" borderId="21" xfId="68" applyNumberFormat="1" applyFont="1" applyFill="1" applyBorder="1" applyAlignment="1" applyProtection="1">
      <alignment horizontal="center" vertical="center"/>
      <protection hidden="1"/>
    </xf>
    <xf numFmtId="4" fontId="5" fillId="5" borderId="33" xfId="68" applyNumberFormat="1" applyFont="1" applyFill="1" applyBorder="1" applyAlignment="1" applyProtection="1">
      <alignment horizontal="center" vertical="center"/>
      <protection hidden="1"/>
    </xf>
    <xf numFmtId="0" fontId="5" fillId="5" borderId="39" xfId="68" applyFont="1" applyFill="1" applyBorder="1" applyAlignment="1" applyProtection="1">
      <alignment horizontal="center" vertical="top"/>
      <protection hidden="1"/>
    </xf>
    <xf numFmtId="0" fontId="5" fillId="5" borderId="25" xfId="68" applyFont="1" applyFill="1" applyBorder="1" applyAlignment="1" applyProtection="1">
      <alignment horizontal="center" vertical="top"/>
      <protection hidden="1"/>
    </xf>
    <xf numFmtId="4" fontId="5" fillId="5" borderId="38" xfId="68" applyNumberFormat="1" applyFont="1" applyFill="1" applyBorder="1" applyAlignment="1" applyProtection="1">
      <alignment horizontal="center" vertical="center"/>
      <protection hidden="1"/>
    </xf>
    <xf numFmtId="4" fontId="5" fillId="5" borderId="44" xfId="68" applyNumberFormat="1" applyFont="1" applyFill="1" applyBorder="1" applyAlignment="1" applyProtection="1">
      <alignment horizontal="center" vertical="center"/>
      <protection hidden="1"/>
    </xf>
    <xf numFmtId="4" fontId="5" fillId="5" borderId="42" xfId="68" applyNumberFormat="1" applyFont="1" applyFill="1" applyBorder="1" applyAlignment="1" applyProtection="1">
      <alignment horizontal="center" vertical="center"/>
      <protection hidden="1"/>
    </xf>
    <xf numFmtId="4" fontId="5" fillId="5" borderId="45" xfId="68" applyNumberFormat="1" applyFont="1" applyFill="1" applyBorder="1" applyAlignment="1" applyProtection="1">
      <alignment horizontal="center" vertical="center"/>
      <protection hidden="1"/>
    </xf>
    <xf numFmtId="0" fontId="5" fillId="5" borderId="40" xfId="68" applyFont="1" applyFill="1" applyBorder="1" applyAlignment="1" applyProtection="1">
      <alignment horizontal="center"/>
      <protection hidden="1"/>
    </xf>
    <xf numFmtId="0" fontId="5" fillId="5" borderId="22" xfId="68" applyFont="1" applyFill="1" applyBorder="1" applyAlignment="1" applyProtection="1">
      <alignment horizontal="center"/>
      <protection hidden="1"/>
    </xf>
    <xf numFmtId="0" fontId="5" fillId="5" borderId="21" xfId="68" applyFont="1" applyFill="1" applyBorder="1" applyAlignment="1" applyProtection="1">
      <alignment horizontal="center" vertical="center"/>
      <protection hidden="1"/>
    </xf>
    <xf numFmtId="0" fontId="5" fillId="5" borderId="33" xfId="68" applyFont="1" applyFill="1" applyBorder="1" applyAlignment="1" applyProtection="1">
      <alignment horizontal="center" vertical="center"/>
      <protection hidden="1"/>
    </xf>
    <xf numFmtId="0" fontId="5" fillId="5" borderId="22" xfId="68" applyFont="1" applyFill="1" applyBorder="1" applyAlignment="1" applyProtection="1">
      <alignment horizontal="center" vertical="center"/>
      <protection hidden="1"/>
    </xf>
    <xf numFmtId="0" fontId="5" fillId="5" borderId="23" xfId="68" applyFont="1" applyFill="1" applyBorder="1" applyAlignment="1" applyProtection="1">
      <alignment horizontal="center" vertical="center"/>
      <protection hidden="1"/>
    </xf>
    <xf numFmtId="0" fontId="5" fillId="5" borderId="41" xfId="68" applyFont="1" applyFill="1" applyBorder="1" applyAlignment="1" applyProtection="1">
      <alignment horizontal="center" vertical="top"/>
      <protection hidden="1"/>
    </xf>
    <xf numFmtId="0" fontId="5" fillId="5" borderId="42" xfId="68" applyFont="1" applyFill="1" applyBorder="1" applyAlignment="1" applyProtection="1">
      <alignment horizontal="center" vertical="top"/>
      <protection hidden="1"/>
    </xf>
    <xf numFmtId="0" fontId="5" fillId="5" borderId="132" xfId="68" applyFont="1" applyFill="1" applyBorder="1" applyAlignment="1" applyProtection="1">
      <alignment horizontal="center" vertical="top"/>
      <protection hidden="1"/>
    </xf>
    <xf numFmtId="0" fontId="5" fillId="5" borderId="127" xfId="68" applyFont="1" applyFill="1" applyBorder="1" applyAlignment="1" applyProtection="1">
      <alignment horizontal="center" vertical="top"/>
      <protection hidden="1"/>
    </xf>
    <xf numFmtId="4" fontId="2" fillId="3" borderId="21" xfId="68" applyNumberFormat="1" applyFont="1" applyFill="1" applyBorder="1" applyAlignment="1" applyProtection="1">
      <alignment horizontal="center" vertical="center"/>
      <protection locked="0"/>
    </xf>
    <xf numFmtId="4" fontId="2" fillId="3" borderId="33" xfId="68" applyNumberFormat="1" applyFont="1" applyFill="1" applyBorder="1" applyAlignment="1" applyProtection="1">
      <alignment horizontal="center" vertical="center"/>
      <protection locked="0"/>
    </xf>
    <xf numFmtId="4" fontId="5" fillId="5" borderId="31" xfId="68" applyNumberFormat="1" applyFont="1" applyFill="1" applyBorder="1" applyAlignment="1" applyProtection="1">
      <alignment horizontal="center" vertical="center"/>
      <protection hidden="1"/>
    </xf>
    <xf numFmtId="4" fontId="5" fillId="5" borderId="32" xfId="68" applyNumberFormat="1" applyFont="1" applyFill="1" applyBorder="1" applyAlignment="1" applyProtection="1">
      <alignment horizontal="center" vertical="center"/>
      <protection hidden="1"/>
    </xf>
    <xf numFmtId="0" fontId="15" fillId="14" borderId="44" xfId="68" applyFont="1" applyFill="1" applyBorder="1" applyAlignment="1" applyProtection="1">
      <alignment horizontal="center"/>
      <protection hidden="1"/>
    </xf>
    <xf numFmtId="0" fontId="15" fillId="14" borderId="45" xfId="68" applyFont="1" applyFill="1" applyBorder="1" applyAlignment="1" applyProtection="1">
      <alignment horizontal="center" vertical="top"/>
      <protection hidden="1"/>
    </xf>
    <xf numFmtId="0" fontId="15" fillId="14" borderId="37" xfId="68" applyFont="1" applyFill="1" applyBorder="1" applyAlignment="1" applyProtection="1">
      <alignment horizontal="center" vertical="center"/>
      <protection hidden="1"/>
    </xf>
    <xf numFmtId="0" fontId="15" fillId="14" borderId="44" xfId="68" applyFont="1" applyFill="1" applyBorder="1" applyAlignment="1" applyProtection="1">
      <alignment horizontal="center" vertical="center"/>
      <protection hidden="1"/>
    </xf>
    <xf numFmtId="0" fontId="15" fillId="14" borderId="41" xfId="68" applyFont="1" applyFill="1" applyBorder="1" applyAlignment="1" applyProtection="1">
      <alignment horizontal="center" vertical="center"/>
      <protection hidden="1"/>
    </xf>
    <xf numFmtId="0" fontId="15" fillId="14" borderId="45" xfId="68" applyFont="1" applyFill="1" applyBorder="1" applyAlignment="1" applyProtection="1">
      <alignment horizontal="center" vertical="center"/>
      <protection hidden="1"/>
    </xf>
    <xf numFmtId="4" fontId="5" fillId="2" borderId="38" xfId="68" applyNumberFormat="1" applyFont="1" applyFill="1" applyBorder="1" applyAlignment="1" applyProtection="1">
      <alignment horizontal="center" vertical="center"/>
      <protection hidden="1"/>
    </xf>
    <xf numFmtId="4" fontId="5" fillId="2" borderId="44" xfId="68" applyNumberFormat="1" applyFont="1" applyFill="1" applyBorder="1" applyAlignment="1" applyProtection="1">
      <alignment horizontal="center" vertical="center"/>
      <protection hidden="1"/>
    </xf>
    <xf numFmtId="4" fontId="5" fillId="2" borderId="25" xfId="68" applyNumberFormat="1" applyFont="1" applyFill="1" applyBorder="1" applyAlignment="1" applyProtection="1">
      <alignment horizontal="center" vertical="center"/>
      <protection hidden="1"/>
    </xf>
    <xf numFmtId="4" fontId="5" fillId="2" borderId="29" xfId="68" applyNumberFormat="1" applyFont="1" applyFill="1" applyBorder="1" applyAlignment="1" applyProtection="1">
      <alignment horizontal="center" vertical="center"/>
      <protection hidden="1"/>
    </xf>
    <xf numFmtId="4" fontId="2" fillId="3" borderId="17" xfId="68" applyNumberFormat="1" applyFont="1" applyFill="1" applyBorder="1" applyAlignment="1" applyProtection="1">
      <alignment horizontal="center" vertical="center"/>
      <protection locked="0"/>
    </xf>
    <xf numFmtId="4" fontId="2" fillId="3" borderId="19" xfId="68" applyNumberFormat="1" applyFont="1" applyFill="1" applyBorder="1" applyAlignment="1" applyProtection="1">
      <alignment horizontal="center" vertical="center"/>
      <protection locked="0"/>
    </xf>
    <xf numFmtId="4" fontId="2" fillId="3" borderId="30" xfId="68" applyNumberFormat="1" applyFont="1" applyFill="1" applyBorder="1" applyAlignment="1" applyProtection="1">
      <alignment horizontal="center" vertical="center"/>
      <protection locked="0"/>
    </xf>
    <xf numFmtId="4" fontId="2" fillId="3" borderId="32" xfId="68" applyNumberFormat="1" applyFont="1" applyFill="1" applyBorder="1" applyAlignment="1" applyProtection="1">
      <alignment horizontal="center" vertical="center"/>
      <protection locked="0"/>
    </xf>
    <xf numFmtId="4" fontId="15" fillId="14" borderId="146" xfId="68" applyNumberFormat="1" applyFont="1" applyFill="1" applyBorder="1" applyAlignment="1" applyProtection="1">
      <alignment horizontal="center" vertical="center"/>
      <protection hidden="1"/>
    </xf>
    <xf numFmtId="4" fontId="15" fillId="14" borderId="29" xfId="68" applyNumberFormat="1" applyFont="1" applyFill="1" applyBorder="1" applyAlignment="1" applyProtection="1">
      <alignment horizontal="center" vertical="center"/>
      <protection hidden="1"/>
    </xf>
    <xf numFmtId="4" fontId="15" fillId="14" borderId="134" xfId="68" applyNumberFormat="1" applyFont="1" applyFill="1" applyBorder="1" applyAlignment="1" applyProtection="1">
      <alignment horizontal="center" vertical="center"/>
      <protection hidden="1"/>
    </xf>
    <xf numFmtId="4" fontId="15" fillId="14" borderId="32" xfId="68" applyNumberFormat="1" applyFont="1" applyFill="1" applyBorder="1" applyAlignment="1" applyProtection="1">
      <alignment horizontal="center" vertical="center"/>
      <protection hidden="1"/>
    </xf>
    <xf numFmtId="4" fontId="5" fillId="2" borderId="22" xfId="68" applyNumberFormat="1" applyFont="1" applyFill="1" applyBorder="1" applyAlignment="1" applyProtection="1">
      <alignment horizontal="center" vertical="center"/>
      <protection hidden="1"/>
    </xf>
    <xf numFmtId="4" fontId="5" fillId="2" borderId="23" xfId="68" applyNumberFormat="1" applyFont="1" applyFill="1" applyBorder="1" applyAlignment="1" applyProtection="1">
      <alignment horizontal="center" vertical="center"/>
      <protection hidden="1"/>
    </xf>
    <xf numFmtId="0" fontId="5" fillId="2" borderId="3" xfId="64" applyFont="1" applyFill="1" applyBorder="1" applyAlignment="1" applyProtection="1">
      <alignment horizontal="center" vertical="center" readingOrder="1"/>
      <protection hidden="1"/>
    </xf>
    <xf numFmtId="0" fontId="5" fillId="2" borderId="144" xfId="64" applyFont="1" applyFill="1" applyBorder="1" applyAlignment="1" applyProtection="1">
      <alignment horizontal="center" vertical="center" readingOrder="1"/>
      <protection hidden="1"/>
    </xf>
    <xf numFmtId="0" fontId="5" fillId="2" borderId="27" xfId="64" applyFont="1" applyFill="1" applyBorder="1" applyAlignment="1" applyProtection="1">
      <alignment horizontal="center" vertical="center" readingOrder="1"/>
      <protection hidden="1"/>
    </xf>
    <xf numFmtId="0" fontId="5" fillId="2" borderId="135" xfId="64" applyFont="1" applyFill="1" applyBorder="1" applyAlignment="1" applyProtection="1">
      <alignment horizontal="center" vertical="center" readingOrder="1"/>
      <protection hidden="1"/>
    </xf>
    <xf numFmtId="0" fontId="5" fillId="2" borderId="54" xfId="64" applyFont="1" applyFill="1" applyBorder="1" applyAlignment="1" applyProtection="1">
      <alignment horizontal="center" vertical="center" readingOrder="1"/>
      <protection hidden="1"/>
    </xf>
    <xf numFmtId="0" fontId="5" fillId="2" borderId="146" xfId="64" applyFont="1" applyFill="1" applyBorder="1" applyAlignment="1" applyProtection="1">
      <alignment horizontal="center" vertical="center" readingOrder="1"/>
      <protection hidden="1"/>
    </xf>
    <xf numFmtId="0" fontId="5" fillId="2" borderId="34" xfId="64" applyFont="1" applyFill="1" applyBorder="1" applyAlignment="1" applyProtection="1">
      <alignment horizontal="center" vertical="center"/>
      <protection hidden="1"/>
    </xf>
    <xf numFmtId="0" fontId="5" fillId="2" borderId="6" xfId="64" applyFont="1" applyFill="1" applyBorder="1" applyAlignment="1" applyProtection="1">
      <alignment horizontal="center" vertical="center"/>
      <protection hidden="1"/>
    </xf>
    <xf numFmtId="0" fontId="10" fillId="2" borderId="125" xfId="64" applyFont="1" applyFill="1" applyBorder="1" applyAlignment="1" applyProtection="1">
      <alignment horizontal="center" vertical="center"/>
      <protection hidden="1"/>
    </xf>
    <xf numFmtId="0" fontId="10" fillId="2" borderId="134" xfId="64" applyFont="1" applyFill="1" applyBorder="1" applyAlignment="1" applyProtection="1">
      <alignment horizontal="center" vertical="center"/>
      <protection hidden="1"/>
    </xf>
    <xf numFmtId="0" fontId="5" fillId="2" borderId="24" xfId="64" applyFont="1" applyFill="1" applyBorder="1" applyAlignment="1" applyProtection="1">
      <alignment horizontal="center" vertical="center"/>
      <protection hidden="1"/>
    </xf>
    <xf numFmtId="0" fontId="10" fillId="2" borderId="52" xfId="64" applyFont="1" applyFill="1" applyBorder="1" applyAlignment="1" applyProtection="1">
      <alignment horizontal="center" vertical="center"/>
      <protection hidden="1"/>
    </xf>
    <xf numFmtId="0" fontId="10" fillId="2" borderId="166" xfId="66" applyFont="1" applyFill="1" applyBorder="1" applyAlignment="1" applyProtection="1">
      <alignment horizontal="center" vertical="center"/>
      <protection hidden="1"/>
    </xf>
    <xf numFmtId="0" fontId="10" fillId="2" borderId="167" xfId="66" applyFont="1" applyFill="1" applyBorder="1" applyAlignment="1" applyProtection="1">
      <alignment horizontal="center" vertical="center"/>
      <protection hidden="1"/>
    </xf>
    <xf numFmtId="0" fontId="10" fillId="2" borderId="168" xfId="66" applyFont="1" applyFill="1" applyBorder="1" applyAlignment="1" applyProtection="1">
      <alignment horizontal="center" vertical="center"/>
      <protection hidden="1"/>
    </xf>
    <xf numFmtId="0" fontId="10" fillId="2" borderId="169" xfId="66" applyFont="1" applyFill="1" applyBorder="1" applyAlignment="1" applyProtection="1">
      <alignment horizontal="center" vertical="center"/>
      <protection hidden="1"/>
    </xf>
    <xf numFmtId="0" fontId="10" fillId="2" borderId="170" xfId="66" applyFont="1" applyFill="1" applyBorder="1" applyAlignment="1" applyProtection="1">
      <alignment horizontal="center" vertical="center"/>
      <protection hidden="1"/>
    </xf>
    <xf numFmtId="0" fontId="10" fillId="2" borderId="171" xfId="66" applyFont="1" applyFill="1" applyBorder="1" applyAlignment="1" applyProtection="1">
      <alignment horizontal="center" vertical="center"/>
      <protection hidden="1"/>
    </xf>
    <xf numFmtId="0" fontId="5" fillId="2" borderId="49" xfId="64" applyFont="1" applyFill="1" applyBorder="1" applyAlignment="1" applyProtection="1">
      <alignment horizontal="center" vertical="center"/>
      <protection hidden="1"/>
    </xf>
    <xf numFmtId="0" fontId="7" fillId="0" borderId="11" xfId="64" applyFont="1" applyBorder="1" applyAlignment="1" applyProtection="1">
      <alignment horizontal="center"/>
      <protection locked="0"/>
    </xf>
    <xf numFmtId="0" fontId="3" fillId="0" borderId="4" xfId="66" applyFont="1" applyBorder="1" applyAlignment="1" applyProtection="1">
      <alignment horizontal="center" vertical="center"/>
      <protection hidden="1"/>
    </xf>
    <xf numFmtId="0" fontId="10" fillId="2" borderId="56" xfId="66" applyFont="1" applyFill="1" applyBorder="1" applyAlignment="1" applyProtection="1">
      <alignment horizontal="center" vertical="center"/>
      <protection hidden="1"/>
    </xf>
    <xf numFmtId="0" fontId="10" fillId="2" borderId="12" xfId="66" applyFont="1" applyFill="1" applyBorder="1" applyAlignment="1" applyProtection="1">
      <alignment horizontal="center" vertical="center"/>
      <protection hidden="1"/>
    </xf>
    <xf numFmtId="0" fontId="10" fillId="2" borderId="13" xfId="66" applyFont="1" applyFill="1" applyBorder="1" applyAlignment="1" applyProtection="1">
      <alignment horizontal="center" vertical="center"/>
      <protection hidden="1"/>
    </xf>
    <xf numFmtId="0" fontId="55" fillId="2" borderId="89" xfId="15" applyFont="1" applyFill="1" applyBorder="1" applyAlignment="1" applyProtection="1">
      <alignment horizontal="center" vertical="center"/>
      <protection hidden="1"/>
    </xf>
    <xf numFmtId="0" fontId="55" fillId="2" borderId="0" xfId="15" applyFont="1" applyFill="1" applyBorder="1" applyAlignment="1" applyProtection="1">
      <alignment horizontal="center" vertical="center"/>
      <protection hidden="1"/>
    </xf>
    <xf numFmtId="0" fontId="13" fillId="4" borderId="15" xfId="15" applyFont="1" applyFill="1" applyBorder="1" applyAlignment="1" applyProtection="1">
      <alignment horizontal="center" vertical="center"/>
      <protection hidden="1"/>
    </xf>
    <xf numFmtId="0" fontId="13" fillId="4" borderId="11" xfId="15" applyFont="1" applyFill="1" applyBorder="1" applyAlignment="1" applyProtection="1">
      <alignment horizontal="center" vertical="center"/>
      <protection hidden="1"/>
    </xf>
    <xf numFmtId="0" fontId="10" fillId="2" borderId="38" xfId="15" applyFont="1" applyFill="1" applyBorder="1" applyAlignment="1" applyProtection="1">
      <alignment horizontal="center" vertical="center"/>
      <protection hidden="1"/>
    </xf>
    <xf numFmtId="0" fontId="10" fillId="2" borderId="25" xfId="15" applyFont="1" applyFill="1" applyBorder="1" applyAlignment="1" applyProtection="1">
      <alignment horizontal="center" vertical="center"/>
      <protection hidden="1"/>
    </xf>
    <xf numFmtId="0" fontId="10" fillId="2" borderId="42" xfId="15" applyFont="1" applyFill="1" applyBorder="1" applyAlignment="1" applyProtection="1">
      <alignment horizontal="center" vertical="center"/>
      <protection hidden="1"/>
    </xf>
    <xf numFmtId="0" fontId="36" fillId="2" borderId="27" xfId="15" applyFont="1" applyFill="1" applyBorder="1" applyAlignment="1" applyProtection="1">
      <alignment horizontal="center" vertical="center"/>
      <protection hidden="1"/>
    </xf>
    <xf numFmtId="0" fontId="36" fillId="2" borderId="0" xfId="15" applyFont="1" applyFill="1" applyBorder="1" applyAlignment="1" applyProtection="1">
      <alignment horizontal="center" vertical="center"/>
      <protection hidden="1"/>
    </xf>
    <xf numFmtId="0" fontId="36" fillId="2" borderId="8" xfId="15" applyFont="1" applyFill="1" applyBorder="1" applyAlignment="1" applyProtection="1">
      <alignment horizontal="center" vertical="center"/>
      <protection hidden="1"/>
    </xf>
    <xf numFmtId="0" fontId="36" fillId="2" borderId="9" xfId="15" applyFont="1" applyFill="1" applyBorder="1" applyAlignment="1" applyProtection="1">
      <alignment horizontal="center" vertical="center"/>
      <protection hidden="1"/>
    </xf>
    <xf numFmtId="164" fontId="36" fillId="2" borderId="165" xfId="15" applyNumberFormat="1" applyFont="1" applyFill="1" applyBorder="1" applyAlignment="1" applyProtection="1">
      <alignment horizontal="center" vertical="center"/>
      <protection hidden="1"/>
    </xf>
    <xf numFmtId="164" fontId="36" fillId="2" borderId="9" xfId="15" applyNumberFormat="1" applyFont="1" applyFill="1" applyBorder="1" applyAlignment="1" applyProtection="1">
      <alignment horizontal="center" vertical="center"/>
      <protection hidden="1"/>
    </xf>
    <xf numFmtId="0" fontId="55" fillId="2" borderId="209" xfId="15" applyFont="1" applyFill="1" applyBorder="1" applyAlignment="1" applyProtection="1">
      <alignment horizontal="center" vertical="center"/>
      <protection hidden="1"/>
    </xf>
    <xf numFmtId="0" fontId="55" fillId="2" borderId="63" xfId="15" applyFont="1" applyFill="1" applyBorder="1" applyAlignment="1" applyProtection="1">
      <alignment horizontal="center" vertical="center"/>
      <protection hidden="1"/>
    </xf>
    <xf numFmtId="3" fontId="10" fillId="2" borderId="119" xfId="15" applyNumberFormat="1" applyFont="1" applyFill="1" applyBorder="1" applyAlignment="1" applyProtection="1">
      <alignment horizontal="center" vertical="center"/>
      <protection hidden="1"/>
    </xf>
    <xf numFmtId="3" fontId="10" fillId="2" borderId="145" xfId="15" applyNumberFormat="1" applyFont="1" applyFill="1" applyBorder="1" applyAlignment="1" applyProtection="1">
      <alignment horizontal="center" vertical="center"/>
      <protection hidden="1"/>
    </xf>
    <xf numFmtId="164" fontId="10" fillId="2" borderId="133" xfId="15" applyNumberFormat="1" applyFont="1" applyFill="1" applyBorder="1" applyAlignment="1" applyProtection="1">
      <alignment horizontal="center" vertical="center"/>
      <protection hidden="1"/>
    </xf>
    <xf numFmtId="164" fontId="10" fillId="2" borderId="10" xfId="15" applyNumberFormat="1" applyFont="1" applyFill="1" applyBorder="1" applyAlignment="1" applyProtection="1">
      <alignment horizontal="center" vertical="center"/>
      <protection hidden="1"/>
    </xf>
    <xf numFmtId="0" fontId="10" fillId="2" borderId="50" xfId="15" applyFont="1" applyFill="1" applyBorder="1" applyAlignment="1" applyProtection="1">
      <alignment horizontal="center" vertical="center"/>
      <protection hidden="1"/>
    </xf>
    <xf numFmtId="0" fontId="10" fillId="2" borderId="51" xfId="15" applyFont="1" applyFill="1" applyBorder="1" applyAlignment="1" applyProtection="1">
      <alignment horizontal="center" vertical="center"/>
      <protection hidden="1"/>
    </xf>
    <xf numFmtId="0" fontId="10" fillId="2" borderId="1" xfId="2" applyFont="1" applyFill="1" applyBorder="1" applyAlignment="1" applyProtection="1">
      <alignment horizontal="center" vertical="center"/>
      <protection hidden="1"/>
    </xf>
    <xf numFmtId="0" fontId="10" fillId="2" borderId="58" xfId="2" applyFont="1" applyFill="1" applyBorder="1" applyAlignment="1" applyProtection="1">
      <alignment horizontal="center" vertical="center"/>
      <protection hidden="1"/>
    </xf>
    <xf numFmtId="3" fontId="15" fillId="3" borderId="18" xfId="2" applyNumberFormat="1" applyFont="1" applyFill="1" applyBorder="1" applyAlignment="1" applyProtection="1">
      <alignment horizontal="center" vertical="center"/>
      <protection hidden="1"/>
    </xf>
    <xf numFmtId="3" fontId="15" fillId="3" borderId="19" xfId="2" applyNumberFormat="1" applyFont="1" applyFill="1" applyBorder="1" applyAlignment="1" applyProtection="1">
      <alignment horizontal="center" vertical="center"/>
      <protection hidden="1"/>
    </xf>
    <xf numFmtId="0" fontId="19" fillId="2" borderId="89" xfId="15" applyFont="1" applyFill="1" applyBorder="1" applyAlignment="1" applyProtection="1">
      <alignment horizontal="center" vertical="center"/>
      <protection hidden="1"/>
    </xf>
    <xf numFmtId="0" fontId="19" fillId="2" borderId="0" xfId="15" applyFont="1" applyFill="1" applyBorder="1" applyAlignment="1" applyProtection="1">
      <alignment horizontal="center" vertical="center"/>
      <protection hidden="1"/>
    </xf>
    <xf numFmtId="164" fontId="5" fillId="2" borderId="27" xfId="2" applyNumberFormat="1" applyFont="1" applyFill="1" applyBorder="1" applyAlignment="1" applyProtection="1">
      <alignment horizontal="center" vertical="center"/>
      <protection hidden="1"/>
    </xf>
    <xf numFmtId="164" fontId="5" fillId="2" borderId="135" xfId="2" applyNumberFormat="1" applyFont="1" applyFill="1" applyBorder="1" applyAlignment="1" applyProtection="1">
      <alignment horizontal="center" vertical="center"/>
      <protection hidden="1"/>
    </xf>
    <xf numFmtId="164" fontId="5" fillId="2" borderId="8" xfId="2" applyNumberFormat="1" applyFont="1" applyFill="1" applyBorder="1" applyAlignment="1" applyProtection="1">
      <alignment horizontal="center" vertical="center"/>
      <protection hidden="1"/>
    </xf>
    <xf numFmtId="164" fontId="5" fillId="2" borderId="145" xfId="2" applyNumberFormat="1" applyFont="1" applyFill="1" applyBorder="1" applyAlignment="1" applyProtection="1">
      <alignment horizontal="center" vertical="center"/>
      <protection hidden="1"/>
    </xf>
    <xf numFmtId="3" fontId="36" fillId="2" borderId="21" xfId="2" applyNumberFormat="1" applyFont="1" applyFill="1" applyBorder="1" applyAlignment="1" applyProtection="1">
      <alignment horizontal="center" vertical="center"/>
      <protection hidden="1"/>
    </xf>
    <xf numFmtId="3" fontId="36" fillId="2" borderId="33" xfId="2" applyNumberFormat="1" applyFont="1" applyFill="1" applyBorder="1" applyAlignment="1" applyProtection="1">
      <alignment horizontal="center" vertical="center"/>
      <protection hidden="1"/>
    </xf>
    <xf numFmtId="3" fontId="36" fillId="2" borderId="31" xfId="2" applyNumberFormat="1" applyFont="1" applyFill="1" applyBorder="1" applyAlignment="1" applyProtection="1">
      <alignment horizontal="center" vertical="center"/>
      <protection hidden="1"/>
    </xf>
    <xf numFmtId="3" fontId="36" fillId="2" borderId="32" xfId="2" applyNumberFormat="1" applyFont="1" applyFill="1" applyBorder="1" applyAlignment="1" applyProtection="1">
      <alignment horizontal="center" vertical="center"/>
      <protection hidden="1"/>
    </xf>
    <xf numFmtId="0" fontId="19" fillId="2" borderId="93" xfId="15" applyFont="1" applyFill="1" applyBorder="1" applyAlignment="1" applyProtection="1">
      <alignment horizontal="center" vertical="center"/>
      <protection hidden="1"/>
    </xf>
    <xf numFmtId="0" fontId="19" fillId="2" borderId="97" xfId="15" applyFont="1" applyFill="1" applyBorder="1" applyAlignment="1" applyProtection="1">
      <alignment horizontal="center" vertical="center"/>
      <protection hidden="1"/>
    </xf>
    <xf numFmtId="0" fontId="29" fillId="0" borderId="0" xfId="15" applyFont="1" applyFill="1" applyBorder="1" applyAlignment="1" applyProtection="1">
      <alignment horizontal="left" vertical="center"/>
      <protection hidden="1"/>
    </xf>
    <xf numFmtId="0" fontId="10" fillId="2" borderId="1" xfId="15" applyFont="1" applyFill="1" applyBorder="1" applyAlignment="1" applyProtection="1">
      <alignment horizontal="center" vertical="center"/>
      <protection hidden="1"/>
    </xf>
    <xf numFmtId="0" fontId="10" fillId="2" borderId="48" xfId="15" applyFont="1" applyFill="1" applyBorder="1" applyAlignment="1" applyProtection="1">
      <alignment horizontal="center" vertical="center"/>
      <protection hidden="1"/>
    </xf>
    <xf numFmtId="0" fontId="10" fillId="2" borderId="6" xfId="15" applyFont="1" applyFill="1" applyBorder="1" applyAlignment="1" applyProtection="1">
      <alignment horizontal="center" vertical="center"/>
      <protection hidden="1"/>
    </xf>
    <xf numFmtId="0" fontId="10" fillId="2" borderId="49" xfId="15" applyFont="1" applyFill="1" applyBorder="1" applyAlignment="1" applyProtection="1">
      <alignment horizontal="center" vertical="center"/>
      <protection hidden="1"/>
    </xf>
    <xf numFmtId="0" fontId="2" fillId="0" borderId="0" xfId="47" applyFont="1" applyAlignment="1" applyProtection="1">
      <alignment horizontal="left"/>
      <protection hidden="1"/>
    </xf>
    <xf numFmtId="0" fontId="9" fillId="2" borderId="129" xfId="15" applyFont="1" applyFill="1" applyBorder="1" applyAlignment="1" applyProtection="1">
      <alignment horizontal="center" vertical="center"/>
      <protection hidden="1"/>
    </xf>
    <xf numFmtId="0" fontId="9" fillId="2" borderId="14" xfId="15" applyFont="1" applyFill="1" applyBorder="1" applyAlignment="1" applyProtection="1">
      <alignment horizontal="center" vertical="center"/>
      <protection hidden="1"/>
    </xf>
    <xf numFmtId="3" fontId="60" fillId="4" borderId="15" xfId="15" applyNumberFormat="1" applyFont="1" applyFill="1" applyBorder="1" applyAlignment="1" applyProtection="1">
      <alignment horizontal="center" vertical="center"/>
      <protection locked="0"/>
    </xf>
    <xf numFmtId="0" fontId="10" fillId="2" borderId="14" xfId="15" applyFont="1" applyFill="1" applyBorder="1" applyAlignment="1" applyProtection="1">
      <alignment horizontal="center" vertical="center"/>
      <protection hidden="1"/>
    </xf>
    <xf numFmtId="2" fontId="60" fillId="4" borderId="11" xfId="15" applyNumberFormat="1" applyFont="1" applyFill="1" applyBorder="1" applyAlignment="1" applyProtection="1">
      <alignment horizontal="center" vertical="center"/>
      <protection locked="0"/>
    </xf>
    <xf numFmtId="0" fontId="13" fillId="3" borderId="12" xfId="15" applyFont="1" applyFill="1" applyBorder="1" applyAlignment="1" applyProtection="1">
      <alignment horizontal="center" vertical="center"/>
      <protection hidden="1"/>
    </xf>
    <xf numFmtId="0" fontId="9" fillId="2" borderId="20" xfId="15" applyFont="1" applyFill="1" applyBorder="1" applyAlignment="1" applyProtection="1">
      <alignment horizontal="center" vertical="center"/>
      <protection hidden="1"/>
    </xf>
    <xf numFmtId="3" fontId="36" fillId="2" borderId="18" xfId="15" applyNumberFormat="1" applyFont="1" applyFill="1" applyBorder="1" applyAlignment="1" applyProtection="1">
      <alignment horizontal="center" vertical="center"/>
      <protection hidden="1"/>
    </xf>
    <xf numFmtId="3" fontId="36" fillId="2" borderId="19" xfId="15" applyNumberFormat="1" applyFont="1" applyFill="1" applyBorder="1" applyAlignment="1" applyProtection="1">
      <alignment horizontal="center" vertical="center"/>
      <protection hidden="1"/>
    </xf>
    <xf numFmtId="3" fontId="36" fillId="2" borderId="21" xfId="15" applyNumberFormat="1" applyFont="1" applyFill="1" applyBorder="1" applyAlignment="1" applyProtection="1">
      <alignment horizontal="center" vertical="center"/>
      <protection hidden="1"/>
    </xf>
    <xf numFmtId="3" fontId="36" fillId="2" borderId="33" xfId="15" applyNumberFormat="1" applyFont="1" applyFill="1" applyBorder="1" applyAlignment="1" applyProtection="1">
      <alignment horizontal="center" vertical="center"/>
      <protection hidden="1"/>
    </xf>
    <xf numFmtId="3" fontId="60" fillId="3" borderId="17" xfId="15" applyNumberFormat="1" applyFont="1" applyFill="1" applyBorder="1" applyAlignment="1" applyProtection="1">
      <alignment horizontal="center" vertical="center"/>
      <protection locked="0"/>
    </xf>
    <xf numFmtId="3" fontId="60" fillId="3" borderId="19" xfId="15" applyNumberFormat="1" applyFont="1" applyFill="1" applyBorder="1" applyAlignment="1" applyProtection="1">
      <alignment horizontal="center" vertical="center"/>
      <protection locked="0"/>
    </xf>
    <xf numFmtId="3" fontId="60" fillId="3" borderId="30" xfId="15" applyNumberFormat="1" applyFont="1" applyFill="1" applyBorder="1" applyAlignment="1" applyProtection="1">
      <alignment horizontal="center" vertical="center"/>
      <protection locked="0"/>
    </xf>
    <xf numFmtId="3" fontId="60" fillId="3" borderId="32" xfId="15" applyNumberFormat="1" applyFont="1" applyFill="1" applyBorder="1" applyAlignment="1" applyProtection="1">
      <alignment horizontal="center" vertical="center"/>
      <protection locked="0"/>
    </xf>
    <xf numFmtId="9" fontId="60" fillId="3" borderId="17" xfId="15" applyNumberFormat="1" applyFont="1" applyFill="1" applyBorder="1" applyAlignment="1" applyProtection="1">
      <alignment horizontal="center" vertical="center"/>
      <protection locked="0"/>
    </xf>
    <xf numFmtId="9" fontId="60" fillId="3" borderId="19" xfId="15" applyNumberFormat="1" applyFont="1" applyFill="1" applyBorder="1" applyAlignment="1" applyProtection="1">
      <alignment horizontal="center" vertical="center"/>
      <protection locked="0"/>
    </xf>
    <xf numFmtId="9" fontId="60" fillId="3" borderId="30" xfId="15" applyNumberFormat="1" applyFont="1" applyFill="1" applyBorder="1" applyAlignment="1" applyProtection="1">
      <alignment horizontal="center" vertical="center"/>
      <protection locked="0"/>
    </xf>
    <xf numFmtId="9" fontId="60" fillId="3" borderId="32" xfId="15" applyNumberFormat="1" applyFont="1" applyFill="1" applyBorder="1" applyAlignment="1" applyProtection="1">
      <alignment horizontal="center" vertical="center"/>
      <protection locked="0"/>
    </xf>
    <xf numFmtId="0" fontId="10" fillId="2" borderId="20" xfId="15" applyFont="1" applyFill="1" applyBorder="1" applyAlignment="1" applyProtection="1">
      <alignment horizontal="center" vertical="center"/>
      <protection hidden="1"/>
    </xf>
    <xf numFmtId="0" fontId="10" fillId="2" borderId="30" xfId="15" applyFont="1" applyFill="1" applyBorder="1" applyAlignment="1" applyProtection="1">
      <alignment horizontal="center" vertical="center"/>
      <protection hidden="1"/>
    </xf>
    <xf numFmtId="3" fontId="5" fillId="2" borderId="21" xfId="15" applyNumberFormat="1" applyFont="1" applyFill="1" applyBorder="1" applyAlignment="1" applyProtection="1">
      <alignment horizontal="center" vertical="center"/>
      <protection hidden="1"/>
    </xf>
    <xf numFmtId="3" fontId="5" fillId="2" borderId="33" xfId="15" applyNumberFormat="1" applyFont="1" applyFill="1" applyBorder="1" applyAlignment="1" applyProtection="1">
      <alignment horizontal="center" vertical="center"/>
      <protection hidden="1"/>
    </xf>
    <xf numFmtId="3" fontId="5" fillId="2" borderId="31" xfId="15" applyNumberFormat="1" applyFont="1" applyFill="1" applyBorder="1" applyAlignment="1" applyProtection="1">
      <alignment horizontal="center" vertical="center"/>
      <protection hidden="1"/>
    </xf>
    <xf numFmtId="3" fontId="5" fillId="2" borderId="32" xfId="15" applyNumberFormat="1" applyFont="1" applyFill="1" applyBorder="1" applyAlignment="1" applyProtection="1">
      <alignment horizontal="center" vertical="center"/>
      <protection hidden="1"/>
    </xf>
    <xf numFmtId="3" fontId="5" fillId="2" borderId="25" xfId="15" applyNumberFormat="1" applyFont="1" applyFill="1" applyBorder="1" applyAlignment="1" applyProtection="1">
      <alignment horizontal="center" vertical="center"/>
      <protection hidden="1"/>
    </xf>
    <xf numFmtId="3" fontId="5" fillId="2" borderId="29" xfId="15" applyNumberFormat="1" applyFont="1" applyFill="1" applyBorder="1" applyAlignment="1" applyProtection="1">
      <alignment horizontal="center" vertical="center"/>
      <protection hidden="1"/>
    </xf>
    <xf numFmtId="2" fontId="10" fillId="2" borderId="21" xfId="15" applyNumberFormat="1" applyFont="1" applyFill="1" applyBorder="1" applyAlignment="1" applyProtection="1">
      <alignment horizontal="center" vertical="center"/>
      <protection hidden="1"/>
    </xf>
    <xf numFmtId="2" fontId="10" fillId="2" borderId="33" xfId="15" applyNumberFormat="1" applyFont="1" applyFill="1" applyBorder="1" applyAlignment="1" applyProtection="1">
      <alignment horizontal="center" vertical="center"/>
      <protection hidden="1"/>
    </xf>
    <xf numFmtId="3" fontId="5" fillId="2" borderId="22" xfId="15" applyNumberFormat="1" applyFont="1" applyFill="1" applyBorder="1" applyAlignment="1" applyProtection="1">
      <alignment horizontal="center" vertical="center"/>
      <protection hidden="1"/>
    </xf>
    <xf numFmtId="3" fontId="5" fillId="2" borderId="23" xfId="15" applyNumberFormat="1" applyFont="1" applyFill="1" applyBorder="1" applyAlignment="1" applyProtection="1">
      <alignment horizontal="center" vertical="center"/>
      <protection hidden="1"/>
    </xf>
    <xf numFmtId="0" fontId="9" fillId="2" borderId="6" xfId="15" applyFont="1" applyFill="1" applyBorder="1" applyAlignment="1" applyProtection="1">
      <alignment horizontal="center" vertical="center"/>
      <protection hidden="1"/>
    </xf>
    <xf numFmtId="0" fontId="5" fillId="2" borderId="20" xfId="15" applyFont="1" applyFill="1" applyBorder="1" applyAlignment="1" applyProtection="1">
      <alignment horizontal="center" vertical="center"/>
      <protection hidden="1"/>
    </xf>
    <xf numFmtId="3" fontId="10" fillId="2" borderId="42" xfId="15" applyNumberFormat="1" applyFont="1" applyFill="1" applyBorder="1" applyAlignment="1" applyProtection="1">
      <alignment horizontal="center" vertical="center"/>
      <protection hidden="1"/>
    </xf>
    <xf numFmtId="3" fontId="10" fillId="2" borderId="45" xfId="15" applyNumberFormat="1" applyFont="1" applyFill="1" applyBorder="1" applyAlignment="1" applyProtection="1">
      <alignment horizontal="center" vertical="center"/>
      <protection hidden="1"/>
    </xf>
    <xf numFmtId="3" fontId="15" fillId="3" borderId="18" xfId="2" applyNumberFormat="1" applyFont="1" applyFill="1" applyBorder="1" applyAlignment="1" applyProtection="1">
      <alignment horizontal="center" vertical="center"/>
      <protection locked="0"/>
    </xf>
    <xf numFmtId="3" fontId="15" fillId="3" borderId="19" xfId="2" applyNumberFormat="1" applyFont="1" applyFill="1" applyBorder="1" applyAlignment="1" applyProtection="1">
      <alignment horizontal="center" vertical="center"/>
      <protection locked="0"/>
    </xf>
    <xf numFmtId="164" fontId="54" fillId="2" borderId="20" xfId="2" applyNumberFormat="1" applyFont="1" applyFill="1" applyBorder="1" applyAlignment="1" applyProtection="1">
      <alignment horizontal="center" vertical="center"/>
      <protection hidden="1"/>
    </xf>
    <xf numFmtId="164" fontId="54" fillId="2" borderId="30" xfId="2" applyNumberFormat="1" applyFont="1" applyFill="1" applyBorder="1" applyAlignment="1" applyProtection="1">
      <alignment horizontal="center" vertical="center"/>
      <protection hidden="1"/>
    </xf>
    <xf numFmtId="3" fontId="24" fillId="0" borderId="4" xfId="2" applyNumberFormat="1" applyFont="1" applyFill="1" applyBorder="1" applyAlignment="1" applyProtection="1">
      <alignment horizontal="left" vertical="center"/>
      <protection hidden="1"/>
    </xf>
    <xf numFmtId="0" fontId="24" fillId="0" borderId="9" xfId="15" applyFont="1" applyFill="1" applyBorder="1" applyAlignment="1" applyProtection="1">
      <alignment horizontal="center" vertical="center"/>
      <protection hidden="1"/>
    </xf>
    <xf numFmtId="0" fontId="10" fillId="2" borderId="44" xfId="15" applyFont="1" applyFill="1" applyBorder="1" applyAlignment="1" applyProtection="1">
      <alignment horizontal="center" vertical="center"/>
      <protection hidden="1"/>
    </xf>
    <xf numFmtId="3" fontId="7" fillId="3" borderId="15" xfId="15" applyNumberFormat="1" applyFont="1" applyFill="1" applyBorder="1" applyAlignment="1" applyProtection="1">
      <alignment horizontal="center" vertical="center"/>
      <protection locked="0"/>
    </xf>
    <xf numFmtId="0" fontId="10" fillId="2" borderId="127" xfId="15" applyFont="1" applyFill="1" applyBorder="1" applyAlignment="1" applyProtection="1">
      <alignment horizontal="center" vertical="center"/>
      <protection hidden="1"/>
    </xf>
    <xf numFmtId="0" fontId="10" fillId="2" borderId="124" xfId="15" applyFont="1" applyFill="1" applyBorder="1" applyAlignment="1" applyProtection="1">
      <alignment horizontal="center" vertical="center"/>
      <protection hidden="1"/>
    </xf>
    <xf numFmtId="10" fontId="7" fillId="3" borderId="15" xfId="15" applyNumberFormat="1" applyFont="1" applyFill="1" applyBorder="1" applyAlignment="1" applyProtection="1">
      <alignment horizontal="center" vertical="center"/>
      <protection locked="0"/>
    </xf>
    <xf numFmtId="3" fontId="12" fillId="3" borderId="15" xfId="15" applyNumberFormat="1" applyFont="1" applyFill="1" applyBorder="1" applyAlignment="1" applyProtection="1">
      <alignment horizontal="center" vertical="center"/>
      <protection locked="0"/>
    </xf>
    <xf numFmtId="164" fontId="10" fillId="2" borderId="42" xfId="15" applyNumberFormat="1" applyFont="1" applyFill="1" applyBorder="1" applyAlignment="1" applyProtection="1">
      <alignment horizontal="center" vertical="center"/>
      <protection hidden="1"/>
    </xf>
    <xf numFmtId="164" fontId="10" fillId="2" borderId="45" xfId="15" applyNumberFormat="1" applyFont="1" applyFill="1" applyBorder="1" applyAlignment="1" applyProtection="1">
      <alignment horizontal="center" vertical="center"/>
      <protection hidden="1"/>
    </xf>
    <xf numFmtId="164" fontId="12" fillId="3" borderId="15" xfId="15" applyNumberFormat="1" applyFont="1" applyFill="1" applyBorder="1" applyAlignment="1" applyProtection="1">
      <alignment horizontal="center" vertical="center"/>
      <protection locked="0"/>
    </xf>
    <xf numFmtId="0" fontId="7" fillId="3" borderId="3" xfId="2" applyFont="1" applyFill="1" applyBorder="1" applyAlignment="1" applyProtection="1">
      <alignment horizontal="center" vertical="center"/>
      <protection locked="0"/>
    </xf>
    <xf numFmtId="0" fontId="7" fillId="3" borderId="4" xfId="2" applyFont="1" applyFill="1" applyBorder="1" applyAlignment="1" applyProtection="1">
      <alignment horizontal="center" vertical="center"/>
      <protection locked="0"/>
    </xf>
    <xf numFmtId="0" fontId="7" fillId="3" borderId="5" xfId="2" applyFont="1" applyFill="1" applyBorder="1" applyAlignment="1" applyProtection="1">
      <alignment horizontal="center" vertical="center"/>
      <protection locked="0"/>
    </xf>
    <xf numFmtId="0" fontId="7" fillId="3" borderId="8" xfId="2" applyFont="1" applyFill="1" applyBorder="1" applyAlignment="1" applyProtection="1">
      <alignment horizontal="center" vertical="center"/>
      <protection locked="0"/>
    </xf>
    <xf numFmtId="0" fontId="7" fillId="3" borderId="9" xfId="2" applyFont="1" applyFill="1" applyBorder="1" applyAlignment="1" applyProtection="1">
      <alignment horizontal="center" vertical="center"/>
      <protection locked="0"/>
    </xf>
    <xf numFmtId="0" fontId="7" fillId="3" borderId="10" xfId="2" applyFont="1" applyFill="1" applyBorder="1" applyAlignment="1" applyProtection="1">
      <alignment horizontal="center" vertical="center"/>
      <protection locked="0"/>
    </xf>
    <xf numFmtId="0" fontId="11" fillId="3" borderId="3" xfId="15" applyFont="1" applyFill="1" applyBorder="1" applyAlignment="1" applyProtection="1">
      <alignment horizontal="center" vertical="center"/>
      <protection hidden="1"/>
    </xf>
    <xf numFmtId="0" fontId="11" fillId="3" borderId="4" xfId="15" applyFont="1" applyFill="1" applyBorder="1" applyAlignment="1" applyProtection="1">
      <alignment horizontal="center" vertical="center"/>
      <protection hidden="1"/>
    </xf>
    <xf numFmtId="0" fontId="11" fillId="3" borderId="5" xfId="15" applyFont="1" applyFill="1" applyBorder="1" applyAlignment="1" applyProtection="1">
      <alignment horizontal="center" vertical="center"/>
      <protection hidden="1"/>
    </xf>
    <xf numFmtId="0" fontId="47" fillId="4" borderId="15" xfId="2" applyFont="1" applyFill="1" applyBorder="1" applyAlignment="1" applyProtection="1">
      <alignment horizontal="center"/>
      <protection hidden="1"/>
    </xf>
    <xf numFmtId="3" fontId="13" fillId="0" borderId="0" xfId="2" applyNumberFormat="1" applyFont="1" applyBorder="1" applyAlignment="1" applyProtection="1">
      <alignment horizontal="center" vertical="center"/>
      <protection hidden="1"/>
    </xf>
    <xf numFmtId="0" fontId="11" fillId="3" borderId="27" xfId="15" applyFont="1" applyFill="1" applyBorder="1" applyAlignment="1" applyProtection="1">
      <alignment horizontal="center" vertical="center"/>
      <protection hidden="1"/>
    </xf>
    <xf numFmtId="0" fontId="11" fillId="3" borderId="0" xfId="15" applyFont="1" applyFill="1" applyBorder="1" applyAlignment="1" applyProtection="1">
      <alignment horizontal="center" vertical="center"/>
      <protection hidden="1"/>
    </xf>
    <xf numFmtId="0" fontId="11" fillId="3" borderId="28" xfId="15" applyFont="1" applyFill="1" applyBorder="1" applyAlignment="1" applyProtection="1">
      <alignment horizontal="center" vertical="center"/>
      <protection hidden="1"/>
    </xf>
    <xf numFmtId="0" fontId="5" fillId="2" borderId="144" xfId="2" applyFont="1" applyFill="1" applyBorder="1" applyAlignment="1" applyProtection="1">
      <alignment horizontal="center" vertical="center"/>
      <protection hidden="1"/>
    </xf>
    <xf numFmtId="0" fontId="5" fillId="2" borderId="146" xfId="2" applyFont="1" applyFill="1" applyBorder="1" applyAlignment="1" applyProtection="1">
      <alignment horizontal="center" vertical="center"/>
      <protection hidden="1"/>
    </xf>
    <xf numFmtId="3" fontId="5" fillId="2" borderId="38" xfId="2" applyNumberFormat="1" applyFont="1" applyFill="1" applyBorder="1" applyAlignment="1" applyProtection="1">
      <alignment horizontal="center" vertical="center"/>
      <protection hidden="1"/>
    </xf>
    <xf numFmtId="3" fontId="5" fillId="2" borderId="131" xfId="2" applyNumberFormat="1" applyFont="1" applyFill="1" applyBorder="1" applyAlignment="1" applyProtection="1">
      <alignment horizontal="center" vertical="center"/>
      <protection hidden="1"/>
    </xf>
    <xf numFmtId="3" fontId="5" fillId="2" borderId="25" xfId="2" applyNumberFormat="1" applyFont="1" applyFill="1" applyBorder="1" applyAlignment="1" applyProtection="1">
      <alignment horizontal="center" vertical="center"/>
      <protection hidden="1"/>
    </xf>
    <xf numFmtId="3" fontId="5" fillId="2" borderId="26" xfId="2" applyNumberFormat="1" applyFont="1" applyFill="1" applyBorder="1" applyAlignment="1" applyProtection="1">
      <alignment horizontal="center" vertical="center"/>
      <protection hidden="1"/>
    </xf>
    <xf numFmtId="0" fontId="10" fillId="2" borderId="17" xfId="15" applyFont="1" applyFill="1" applyBorder="1" applyAlignment="1" applyProtection="1">
      <alignment horizontal="center" vertical="center"/>
      <protection hidden="1"/>
    </xf>
    <xf numFmtId="0" fontId="10" fillId="2" borderId="18" xfId="15" applyFont="1" applyFill="1" applyBorder="1" applyAlignment="1" applyProtection="1">
      <alignment horizontal="center" vertical="center"/>
      <protection hidden="1"/>
    </xf>
    <xf numFmtId="0" fontId="10" fillId="2" borderId="7" xfId="15" applyFont="1" applyFill="1" applyBorder="1" applyAlignment="1" applyProtection="1">
      <alignment horizontal="center" vertical="center"/>
      <protection hidden="1"/>
    </xf>
    <xf numFmtId="4" fontId="12" fillId="3" borderId="11" xfId="15" applyNumberFormat="1" applyFont="1" applyFill="1" applyBorder="1" applyAlignment="1" applyProtection="1">
      <alignment horizontal="center" vertical="center"/>
      <protection locked="0"/>
    </xf>
    <xf numFmtId="4" fontId="12" fillId="3" borderId="12" xfId="15" applyNumberFormat="1" applyFont="1" applyFill="1" applyBorder="1" applyAlignment="1" applyProtection="1">
      <alignment horizontal="center" vertical="center"/>
      <protection locked="0"/>
    </xf>
    <xf numFmtId="0" fontId="11" fillId="3" borderId="9" xfId="15" applyFont="1" applyFill="1" applyBorder="1" applyAlignment="1" applyProtection="1">
      <alignment horizontal="center" vertical="center"/>
      <protection hidden="1"/>
    </xf>
    <xf numFmtId="0" fontId="11" fillId="3" borderId="10" xfId="15" applyFont="1" applyFill="1" applyBorder="1" applyAlignment="1" applyProtection="1">
      <alignment horizontal="center" vertical="center"/>
      <protection hidden="1"/>
    </xf>
    <xf numFmtId="0" fontId="10" fillId="2" borderId="25" xfId="2" applyFont="1" applyFill="1" applyBorder="1" applyAlignment="1" applyProtection="1">
      <alignment horizontal="center" vertical="center"/>
      <protection hidden="1"/>
    </xf>
    <xf numFmtId="0" fontId="10" fillId="2" borderId="26" xfId="2" applyFont="1" applyFill="1" applyBorder="1" applyAlignment="1" applyProtection="1">
      <alignment horizontal="center" vertical="center"/>
      <protection hidden="1"/>
    </xf>
    <xf numFmtId="0" fontId="10" fillId="2" borderId="7" xfId="2" applyFont="1" applyFill="1" applyBorder="1" applyAlignment="1" applyProtection="1">
      <alignment horizontal="center" vertical="center"/>
      <protection hidden="1"/>
    </xf>
    <xf numFmtId="2" fontId="10" fillId="2" borderId="21" xfId="2" applyNumberFormat="1" applyFont="1" applyFill="1" applyBorder="1" applyAlignment="1" applyProtection="1">
      <alignment horizontal="center" vertical="center"/>
      <protection hidden="1"/>
    </xf>
    <xf numFmtId="2" fontId="10" fillId="2" borderId="24" xfId="2" applyNumberFormat="1" applyFont="1" applyFill="1" applyBorder="1" applyAlignment="1" applyProtection="1">
      <alignment horizontal="center" vertical="center"/>
      <protection hidden="1"/>
    </xf>
    <xf numFmtId="4" fontId="10" fillId="0" borderId="0" xfId="2" applyNumberFormat="1" applyFont="1" applyFill="1" applyBorder="1" applyAlignment="1" applyProtection="1">
      <alignment horizontal="center" vertical="center"/>
      <protection hidden="1"/>
    </xf>
    <xf numFmtId="0" fontId="10" fillId="2" borderId="21" xfId="15" applyFont="1" applyFill="1" applyBorder="1" applyAlignment="1" applyProtection="1">
      <alignment horizontal="center" vertical="center"/>
      <protection hidden="1"/>
    </xf>
    <xf numFmtId="3" fontId="10" fillId="2" borderId="38" xfId="15" applyNumberFormat="1" applyFont="1" applyFill="1" applyBorder="1" applyAlignment="1" applyProtection="1">
      <alignment horizontal="center" vertical="center"/>
      <protection hidden="1"/>
    </xf>
    <xf numFmtId="3" fontId="10" fillId="2" borderId="44" xfId="15" applyNumberFormat="1" applyFont="1" applyFill="1" applyBorder="1" applyAlignment="1" applyProtection="1">
      <alignment horizontal="center" vertical="center"/>
      <protection hidden="1"/>
    </xf>
    <xf numFmtId="0" fontId="10" fillId="2" borderId="39" xfId="15" applyFont="1" applyFill="1" applyBorder="1" applyAlignment="1" applyProtection="1">
      <alignment horizontal="center" vertical="center"/>
      <protection hidden="1"/>
    </xf>
    <xf numFmtId="3" fontId="10" fillId="2" borderId="25" xfId="15" applyNumberFormat="1" applyFont="1" applyFill="1" applyBorder="1" applyAlignment="1" applyProtection="1">
      <alignment horizontal="center" vertical="center"/>
      <protection hidden="1"/>
    </xf>
    <xf numFmtId="3" fontId="10" fillId="2" borderId="26" xfId="15" applyNumberFormat="1" applyFont="1" applyFill="1" applyBorder="1" applyAlignment="1" applyProtection="1">
      <alignment horizontal="center" vertical="center"/>
      <protection hidden="1"/>
    </xf>
    <xf numFmtId="0" fontId="10" fillId="2" borderId="33" xfId="2" applyFont="1" applyFill="1" applyBorder="1" applyAlignment="1" applyProtection="1">
      <alignment horizontal="center" vertical="center"/>
      <protection hidden="1"/>
    </xf>
    <xf numFmtId="9" fontId="12" fillId="3" borderId="15" xfId="15" applyNumberFormat="1" applyFont="1" applyFill="1" applyBorder="1" applyAlignment="1" applyProtection="1">
      <alignment horizontal="center" vertical="center"/>
      <protection locked="0"/>
    </xf>
    <xf numFmtId="49" fontId="10" fillId="2" borderId="3" xfId="2" applyNumberFormat="1" applyFont="1" applyFill="1" applyBorder="1" applyAlignment="1" applyProtection="1">
      <alignment horizontal="center" vertical="center"/>
      <protection hidden="1"/>
    </xf>
    <xf numFmtId="49" fontId="10" fillId="2" borderId="4" xfId="2" applyNumberFormat="1" applyFont="1" applyFill="1" applyBorder="1" applyAlignment="1" applyProtection="1">
      <alignment horizontal="center" vertical="center"/>
      <protection hidden="1"/>
    </xf>
    <xf numFmtId="49" fontId="10" fillId="2" borderId="5" xfId="2" applyNumberFormat="1" applyFont="1" applyFill="1" applyBorder="1" applyAlignment="1" applyProtection="1">
      <alignment horizontal="center" vertical="center"/>
      <protection hidden="1"/>
    </xf>
    <xf numFmtId="49" fontId="10" fillId="2" borderId="54" xfId="2" applyNumberFormat="1" applyFont="1" applyFill="1" applyBorder="1" applyAlignment="1" applyProtection="1">
      <alignment horizontal="center" vertical="center"/>
      <protection hidden="1"/>
    </xf>
    <xf numFmtId="49" fontId="10" fillId="2" borderId="126" xfId="2" applyNumberFormat="1" applyFont="1" applyFill="1" applyBorder="1" applyAlignment="1" applyProtection="1">
      <alignment horizontal="center" vertical="center"/>
      <protection hidden="1"/>
    </xf>
    <xf numFmtId="49" fontId="10" fillId="2" borderId="55" xfId="2" applyNumberFormat="1" applyFont="1" applyFill="1" applyBorder="1" applyAlignment="1" applyProtection="1">
      <alignment horizontal="center" vertical="center"/>
      <protection hidden="1"/>
    </xf>
    <xf numFmtId="0" fontId="20" fillId="2" borderId="127" xfId="2" applyFont="1" applyFill="1" applyBorder="1" applyAlignment="1" applyProtection="1">
      <alignment horizontal="center" vertical="center"/>
      <protection hidden="1"/>
    </xf>
    <xf numFmtId="0" fontId="20" fillId="2" borderId="124" xfId="2" applyFont="1" applyFill="1" applyBorder="1" applyAlignment="1" applyProtection="1">
      <alignment horizontal="center" vertical="center"/>
      <protection hidden="1"/>
    </xf>
    <xf numFmtId="0" fontId="10" fillId="2" borderId="184" xfId="15" applyFont="1" applyFill="1" applyBorder="1" applyAlignment="1" applyProtection="1">
      <alignment horizontal="center" vertical="center"/>
      <protection hidden="1"/>
    </xf>
    <xf numFmtId="3" fontId="10" fillId="2" borderId="21" xfId="15" applyNumberFormat="1" applyFont="1" applyFill="1" applyBorder="1" applyAlignment="1" applyProtection="1">
      <alignment horizontal="center" vertical="center"/>
      <protection hidden="1"/>
    </xf>
    <xf numFmtId="3" fontId="10" fillId="2" borderId="24" xfId="15" applyNumberFormat="1" applyFont="1" applyFill="1" applyBorder="1" applyAlignment="1" applyProtection="1">
      <alignment horizontal="center" vertical="center"/>
      <protection hidden="1"/>
    </xf>
    <xf numFmtId="0" fontId="20" fillId="2" borderId="42" xfId="2" applyFont="1" applyFill="1" applyBorder="1" applyAlignment="1" applyProtection="1">
      <alignment horizontal="center" vertical="center"/>
      <protection hidden="1"/>
    </xf>
    <xf numFmtId="0" fontId="20" fillId="2" borderId="25" xfId="2" applyFont="1" applyFill="1" applyBorder="1" applyAlignment="1" applyProtection="1">
      <alignment horizontal="center" vertical="center"/>
      <protection hidden="1"/>
    </xf>
    <xf numFmtId="0" fontId="20" fillId="2" borderId="29" xfId="2" applyFont="1" applyFill="1" applyBorder="1" applyAlignment="1" applyProtection="1">
      <alignment horizontal="center" vertical="center"/>
      <protection hidden="1"/>
    </xf>
    <xf numFmtId="0" fontId="10" fillId="2" borderId="183" xfId="15" applyFont="1" applyFill="1" applyBorder="1" applyAlignment="1" applyProtection="1">
      <alignment horizontal="center" vertical="center"/>
      <protection hidden="1"/>
    </xf>
    <xf numFmtId="3" fontId="10" fillId="2" borderId="33" xfId="15" applyNumberFormat="1" applyFont="1" applyFill="1" applyBorder="1" applyAlignment="1" applyProtection="1">
      <alignment horizontal="center" vertical="center"/>
      <protection hidden="1"/>
    </xf>
    <xf numFmtId="3" fontId="10" fillId="2" borderId="6" xfId="15" applyNumberFormat="1" applyFont="1" applyFill="1" applyBorder="1" applyAlignment="1" applyProtection="1">
      <alignment horizontal="center" vertical="center"/>
      <protection hidden="1"/>
    </xf>
    <xf numFmtId="0" fontId="20" fillId="2" borderId="38" xfId="2" applyFont="1" applyFill="1" applyBorder="1" applyAlignment="1" applyProtection="1">
      <alignment horizontal="center" vertical="center"/>
      <protection hidden="1"/>
    </xf>
    <xf numFmtId="0" fontId="20" fillId="2" borderId="44" xfId="2" applyFont="1" applyFill="1" applyBorder="1" applyAlignment="1" applyProtection="1">
      <alignment horizontal="center" vertical="center"/>
      <protection hidden="1"/>
    </xf>
    <xf numFmtId="2" fontId="10" fillId="2" borderId="22" xfId="2" applyNumberFormat="1" applyFont="1" applyFill="1" applyBorder="1" applyAlignment="1" applyProtection="1">
      <alignment horizontal="center" vertical="center"/>
      <protection hidden="1"/>
    </xf>
    <xf numFmtId="2" fontId="10" fillId="2" borderId="120" xfId="2" applyNumberFormat="1" applyFont="1" applyFill="1" applyBorder="1" applyAlignment="1" applyProtection="1">
      <alignment horizontal="center" vertical="center"/>
      <protection hidden="1"/>
    </xf>
    <xf numFmtId="0" fontId="10" fillId="5" borderId="184" xfId="2" applyFont="1" applyFill="1" applyBorder="1" applyAlignment="1" applyProtection="1">
      <alignment horizontal="center" vertical="center"/>
      <protection hidden="1"/>
    </xf>
    <xf numFmtId="0" fontId="10" fillId="5" borderId="21" xfId="2" applyFont="1" applyFill="1" applyBorder="1" applyAlignment="1" applyProtection="1">
      <alignment horizontal="center" vertical="center"/>
      <protection hidden="1"/>
    </xf>
    <xf numFmtId="3" fontId="10" fillId="5" borderId="21" xfId="2" applyNumberFormat="1" applyFont="1" applyFill="1" applyBorder="1" applyAlignment="1" applyProtection="1">
      <alignment horizontal="center" vertical="center"/>
      <protection hidden="1"/>
    </xf>
    <xf numFmtId="3" fontId="10" fillId="5" borderId="185" xfId="2" applyNumberFormat="1" applyFont="1" applyFill="1" applyBorder="1" applyAlignment="1" applyProtection="1">
      <alignment horizontal="center" vertical="center"/>
      <protection hidden="1"/>
    </xf>
    <xf numFmtId="168" fontId="12" fillId="3" borderId="15" xfId="15" applyNumberFormat="1" applyFont="1" applyFill="1" applyBorder="1" applyAlignment="1" applyProtection="1">
      <alignment horizontal="center" vertical="center"/>
      <protection locked="0"/>
    </xf>
    <xf numFmtId="168" fontId="10" fillId="5" borderId="20" xfId="2" applyNumberFormat="1" applyFont="1" applyFill="1" applyBorder="1" applyAlignment="1" applyProtection="1">
      <alignment horizontal="center" vertical="center"/>
      <protection hidden="1"/>
    </xf>
    <xf numFmtId="168" fontId="10" fillId="5" borderId="33" xfId="2" applyNumberFormat="1" applyFont="1" applyFill="1" applyBorder="1" applyAlignment="1" applyProtection="1">
      <alignment horizontal="center" vertical="center"/>
      <protection hidden="1"/>
    </xf>
    <xf numFmtId="168" fontId="10" fillId="5" borderId="21" xfId="2" applyNumberFormat="1" applyFont="1" applyFill="1" applyBorder="1" applyAlignment="1" applyProtection="1">
      <alignment horizontal="center" vertical="center"/>
      <protection hidden="1"/>
    </xf>
    <xf numFmtId="168" fontId="7" fillId="6" borderId="21" xfId="2" applyNumberFormat="1" applyFont="1" applyFill="1" applyBorder="1" applyAlignment="1" applyProtection="1">
      <alignment horizontal="center" vertical="center"/>
      <protection hidden="1"/>
    </xf>
    <xf numFmtId="168" fontId="7" fillId="6" borderId="33" xfId="2" applyNumberFormat="1" applyFont="1" applyFill="1" applyBorder="1" applyAlignment="1" applyProtection="1">
      <alignment horizontal="center" vertical="center"/>
      <protection hidden="1"/>
    </xf>
    <xf numFmtId="171" fontId="20" fillId="2" borderId="3" xfId="2" applyNumberFormat="1" applyFont="1" applyFill="1" applyBorder="1" applyAlignment="1" applyProtection="1">
      <alignment horizontal="center" vertical="center"/>
      <protection hidden="1"/>
    </xf>
    <xf numFmtId="171" fontId="20" fillId="2" borderId="4" xfId="2" applyNumberFormat="1" applyFont="1" applyFill="1" applyBorder="1" applyAlignment="1" applyProtection="1">
      <alignment horizontal="center" vertical="center"/>
      <protection hidden="1"/>
    </xf>
    <xf numFmtId="171" fontId="20" fillId="2" borderId="5" xfId="2" applyNumberFormat="1" applyFont="1" applyFill="1" applyBorder="1" applyAlignment="1" applyProtection="1">
      <alignment horizontal="center" vertical="center"/>
      <protection hidden="1"/>
    </xf>
    <xf numFmtId="171" fontId="20" fillId="2" borderId="27" xfId="2" applyNumberFormat="1" applyFont="1" applyFill="1" applyBorder="1" applyAlignment="1" applyProtection="1">
      <alignment horizontal="center" vertical="center"/>
      <protection hidden="1"/>
    </xf>
    <xf numFmtId="171" fontId="20" fillId="2" borderId="0" xfId="2" applyNumberFormat="1" applyFont="1" applyFill="1" applyBorder="1" applyAlignment="1" applyProtection="1">
      <alignment horizontal="center" vertical="center"/>
      <protection hidden="1"/>
    </xf>
    <xf numFmtId="171" fontId="20" fillId="2" borderId="28" xfId="2" applyNumberFormat="1" applyFont="1" applyFill="1" applyBorder="1" applyAlignment="1" applyProtection="1">
      <alignment horizontal="center" vertical="center"/>
      <protection hidden="1"/>
    </xf>
    <xf numFmtId="0" fontId="7" fillId="11" borderId="184" xfId="2" applyFont="1" applyFill="1" applyBorder="1" applyAlignment="1" applyProtection="1">
      <alignment horizontal="center" vertical="center"/>
      <protection hidden="1"/>
    </xf>
    <xf numFmtId="0" fontId="7" fillId="11" borderId="21" xfId="2" applyFont="1" applyFill="1" applyBorder="1" applyAlignment="1" applyProtection="1">
      <alignment horizontal="center" vertical="center"/>
      <protection hidden="1"/>
    </xf>
    <xf numFmtId="3" fontId="7" fillId="11" borderId="21" xfId="2" applyNumberFormat="1" applyFont="1" applyFill="1" applyBorder="1" applyAlignment="1" applyProtection="1">
      <alignment horizontal="center" vertical="center"/>
      <protection hidden="1"/>
    </xf>
    <xf numFmtId="3" fontId="7" fillId="11" borderId="185" xfId="2" applyNumberFormat="1" applyFont="1" applyFill="1" applyBorder="1" applyAlignment="1" applyProtection="1">
      <alignment horizontal="center" vertical="center"/>
      <protection hidden="1"/>
    </xf>
    <xf numFmtId="168" fontId="7" fillId="11" borderId="20" xfId="2" applyNumberFormat="1" applyFont="1" applyFill="1" applyBorder="1" applyAlignment="1" applyProtection="1">
      <alignment horizontal="center" vertical="center"/>
      <protection hidden="1"/>
    </xf>
    <xf numFmtId="168" fontId="7" fillId="11" borderId="33" xfId="2" applyNumberFormat="1" applyFont="1" applyFill="1" applyBorder="1" applyAlignment="1" applyProtection="1">
      <alignment horizontal="center" vertical="center"/>
      <protection hidden="1"/>
    </xf>
    <xf numFmtId="0" fontId="7" fillId="11" borderId="20" xfId="2" applyFont="1" applyFill="1" applyBorder="1" applyAlignment="1" applyProtection="1">
      <alignment horizontal="center" vertical="center"/>
      <protection hidden="1"/>
    </xf>
    <xf numFmtId="168" fontId="7" fillId="11" borderId="21" xfId="2" applyNumberFormat="1" applyFont="1" applyFill="1" applyBorder="1" applyAlignment="1" applyProtection="1">
      <alignment horizontal="center" vertical="center"/>
      <protection hidden="1"/>
    </xf>
    <xf numFmtId="0" fontId="7" fillId="6" borderId="186" xfId="2" applyFont="1" applyFill="1" applyBorder="1" applyAlignment="1" applyProtection="1">
      <alignment horizontal="center" vertical="center"/>
      <protection hidden="1"/>
    </xf>
    <xf numFmtId="0" fontId="7" fillId="6" borderId="22" xfId="2" applyFont="1" applyFill="1" applyBorder="1" applyAlignment="1" applyProtection="1">
      <alignment horizontal="center" vertical="center"/>
      <protection hidden="1"/>
    </xf>
    <xf numFmtId="3" fontId="7" fillId="6" borderId="22" xfId="2" applyNumberFormat="1" applyFont="1" applyFill="1" applyBorder="1" applyAlignment="1" applyProtection="1">
      <alignment horizontal="center" vertical="center"/>
      <protection hidden="1"/>
    </xf>
    <xf numFmtId="3" fontId="7" fillId="6" borderId="187" xfId="2" applyNumberFormat="1" applyFont="1" applyFill="1" applyBorder="1" applyAlignment="1" applyProtection="1">
      <alignment horizontal="center" vertical="center"/>
      <protection hidden="1"/>
    </xf>
    <xf numFmtId="168" fontId="7" fillId="6" borderId="20" xfId="2" applyNumberFormat="1" applyFont="1" applyFill="1" applyBorder="1" applyAlignment="1" applyProtection="1">
      <alignment horizontal="center" vertical="center"/>
      <protection hidden="1"/>
    </xf>
    <xf numFmtId="168" fontId="7" fillId="12" borderId="21" xfId="2" applyNumberFormat="1" applyFont="1" applyFill="1" applyBorder="1" applyAlignment="1" applyProtection="1">
      <alignment horizontal="center" vertical="center"/>
      <protection hidden="1"/>
    </xf>
    <xf numFmtId="168" fontId="7" fillId="12" borderId="33" xfId="2" applyNumberFormat="1" applyFont="1" applyFill="1" applyBorder="1" applyAlignment="1" applyProtection="1">
      <alignment horizontal="center" vertical="center"/>
      <protection hidden="1"/>
    </xf>
    <xf numFmtId="3" fontId="20" fillId="2" borderId="27" xfId="2" applyNumberFormat="1" applyFont="1" applyFill="1" applyBorder="1" applyAlignment="1" applyProtection="1">
      <alignment horizontal="right" vertical="center"/>
      <protection hidden="1"/>
    </xf>
    <xf numFmtId="3" fontId="20" fillId="2" borderId="0" xfId="2" applyNumberFormat="1" applyFont="1" applyFill="1" applyBorder="1" applyAlignment="1" applyProtection="1">
      <alignment horizontal="right" vertical="center"/>
      <protection hidden="1"/>
    </xf>
    <xf numFmtId="0" fontId="7" fillId="9" borderId="188" xfId="2" applyFont="1" applyFill="1" applyBorder="1" applyAlignment="1" applyProtection="1">
      <alignment horizontal="center" vertical="center"/>
      <protection hidden="1"/>
    </xf>
    <xf numFmtId="0" fontId="7" fillId="9" borderId="189" xfId="2" applyFont="1" applyFill="1" applyBorder="1" applyAlignment="1" applyProtection="1">
      <alignment horizontal="center" vertical="center"/>
      <protection hidden="1"/>
    </xf>
    <xf numFmtId="3" fontId="7" fillId="9" borderId="189" xfId="2" applyNumberFormat="1" applyFont="1" applyFill="1" applyBorder="1" applyAlignment="1" applyProtection="1">
      <alignment horizontal="center" vertical="center"/>
      <protection hidden="1"/>
    </xf>
    <xf numFmtId="3" fontId="7" fillId="9" borderId="196" xfId="2" applyNumberFormat="1" applyFont="1" applyFill="1" applyBorder="1" applyAlignment="1" applyProtection="1">
      <alignment horizontal="center" vertical="center"/>
      <protection hidden="1"/>
    </xf>
    <xf numFmtId="167" fontId="12" fillId="3" borderId="15" xfId="15" applyNumberFormat="1" applyFont="1" applyFill="1" applyBorder="1" applyAlignment="1" applyProtection="1">
      <alignment horizontal="center" vertical="center"/>
      <protection locked="0"/>
    </xf>
    <xf numFmtId="168" fontId="7" fillId="9" borderId="30" xfId="2" applyNumberFormat="1" applyFont="1" applyFill="1" applyBorder="1" applyAlignment="1" applyProtection="1">
      <alignment horizontal="center" vertical="center"/>
      <protection hidden="1"/>
    </xf>
    <xf numFmtId="168" fontId="7" fillId="9" borderId="32" xfId="2" applyNumberFormat="1" applyFont="1" applyFill="1" applyBorder="1" applyAlignment="1" applyProtection="1">
      <alignment horizontal="center" vertical="center"/>
      <protection hidden="1"/>
    </xf>
    <xf numFmtId="0" fontId="7" fillId="9" borderId="30" xfId="2" applyFont="1" applyFill="1" applyBorder="1" applyAlignment="1" applyProtection="1">
      <alignment horizontal="center" vertical="center"/>
      <protection hidden="1"/>
    </xf>
    <xf numFmtId="0" fontId="7" fillId="9" borderId="31" xfId="2" applyFont="1" applyFill="1" applyBorder="1" applyAlignment="1" applyProtection="1">
      <alignment horizontal="center" vertical="center"/>
      <protection hidden="1"/>
    </xf>
    <xf numFmtId="3" fontId="7" fillId="9" borderId="31" xfId="2" applyNumberFormat="1" applyFont="1" applyFill="1" applyBorder="1" applyAlignment="1" applyProtection="1">
      <alignment horizontal="center" vertical="center"/>
      <protection hidden="1"/>
    </xf>
    <xf numFmtId="168" fontId="7" fillId="9" borderId="31" xfId="2" applyNumberFormat="1" applyFont="1" applyFill="1" applyBorder="1" applyAlignment="1" applyProtection="1">
      <alignment horizontal="center" vertical="center"/>
      <protection hidden="1"/>
    </xf>
    <xf numFmtId="0" fontId="20" fillId="2" borderId="40" xfId="2" applyFont="1" applyFill="1" applyBorder="1" applyAlignment="1" applyProtection="1">
      <alignment horizontal="center" vertical="center"/>
      <protection hidden="1"/>
    </xf>
    <xf numFmtId="0" fontId="20" fillId="2" borderId="22" xfId="2" applyFont="1" applyFill="1" applyBorder="1" applyAlignment="1" applyProtection="1">
      <alignment horizontal="center" vertical="center"/>
      <protection hidden="1"/>
    </xf>
    <xf numFmtId="0" fontId="20" fillId="2" borderId="132" xfId="2" applyFont="1" applyFill="1" applyBorder="1" applyAlignment="1" applyProtection="1">
      <alignment horizontal="center" vertical="center"/>
      <protection hidden="1"/>
    </xf>
    <xf numFmtId="0" fontId="7" fillId="12" borderId="184" xfId="2" applyFont="1" applyFill="1" applyBorder="1" applyAlignment="1" applyProtection="1">
      <alignment horizontal="center" vertical="center"/>
      <protection hidden="1"/>
    </xf>
    <xf numFmtId="0" fontId="7" fillId="12" borderId="21" xfId="2" applyFont="1" applyFill="1" applyBorder="1" applyAlignment="1" applyProtection="1">
      <alignment horizontal="center" vertical="center"/>
      <protection hidden="1"/>
    </xf>
    <xf numFmtId="3" fontId="7" fillId="12" borderId="21" xfId="2" applyNumberFormat="1" applyFont="1" applyFill="1" applyBorder="1" applyAlignment="1" applyProtection="1">
      <alignment horizontal="center" vertical="center"/>
      <protection hidden="1"/>
    </xf>
    <xf numFmtId="3" fontId="7" fillId="12" borderId="33" xfId="2" applyNumberFormat="1" applyFont="1" applyFill="1" applyBorder="1" applyAlignment="1" applyProtection="1">
      <alignment horizontal="center" vertical="center"/>
      <protection hidden="1"/>
    </xf>
    <xf numFmtId="168" fontId="7" fillId="12" borderId="20" xfId="2" applyNumberFormat="1" applyFont="1" applyFill="1" applyBorder="1" applyAlignment="1" applyProtection="1">
      <alignment horizontal="center" vertical="center"/>
      <protection hidden="1"/>
    </xf>
    <xf numFmtId="0" fontId="7" fillId="12" borderId="20" xfId="2" applyFont="1" applyFill="1" applyBorder="1" applyAlignment="1" applyProtection="1">
      <alignment horizontal="center" vertical="center"/>
      <protection hidden="1"/>
    </xf>
    <xf numFmtId="0" fontId="55" fillId="2" borderId="22" xfId="2" applyFont="1" applyFill="1" applyBorder="1" applyProtection="1">
      <protection hidden="1"/>
    </xf>
    <xf numFmtId="0" fontId="55" fillId="2" borderId="127" xfId="2" applyFont="1" applyFill="1" applyBorder="1" applyProtection="1">
      <protection hidden="1"/>
    </xf>
    <xf numFmtId="0" fontId="55" fillId="2" borderId="23" xfId="2" applyFont="1" applyFill="1" applyBorder="1" applyProtection="1">
      <protection hidden="1"/>
    </xf>
    <xf numFmtId="4" fontId="20" fillId="2" borderId="132" xfId="2" applyNumberFormat="1" applyFont="1" applyFill="1" applyBorder="1" applyAlignment="1" applyProtection="1">
      <alignment horizontal="center" vertical="top"/>
      <protection hidden="1"/>
    </xf>
    <xf numFmtId="4" fontId="20" fillId="2" borderId="127" xfId="2" applyNumberFormat="1" applyFont="1" applyFill="1" applyBorder="1" applyAlignment="1" applyProtection="1">
      <alignment horizontal="center" vertical="top"/>
      <protection hidden="1"/>
    </xf>
    <xf numFmtId="4" fontId="20" fillId="2" borderId="39" xfId="2" applyNumberFormat="1" applyFont="1" applyFill="1" applyBorder="1" applyAlignment="1" applyProtection="1">
      <alignment horizontal="center" vertical="top"/>
      <protection hidden="1"/>
    </xf>
    <xf numFmtId="4" fontId="20" fillId="2" borderId="25" xfId="2" applyNumberFormat="1" applyFont="1" applyFill="1" applyBorder="1" applyAlignment="1" applyProtection="1">
      <alignment horizontal="center" vertical="top"/>
      <protection hidden="1"/>
    </xf>
    <xf numFmtId="4" fontId="20" fillId="2" borderId="127" xfId="2" applyNumberFormat="1" applyFont="1" applyFill="1" applyBorder="1" applyAlignment="1" applyProtection="1">
      <alignment horizontal="center" vertical="center"/>
      <protection hidden="1"/>
    </xf>
    <xf numFmtId="4" fontId="20" fillId="2" borderId="25" xfId="2" applyNumberFormat="1" applyFont="1" applyFill="1" applyBorder="1" applyAlignment="1" applyProtection="1">
      <alignment horizontal="center" vertical="center"/>
      <protection hidden="1"/>
    </xf>
    <xf numFmtId="164" fontId="20" fillId="2" borderId="127" xfId="2" applyNumberFormat="1" applyFont="1" applyFill="1" applyBorder="1" applyAlignment="1" applyProtection="1">
      <alignment horizontal="center" vertical="center"/>
      <protection hidden="1"/>
    </xf>
    <xf numFmtId="164" fontId="20" fillId="2" borderId="124" xfId="2" applyNumberFormat="1" applyFont="1" applyFill="1" applyBorder="1" applyAlignment="1" applyProtection="1">
      <alignment horizontal="center" vertical="center"/>
      <protection hidden="1"/>
    </xf>
    <xf numFmtId="164" fontId="20" fillId="2" borderId="25" xfId="2" applyNumberFormat="1" applyFont="1" applyFill="1" applyBorder="1" applyAlignment="1" applyProtection="1">
      <alignment horizontal="center" vertical="center"/>
      <protection hidden="1"/>
    </xf>
    <xf numFmtId="164" fontId="20" fillId="2" borderId="29" xfId="2" applyNumberFormat="1" applyFont="1" applyFill="1" applyBorder="1" applyAlignment="1" applyProtection="1">
      <alignment horizontal="center" vertical="center"/>
      <protection hidden="1"/>
    </xf>
    <xf numFmtId="0" fontId="20" fillId="2" borderId="23" xfId="2" applyFont="1" applyFill="1" applyBorder="1" applyAlignment="1" applyProtection="1">
      <alignment horizontal="center" vertical="center"/>
      <protection hidden="1"/>
    </xf>
    <xf numFmtId="3" fontId="20" fillId="2" borderId="198" xfId="2" applyNumberFormat="1" applyFont="1" applyFill="1" applyBorder="1" applyAlignment="1" applyProtection="1">
      <alignment horizontal="center" vertical="center"/>
      <protection hidden="1"/>
    </xf>
    <xf numFmtId="3" fontId="20" fillId="2" borderId="199" xfId="2" applyNumberFormat="1" applyFont="1" applyFill="1" applyBorder="1" applyAlignment="1" applyProtection="1">
      <alignment horizontal="center" vertical="center"/>
      <protection hidden="1"/>
    </xf>
    <xf numFmtId="3" fontId="20" fillId="2" borderId="201" xfId="2" applyNumberFormat="1" applyFont="1" applyFill="1" applyBorder="1" applyAlignment="1" applyProtection="1">
      <alignment horizontal="center" vertical="center"/>
      <protection hidden="1"/>
    </xf>
    <xf numFmtId="3" fontId="20" fillId="2" borderId="202" xfId="2" applyNumberFormat="1" applyFont="1" applyFill="1" applyBorder="1" applyAlignment="1" applyProtection="1">
      <alignment horizontal="center" vertical="center"/>
      <protection hidden="1"/>
    </xf>
    <xf numFmtId="3" fontId="20" fillId="2" borderId="197" xfId="2" applyNumberFormat="1" applyFont="1" applyFill="1" applyBorder="1" applyAlignment="1" applyProtection="1">
      <alignment horizontal="center" vertical="center"/>
      <protection hidden="1"/>
    </xf>
    <xf numFmtId="3" fontId="20" fillId="2" borderId="200" xfId="2" applyNumberFormat="1" applyFont="1" applyFill="1" applyBorder="1" applyAlignment="1" applyProtection="1">
      <alignment horizontal="center" vertical="center"/>
      <protection hidden="1"/>
    </xf>
    <xf numFmtId="49" fontId="10" fillId="2" borderId="27" xfId="2" applyNumberFormat="1" applyFont="1" applyFill="1" applyBorder="1" applyAlignment="1" applyProtection="1">
      <alignment horizontal="center" vertical="center"/>
      <protection hidden="1"/>
    </xf>
    <xf numFmtId="49" fontId="10" fillId="2" borderId="0" xfId="2" applyNumberFormat="1" applyFont="1" applyFill="1" applyBorder="1" applyAlignment="1" applyProtection="1">
      <alignment horizontal="center" vertical="center"/>
      <protection hidden="1"/>
    </xf>
    <xf numFmtId="49" fontId="10" fillId="2" borderId="28" xfId="2" applyNumberFormat="1" applyFont="1" applyFill="1" applyBorder="1" applyAlignment="1" applyProtection="1">
      <alignment horizontal="center" vertical="center"/>
      <protection hidden="1"/>
    </xf>
    <xf numFmtId="171" fontId="20" fillId="2" borderId="203" xfId="2" applyNumberFormat="1" applyFont="1" applyFill="1" applyBorder="1" applyAlignment="1" applyProtection="1">
      <alignment horizontal="center" vertical="center"/>
      <protection hidden="1"/>
    </xf>
    <xf numFmtId="171" fontId="20" fillId="2" borderId="204" xfId="2" applyNumberFormat="1" applyFont="1" applyFill="1" applyBorder="1" applyAlignment="1" applyProtection="1">
      <alignment horizontal="center" vertical="center"/>
      <protection hidden="1"/>
    </xf>
    <xf numFmtId="171" fontId="20" fillId="2" borderId="205" xfId="2" applyNumberFormat="1" applyFont="1" applyFill="1" applyBorder="1" applyAlignment="1" applyProtection="1">
      <alignment horizontal="center" vertical="center"/>
      <protection hidden="1"/>
    </xf>
    <xf numFmtId="171" fontId="20" fillId="2" borderId="206" xfId="2" applyNumberFormat="1" applyFont="1" applyFill="1" applyBorder="1" applyAlignment="1" applyProtection="1">
      <alignment horizontal="center" vertical="center"/>
      <protection hidden="1"/>
    </xf>
    <xf numFmtId="171" fontId="20" fillId="2" borderId="207" xfId="2" applyNumberFormat="1" applyFont="1" applyFill="1" applyBorder="1" applyAlignment="1" applyProtection="1">
      <alignment horizontal="center" vertical="center"/>
      <protection hidden="1"/>
    </xf>
    <xf numFmtId="171" fontId="20" fillId="2" borderId="208" xfId="2" applyNumberFormat="1" applyFont="1" applyFill="1" applyBorder="1" applyAlignment="1" applyProtection="1">
      <alignment horizontal="center" vertical="center"/>
      <protection hidden="1"/>
    </xf>
    <xf numFmtId="168" fontId="10" fillId="5" borderId="17" xfId="2" applyNumberFormat="1" applyFont="1" applyFill="1" applyBorder="1" applyAlignment="1" applyProtection="1">
      <alignment horizontal="center" vertical="center"/>
      <protection hidden="1"/>
    </xf>
    <xf numFmtId="168" fontId="10" fillId="5" borderId="19" xfId="2" applyNumberFormat="1" applyFont="1" applyFill="1" applyBorder="1" applyAlignment="1" applyProtection="1">
      <alignment horizontal="center" vertical="center"/>
      <protection hidden="1"/>
    </xf>
    <xf numFmtId="3" fontId="20" fillId="2" borderId="132" xfId="2" applyNumberFormat="1" applyFont="1" applyFill="1" applyBorder="1" applyAlignment="1" applyProtection="1">
      <alignment horizontal="center" vertical="center"/>
      <protection hidden="1"/>
    </xf>
    <xf numFmtId="3" fontId="20" fillId="2" borderId="127" xfId="2" applyNumberFormat="1" applyFont="1" applyFill="1" applyBorder="1" applyAlignment="1" applyProtection="1">
      <alignment horizontal="center" vertical="center"/>
      <protection hidden="1"/>
    </xf>
    <xf numFmtId="3" fontId="20" fillId="2" borderId="41" xfId="2" applyNumberFormat="1" applyFont="1" applyFill="1" applyBorder="1" applyAlignment="1" applyProtection="1">
      <alignment horizontal="center" vertical="center"/>
      <protection hidden="1"/>
    </xf>
    <xf numFmtId="3" fontId="20" fillId="2" borderId="42" xfId="2" applyNumberFormat="1" applyFont="1" applyFill="1" applyBorder="1" applyAlignment="1" applyProtection="1">
      <alignment horizontal="center" vertical="center"/>
      <protection hidden="1"/>
    </xf>
    <xf numFmtId="3" fontId="20" fillId="2" borderId="124" xfId="2" applyNumberFormat="1" applyFont="1" applyFill="1" applyBorder="1" applyAlignment="1" applyProtection="1">
      <alignment horizontal="center" vertical="center"/>
      <protection hidden="1"/>
    </xf>
    <xf numFmtId="3" fontId="20" fillId="2" borderId="45" xfId="2" applyNumberFormat="1" applyFont="1" applyFill="1" applyBorder="1" applyAlignment="1" applyProtection="1">
      <alignment horizontal="center" vertical="center"/>
      <protection hidden="1"/>
    </xf>
    <xf numFmtId="0" fontId="12" fillId="3" borderId="35" xfId="2" applyFont="1" applyFill="1" applyBorder="1" applyAlignment="1" applyProtection="1">
      <alignment horizontal="center" vertical="center"/>
      <protection hidden="1"/>
    </xf>
    <xf numFmtId="0" fontId="12" fillId="3" borderId="43" xfId="2" applyFont="1" applyFill="1" applyBorder="1" applyAlignment="1" applyProtection="1">
      <alignment horizontal="center" vertical="center"/>
      <protection hidden="1"/>
    </xf>
    <xf numFmtId="0" fontId="12" fillId="3" borderId="36" xfId="2" applyFont="1" applyFill="1" applyBorder="1" applyAlignment="1" applyProtection="1">
      <alignment horizontal="center" vertical="center"/>
      <protection hidden="1"/>
    </xf>
    <xf numFmtId="0" fontId="10" fillId="2" borderId="19" xfId="2" applyFont="1" applyFill="1" applyBorder="1" applyAlignment="1" applyProtection="1">
      <alignment horizontal="center" vertical="center"/>
      <protection hidden="1"/>
    </xf>
    <xf numFmtId="168" fontId="10" fillId="5" borderId="24" xfId="2" applyNumberFormat="1" applyFont="1" applyFill="1" applyBorder="1" applyAlignment="1" applyProtection="1">
      <alignment horizontal="center" vertical="center"/>
      <protection hidden="1"/>
    </xf>
    <xf numFmtId="168" fontId="10" fillId="5" borderId="7" xfId="2" applyNumberFormat="1" applyFont="1" applyFill="1" applyBorder="1" applyAlignment="1" applyProtection="1">
      <alignment horizontal="center" vertical="center"/>
      <protection hidden="1"/>
    </xf>
    <xf numFmtId="0" fontId="83" fillId="0" borderId="0" xfId="11" applyFont="1" applyAlignment="1" applyProtection="1">
      <alignment horizontal="center" vertical="center"/>
      <protection hidden="1"/>
    </xf>
    <xf numFmtId="3" fontId="7" fillId="6" borderId="24" xfId="2" applyNumberFormat="1" applyFont="1" applyFill="1" applyBorder="1" applyAlignment="1" applyProtection="1">
      <alignment horizontal="center" vertical="center"/>
      <protection hidden="1"/>
    </xf>
    <xf numFmtId="3" fontId="7" fillId="6" borderId="59" xfId="2" applyNumberFormat="1" applyFont="1" applyFill="1" applyBorder="1" applyAlignment="1" applyProtection="1">
      <alignment horizontal="center" vertical="center"/>
      <protection hidden="1"/>
    </xf>
    <xf numFmtId="168" fontId="7" fillId="6" borderId="24" xfId="2" applyNumberFormat="1" applyFont="1" applyFill="1" applyBorder="1" applyAlignment="1" applyProtection="1">
      <alignment horizontal="center" vertical="center"/>
      <protection hidden="1"/>
    </xf>
    <xf numFmtId="168" fontId="7" fillId="6" borderId="7" xfId="2" applyNumberFormat="1" applyFont="1" applyFill="1" applyBorder="1" applyAlignment="1" applyProtection="1">
      <alignment horizontal="center" vertical="center"/>
      <protection hidden="1"/>
    </xf>
    <xf numFmtId="3" fontId="10" fillId="5" borderId="24" xfId="2" applyNumberFormat="1" applyFont="1" applyFill="1" applyBorder="1" applyAlignment="1" applyProtection="1">
      <alignment horizontal="center" vertical="center"/>
      <protection hidden="1"/>
    </xf>
    <xf numFmtId="3" fontId="10" fillId="5" borderId="59" xfId="2" applyNumberFormat="1" applyFont="1" applyFill="1" applyBorder="1" applyAlignment="1" applyProtection="1">
      <alignment horizontal="center" vertical="center"/>
      <protection hidden="1"/>
    </xf>
    <xf numFmtId="168" fontId="7" fillId="11" borderId="24" xfId="2" applyNumberFormat="1" applyFont="1" applyFill="1" applyBorder="1" applyAlignment="1" applyProtection="1">
      <alignment horizontal="center" vertical="center"/>
      <protection hidden="1"/>
    </xf>
    <xf numFmtId="168" fontId="7" fillId="11" borderId="7" xfId="2" applyNumberFormat="1" applyFont="1" applyFill="1" applyBorder="1" applyAlignment="1" applyProtection="1">
      <alignment horizontal="center" vertical="center"/>
      <protection hidden="1"/>
    </xf>
    <xf numFmtId="3" fontId="7" fillId="11" borderId="24" xfId="2" applyNumberFormat="1" applyFont="1" applyFill="1" applyBorder="1" applyAlignment="1" applyProtection="1">
      <alignment horizontal="center" vertical="center"/>
      <protection hidden="1"/>
    </xf>
    <xf numFmtId="3" fontId="7" fillId="11" borderId="59" xfId="2" applyNumberFormat="1" applyFont="1" applyFill="1" applyBorder="1" applyAlignment="1" applyProtection="1">
      <alignment horizontal="center" vertical="center"/>
      <protection hidden="1"/>
    </xf>
    <xf numFmtId="168" fontId="7" fillId="9" borderId="125" xfId="2" applyNumberFormat="1" applyFont="1" applyFill="1" applyBorder="1" applyAlignment="1" applyProtection="1">
      <alignment horizontal="center" vertical="center"/>
      <protection hidden="1"/>
    </xf>
    <xf numFmtId="168" fontId="7" fillId="9" borderId="52" xfId="2" applyNumberFormat="1" applyFont="1" applyFill="1" applyBorder="1" applyAlignment="1" applyProtection="1">
      <alignment horizontal="center" vertical="center"/>
      <protection hidden="1"/>
    </xf>
    <xf numFmtId="3" fontId="7" fillId="9" borderId="190" xfId="2" applyNumberFormat="1" applyFont="1" applyFill="1" applyBorder="1" applyAlignment="1" applyProtection="1">
      <alignment horizontal="center" vertical="center"/>
      <protection hidden="1"/>
    </xf>
    <xf numFmtId="3" fontId="7" fillId="9" borderId="125" xfId="2" applyNumberFormat="1" applyFont="1" applyFill="1" applyBorder="1" applyAlignment="1" applyProtection="1">
      <alignment horizontal="center" vertical="center"/>
      <protection hidden="1"/>
    </xf>
    <xf numFmtId="3" fontId="7" fillId="9" borderId="134" xfId="2" applyNumberFormat="1" applyFont="1" applyFill="1" applyBorder="1" applyAlignment="1" applyProtection="1">
      <alignment horizontal="center" vertical="center"/>
      <protection hidden="1"/>
    </xf>
    <xf numFmtId="0" fontId="20" fillId="2" borderId="193" xfId="2" applyFont="1" applyFill="1" applyBorder="1" applyAlignment="1" applyProtection="1">
      <alignment horizontal="center" vertical="center"/>
      <protection hidden="1"/>
    </xf>
    <xf numFmtId="0" fontId="20" fillId="2" borderId="191" xfId="2" applyFont="1" applyFill="1" applyBorder="1" applyAlignment="1" applyProtection="1">
      <alignment horizontal="center" vertical="center"/>
      <protection hidden="1"/>
    </xf>
    <xf numFmtId="0" fontId="20" fillId="2" borderId="192" xfId="2" applyFont="1" applyFill="1" applyBorder="1" applyAlignment="1" applyProtection="1">
      <alignment horizontal="center" vertical="center"/>
      <protection hidden="1"/>
    </xf>
    <xf numFmtId="168" fontId="7" fillId="6" borderId="185" xfId="2" applyNumberFormat="1" applyFont="1" applyFill="1" applyBorder="1" applyAlignment="1" applyProtection="1">
      <alignment horizontal="center" vertical="center"/>
      <protection hidden="1"/>
    </xf>
    <xf numFmtId="168" fontId="10" fillId="5" borderId="194" xfId="2" applyNumberFormat="1" applyFont="1" applyFill="1" applyBorder="1" applyAlignment="1" applyProtection="1">
      <alignment horizontal="center" vertical="center"/>
      <protection hidden="1"/>
    </xf>
    <xf numFmtId="168" fontId="7" fillId="11" borderId="185" xfId="2" applyNumberFormat="1" applyFont="1" applyFill="1" applyBorder="1" applyAlignment="1" applyProtection="1">
      <alignment horizontal="center" vertical="center"/>
      <protection hidden="1"/>
    </xf>
    <xf numFmtId="168" fontId="7" fillId="9" borderId="195" xfId="2" applyNumberFormat="1" applyFont="1" applyFill="1" applyBorder="1" applyAlignment="1" applyProtection="1">
      <alignment horizontal="center" vertical="center"/>
      <protection hidden="1"/>
    </xf>
    <xf numFmtId="168" fontId="10" fillId="5" borderId="39" xfId="2" applyNumberFormat="1" applyFont="1" applyFill="1" applyBorder="1" applyAlignment="1" applyProtection="1">
      <alignment horizontal="center" vertical="center"/>
      <protection hidden="1"/>
    </xf>
    <xf numFmtId="168" fontId="10" fillId="5" borderId="193" xfId="2" applyNumberFormat="1" applyFont="1" applyFill="1" applyBorder="1" applyAlignment="1" applyProtection="1">
      <alignment horizontal="center" vertical="center"/>
      <protection hidden="1"/>
    </xf>
    <xf numFmtId="3" fontId="14" fillId="0" borderId="0" xfId="2" applyNumberFormat="1" applyFont="1" applyFill="1" applyBorder="1" applyAlignment="1" applyProtection="1">
      <alignment horizontal="center" vertical="center"/>
      <protection hidden="1"/>
    </xf>
    <xf numFmtId="3" fontId="13" fillId="0" borderId="0" xfId="2" applyNumberFormat="1" applyFont="1" applyFill="1" applyBorder="1" applyAlignment="1" applyProtection="1">
      <protection hidden="1"/>
    </xf>
    <xf numFmtId="0" fontId="10" fillId="2" borderId="6" xfId="2" applyNumberFormat="1" applyFont="1" applyFill="1" applyBorder="1" applyAlignment="1" applyProtection="1">
      <alignment horizontal="center" vertical="center"/>
      <protection hidden="1"/>
    </xf>
    <xf numFmtId="0" fontId="10" fillId="2" borderId="59" xfId="2" applyNumberFormat="1" applyFont="1" applyFill="1" applyBorder="1" applyAlignment="1" applyProtection="1">
      <alignment horizontal="center" vertical="center"/>
      <protection hidden="1"/>
    </xf>
    <xf numFmtId="0" fontId="10" fillId="2" borderId="50" xfId="2" applyNumberFormat="1" applyFont="1" applyFill="1" applyBorder="1" applyAlignment="1" applyProtection="1">
      <alignment horizontal="center" vertical="center"/>
      <protection hidden="1"/>
    </xf>
    <xf numFmtId="0" fontId="10" fillId="2" borderId="134" xfId="2" applyNumberFormat="1" applyFont="1" applyFill="1" applyBorder="1" applyAlignment="1" applyProtection="1">
      <alignment horizontal="center" vertical="center"/>
      <protection hidden="1"/>
    </xf>
    <xf numFmtId="0" fontId="10" fillId="2" borderId="2" xfId="2" applyFont="1" applyFill="1" applyBorder="1" applyAlignment="1" applyProtection="1">
      <alignment horizontal="center" vertical="center"/>
      <protection hidden="1"/>
    </xf>
    <xf numFmtId="3" fontId="12" fillId="0" borderId="0" xfId="2" applyNumberFormat="1" applyFont="1" applyFill="1" applyBorder="1" applyAlignment="1" applyProtection="1">
      <alignment horizontal="center" vertical="center"/>
      <protection hidden="1"/>
    </xf>
    <xf numFmtId="0" fontId="10" fillId="2" borderId="6" xfId="8" applyFont="1" applyFill="1" applyBorder="1" applyAlignment="1" applyProtection="1">
      <alignment horizontal="center" vertical="center"/>
      <protection hidden="1"/>
    </xf>
    <xf numFmtId="0" fontId="10" fillId="2" borderId="30" xfId="8" applyFont="1" applyFill="1" applyBorder="1" applyAlignment="1" applyProtection="1">
      <alignment horizontal="center" vertical="center"/>
      <protection hidden="1"/>
    </xf>
    <xf numFmtId="10" fontId="7" fillId="3" borderId="53" xfId="8" applyNumberFormat="1" applyFont="1" applyFill="1" applyBorder="1" applyAlignment="1" applyProtection="1">
      <alignment horizontal="center" vertical="center"/>
      <protection locked="0"/>
    </xf>
    <xf numFmtId="10" fontId="7" fillId="3" borderId="46" xfId="8" applyNumberFormat="1" applyFont="1" applyFill="1" applyBorder="1" applyAlignment="1" applyProtection="1">
      <alignment horizontal="center" vertical="center"/>
      <protection locked="0"/>
    </xf>
    <xf numFmtId="0" fontId="12" fillId="0" borderId="0" xfId="2" applyFont="1" applyFill="1" applyBorder="1" applyAlignment="1" applyProtection="1">
      <alignment horizontal="center" vertical="center"/>
      <protection hidden="1"/>
    </xf>
    <xf numFmtId="0" fontId="12" fillId="0" borderId="0" xfId="2" applyFont="1" applyFill="1" applyBorder="1" applyAlignment="1" applyProtection="1">
      <protection hidden="1"/>
    </xf>
    <xf numFmtId="0" fontId="22" fillId="2" borderId="27" xfId="15" applyFont="1" applyFill="1" applyBorder="1" applyAlignment="1" applyProtection="1">
      <alignment horizontal="center"/>
      <protection hidden="1"/>
    </xf>
    <xf numFmtId="0" fontId="22" fillId="2" borderId="0" xfId="15" applyFont="1" applyFill="1" applyBorder="1" applyAlignment="1" applyProtection="1">
      <alignment horizontal="center"/>
      <protection hidden="1"/>
    </xf>
    <xf numFmtId="0" fontId="22" fillId="2" borderId="28" xfId="15" applyFont="1" applyFill="1" applyBorder="1" applyAlignment="1" applyProtection="1">
      <alignment horizontal="center"/>
      <protection hidden="1"/>
    </xf>
    <xf numFmtId="10" fontId="10" fillId="2" borderId="8" xfId="15" applyNumberFormat="1" applyFont="1" applyFill="1" applyBorder="1" applyAlignment="1" applyProtection="1">
      <alignment horizontal="center" vertical="center"/>
      <protection hidden="1"/>
    </xf>
    <xf numFmtId="10" fontId="10" fillId="2" borderId="9" xfId="15" applyNumberFormat="1" applyFont="1" applyFill="1" applyBorder="1" applyAlignment="1" applyProtection="1">
      <alignment horizontal="center" vertical="center"/>
      <protection hidden="1"/>
    </xf>
    <xf numFmtId="10" fontId="10" fillId="2" borderId="10" xfId="15" applyNumberFormat="1" applyFont="1" applyFill="1" applyBorder="1" applyAlignment="1" applyProtection="1">
      <alignment horizontal="center" vertical="center"/>
      <protection hidden="1"/>
    </xf>
    <xf numFmtId="0" fontId="24" fillId="0" borderId="0" xfId="15" applyFont="1" applyBorder="1" applyAlignment="1" applyProtection="1">
      <alignment horizontal="center"/>
      <protection hidden="1"/>
    </xf>
    <xf numFmtId="0" fontId="24" fillId="0" borderId="0" xfId="15" applyFont="1" applyAlignment="1" applyProtection="1">
      <alignment horizontal="center"/>
      <protection hidden="1"/>
    </xf>
    <xf numFmtId="0" fontId="22" fillId="2" borderId="5" xfId="15" applyFont="1" applyFill="1" applyBorder="1" applyAlignment="1" applyProtection="1">
      <alignment horizontal="center"/>
      <protection hidden="1"/>
    </xf>
    <xf numFmtId="3" fontId="10" fillId="2" borderId="27" xfId="15" applyNumberFormat="1" applyFont="1" applyFill="1" applyBorder="1" applyAlignment="1" applyProtection="1">
      <alignment horizontal="center" vertical="center"/>
      <protection hidden="1"/>
    </xf>
    <xf numFmtId="3" fontId="10" fillId="2" borderId="0" xfId="15" applyNumberFormat="1" applyFont="1" applyFill="1" applyBorder="1" applyAlignment="1" applyProtection="1">
      <alignment horizontal="center" vertical="center"/>
      <protection hidden="1"/>
    </xf>
    <xf numFmtId="3" fontId="10" fillId="2" borderId="28" xfId="15" applyNumberFormat="1" applyFont="1" applyFill="1" applyBorder="1" applyAlignment="1" applyProtection="1">
      <alignment horizontal="center" vertical="center"/>
      <protection hidden="1"/>
    </xf>
    <xf numFmtId="0" fontId="2" fillId="0" borderId="0" xfId="41" applyFont="1" applyAlignment="1" applyProtection="1">
      <alignment horizontal="left"/>
      <protection hidden="1"/>
    </xf>
    <xf numFmtId="0" fontId="4" fillId="0" borderId="0" xfId="41" applyFont="1" applyAlignment="1" applyProtection="1">
      <alignment horizontal="left" vertical="center"/>
      <protection hidden="1"/>
    </xf>
    <xf numFmtId="0" fontId="3" fillId="0" borderId="0" xfId="41" applyFont="1" applyAlignment="1" applyProtection="1">
      <alignment horizontal="left" vertical="center"/>
      <protection hidden="1"/>
    </xf>
    <xf numFmtId="0" fontId="5" fillId="2" borderId="136" xfId="41" applyFont="1" applyFill="1" applyBorder="1" applyAlignment="1" applyProtection="1">
      <alignment horizontal="center" vertical="center"/>
      <protection hidden="1"/>
    </xf>
    <xf numFmtId="0" fontId="5" fillId="2" borderId="137" xfId="41" applyFont="1" applyFill="1" applyBorder="1" applyAlignment="1" applyProtection="1">
      <alignment horizontal="center" vertical="center"/>
      <protection hidden="1"/>
    </xf>
    <xf numFmtId="0" fontId="5" fillId="2" borderId="140" xfId="41" applyFont="1" applyFill="1" applyBorder="1" applyAlignment="1" applyProtection="1">
      <alignment horizontal="center" vertical="center"/>
      <protection hidden="1"/>
    </xf>
    <xf numFmtId="0" fontId="5" fillId="2" borderId="7" xfId="41" applyFont="1" applyFill="1" applyBorder="1" applyAlignment="1" applyProtection="1">
      <alignment horizontal="center" vertical="center"/>
      <protection hidden="1"/>
    </xf>
    <xf numFmtId="0" fontId="6" fillId="3" borderId="138" xfId="44" applyFont="1" applyFill="1" applyBorder="1" applyAlignment="1" applyProtection="1">
      <alignment horizontal="center" vertical="center"/>
      <protection locked="0"/>
    </xf>
    <xf numFmtId="0" fontId="6" fillId="3" borderId="63" xfId="44" applyFont="1" applyFill="1" applyBorder="1" applyAlignment="1" applyProtection="1">
      <alignment horizontal="center" vertical="center"/>
      <protection locked="0"/>
    </xf>
    <xf numFmtId="0" fontId="6" fillId="3" borderId="139" xfId="44" applyFont="1" applyFill="1" applyBorder="1" applyAlignment="1" applyProtection="1">
      <alignment horizontal="center" vertical="center"/>
      <protection locked="0"/>
    </xf>
    <xf numFmtId="0" fontId="6" fillId="3" borderId="8" xfId="44" applyFont="1" applyFill="1" applyBorder="1" applyAlignment="1" applyProtection="1">
      <alignment horizontal="center" vertical="center"/>
      <protection locked="0"/>
    </xf>
    <xf numFmtId="0" fontId="6" fillId="3" borderId="9" xfId="44" applyFont="1" applyFill="1" applyBorder="1" applyAlignment="1" applyProtection="1">
      <alignment horizontal="center" vertical="center"/>
      <protection locked="0"/>
    </xf>
    <xf numFmtId="0" fontId="6" fillId="3" borderId="88" xfId="44" applyFont="1" applyFill="1" applyBorder="1" applyAlignment="1" applyProtection="1">
      <alignment horizontal="center" vertical="center"/>
      <protection locked="0"/>
    </xf>
    <xf numFmtId="3" fontId="2" fillId="3" borderId="11" xfId="41" applyNumberFormat="1" applyFont="1" applyFill="1" applyBorder="1" applyAlignment="1" applyProtection="1">
      <alignment horizontal="center" vertical="center"/>
      <protection locked="0"/>
    </xf>
    <xf numFmtId="3" fontId="2" fillId="3" borderId="12" xfId="41" applyNumberFormat="1" applyFont="1" applyFill="1" applyBorder="1" applyAlignment="1" applyProtection="1">
      <alignment horizontal="center" vertical="center"/>
      <protection locked="0"/>
    </xf>
    <xf numFmtId="3" fontId="2" fillId="3" borderId="92" xfId="41" applyNumberFormat="1" applyFont="1" applyFill="1" applyBorder="1" applyAlignment="1" applyProtection="1">
      <alignment horizontal="center" vertical="center"/>
      <protection locked="0"/>
    </xf>
    <xf numFmtId="0" fontId="5" fillId="2" borderId="141" xfId="41" applyFont="1" applyFill="1" applyBorder="1" applyAlignment="1" applyProtection="1">
      <alignment horizontal="center" vertical="center"/>
      <protection hidden="1"/>
    </xf>
    <xf numFmtId="0" fontId="5" fillId="2" borderId="14" xfId="41" applyFont="1" applyFill="1" applyBorder="1" applyAlignment="1" applyProtection="1">
      <alignment horizontal="center" vertical="center"/>
      <protection hidden="1"/>
    </xf>
    <xf numFmtId="165" fontId="7" fillId="3" borderId="15" xfId="41" applyNumberFormat="1" applyFont="1" applyFill="1" applyBorder="1" applyAlignment="1" applyProtection="1">
      <alignment horizontal="center" vertical="center"/>
      <protection locked="0"/>
    </xf>
    <xf numFmtId="165" fontId="7" fillId="3" borderId="76" xfId="41" applyNumberFormat="1" applyFont="1" applyFill="1" applyBorder="1" applyAlignment="1" applyProtection="1">
      <alignment horizontal="center" vertical="center"/>
      <protection locked="0"/>
    </xf>
    <xf numFmtId="0" fontId="7" fillId="3" borderId="15" xfId="41" applyFont="1" applyFill="1" applyBorder="1" applyAlignment="1" applyProtection="1">
      <alignment horizontal="center" vertical="center"/>
      <protection locked="0"/>
    </xf>
    <xf numFmtId="0" fontId="7" fillId="3" borderId="76" xfId="41" applyFont="1" applyFill="1" applyBorder="1" applyAlignment="1" applyProtection="1">
      <alignment horizontal="center" vertical="center"/>
      <protection locked="0"/>
    </xf>
    <xf numFmtId="0" fontId="5" fillId="2" borderId="142" xfId="41" applyFont="1" applyFill="1" applyBorder="1" applyAlignment="1" applyProtection="1">
      <alignment horizontal="center" vertical="center"/>
      <protection hidden="1"/>
    </xf>
    <xf numFmtId="0" fontId="5" fillId="2" borderId="143" xfId="41" applyFont="1" applyFill="1" applyBorder="1" applyAlignment="1" applyProtection="1">
      <alignment horizontal="center" vertical="center"/>
      <protection hidden="1"/>
    </xf>
    <xf numFmtId="0" fontId="7" fillId="3" borderId="78" xfId="41" applyFont="1" applyFill="1" applyBorder="1" applyAlignment="1" applyProtection="1">
      <alignment horizontal="center" vertical="center"/>
      <protection locked="0"/>
    </xf>
    <xf numFmtId="0" fontId="7" fillId="3" borderId="79" xfId="41" applyFont="1" applyFill="1" applyBorder="1" applyAlignment="1" applyProtection="1">
      <alignment horizontal="center" vertical="center"/>
      <protection locked="0"/>
    </xf>
    <xf numFmtId="0" fontId="4" fillId="0" borderId="0" xfId="41" applyFont="1" applyFill="1" applyBorder="1" applyAlignment="1" applyProtection="1">
      <alignment horizontal="center" vertical="center"/>
      <protection hidden="1"/>
    </xf>
    <xf numFmtId="0" fontId="1" fillId="0" borderId="2" xfId="41" applyFont="1" applyBorder="1"/>
    <xf numFmtId="0" fontId="1" fillId="0" borderId="7" xfId="41" applyFont="1" applyBorder="1"/>
    <xf numFmtId="0" fontId="1" fillId="0" borderId="134" xfId="41" applyFont="1" applyBorder="1"/>
    <xf numFmtId="0" fontId="62" fillId="0" borderId="9" xfId="41" applyFont="1" applyFill="1" applyBorder="1" applyAlignment="1" applyProtection="1">
      <alignment horizontal="left" vertical="center"/>
      <protection hidden="1"/>
    </xf>
    <xf numFmtId="3" fontId="10" fillId="2" borderId="21" xfId="2" applyNumberFormat="1" applyFont="1" applyFill="1" applyBorder="1" applyAlignment="1" applyProtection="1">
      <alignment horizontal="center" vertical="center"/>
      <protection hidden="1"/>
    </xf>
    <xf numFmtId="3" fontId="10" fillId="2" borderId="33" xfId="2" applyNumberFormat="1" applyFont="1" applyFill="1" applyBorder="1" applyAlignment="1" applyProtection="1">
      <alignment horizontal="center" vertical="center"/>
      <protection hidden="1"/>
    </xf>
    <xf numFmtId="0" fontId="5" fillId="5" borderId="37" xfId="41" applyFont="1" applyFill="1" applyBorder="1" applyAlignment="1" applyProtection="1">
      <alignment horizontal="center"/>
      <protection hidden="1"/>
    </xf>
    <xf numFmtId="0" fontId="5" fillId="5" borderId="38" xfId="41" applyFont="1" applyFill="1" applyBorder="1" applyAlignment="1" applyProtection="1">
      <alignment horizontal="center"/>
      <protection hidden="1"/>
    </xf>
    <xf numFmtId="4" fontId="5" fillId="5" borderId="38" xfId="41" applyNumberFormat="1" applyFont="1" applyFill="1" applyBorder="1" applyAlignment="1" applyProtection="1">
      <alignment horizontal="center" vertical="center"/>
      <protection hidden="1"/>
    </xf>
    <xf numFmtId="4" fontId="5" fillId="5" borderId="44" xfId="41" applyNumberFormat="1" applyFont="1" applyFill="1" applyBorder="1" applyAlignment="1" applyProtection="1">
      <alignment horizontal="center" vertical="center"/>
      <protection hidden="1"/>
    </xf>
    <xf numFmtId="4" fontId="5" fillId="5" borderId="42" xfId="41" applyNumberFormat="1" applyFont="1" applyFill="1" applyBorder="1" applyAlignment="1" applyProtection="1">
      <alignment horizontal="center" vertical="center"/>
      <protection hidden="1"/>
    </xf>
    <xf numFmtId="4" fontId="5" fillId="5" borderId="45" xfId="41" applyNumberFormat="1" applyFont="1" applyFill="1" applyBorder="1" applyAlignment="1" applyProtection="1">
      <alignment horizontal="center" vertical="center"/>
      <protection hidden="1"/>
    </xf>
    <xf numFmtId="0" fontId="5" fillId="5" borderId="40" xfId="41" applyFont="1" applyFill="1" applyBorder="1" applyAlignment="1" applyProtection="1">
      <alignment horizontal="center"/>
      <protection hidden="1"/>
    </xf>
    <xf numFmtId="0" fontId="5" fillId="5" borderId="22" xfId="41" applyFont="1" applyFill="1" applyBorder="1" applyAlignment="1" applyProtection="1">
      <alignment horizontal="center"/>
      <protection hidden="1"/>
    </xf>
    <xf numFmtId="0" fontId="5" fillId="5" borderId="21" xfId="41" applyFont="1" applyFill="1" applyBorder="1" applyAlignment="1" applyProtection="1">
      <alignment horizontal="center" vertical="center"/>
      <protection hidden="1"/>
    </xf>
    <xf numFmtId="0" fontId="5" fillId="5" borderId="33" xfId="41" applyFont="1" applyFill="1" applyBorder="1" applyAlignment="1" applyProtection="1">
      <alignment horizontal="center" vertical="center"/>
      <protection hidden="1"/>
    </xf>
    <xf numFmtId="0" fontId="5" fillId="5" borderId="22" xfId="41" applyFont="1" applyFill="1" applyBorder="1" applyAlignment="1" applyProtection="1">
      <alignment horizontal="center" vertical="center"/>
      <protection hidden="1"/>
    </xf>
    <xf numFmtId="0" fontId="5" fillId="5" borderId="23" xfId="41" applyFont="1" applyFill="1" applyBorder="1" applyAlignment="1" applyProtection="1">
      <alignment horizontal="center" vertical="center"/>
      <protection hidden="1"/>
    </xf>
    <xf numFmtId="0" fontId="5" fillId="5" borderId="41" xfId="41" applyFont="1" applyFill="1" applyBorder="1" applyAlignment="1" applyProtection="1">
      <alignment horizontal="center" vertical="top"/>
      <protection hidden="1"/>
    </xf>
    <xf numFmtId="0" fontId="5" fillId="5" borderId="42" xfId="41" applyFont="1" applyFill="1" applyBorder="1" applyAlignment="1" applyProtection="1">
      <alignment horizontal="center" vertical="top"/>
      <protection hidden="1"/>
    </xf>
    <xf numFmtId="0" fontId="5" fillId="5" borderId="132" xfId="41" applyFont="1" applyFill="1" applyBorder="1" applyAlignment="1" applyProtection="1">
      <alignment horizontal="center" vertical="top"/>
      <protection hidden="1"/>
    </xf>
    <xf numFmtId="0" fontId="5" fillId="5" borderId="127" xfId="41" applyFont="1" applyFill="1" applyBorder="1" applyAlignment="1" applyProtection="1">
      <alignment horizontal="center" vertical="top"/>
      <protection hidden="1"/>
    </xf>
    <xf numFmtId="4" fontId="5" fillId="5" borderId="18" xfId="41" applyNumberFormat="1" applyFont="1" applyFill="1" applyBorder="1" applyAlignment="1" applyProtection="1">
      <alignment horizontal="center" vertical="center"/>
      <protection hidden="1"/>
    </xf>
    <xf numFmtId="4" fontId="5" fillId="5" borderId="19" xfId="41" applyNumberFormat="1" applyFont="1" applyFill="1" applyBorder="1" applyAlignment="1" applyProtection="1">
      <alignment horizontal="center" vertical="center"/>
      <protection hidden="1"/>
    </xf>
    <xf numFmtId="4" fontId="5" fillId="5" borderId="21" xfId="41" applyNumberFormat="1" applyFont="1" applyFill="1" applyBorder="1" applyAlignment="1" applyProtection="1">
      <alignment horizontal="center" vertical="center"/>
      <protection hidden="1"/>
    </xf>
    <xf numFmtId="4" fontId="5" fillId="5" borderId="33" xfId="41" applyNumberFormat="1" applyFont="1" applyFill="1" applyBorder="1" applyAlignment="1" applyProtection="1">
      <alignment horizontal="center" vertical="center"/>
      <protection hidden="1"/>
    </xf>
    <xf numFmtId="0" fontId="5" fillId="5" borderId="39" xfId="41" applyFont="1" applyFill="1" applyBorder="1" applyAlignment="1" applyProtection="1">
      <alignment horizontal="center" vertical="top"/>
      <protection hidden="1"/>
    </xf>
    <xf numFmtId="0" fontId="5" fillId="5" borderId="25" xfId="41" applyFont="1" applyFill="1" applyBorder="1" applyAlignment="1" applyProtection="1">
      <alignment horizontal="center" vertical="top"/>
      <protection hidden="1"/>
    </xf>
    <xf numFmtId="4" fontId="5" fillId="5" borderId="31" xfId="41" applyNumberFormat="1" applyFont="1" applyFill="1" applyBorder="1" applyAlignment="1" applyProtection="1">
      <alignment horizontal="center" vertical="center"/>
      <protection hidden="1"/>
    </xf>
    <xf numFmtId="4" fontId="5" fillId="5" borderId="32" xfId="41" applyNumberFormat="1" applyFont="1" applyFill="1" applyBorder="1" applyAlignment="1" applyProtection="1">
      <alignment horizontal="center" vertical="center"/>
      <protection hidden="1"/>
    </xf>
    <xf numFmtId="0" fontId="15" fillId="14" borderId="37" xfId="41" applyFont="1" applyFill="1" applyBorder="1" applyAlignment="1" applyProtection="1">
      <alignment horizontal="center"/>
      <protection hidden="1"/>
    </xf>
    <xf numFmtId="0" fontId="15" fillId="14" borderId="131" xfId="41" applyFont="1" applyFill="1" applyBorder="1" applyAlignment="1" applyProtection="1">
      <alignment horizontal="center"/>
      <protection hidden="1"/>
    </xf>
    <xf numFmtId="4" fontId="15" fillId="14" borderId="37" xfId="41" applyNumberFormat="1" applyFont="1" applyFill="1" applyBorder="1" applyAlignment="1" applyProtection="1">
      <alignment horizontal="center" vertical="center"/>
      <protection hidden="1"/>
    </xf>
    <xf numFmtId="4" fontId="15" fillId="14" borderId="44" xfId="41" applyNumberFormat="1" applyFont="1" applyFill="1" applyBorder="1" applyAlignment="1" applyProtection="1">
      <alignment horizontal="center" vertical="center"/>
      <protection hidden="1"/>
    </xf>
    <xf numFmtId="4" fontId="15" fillId="14" borderId="41" xfId="41" applyNumberFormat="1" applyFont="1" applyFill="1" applyBorder="1" applyAlignment="1" applyProtection="1">
      <alignment horizontal="center" vertical="center"/>
      <protection hidden="1"/>
    </xf>
    <xf numFmtId="4" fontId="15" fillId="14" borderId="45" xfId="41" applyNumberFormat="1" applyFont="1" applyFill="1" applyBorder="1" applyAlignment="1" applyProtection="1">
      <alignment horizontal="center" vertical="center"/>
      <protection hidden="1"/>
    </xf>
    <xf numFmtId="0" fontId="15" fillId="14" borderId="41" xfId="41" applyFont="1" applyFill="1" applyBorder="1" applyAlignment="1" applyProtection="1">
      <alignment horizontal="center" vertical="top"/>
      <protection hidden="1"/>
    </xf>
    <xf numFmtId="0" fontId="15" fillId="14" borderId="121" xfId="41" applyFont="1" applyFill="1" applyBorder="1" applyAlignment="1" applyProtection="1">
      <alignment horizontal="center" vertical="top"/>
      <protection hidden="1"/>
    </xf>
    <xf numFmtId="0" fontId="15" fillId="14" borderId="37" xfId="44" applyFont="1" applyFill="1" applyBorder="1" applyAlignment="1" applyProtection="1">
      <alignment horizontal="center"/>
      <protection hidden="1"/>
    </xf>
    <xf numFmtId="0" fontId="15" fillId="14" borderId="131" xfId="44" applyFont="1" applyFill="1" applyBorder="1" applyAlignment="1" applyProtection="1">
      <alignment horizontal="center"/>
      <protection hidden="1"/>
    </xf>
    <xf numFmtId="4" fontId="15" fillId="14" borderId="37" xfId="44" applyNumberFormat="1" applyFont="1" applyFill="1" applyBorder="1" applyAlignment="1" applyProtection="1">
      <alignment horizontal="center" vertical="center"/>
      <protection hidden="1"/>
    </xf>
    <xf numFmtId="4" fontId="15" fillId="14" borderId="44" xfId="44" applyNumberFormat="1" applyFont="1" applyFill="1" applyBorder="1" applyAlignment="1" applyProtection="1">
      <alignment horizontal="center" vertical="center"/>
      <protection hidden="1"/>
    </xf>
    <xf numFmtId="4" fontId="15" fillId="14" borderId="41" xfId="44" applyNumberFormat="1" applyFont="1" applyFill="1" applyBorder="1" applyAlignment="1" applyProtection="1">
      <alignment horizontal="center" vertical="center"/>
      <protection hidden="1"/>
    </xf>
    <xf numFmtId="4" fontId="15" fillId="14" borderId="45" xfId="44" applyNumberFormat="1" applyFont="1" applyFill="1" applyBorder="1" applyAlignment="1" applyProtection="1">
      <alignment horizontal="center" vertical="center"/>
      <protection hidden="1"/>
    </xf>
    <xf numFmtId="0" fontId="15" fillId="14" borderId="37" xfId="41" applyFont="1" applyFill="1" applyBorder="1" applyAlignment="1" applyProtection="1">
      <alignment horizontal="center" vertical="center"/>
      <protection hidden="1"/>
    </xf>
    <xf numFmtId="0" fontId="15" fillId="14" borderId="44" xfId="41" applyFont="1" applyFill="1" applyBorder="1" applyAlignment="1" applyProtection="1">
      <alignment horizontal="center" vertical="center"/>
      <protection hidden="1"/>
    </xf>
    <xf numFmtId="0" fontId="15" fillId="14" borderId="41" xfId="41" applyFont="1" applyFill="1" applyBorder="1" applyAlignment="1" applyProtection="1">
      <alignment horizontal="center" vertical="center"/>
      <protection hidden="1"/>
    </xf>
    <xf numFmtId="0" fontId="15" fillId="14" borderId="45" xfId="41" applyFont="1" applyFill="1" applyBorder="1" applyAlignment="1" applyProtection="1">
      <alignment horizontal="center" vertical="center"/>
      <protection hidden="1"/>
    </xf>
    <xf numFmtId="0" fontId="15" fillId="14" borderId="41" xfId="44" applyFont="1" applyFill="1" applyBorder="1" applyAlignment="1" applyProtection="1">
      <alignment horizontal="center" vertical="top"/>
      <protection hidden="1"/>
    </xf>
    <xf numFmtId="0" fontId="15" fillId="14" borderId="121" xfId="44" applyFont="1" applyFill="1" applyBorder="1" applyAlignment="1" applyProtection="1">
      <alignment horizontal="center" vertical="top"/>
      <protection hidden="1"/>
    </xf>
    <xf numFmtId="0" fontId="5" fillId="2" borderId="37" xfId="41" applyFont="1" applyFill="1" applyBorder="1" applyAlignment="1" applyProtection="1">
      <alignment horizontal="center"/>
      <protection hidden="1"/>
    </xf>
    <xf numFmtId="0" fontId="5" fillId="2" borderId="38" xfId="41" applyFont="1" applyFill="1" applyBorder="1" applyAlignment="1" applyProtection="1">
      <alignment horizontal="center"/>
      <protection hidden="1"/>
    </xf>
    <xf numFmtId="4" fontId="5" fillId="2" borderId="38" xfId="41" applyNumberFormat="1" applyFont="1" applyFill="1" applyBorder="1" applyAlignment="1" applyProtection="1">
      <alignment horizontal="center" vertical="center"/>
      <protection hidden="1"/>
    </xf>
    <xf numFmtId="4" fontId="5" fillId="2" borderId="44" xfId="41" applyNumberFormat="1" applyFont="1" applyFill="1" applyBorder="1" applyAlignment="1" applyProtection="1">
      <alignment horizontal="center" vertical="center"/>
      <protection hidden="1"/>
    </xf>
    <xf numFmtId="4" fontId="5" fillId="2" borderId="25" xfId="41" applyNumberFormat="1" applyFont="1" applyFill="1" applyBorder="1" applyAlignment="1" applyProtection="1">
      <alignment horizontal="center" vertical="center"/>
      <protection hidden="1"/>
    </xf>
    <xf numFmtId="4" fontId="5" fillId="2" borderId="29" xfId="41" applyNumberFormat="1" applyFont="1" applyFill="1" applyBorder="1" applyAlignment="1" applyProtection="1">
      <alignment horizontal="center" vertical="center"/>
      <protection hidden="1"/>
    </xf>
    <xf numFmtId="0" fontId="5" fillId="2" borderId="39" xfId="41" applyFont="1" applyFill="1" applyBorder="1" applyAlignment="1" applyProtection="1">
      <alignment horizontal="center" vertical="top"/>
      <protection hidden="1"/>
    </xf>
    <xf numFmtId="0" fontId="5" fillId="2" borderId="25" xfId="41" applyFont="1" applyFill="1" applyBorder="1" applyAlignment="1" applyProtection="1">
      <alignment horizontal="center" vertical="top"/>
      <protection hidden="1"/>
    </xf>
    <xf numFmtId="4" fontId="2" fillId="3" borderId="17" xfId="41" applyNumberFormat="1" applyFont="1" applyFill="1" applyBorder="1" applyAlignment="1" applyProtection="1">
      <alignment horizontal="center" vertical="center"/>
      <protection locked="0"/>
    </xf>
    <xf numFmtId="4" fontId="2" fillId="3" borderId="19" xfId="41" applyNumberFormat="1" applyFont="1" applyFill="1" applyBorder="1" applyAlignment="1" applyProtection="1">
      <alignment horizontal="center" vertical="center"/>
      <protection locked="0"/>
    </xf>
    <xf numFmtId="4" fontId="2" fillId="3" borderId="30" xfId="41" applyNumberFormat="1" applyFont="1" applyFill="1" applyBorder="1" applyAlignment="1" applyProtection="1">
      <alignment horizontal="center" vertical="center"/>
      <protection locked="0"/>
    </xf>
    <xf numFmtId="4" fontId="2" fillId="3" borderId="32" xfId="41" applyNumberFormat="1" applyFont="1" applyFill="1" applyBorder="1" applyAlignment="1" applyProtection="1">
      <alignment horizontal="center" vertical="center"/>
      <protection locked="0"/>
    </xf>
    <xf numFmtId="0" fontId="15" fillId="14" borderId="132" xfId="41" applyFont="1" applyFill="1" applyBorder="1" applyAlignment="1" applyProtection="1">
      <alignment horizontal="center"/>
      <protection hidden="1"/>
    </xf>
    <xf numFmtId="0" fontId="15" fillId="14" borderId="128" xfId="41" applyFont="1" applyFill="1" applyBorder="1" applyAlignment="1" applyProtection="1">
      <alignment horizontal="center"/>
      <protection hidden="1"/>
    </xf>
    <xf numFmtId="4" fontId="15" fillId="14" borderId="39" xfId="41" applyNumberFormat="1" applyFont="1" applyFill="1" applyBorder="1" applyAlignment="1" applyProtection="1">
      <alignment horizontal="center" vertical="center"/>
      <protection hidden="1"/>
    </xf>
    <xf numFmtId="4" fontId="15" fillId="14" borderId="29" xfId="41" applyNumberFormat="1" applyFont="1" applyFill="1" applyBorder="1" applyAlignment="1" applyProtection="1">
      <alignment horizontal="center" vertical="center"/>
      <protection hidden="1"/>
    </xf>
    <xf numFmtId="4" fontId="15" fillId="14" borderId="30" xfId="41" applyNumberFormat="1" applyFont="1" applyFill="1" applyBorder="1" applyAlignment="1" applyProtection="1">
      <alignment horizontal="center" vertical="center"/>
      <protection hidden="1"/>
    </xf>
    <xf numFmtId="4" fontId="15" fillId="14" borderId="32" xfId="41" applyNumberFormat="1" applyFont="1" applyFill="1" applyBorder="1" applyAlignment="1" applyProtection="1">
      <alignment horizontal="center" vertical="center"/>
      <protection hidden="1"/>
    </xf>
    <xf numFmtId="4" fontId="5" fillId="2" borderId="127" xfId="41" applyNumberFormat="1" applyFont="1" applyFill="1" applyBorder="1" applyAlignment="1" applyProtection="1">
      <alignment horizontal="center" vertical="center"/>
      <protection hidden="1"/>
    </xf>
    <xf numFmtId="4" fontId="5" fillId="2" borderId="124" xfId="41" applyNumberFormat="1" applyFont="1" applyFill="1" applyBorder="1" applyAlignment="1" applyProtection="1">
      <alignment horizontal="center" vertical="center"/>
      <protection hidden="1"/>
    </xf>
    <xf numFmtId="4" fontId="5" fillId="2" borderId="42" xfId="41" applyNumberFormat="1" applyFont="1" applyFill="1" applyBorder="1" applyAlignment="1" applyProtection="1">
      <alignment horizontal="center" vertical="center"/>
      <protection hidden="1"/>
    </xf>
    <xf numFmtId="4" fontId="5" fillId="2" borderId="45" xfId="41" applyNumberFormat="1" applyFont="1" applyFill="1" applyBorder="1" applyAlignment="1" applyProtection="1">
      <alignment horizontal="center" vertical="center"/>
      <protection hidden="1"/>
    </xf>
    <xf numFmtId="0" fontId="5" fillId="2" borderId="41" xfId="41" applyFont="1" applyFill="1" applyBorder="1" applyAlignment="1" applyProtection="1">
      <alignment horizontal="center" vertical="top"/>
      <protection hidden="1"/>
    </xf>
    <xf numFmtId="0" fontId="5" fillId="2" borderId="42" xfId="41" applyFont="1" applyFill="1" applyBorder="1" applyAlignment="1" applyProtection="1">
      <alignment horizontal="center" vertical="top"/>
      <protection hidden="1"/>
    </xf>
    <xf numFmtId="0" fontId="5" fillId="2" borderId="40" xfId="41" applyFont="1" applyFill="1" applyBorder="1" applyAlignment="1" applyProtection="1">
      <alignment horizontal="center"/>
      <protection hidden="1"/>
    </xf>
    <xf numFmtId="0" fontId="5" fillId="2" borderId="22" xfId="41" applyFont="1" applyFill="1" applyBorder="1" applyAlignment="1" applyProtection="1">
      <alignment horizontal="center"/>
      <protection hidden="1"/>
    </xf>
    <xf numFmtId="4" fontId="5" fillId="2" borderId="22" xfId="41" applyNumberFormat="1" applyFont="1" applyFill="1" applyBorder="1" applyAlignment="1" applyProtection="1">
      <alignment horizontal="center" vertical="center"/>
      <protection hidden="1"/>
    </xf>
    <xf numFmtId="4" fontId="5" fillId="2" borderId="23" xfId="41" applyNumberFormat="1" applyFont="1" applyFill="1" applyBorder="1" applyAlignment="1" applyProtection="1">
      <alignment horizontal="center" vertical="center"/>
      <protection hidden="1"/>
    </xf>
    <xf numFmtId="0" fontId="5" fillId="2" borderId="17" xfId="41" applyFont="1" applyFill="1" applyBorder="1" applyAlignment="1" applyProtection="1">
      <alignment horizontal="center" vertical="center" readingOrder="1"/>
      <protection hidden="1"/>
    </xf>
    <xf numFmtId="0" fontId="5" fillId="2" borderId="18" xfId="41" applyFont="1" applyFill="1" applyBorder="1" applyAlignment="1" applyProtection="1">
      <alignment horizontal="center" vertical="center" readingOrder="1"/>
      <protection hidden="1"/>
    </xf>
    <xf numFmtId="0" fontId="5" fillId="2" borderId="20" xfId="41" applyFont="1" applyFill="1" applyBorder="1" applyAlignment="1" applyProtection="1">
      <alignment horizontal="center" vertical="center" readingOrder="1"/>
      <protection hidden="1"/>
    </xf>
    <xf numFmtId="0" fontId="5" fillId="2" borderId="21" xfId="41" applyFont="1" applyFill="1" applyBorder="1" applyAlignment="1" applyProtection="1">
      <alignment horizontal="center" vertical="center" readingOrder="1"/>
      <protection hidden="1"/>
    </xf>
    <xf numFmtId="0" fontId="18" fillId="2" borderId="38" xfId="41" applyFont="1" applyFill="1" applyBorder="1" applyAlignment="1" applyProtection="1">
      <alignment horizontal="center" vertical="center"/>
      <protection hidden="1"/>
    </xf>
    <xf numFmtId="0" fontId="18" fillId="2" borderId="25" xfId="41" applyFont="1" applyFill="1" applyBorder="1" applyAlignment="1" applyProtection="1">
      <alignment horizontal="center" vertical="center"/>
      <protection hidden="1"/>
    </xf>
    <xf numFmtId="0" fontId="18" fillId="2" borderId="131" xfId="41" applyFont="1" applyFill="1" applyBorder="1" applyAlignment="1" applyProtection="1">
      <alignment horizontal="center" vertical="center"/>
      <protection hidden="1"/>
    </xf>
    <xf numFmtId="0" fontId="18" fillId="2" borderId="26" xfId="41" applyFont="1" applyFill="1" applyBorder="1" applyAlignment="1" applyProtection="1">
      <alignment horizontal="center" vertical="center"/>
      <protection hidden="1"/>
    </xf>
    <xf numFmtId="0" fontId="18" fillId="2" borderId="14" xfId="41" applyFont="1" applyFill="1" applyBorder="1" applyAlignment="1" applyProtection="1">
      <alignment horizontal="center" vertical="center"/>
      <protection hidden="1"/>
    </xf>
    <xf numFmtId="0" fontId="5" fillId="2" borderId="132" xfId="41" applyFont="1" applyFill="1" applyBorder="1" applyAlignment="1" applyProtection="1">
      <alignment horizontal="center"/>
      <protection hidden="1"/>
    </xf>
    <xf numFmtId="0" fontId="5" fillId="2" borderId="127" xfId="41" applyFont="1" applyFill="1" applyBorder="1" applyAlignment="1" applyProtection="1">
      <alignment horizontal="center"/>
      <protection hidden="1"/>
    </xf>
    <xf numFmtId="0" fontId="18" fillId="2" borderId="6" xfId="41" applyFont="1" applyFill="1" applyBorder="1" applyAlignment="1" applyProtection="1">
      <alignment horizontal="center" vertical="center"/>
      <protection hidden="1"/>
    </xf>
    <xf numFmtId="0" fontId="18" fillId="2" borderId="7" xfId="41" applyFont="1" applyFill="1" applyBorder="1" applyAlignment="1" applyProtection="1">
      <alignment horizontal="center" vertical="center"/>
      <protection hidden="1"/>
    </xf>
    <xf numFmtId="0" fontId="7" fillId="0" borderId="15" xfId="41" applyFont="1" applyFill="1" applyBorder="1" applyAlignment="1" applyProtection="1">
      <alignment horizontal="center" vertical="center"/>
      <protection locked="0"/>
    </xf>
    <xf numFmtId="0" fontId="5" fillId="2" borderId="17" xfId="41" applyFont="1" applyFill="1" applyBorder="1" applyAlignment="1" applyProtection="1">
      <alignment horizontal="center" vertical="center"/>
      <protection hidden="1"/>
    </xf>
    <xf numFmtId="0" fontId="5" fillId="2" borderId="18" xfId="41" applyFont="1" applyFill="1" applyBorder="1" applyAlignment="1" applyProtection="1">
      <alignment horizontal="center" vertical="center"/>
      <protection hidden="1"/>
    </xf>
    <xf numFmtId="0" fontId="5" fillId="2" borderId="58" xfId="41" applyFont="1" applyFill="1" applyBorder="1" applyAlignment="1" applyProtection="1">
      <alignment horizontal="center" vertical="center"/>
      <protection hidden="1"/>
    </xf>
    <xf numFmtId="0" fontId="5" fillId="2" borderId="19" xfId="41" applyFont="1" applyFill="1" applyBorder="1" applyAlignment="1" applyProtection="1">
      <alignment horizontal="center" vertical="center"/>
      <protection hidden="1"/>
    </xf>
    <xf numFmtId="0" fontId="5" fillId="2" borderId="20" xfId="41" applyFont="1" applyFill="1" applyBorder="1" applyAlignment="1" applyProtection="1">
      <alignment horizontal="center" vertical="center"/>
      <protection hidden="1"/>
    </xf>
    <xf numFmtId="0" fontId="5" fillId="2" borderId="21" xfId="41" applyFont="1" applyFill="1" applyBorder="1" applyAlignment="1" applyProtection="1">
      <alignment horizontal="center" vertical="center"/>
      <protection hidden="1"/>
    </xf>
    <xf numFmtId="0" fontId="10" fillId="2" borderId="31" xfId="41" applyFont="1" applyFill="1" applyBorder="1" applyAlignment="1" applyProtection="1">
      <alignment horizontal="center" vertical="center"/>
      <protection hidden="1"/>
    </xf>
    <xf numFmtId="0" fontId="5" fillId="2" borderId="59" xfId="41" applyFont="1" applyFill="1" applyBorder="1" applyAlignment="1" applyProtection="1">
      <alignment horizontal="center" vertical="center"/>
      <protection hidden="1"/>
    </xf>
    <xf numFmtId="0" fontId="10" fillId="2" borderId="32" xfId="41" applyFont="1" applyFill="1" applyBorder="1" applyAlignment="1" applyProtection="1">
      <alignment horizontal="center" vertical="center"/>
      <protection hidden="1"/>
    </xf>
    <xf numFmtId="0" fontId="18" fillId="2" borderId="49" xfId="41" applyFont="1" applyFill="1" applyBorder="1" applyAlignment="1" applyProtection="1">
      <alignment horizontal="center" vertical="center"/>
      <protection hidden="1"/>
    </xf>
    <xf numFmtId="0" fontId="7" fillId="0" borderId="11" xfId="41" applyFont="1" applyFill="1" applyBorder="1" applyAlignment="1" applyProtection="1">
      <alignment horizontal="center" vertical="center"/>
      <protection locked="0"/>
    </xf>
    <xf numFmtId="0" fontId="7" fillId="0" borderId="13" xfId="41" applyFont="1" applyFill="1" applyBorder="1" applyAlignment="1" applyProtection="1">
      <alignment horizontal="center" vertical="center"/>
      <protection locked="0"/>
    </xf>
    <xf numFmtId="0" fontId="18" fillId="2" borderId="49" xfId="41" applyFont="1" applyFill="1" applyBorder="1" applyAlignment="1" applyProtection="1">
      <alignment horizontal="center" vertical="center"/>
      <protection locked="0"/>
    </xf>
    <xf numFmtId="0" fontId="7" fillId="0" borderId="12" xfId="41" applyFont="1" applyBorder="1" applyAlignment="1" applyProtection="1">
      <alignment horizontal="center"/>
      <protection locked="0"/>
    </xf>
    <xf numFmtId="0" fontId="7" fillId="0" borderId="13" xfId="41" applyFont="1" applyBorder="1" applyAlignment="1" applyProtection="1">
      <alignment horizontal="center"/>
      <protection locked="0"/>
    </xf>
    <xf numFmtId="0" fontId="10" fillId="2" borderId="8" xfId="41" applyFont="1" applyFill="1" applyBorder="1" applyAlignment="1" applyProtection="1">
      <alignment horizontal="center" vertical="center"/>
      <protection hidden="1"/>
    </xf>
    <xf numFmtId="0" fontId="10" fillId="2" borderId="9" xfId="41" applyFont="1" applyFill="1" applyBorder="1" applyAlignment="1" applyProtection="1">
      <alignment horizontal="center" vertical="center"/>
      <protection hidden="1"/>
    </xf>
    <xf numFmtId="0" fontId="10" fillId="2" borderId="10" xfId="41" applyFont="1" applyFill="1" applyBorder="1" applyAlignment="1" applyProtection="1">
      <alignment horizontal="center" vertical="center"/>
      <protection hidden="1"/>
    </xf>
    <xf numFmtId="0" fontId="10" fillId="2" borderId="166" xfId="41" applyFont="1" applyFill="1" applyBorder="1" applyAlignment="1" applyProtection="1">
      <alignment horizontal="center" vertical="center"/>
      <protection hidden="1"/>
    </xf>
    <xf numFmtId="0" fontId="10" fillId="2" borderId="167" xfId="41" applyFont="1" applyFill="1" applyBorder="1" applyAlignment="1" applyProtection="1">
      <alignment horizontal="center" vertical="center"/>
      <protection hidden="1"/>
    </xf>
    <xf numFmtId="0" fontId="10" fillId="2" borderId="168" xfId="41" applyFont="1" applyFill="1" applyBorder="1" applyAlignment="1" applyProtection="1">
      <alignment horizontal="center" vertical="center"/>
      <protection hidden="1"/>
    </xf>
    <xf numFmtId="0" fontId="10" fillId="2" borderId="169" xfId="41" applyFont="1" applyFill="1" applyBorder="1" applyAlignment="1" applyProtection="1">
      <alignment horizontal="center" vertical="center"/>
      <protection hidden="1"/>
    </xf>
    <xf numFmtId="0" fontId="10" fillId="2" borderId="170" xfId="41" applyFont="1" applyFill="1" applyBorder="1" applyAlignment="1" applyProtection="1">
      <alignment horizontal="center" vertical="center"/>
      <protection hidden="1"/>
    </xf>
    <xf numFmtId="0" fontId="10" fillId="2" borderId="171" xfId="41" applyFont="1" applyFill="1" applyBorder="1" applyAlignment="1" applyProtection="1">
      <alignment horizontal="center" vertical="center"/>
      <protection hidden="1"/>
    </xf>
    <xf numFmtId="0" fontId="7" fillId="0" borderId="53" xfId="41" applyFont="1" applyFill="1" applyBorder="1" applyAlignment="1" applyProtection="1">
      <alignment horizontal="center" vertical="center"/>
      <protection locked="0"/>
    </xf>
    <xf numFmtId="0" fontId="7" fillId="0" borderId="15" xfId="41" applyFont="1" applyBorder="1" applyAlignment="1" applyProtection="1">
      <alignment horizontal="center"/>
      <protection locked="0"/>
    </xf>
    <xf numFmtId="0" fontId="18" fillId="2" borderId="16" xfId="41" applyFont="1" applyFill="1" applyBorder="1" applyAlignment="1" applyProtection="1">
      <alignment horizontal="center" vertical="center"/>
      <protection hidden="1"/>
    </xf>
    <xf numFmtId="0" fontId="3" fillId="0" borderId="0" xfId="41" applyFont="1" applyBorder="1" applyAlignment="1" applyProtection="1">
      <alignment horizontal="center" vertical="center"/>
      <protection hidden="1"/>
    </xf>
    <xf numFmtId="0" fontId="18" fillId="2" borderId="50" xfId="41" applyFont="1" applyFill="1" applyBorder="1" applyAlignment="1" applyProtection="1">
      <alignment horizontal="center" vertical="center"/>
      <protection hidden="1"/>
    </xf>
    <xf numFmtId="0" fontId="18" fillId="2" borderId="51" xfId="41" applyFont="1" applyFill="1" applyBorder="1" applyAlignment="1" applyProtection="1">
      <alignment horizontal="center" vertical="center"/>
      <protection hidden="1"/>
    </xf>
    <xf numFmtId="0" fontId="10" fillId="2" borderId="43" xfId="41" applyFont="1" applyFill="1" applyBorder="1" applyAlignment="1" applyProtection="1">
      <alignment horizontal="center" vertical="center"/>
      <protection hidden="1"/>
    </xf>
    <xf numFmtId="0" fontId="10" fillId="2" borderId="36" xfId="41" applyFont="1" applyFill="1" applyBorder="1" applyAlignment="1" applyProtection="1">
      <alignment horizontal="center" vertical="center"/>
      <protection hidden="1"/>
    </xf>
    <xf numFmtId="0" fontId="10" fillId="2" borderId="172" xfId="41" applyFont="1" applyFill="1" applyBorder="1" applyAlignment="1" applyProtection="1">
      <alignment horizontal="center" vertical="center"/>
      <protection hidden="1"/>
    </xf>
    <xf numFmtId="0" fontId="10" fillId="2" borderId="173" xfId="41" applyFont="1" applyFill="1" applyBorder="1" applyAlignment="1" applyProtection="1">
      <alignment horizontal="center" vertical="center"/>
      <protection hidden="1"/>
    </xf>
    <xf numFmtId="0" fontId="10" fillId="2" borderId="174" xfId="41" applyFont="1" applyFill="1" applyBorder="1" applyAlignment="1" applyProtection="1">
      <alignment horizontal="center" vertical="center"/>
      <protection hidden="1"/>
    </xf>
    <xf numFmtId="0" fontId="18" fillId="2" borderId="52" xfId="41" applyFont="1" applyFill="1" applyBorder="1" applyAlignment="1" applyProtection="1">
      <alignment horizontal="center" vertical="center"/>
      <protection hidden="1"/>
    </xf>
    <xf numFmtId="0" fontId="5" fillId="2" borderId="1" xfId="41" applyFont="1" applyFill="1" applyBorder="1" applyAlignment="1" applyProtection="1">
      <alignment horizontal="center" vertical="center"/>
      <protection hidden="1"/>
    </xf>
    <xf numFmtId="0" fontId="5" fillId="2" borderId="48" xfId="41" applyFont="1" applyFill="1" applyBorder="1" applyAlignment="1" applyProtection="1">
      <alignment horizontal="center" vertical="center"/>
      <protection hidden="1"/>
    </xf>
    <xf numFmtId="0" fontId="5" fillId="2" borderId="2" xfId="41" applyFont="1" applyFill="1" applyBorder="1" applyAlignment="1" applyProtection="1">
      <alignment horizontal="center" vertical="center"/>
      <protection hidden="1"/>
    </xf>
    <xf numFmtId="0" fontId="18" fillId="2" borderId="6" xfId="41" applyFont="1" applyFill="1" applyBorder="1" applyAlignment="1">
      <alignment horizontal="center" vertical="center"/>
    </xf>
    <xf numFmtId="0" fontId="18" fillId="2" borderId="49" xfId="41" applyFont="1" applyFill="1" applyBorder="1" applyAlignment="1">
      <alignment horizontal="center" vertical="center"/>
    </xf>
    <xf numFmtId="0" fontId="18" fillId="2" borderId="7" xfId="41" applyFont="1" applyFill="1" applyBorder="1" applyAlignment="1">
      <alignment horizontal="center" vertical="center"/>
    </xf>
    <xf numFmtId="0" fontId="5" fillId="2" borderId="56" xfId="41" applyFont="1" applyFill="1" applyBorder="1" applyAlignment="1" applyProtection="1">
      <alignment horizontal="center" vertical="top"/>
      <protection hidden="1"/>
    </xf>
    <xf numFmtId="0" fontId="5" fillId="2" borderId="57" xfId="41" applyFont="1" applyFill="1" applyBorder="1" applyAlignment="1" applyProtection="1">
      <alignment horizontal="center" vertical="top"/>
      <protection hidden="1"/>
    </xf>
    <xf numFmtId="0" fontId="19" fillId="2" borderId="27" xfId="41" applyFont="1" applyFill="1" applyBorder="1" applyAlignment="1" applyProtection="1">
      <alignment horizontal="center"/>
      <protection hidden="1"/>
    </xf>
    <xf numFmtId="0" fontId="19" fillId="2" borderId="28" xfId="41" applyFont="1" applyFill="1" applyBorder="1" applyAlignment="1" applyProtection="1">
      <alignment horizontal="center"/>
      <protection hidden="1"/>
    </xf>
    <xf numFmtId="0" fontId="7" fillId="3" borderId="11" xfId="41" applyFont="1" applyFill="1" applyBorder="1" applyAlignment="1" applyProtection="1">
      <alignment horizontal="center" vertical="center"/>
      <protection locked="0"/>
    </xf>
    <xf numFmtId="0" fontId="7" fillId="3" borderId="13" xfId="41" applyFont="1" applyFill="1" applyBorder="1" applyAlignment="1" applyProtection="1">
      <alignment horizontal="center" vertical="center"/>
      <protection locked="0"/>
    </xf>
    <xf numFmtId="3" fontId="7" fillId="3" borderId="11" xfId="41" applyNumberFormat="1" applyFont="1" applyFill="1" applyBorder="1" applyAlignment="1" applyProtection="1">
      <alignment horizontal="center" vertical="center"/>
      <protection locked="0"/>
    </xf>
    <xf numFmtId="3" fontId="7" fillId="3" borderId="13" xfId="41" applyNumberFormat="1" applyFont="1" applyFill="1" applyBorder="1" applyAlignment="1" applyProtection="1">
      <alignment horizontal="center" vertical="center"/>
      <protection locked="0"/>
    </xf>
    <xf numFmtId="0" fontId="5" fillId="2" borderId="27" xfId="41" applyFont="1" applyFill="1" applyBorder="1" applyAlignment="1" applyProtection="1">
      <alignment horizontal="center"/>
      <protection hidden="1"/>
    </xf>
    <xf numFmtId="0" fontId="5" fillId="2" borderId="28" xfId="41" applyFont="1" applyFill="1" applyBorder="1" applyAlignment="1" applyProtection="1">
      <alignment horizontal="center"/>
      <protection hidden="1"/>
    </xf>
    <xf numFmtId="0" fontId="18" fillId="2" borderId="6" xfId="41" applyFont="1" applyFill="1" applyBorder="1" applyAlignment="1" applyProtection="1">
      <alignment horizontal="center" vertical="center"/>
      <protection locked="0"/>
    </xf>
    <xf numFmtId="0" fontId="18" fillId="2" borderId="7" xfId="41" applyFont="1" applyFill="1" applyBorder="1" applyAlignment="1" applyProtection="1">
      <alignment horizontal="center" vertical="center"/>
      <protection locked="0"/>
    </xf>
    <xf numFmtId="0" fontId="2" fillId="0" borderId="9" xfId="41" applyFont="1" applyFill="1" applyBorder="1" applyAlignment="1" applyProtection="1">
      <alignment horizontal="left" vertical="center"/>
      <protection hidden="1"/>
    </xf>
    <xf numFmtId="0" fontId="8" fillId="0" borderId="12" xfId="41" applyFont="1" applyBorder="1" applyAlignment="1" applyProtection="1">
      <alignment horizontal="center" vertical="center"/>
      <protection hidden="1"/>
    </xf>
    <xf numFmtId="0" fontId="5" fillId="2" borderId="56" xfId="41" applyFont="1" applyFill="1" applyBorder="1" applyAlignment="1" applyProtection="1">
      <alignment horizontal="center" vertical="center"/>
      <protection hidden="1"/>
    </xf>
    <xf numFmtId="0" fontId="5" fillId="2" borderId="57" xfId="41" applyFont="1" applyFill="1" applyBorder="1" applyAlignment="1" applyProtection="1">
      <alignment horizontal="center" vertical="center"/>
      <protection hidden="1"/>
    </xf>
    <xf numFmtId="0" fontId="5" fillId="2" borderId="27" xfId="41" applyFont="1" applyFill="1" applyBorder="1" applyAlignment="1" applyProtection="1">
      <alignment horizontal="center" vertical="top"/>
      <protection hidden="1"/>
    </xf>
    <xf numFmtId="0" fontId="5" fillId="2" borderId="28" xfId="41" applyFont="1" applyFill="1" applyBorder="1" applyAlignment="1" applyProtection="1">
      <alignment horizontal="center" vertical="top"/>
      <protection hidden="1"/>
    </xf>
    <xf numFmtId="0" fontId="5" fillId="2" borderId="50" xfId="41" applyFont="1" applyFill="1" applyBorder="1" applyAlignment="1" applyProtection="1">
      <alignment horizontal="center" vertical="center"/>
      <protection hidden="1"/>
    </xf>
    <xf numFmtId="0" fontId="5" fillId="2" borderId="134" xfId="41" applyFont="1" applyFill="1" applyBorder="1" applyAlignment="1" applyProtection="1">
      <alignment horizontal="center" vertical="center"/>
      <protection hidden="1"/>
    </xf>
    <xf numFmtId="3" fontId="5" fillId="2" borderId="56" xfId="41" applyNumberFormat="1" applyFont="1" applyFill="1" applyBorder="1" applyAlignment="1" applyProtection="1">
      <alignment horizontal="center" vertical="center"/>
      <protection hidden="1"/>
    </xf>
    <xf numFmtId="3" fontId="5" fillId="2" borderId="12" xfId="41" applyNumberFormat="1" applyFont="1" applyFill="1" applyBorder="1" applyAlignment="1" applyProtection="1">
      <alignment horizontal="center" vertical="center"/>
      <protection hidden="1"/>
    </xf>
    <xf numFmtId="0" fontId="5" fillId="2" borderId="4" xfId="41" applyFont="1" applyFill="1" applyBorder="1" applyAlignment="1" applyProtection="1">
      <alignment horizontal="center"/>
      <protection hidden="1"/>
    </xf>
    <xf numFmtId="3" fontId="5" fillId="2" borderId="4" xfId="41" applyNumberFormat="1" applyFont="1" applyFill="1" applyBorder="1" applyAlignment="1" applyProtection="1">
      <alignment horizontal="center" vertical="center"/>
      <protection hidden="1"/>
    </xf>
    <xf numFmtId="3" fontId="5" fillId="2" borderId="144" xfId="41" applyNumberFormat="1" applyFont="1" applyFill="1" applyBorder="1" applyAlignment="1" applyProtection="1">
      <alignment horizontal="center" vertical="center"/>
      <protection hidden="1"/>
    </xf>
    <xf numFmtId="3" fontId="5" fillId="2" borderId="9" xfId="41" applyNumberFormat="1" applyFont="1" applyFill="1" applyBorder="1" applyAlignment="1" applyProtection="1">
      <alignment horizontal="center" vertical="center"/>
      <protection hidden="1"/>
    </xf>
    <xf numFmtId="3" fontId="5" fillId="2" borderId="145" xfId="41" applyNumberFormat="1" applyFont="1" applyFill="1" applyBorder="1" applyAlignment="1" applyProtection="1">
      <alignment horizontal="center" vertical="center"/>
      <protection hidden="1"/>
    </xf>
    <xf numFmtId="0" fontId="5" fillId="2" borderId="131" xfId="41" applyFont="1" applyFill="1" applyBorder="1" applyAlignment="1" applyProtection="1">
      <alignment horizontal="center" vertical="center"/>
      <protection hidden="1"/>
    </xf>
    <xf numFmtId="0" fontId="5" fillId="2" borderId="4" xfId="41" applyFont="1" applyFill="1" applyBorder="1" applyAlignment="1" applyProtection="1">
      <alignment horizontal="center" vertical="center"/>
      <protection hidden="1"/>
    </xf>
    <xf numFmtId="0" fontId="5" fillId="2" borderId="121" xfId="41" applyFont="1" applyFill="1" applyBorder="1" applyAlignment="1" applyProtection="1">
      <alignment horizontal="center" vertical="center"/>
      <protection hidden="1"/>
    </xf>
    <xf numFmtId="0" fontId="5" fillId="2" borderId="9" xfId="41" applyFont="1" applyFill="1" applyBorder="1" applyAlignment="1" applyProtection="1">
      <alignment horizontal="center" vertical="center"/>
      <protection hidden="1"/>
    </xf>
    <xf numFmtId="3" fontId="5" fillId="2" borderId="5" xfId="41" applyNumberFormat="1" applyFont="1" applyFill="1" applyBorder="1" applyAlignment="1" applyProtection="1">
      <alignment horizontal="center" vertical="center"/>
      <protection hidden="1"/>
    </xf>
    <xf numFmtId="3" fontId="5" fillId="2" borderId="10" xfId="41" applyNumberFormat="1" applyFont="1" applyFill="1" applyBorder="1" applyAlignment="1" applyProtection="1">
      <alignment horizontal="center" vertical="center"/>
      <protection hidden="1"/>
    </xf>
    <xf numFmtId="0" fontId="5" fillId="2" borderId="9" xfId="41" applyFont="1" applyFill="1" applyBorder="1" applyAlignment="1" applyProtection="1">
      <alignment horizontal="center" vertical="top"/>
      <protection hidden="1"/>
    </xf>
    <xf numFmtId="0" fontId="8" fillId="0" borderId="4" xfId="41" applyFont="1" applyBorder="1" applyAlignment="1" applyProtection="1">
      <alignment horizontal="center" vertical="center"/>
      <protection hidden="1"/>
    </xf>
    <xf numFmtId="0" fontId="5" fillId="2" borderId="144" xfId="41" applyFont="1" applyFill="1" applyBorder="1" applyAlignment="1" applyProtection="1">
      <alignment horizontal="center"/>
      <protection hidden="1"/>
    </xf>
    <xf numFmtId="0" fontId="5" fillId="2" borderId="13" xfId="41" applyFont="1" applyFill="1" applyBorder="1" applyAlignment="1" applyProtection="1">
      <alignment horizontal="center" vertical="center"/>
      <protection hidden="1"/>
    </xf>
    <xf numFmtId="0" fontId="5" fillId="2" borderId="54" xfId="41" applyFont="1" applyFill="1" applyBorder="1" applyAlignment="1" applyProtection="1">
      <alignment horizontal="center" vertical="top"/>
      <protection hidden="1"/>
    </xf>
    <xf numFmtId="0" fontId="5" fillId="2" borderId="55" xfId="41" applyFont="1" applyFill="1" applyBorder="1" applyAlignment="1" applyProtection="1">
      <alignment horizontal="center" vertical="top"/>
      <protection hidden="1"/>
    </xf>
    <xf numFmtId="0" fontId="10" fillId="2" borderId="27" xfId="2" applyFont="1" applyFill="1" applyBorder="1" applyAlignment="1" applyProtection="1">
      <alignment horizontal="center" vertical="center"/>
      <protection hidden="1"/>
    </xf>
    <xf numFmtId="0" fontId="10" fillId="2" borderId="0" xfId="2" applyFont="1" applyFill="1" applyBorder="1" applyAlignment="1" applyProtection="1">
      <alignment horizontal="center" vertical="center"/>
      <protection hidden="1"/>
    </xf>
    <xf numFmtId="0" fontId="10" fillId="2" borderId="28" xfId="2" applyFont="1" applyFill="1" applyBorder="1" applyAlignment="1" applyProtection="1">
      <alignment horizontal="center" vertical="center"/>
      <protection hidden="1"/>
    </xf>
    <xf numFmtId="0" fontId="18" fillId="2" borderId="27" xfId="2" applyFont="1" applyFill="1" applyBorder="1" applyAlignment="1" applyProtection="1">
      <alignment horizontal="center"/>
      <protection hidden="1"/>
    </xf>
    <xf numFmtId="0" fontId="18" fillId="2" borderId="0" xfId="2" applyFont="1" applyFill="1" applyBorder="1" applyAlignment="1" applyProtection="1">
      <alignment horizontal="center"/>
      <protection hidden="1"/>
    </xf>
    <xf numFmtId="0" fontId="18" fillId="2" borderId="28" xfId="2" applyFont="1" applyFill="1" applyBorder="1" applyAlignment="1" applyProtection="1">
      <alignment horizontal="center"/>
      <protection hidden="1"/>
    </xf>
    <xf numFmtId="4" fontId="71" fillId="2" borderId="27" xfId="2" applyNumberFormat="1" applyFont="1" applyFill="1" applyBorder="1" applyAlignment="1" applyProtection="1">
      <alignment horizontal="center" vertical="center"/>
      <protection hidden="1"/>
    </xf>
    <xf numFmtId="4" fontId="71" fillId="2" borderId="0" xfId="2" applyNumberFormat="1" applyFont="1" applyFill="1" applyBorder="1" applyAlignment="1" applyProtection="1">
      <alignment horizontal="center" vertical="center"/>
      <protection hidden="1"/>
    </xf>
    <xf numFmtId="4" fontId="71" fillId="2" borderId="28" xfId="2" applyNumberFormat="1" applyFont="1" applyFill="1" applyBorder="1" applyAlignment="1" applyProtection="1">
      <alignment horizontal="center" vertical="center"/>
      <protection hidden="1"/>
    </xf>
    <xf numFmtId="4" fontId="71" fillId="2" borderId="8" xfId="2" applyNumberFormat="1" applyFont="1" applyFill="1" applyBorder="1" applyAlignment="1" applyProtection="1">
      <alignment horizontal="center" vertical="center"/>
      <protection hidden="1"/>
    </xf>
    <xf numFmtId="4" fontId="71" fillId="2" borderId="9" xfId="2" applyNumberFormat="1" applyFont="1" applyFill="1" applyBorder="1" applyAlignment="1" applyProtection="1">
      <alignment horizontal="center" vertical="center"/>
      <protection hidden="1"/>
    </xf>
    <xf numFmtId="4" fontId="71" fillId="2" borderId="10" xfId="2" applyNumberFormat="1" applyFont="1" applyFill="1" applyBorder="1" applyAlignment="1" applyProtection="1">
      <alignment horizontal="center" vertical="center"/>
      <protection hidden="1"/>
    </xf>
    <xf numFmtId="0" fontId="57" fillId="0" borderId="0" xfId="2" applyFont="1" applyBorder="1" applyAlignment="1" applyProtection="1">
      <alignment horizontal="center"/>
      <protection hidden="1"/>
    </xf>
    <xf numFmtId="0" fontId="57" fillId="0" borderId="0" xfId="2" applyFont="1" applyAlignment="1" applyProtection="1">
      <protection hidden="1"/>
    </xf>
    <xf numFmtId="0" fontId="44" fillId="0" borderId="0" xfId="2" applyFont="1" applyAlignment="1" applyProtection="1">
      <protection hidden="1"/>
    </xf>
    <xf numFmtId="0" fontId="57" fillId="0" borderId="0" xfId="2" applyFont="1" applyAlignment="1" applyProtection="1">
      <alignment horizontal="center"/>
      <protection hidden="1"/>
    </xf>
    <xf numFmtId="0" fontId="57" fillId="0" borderId="0" xfId="2" applyFont="1" applyAlignment="1" applyProtection="1">
      <alignment horizontal="center" vertical="center"/>
      <protection hidden="1"/>
    </xf>
    <xf numFmtId="0" fontId="10" fillId="2" borderId="3" xfId="2" applyFont="1" applyFill="1" applyBorder="1" applyAlignment="1" applyProtection="1">
      <alignment horizontal="center" vertical="center"/>
      <protection hidden="1"/>
    </xf>
    <xf numFmtId="0" fontId="10" fillId="2" borderId="4" xfId="2" applyFont="1" applyFill="1" applyBorder="1" applyAlignment="1" applyProtection="1">
      <alignment horizontal="center" vertical="center"/>
      <protection hidden="1"/>
    </xf>
    <xf numFmtId="0" fontId="10" fillId="2" borderId="5" xfId="2" applyFont="1" applyFill="1" applyBorder="1" applyAlignment="1" applyProtection="1">
      <alignment horizontal="center" vertical="center"/>
      <protection hidden="1"/>
    </xf>
    <xf numFmtId="0" fontId="10" fillId="2" borderId="27" xfId="2" applyFont="1" applyFill="1" applyBorder="1" applyAlignment="1" applyProtection="1">
      <alignment horizontal="center"/>
      <protection hidden="1"/>
    </xf>
    <xf numFmtId="0" fontId="10" fillId="2" borderId="0" xfId="2" applyFont="1" applyFill="1" applyBorder="1" applyAlignment="1" applyProtection="1">
      <alignment horizontal="center"/>
      <protection hidden="1"/>
    </xf>
    <xf numFmtId="0" fontId="10" fillId="2" borderId="28" xfId="2" applyFont="1" applyFill="1" applyBorder="1" applyAlignment="1" applyProtection="1">
      <alignment horizontal="center"/>
      <protection hidden="1"/>
    </xf>
    <xf numFmtId="168" fontId="12" fillId="10" borderId="15" xfId="2" applyNumberFormat="1" applyFont="1" applyFill="1" applyBorder="1" applyAlignment="1" applyProtection="1">
      <alignment horizontal="center" vertical="center"/>
      <protection hidden="1"/>
    </xf>
    <xf numFmtId="0" fontId="10" fillId="2" borderId="11" xfId="2" applyFont="1" applyFill="1" applyBorder="1" applyAlignment="1" applyProtection="1">
      <alignment horizontal="center" vertical="center"/>
      <protection hidden="1"/>
    </xf>
    <xf numFmtId="0" fontId="10" fillId="2" borderId="12" xfId="2" applyFont="1" applyFill="1" applyBorder="1" applyAlignment="1" applyProtection="1">
      <alignment horizontal="center" vertical="center"/>
      <protection hidden="1"/>
    </xf>
    <xf numFmtId="0" fontId="10" fillId="2" borderId="13" xfId="2" applyFont="1" applyFill="1" applyBorder="1" applyAlignment="1" applyProtection="1">
      <alignment horizontal="center" vertical="center"/>
      <protection hidden="1"/>
    </xf>
    <xf numFmtId="174" fontId="10" fillId="2" borderId="11" xfId="2" applyNumberFormat="1" applyFont="1" applyFill="1" applyBorder="1" applyAlignment="1" applyProtection="1">
      <alignment horizontal="center" vertical="center"/>
      <protection hidden="1"/>
    </xf>
    <xf numFmtId="174" fontId="10" fillId="2" borderId="13" xfId="2" applyNumberFormat="1" applyFont="1" applyFill="1" applyBorder="1" applyAlignment="1" applyProtection="1">
      <alignment horizontal="center" vertical="center"/>
      <protection hidden="1"/>
    </xf>
    <xf numFmtId="0" fontId="80" fillId="2" borderId="11" xfId="11" applyFont="1" applyFill="1" applyBorder="1" applyAlignment="1" applyProtection="1">
      <alignment horizontal="center" vertical="center"/>
      <protection hidden="1"/>
    </xf>
    <xf numFmtId="0" fontId="80" fillId="2" borderId="12" xfId="11" applyFont="1" applyFill="1" applyBorder="1" applyAlignment="1" applyProtection="1">
      <alignment horizontal="center" vertical="center"/>
      <protection hidden="1"/>
    </xf>
    <xf numFmtId="0" fontId="80" fillId="2" borderId="13" xfId="11" applyFont="1" applyFill="1" applyBorder="1" applyAlignment="1" applyProtection="1">
      <alignment horizontal="center" vertical="center"/>
      <protection hidden="1"/>
    </xf>
    <xf numFmtId="168" fontId="24" fillId="10" borderId="15" xfId="2" applyNumberFormat="1" applyFont="1" applyFill="1" applyBorder="1" applyAlignment="1" applyProtection="1">
      <alignment horizontal="center" vertical="center"/>
      <protection hidden="1"/>
    </xf>
    <xf numFmtId="169" fontId="12" fillId="10" borderId="15" xfId="2" applyNumberFormat="1" applyFont="1" applyFill="1" applyBorder="1" applyAlignment="1" applyProtection="1">
      <alignment horizontal="center" vertical="center"/>
      <protection hidden="1"/>
    </xf>
    <xf numFmtId="169" fontId="12" fillId="3" borderId="15" xfId="2" applyNumberFormat="1" applyFont="1" applyFill="1" applyBorder="1" applyAlignment="1" applyProtection="1">
      <alignment horizontal="center" vertical="center"/>
      <protection locked="0"/>
    </xf>
    <xf numFmtId="0" fontId="12" fillId="10" borderId="15" xfId="2" applyFont="1" applyFill="1" applyBorder="1" applyAlignment="1" applyProtection="1">
      <alignment horizontal="center" vertical="center"/>
      <protection hidden="1"/>
    </xf>
    <xf numFmtId="173" fontId="12" fillId="3" borderId="15" xfId="2" applyNumberFormat="1" applyFont="1" applyFill="1" applyBorder="1" applyAlignment="1" applyProtection="1">
      <alignment horizontal="center" vertical="center"/>
      <protection locked="0"/>
    </xf>
    <xf numFmtId="0" fontId="18" fillId="2" borderId="11" xfId="2" applyFont="1" applyFill="1" applyBorder="1" applyAlignment="1" applyProtection="1">
      <alignment horizontal="center" vertical="center"/>
      <protection hidden="1"/>
    </xf>
    <xf numFmtId="0" fontId="18" fillId="2" borderId="12" xfId="2" applyFont="1" applyFill="1" applyBorder="1" applyAlignment="1" applyProtection="1">
      <alignment horizontal="center" vertical="center"/>
      <protection hidden="1"/>
    </xf>
    <xf numFmtId="0" fontId="18" fillId="2" borderId="13" xfId="2" applyFont="1" applyFill="1" applyBorder="1" applyAlignment="1" applyProtection="1">
      <alignment horizontal="center" vertical="center"/>
      <protection hidden="1"/>
    </xf>
    <xf numFmtId="0" fontId="56" fillId="0" borderId="9" xfId="2" applyFont="1" applyBorder="1" applyAlignment="1" applyProtection="1">
      <alignment horizontal="left" vertical="center"/>
      <protection hidden="1"/>
    </xf>
    <xf numFmtId="0" fontId="43" fillId="0" borderId="0" xfId="2" applyFont="1" applyBorder="1" applyAlignment="1" applyProtection="1">
      <alignment horizontal="left" vertical="center"/>
      <protection hidden="1"/>
    </xf>
    <xf numFmtId="168" fontId="12" fillId="7" borderId="15" xfId="2" applyNumberFormat="1" applyFont="1" applyFill="1" applyBorder="1" applyAlignment="1" applyProtection="1">
      <alignment horizontal="center" vertical="center"/>
      <protection hidden="1"/>
    </xf>
    <xf numFmtId="168" fontId="24" fillId="7" borderId="15" xfId="2" applyNumberFormat="1" applyFont="1" applyFill="1" applyBorder="1" applyAlignment="1" applyProtection="1">
      <alignment horizontal="center" vertical="center"/>
      <protection hidden="1"/>
    </xf>
    <xf numFmtId="173" fontId="12" fillId="10" borderId="15" xfId="2" applyNumberFormat="1" applyFont="1" applyFill="1" applyBorder="1" applyAlignment="1" applyProtection="1">
      <alignment horizontal="center" vertical="center"/>
      <protection hidden="1"/>
    </xf>
    <xf numFmtId="168" fontId="12" fillId="3" borderId="15" xfId="2" applyNumberFormat="1" applyFont="1" applyFill="1" applyBorder="1" applyAlignment="1" applyProtection="1">
      <alignment horizontal="center" vertical="center"/>
      <protection locked="0"/>
    </xf>
    <xf numFmtId="0" fontId="12" fillId="6" borderId="211" xfId="62" applyFont="1" applyFill="1" applyBorder="1" applyAlignment="1" applyProtection="1">
      <alignment horizontal="center" vertical="center"/>
      <protection hidden="1"/>
    </xf>
    <xf numFmtId="0" fontId="12" fillId="6" borderId="118" xfId="62" applyFont="1" applyFill="1" applyBorder="1" applyAlignment="1" applyProtection="1">
      <alignment horizontal="center" vertical="center"/>
      <protection hidden="1"/>
    </xf>
    <xf numFmtId="169" fontId="12" fillId="7" borderId="15" xfId="2" applyNumberFormat="1" applyFont="1" applyFill="1" applyBorder="1" applyAlignment="1" applyProtection="1">
      <alignment horizontal="center" vertical="center"/>
      <protection hidden="1"/>
    </xf>
    <xf numFmtId="0" fontId="5" fillId="2" borderId="64" xfId="62" applyFont="1" applyFill="1" applyBorder="1" applyAlignment="1" applyProtection="1">
      <alignment horizontal="center" vertical="center"/>
      <protection hidden="1"/>
    </xf>
    <xf numFmtId="0" fontId="20" fillId="2" borderId="65" xfId="62" applyFont="1" applyFill="1" applyBorder="1" applyAlignment="1" applyProtection="1">
      <alignment horizontal="center" vertical="center"/>
      <protection hidden="1"/>
    </xf>
    <xf numFmtId="0" fontId="12" fillId="6" borderId="75" xfId="62" applyFont="1" applyFill="1" applyBorder="1" applyAlignment="1" applyProtection="1">
      <alignment horizontal="center" vertical="center"/>
      <protection hidden="1"/>
    </xf>
    <xf numFmtId="0" fontId="12" fillId="6" borderId="15" xfId="62" applyFont="1" applyFill="1" applyBorder="1" applyAlignment="1" applyProtection="1">
      <alignment horizontal="center" vertical="center"/>
      <protection hidden="1"/>
    </xf>
    <xf numFmtId="0" fontId="5" fillId="2" borderId="17" xfId="2" applyFont="1" applyFill="1" applyBorder="1" applyAlignment="1" applyProtection="1">
      <alignment horizontal="center" vertical="center"/>
      <protection hidden="1"/>
    </xf>
    <xf numFmtId="0" fontId="54" fillId="2" borderId="18" xfId="2" applyFont="1" applyFill="1" applyBorder="1" applyAlignment="1" applyProtection="1">
      <alignment horizontal="center" vertical="center"/>
      <protection hidden="1"/>
    </xf>
    <xf numFmtId="0" fontId="12" fillId="6" borderId="80" xfId="62" applyFont="1" applyFill="1" applyBorder="1" applyAlignment="1" applyProtection="1">
      <alignment horizontal="center" vertical="center"/>
      <protection hidden="1"/>
    </xf>
    <xf numFmtId="0" fontId="12" fillId="6" borderId="53" xfId="62" applyFont="1" applyFill="1" applyBorder="1" applyAlignment="1" applyProtection="1">
      <alignment horizontal="center" vertical="center"/>
      <protection hidden="1"/>
    </xf>
    <xf numFmtId="0" fontId="12" fillId="7" borderId="15" xfId="2" applyFont="1" applyFill="1" applyBorder="1" applyAlignment="1" applyProtection="1">
      <alignment horizontal="center" vertical="center"/>
      <protection hidden="1"/>
    </xf>
    <xf numFmtId="173" fontId="12" fillId="7" borderId="15" xfId="2" applyNumberFormat="1" applyFont="1" applyFill="1" applyBorder="1" applyAlignment="1" applyProtection="1">
      <alignment horizontal="center" vertical="center"/>
      <protection hidden="1"/>
    </xf>
    <xf numFmtId="0" fontId="12" fillId="6" borderId="82" xfId="62" applyFont="1" applyFill="1" applyBorder="1" applyAlignment="1" applyProtection="1">
      <alignment horizontal="center" vertical="center"/>
      <protection hidden="1"/>
    </xf>
    <xf numFmtId="0" fontId="12" fillId="6" borderId="84" xfId="62" applyFont="1" applyFill="1" applyBorder="1" applyAlignment="1" applyProtection="1">
      <alignment horizontal="center" vertical="center"/>
      <protection hidden="1"/>
    </xf>
    <xf numFmtId="0" fontId="5" fillId="2" borderId="47" xfId="2" applyFont="1" applyFill="1" applyBorder="1" applyAlignment="1" applyProtection="1">
      <alignment horizontal="center" vertical="center"/>
      <protection hidden="1"/>
    </xf>
    <xf numFmtId="0" fontId="54" fillId="2" borderId="47" xfId="2" applyFont="1" applyFill="1" applyBorder="1" applyAlignment="1" applyProtection="1">
      <alignment horizontal="center" vertical="center"/>
      <protection hidden="1"/>
    </xf>
    <xf numFmtId="0" fontId="12" fillId="6" borderId="91" xfId="62" applyFont="1" applyFill="1" applyBorder="1" applyAlignment="1" applyProtection="1">
      <alignment horizontal="center" vertical="center"/>
      <protection hidden="1"/>
    </xf>
    <xf numFmtId="0" fontId="12" fillId="6" borderId="12" xfId="62" applyFont="1" applyFill="1" applyBorder="1" applyAlignment="1" applyProtection="1">
      <alignment horizontal="center" vertical="center"/>
      <protection hidden="1"/>
    </xf>
    <xf numFmtId="168" fontId="12" fillId="8" borderId="15" xfId="2" applyNumberFormat="1" applyFont="1" applyFill="1" applyBorder="1" applyAlignment="1" applyProtection="1">
      <alignment horizontal="center" vertical="center"/>
      <protection hidden="1"/>
    </xf>
    <xf numFmtId="0" fontId="12" fillId="0" borderId="61" xfId="62" applyFont="1" applyBorder="1" applyAlignment="1" applyProtection="1">
      <alignment horizontal="left" vertical="center"/>
      <protection hidden="1"/>
    </xf>
    <xf numFmtId="0" fontId="12" fillId="0" borderId="97" xfId="62" applyFont="1" applyBorder="1" applyAlignment="1" applyProtection="1">
      <alignment horizontal="center" vertical="center"/>
      <protection hidden="1"/>
    </xf>
    <xf numFmtId="0" fontId="24" fillId="8" borderId="15" xfId="2" applyFont="1" applyFill="1" applyBorder="1" applyAlignment="1" applyProtection="1">
      <alignment horizontal="center" vertical="center"/>
      <protection hidden="1"/>
    </xf>
    <xf numFmtId="0" fontId="12" fillId="4" borderId="82" xfId="62" applyFont="1" applyFill="1" applyBorder="1" applyAlignment="1" applyProtection="1">
      <alignment horizontal="center" vertical="center"/>
      <protection hidden="1"/>
    </xf>
    <xf numFmtId="0" fontId="12" fillId="4" borderId="83" xfId="62" applyFont="1" applyFill="1" applyBorder="1" applyAlignment="1" applyProtection="1">
      <alignment horizontal="center" vertical="center"/>
      <protection hidden="1"/>
    </xf>
    <xf numFmtId="0" fontId="12" fillId="4" borderId="84" xfId="62" applyFont="1" applyFill="1" applyBorder="1" applyAlignment="1" applyProtection="1">
      <alignment horizontal="center" vertical="center"/>
      <protection hidden="1"/>
    </xf>
    <xf numFmtId="0" fontId="12" fillId="8" borderId="15" xfId="2" applyFont="1" applyFill="1" applyBorder="1" applyAlignment="1" applyProtection="1">
      <alignment horizontal="center" vertical="center"/>
      <protection hidden="1"/>
    </xf>
    <xf numFmtId="0" fontId="10" fillId="5" borderId="80" xfId="62" applyFont="1" applyFill="1" applyBorder="1" applyAlignment="1" applyProtection="1">
      <alignment horizontal="center" vertical="center"/>
      <protection hidden="1"/>
    </xf>
    <xf numFmtId="0" fontId="10" fillId="5" borderId="53" xfId="62" applyFont="1" applyFill="1" applyBorder="1" applyAlignment="1" applyProtection="1">
      <alignment horizontal="center" vertical="center"/>
      <protection hidden="1"/>
    </xf>
    <xf numFmtId="4" fontId="12" fillId="8" borderId="15" xfId="2" applyNumberFormat="1" applyFont="1" applyFill="1" applyBorder="1" applyAlignment="1" applyProtection="1">
      <alignment horizontal="center" vertical="center"/>
      <protection hidden="1"/>
    </xf>
    <xf numFmtId="0" fontId="10" fillId="5" borderId="211" xfId="62" applyFont="1" applyFill="1" applyBorder="1" applyAlignment="1" applyProtection="1">
      <alignment horizontal="center" vertical="center"/>
      <protection hidden="1"/>
    </xf>
    <xf numFmtId="0" fontId="10" fillId="5" borderId="118" xfId="62" applyFont="1" applyFill="1" applyBorder="1" applyAlignment="1" applyProtection="1">
      <alignment horizontal="center" vertical="center"/>
      <protection hidden="1"/>
    </xf>
    <xf numFmtId="0" fontId="10" fillId="5" borderId="82" xfId="62" applyFont="1" applyFill="1" applyBorder="1" applyAlignment="1" applyProtection="1">
      <alignment horizontal="center" vertical="center"/>
      <protection hidden="1"/>
    </xf>
    <xf numFmtId="0" fontId="10" fillId="5" borderId="84" xfId="62" applyFont="1" applyFill="1" applyBorder="1" applyAlignment="1" applyProtection="1">
      <alignment horizontal="center" vertical="center"/>
      <protection hidden="1"/>
    </xf>
    <xf numFmtId="0" fontId="10" fillId="5" borderId="75" xfId="62" applyFont="1" applyFill="1" applyBorder="1" applyAlignment="1" applyProtection="1">
      <alignment horizontal="center" vertical="center"/>
      <protection hidden="1"/>
    </xf>
    <xf numFmtId="0" fontId="10" fillId="5" borderId="15" xfId="62" applyFont="1" applyFill="1" applyBorder="1" applyAlignment="1" applyProtection="1">
      <alignment horizontal="center" vertical="center"/>
      <protection hidden="1"/>
    </xf>
    <xf numFmtId="164" fontId="50" fillId="2" borderId="20" xfId="2" applyNumberFormat="1" applyFont="1" applyFill="1" applyBorder="1" applyAlignment="1" applyProtection="1">
      <alignment horizontal="center" vertical="center"/>
      <protection hidden="1"/>
    </xf>
    <xf numFmtId="164" fontId="50" fillId="2" borderId="30" xfId="2" applyNumberFormat="1" applyFont="1" applyFill="1" applyBorder="1" applyAlignment="1" applyProtection="1">
      <alignment horizontal="center" vertical="center"/>
      <protection hidden="1"/>
    </xf>
    <xf numFmtId="3" fontId="50" fillId="2" borderId="29" xfId="2" applyNumberFormat="1" applyFont="1" applyFill="1" applyBorder="1" applyAlignment="1" applyProtection="1">
      <alignment horizontal="center" vertical="center"/>
      <protection hidden="1"/>
    </xf>
    <xf numFmtId="3" fontId="50" fillId="2" borderId="33" xfId="2" applyNumberFormat="1" applyFont="1" applyFill="1" applyBorder="1" applyAlignment="1" applyProtection="1">
      <alignment horizontal="center" vertical="center"/>
      <protection hidden="1"/>
    </xf>
    <xf numFmtId="3" fontId="50" fillId="2" borderId="32" xfId="2" applyNumberFormat="1" applyFont="1" applyFill="1" applyBorder="1" applyAlignment="1" applyProtection="1">
      <alignment horizontal="center" vertical="center"/>
      <protection hidden="1"/>
    </xf>
    <xf numFmtId="0" fontId="10" fillId="5" borderId="91" xfId="62" applyFont="1" applyFill="1" applyBorder="1" applyAlignment="1" applyProtection="1">
      <alignment horizontal="center" vertical="center"/>
      <protection hidden="1"/>
    </xf>
    <xf numFmtId="0" fontId="10" fillId="5" borderId="12" xfId="62" applyFont="1" applyFill="1" applyBorder="1" applyAlignment="1" applyProtection="1">
      <alignment horizontal="center" vertical="center"/>
      <protection hidden="1"/>
    </xf>
    <xf numFmtId="173" fontId="12" fillId="8" borderId="15" xfId="2" applyNumberFormat="1" applyFont="1" applyFill="1" applyBorder="1" applyAlignment="1" applyProtection="1">
      <alignment horizontal="center" vertical="center"/>
      <protection hidden="1"/>
    </xf>
    <xf numFmtId="3" fontId="2" fillId="0" borderId="9" xfId="2" applyNumberFormat="1" applyFont="1" applyFill="1" applyBorder="1" applyAlignment="1" applyProtection="1">
      <alignment horizontal="center" vertical="center"/>
      <protection hidden="1"/>
    </xf>
    <xf numFmtId="0" fontId="50" fillId="2" borderId="20" xfId="2" applyFont="1" applyFill="1" applyBorder="1" applyAlignment="1" applyProtection="1">
      <alignment horizontal="center" vertical="center"/>
      <protection hidden="1"/>
    </xf>
    <xf numFmtId="0" fontId="51" fillId="2" borderId="20" xfId="2" applyFont="1" applyFill="1" applyBorder="1" applyAlignment="1" applyProtection="1">
      <alignment horizontal="center" vertical="center"/>
      <protection hidden="1"/>
    </xf>
    <xf numFmtId="0" fontId="51" fillId="2" borderId="30" xfId="2" applyFont="1" applyFill="1" applyBorder="1" applyAlignment="1" applyProtection="1">
      <alignment horizontal="center" vertical="center"/>
      <protection hidden="1"/>
    </xf>
    <xf numFmtId="3" fontId="51" fillId="2" borderId="33" xfId="2" applyNumberFormat="1" applyFont="1" applyFill="1" applyBorder="1" applyAlignment="1" applyProtection="1">
      <alignment vertical="center"/>
      <protection hidden="1"/>
    </xf>
    <xf numFmtId="3" fontId="51" fillId="2" borderId="32" xfId="2" applyNumberFormat="1" applyFont="1" applyFill="1" applyBorder="1" applyAlignment="1" applyProtection="1">
      <alignment vertical="center"/>
      <protection hidden="1"/>
    </xf>
    <xf numFmtId="10" fontId="12" fillId="3" borderId="15" xfId="15" applyNumberFormat="1" applyFont="1" applyFill="1" applyBorder="1" applyAlignment="1" applyProtection="1">
      <alignment horizontal="center" vertical="center"/>
      <protection locked="0"/>
    </xf>
    <xf numFmtId="168" fontId="10" fillId="5" borderId="15" xfId="2" applyNumberFormat="1" applyFont="1" applyFill="1" applyBorder="1" applyAlignment="1" applyProtection="1">
      <alignment horizontal="center" vertical="center"/>
      <protection hidden="1"/>
    </xf>
    <xf numFmtId="0" fontId="10" fillId="2" borderId="31" xfId="15" applyFont="1" applyFill="1" applyBorder="1" applyAlignment="1" applyProtection="1">
      <alignment horizontal="center" vertical="center"/>
      <protection hidden="1"/>
    </xf>
    <xf numFmtId="173" fontId="10" fillId="2" borderId="43" xfId="15" applyNumberFormat="1" applyFont="1" applyFill="1" applyBorder="1" applyAlignment="1" applyProtection="1">
      <alignment horizontal="center" vertical="center"/>
      <protection hidden="1"/>
    </xf>
    <xf numFmtId="173" fontId="10" fillId="2" borderId="36" xfId="15" applyNumberFormat="1" applyFont="1" applyFill="1" applyBorder="1" applyAlignment="1" applyProtection="1">
      <alignment horizontal="center" vertical="center"/>
      <protection hidden="1"/>
    </xf>
    <xf numFmtId="0" fontId="12" fillId="0" borderId="97" xfId="62" applyFont="1" applyBorder="1" applyAlignment="1" applyProtection="1">
      <alignment horizontal="left" vertical="center"/>
      <protection hidden="1"/>
    </xf>
    <xf numFmtId="3" fontId="10" fillId="2" borderId="43" xfId="15" applyNumberFormat="1" applyFont="1" applyFill="1" applyBorder="1" applyAlignment="1" applyProtection="1">
      <alignment horizontal="center" vertical="center"/>
      <protection hidden="1"/>
    </xf>
    <xf numFmtId="3" fontId="10" fillId="2" borderId="36" xfId="15" applyNumberFormat="1" applyFont="1" applyFill="1" applyBorder="1" applyAlignment="1" applyProtection="1">
      <alignment horizontal="center" vertical="center"/>
      <protection hidden="1"/>
    </xf>
    <xf numFmtId="169" fontId="10" fillId="5" borderId="15" xfId="2" applyNumberFormat="1" applyFont="1" applyFill="1" applyBorder="1" applyAlignment="1" applyProtection="1">
      <alignment horizontal="center" vertical="center"/>
      <protection hidden="1"/>
    </xf>
    <xf numFmtId="0" fontId="22" fillId="2" borderId="6" xfId="2" applyFont="1" applyFill="1" applyBorder="1" applyAlignment="1" applyProtection="1">
      <alignment horizontal="center" vertical="center"/>
      <protection hidden="1"/>
    </xf>
    <xf numFmtId="3" fontId="15" fillId="3" borderId="15" xfId="2" applyNumberFormat="1" applyFont="1" applyFill="1" applyBorder="1" applyAlignment="1" applyProtection="1">
      <alignment horizontal="center" vertical="center"/>
      <protection locked="0"/>
    </xf>
    <xf numFmtId="0" fontId="34" fillId="0" borderId="27" xfId="15" applyFont="1" applyBorder="1" applyAlignment="1" applyProtection="1">
      <alignment horizontal="left" vertical="center"/>
      <protection hidden="1"/>
    </xf>
    <xf numFmtId="0" fontId="34" fillId="0" borderId="0" xfId="15" applyFont="1" applyBorder="1" applyAlignment="1" applyProtection="1">
      <alignment horizontal="left" vertical="center"/>
      <protection hidden="1"/>
    </xf>
    <xf numFmtId="0" fontId="10" fillId="5" borderId="15" xfId="2" applyFont="1" applyFill="1" applyBorder="1" applyAlignment="1" applyProtection="1">
      <alignment horizontal="center" vertical="center"/>
      <protection hidden="1"/>
    </xf>
    <xf numFmtId="0" fontId="22" fillId="2" borderId="19" xfId="2" applyFont="1" applyFill="1" applyBorder="1" applyAlignment="1" applyProtection="1">
      <alignment horizontal="center" vertical="center"/>
      <protection hidden="1"/>
    </xf>
    <xf numFmtId="168" fontId="10" fillId="5" borderId="11" xfId="2" applyNumberFormat="1" applyFont="1" applyFill="1" applyBorder="1" applyAlignment="1" applyProtection="1">
      <alignment horizontal="center" vertical="center"/>
      <protection hidden="1"/>
    </xf>
    <xf numFmtId="168" fontId="10" fillId="5" borderId="13" xfId="2" applyNumberFormat="1" applyFont="1" applyFill="1" applyBorder="1" applyAlignment="1" applyProtection="1">
      <alignment horizontal="center" vertical="center"/>
      <protection hidden="1"/>
    </xf>
    <xf numFmtId="0" fontId="12" fillId="3" borderId="15" xfId="15" applyFont="1" applyFill="1" applyBorder="1" applyAlignment="1" applyProtection="1">
      <alignment horizontal="center" vertical="center"/>
      <protection locked="0"/>
    </xf>
    <xf numFmtId="3" fontId="10" fillId="2" borderId="27" xfId="2" applyNumberFormat="1" applyFont="1" applyFill="1" applyBorder="1" applyAlignment="1" applyProtection="1">
      <alignment horizontal="center" vertical="center"/>
      <protection hidden="1"/>
    </xf>
    <xf numFmtId="3" fontId="10" fillId="2" borderId="135" xfId="2" applyNumberFormat="1" applyFont="1" applyFill="1" applyBorder="1" applyAlignment="1" applyProtection="1">
      <alignment horizontal="center" vertical="center"/>
      <protection hidden="1"/>
    </xf>
    <xf numFmtId="173" fontId="10" fillId="5" borderId="11" xfId="2" applyNumberFormat="1" applyFont="1" applyFill="1" applyBorder="1" applyAlignment="1" applyProtection="1">
      <alignment horizontal="center" vertical="center"/>
      <protection hidden="1"/>
    </xf>
    <xf numFmtId="173" fontId="10" fillId="5" borderId="13" xfId="2" applyNumberFormat="1" applyFont="1" applyFill="1" applyBorder="1" applyAlignment="1" applyProtection="1">
      <alignment horizontal="center" vertical="center"/>
      <protection hidden="1"/>
    </xf>
    <xf numFmtId="0" fontId="10" fillId="2" borderId="131" xfId="15" applyFont="1" applyFill="1" applyBorder="1" applyAlignment="1" applyProtection="1">
      <alignment horizontal="center" vertical="center"/>
      <protection locked="0"/>
    </xf>
    <xf numFmtId="0" fontId="10" fillId="2" borderId="144" xfId="15" applyFont="1" applyFill="1" applyBorder="1" applyAlignment="1" applyProtection="1">
      <alignment horizontal="center" vertical="center"/>
      <protection locked="0"/>
    </xf>
    <xf numFmtId="0" fontId="22" fillId="2" borderId="131" xfId="15" applyFont="1" applyFill="1" applyBorder="1" applyAlignment="1" applyProtection="1">
      <alignment horizontal="center"/>
      <protection hidden="1"/>
    </xf>
    <xf numFmtId="168" fontId="12" fillId="3" borderId="11" xfId="2" applyNumberFormat="1" applyFont="1" applyFill="1" applyBorder="1" applyAlignment="1" applyProtection="1">
      <alignment horizontal="center" vertical="center"/>
      <protection locked="0"/>
    </xf>
    <xf numFmtId="168" fontId="12" fillId="3" borderId="13" xfId="2" applyNumberFormat="1" applyFont="1" applyFill="1" applyBorder="1" applyAlignment="1" applyProtection="1">
      <alignment horizontal="center" vertical="center"/>
      <protection locked="0"/>
    </xf>
    <xf numFmtId="0" fontId="44" fillId="0" borderId="0" xfId="2" applyFont="1" applyFill="1" applyBorder="1" applyAlignment="1" applyProtection="1">
      <alignment horizontal="center" vertical="center"/>
      <protection hidden="1"/>
    </xf>
    <xf numFmtId="0" fontId="22" fillId="2" borderId="44" xfId="2" applyFont="1" applyFill="1" applyBorder="1" applyAlignment="1" applyProtection="1">
      <alignment horizontal="center" vertical="center"/>
      <protection hidden="1"/>
    </xf>
    <xf numFmtId="0" fontId="10" fillId="2" borderId="53" xfId="2" applyFont="1" applyFill="1" applyBorder="1" applyAlignment="1" applyProtection="1">
      <alignment horizontal="center" vertical="center"/>
      <protection hidden="1"/>
    </xf>
    <xf numFmtId="0" fontId="10" fillId="2" borderId="118" xfId="2" applyFont="1" applyFill="1" applyBorder="1" applyAlignment="1" applyProtection="1">
      <alignment horizontal="center"/>
      <protection hidden="1"/>
    </xf>
    <xf numFmtId="4" fontId="71" fillId="2" borderId="118" xfId="2" applyNumberFormat="1" applyFont="1" applyFill="1" applyBorder="1" applyAlignment="1" applyProtection="1">
      <alignment horizontal="center" vertical="center"/>
      <protection hidden="1"/>
    </xf>
    <xf numFmtId="0" fontId="10" fillId="2" borderId="118" xfId="2" applyFont="1" applyFill="1" applyBorder="1" applyAlignment="1" applyProtection="1">
      <alignment horizontal="center" vertical="center"/>
      <protection hidden="1"/>
    </xf>
    <xf numFmtId="0" fontId="18" fillId="2" borderId="118" xfId="2" applyFont="1" applyFill="1" applyBorder="1" applyAlignment="1" applyProtection="1">
      <alignment horizontal="center"/>
      <protection hidden="1"/>
    </xf>
    <xf numFmtId="4" fontId="71" fillId="2" borderId="46" xfId="2" applyNumberFormat="1" applyFont="1" applyFill="1" applyBorder="1" applyAlignment="1" applyProtection="1">
      <alignment horizontal="center" vertical="center"/>
      <protection hidden="1"/>
    </xf>
    <xf numFmtId="0" fontId="10" fillId="2" borderId="15" xfId="2" applyFont="1" applyFill="1" applyBorder="1" applyAlignment="1" applyProtection="1">
      <alignment horizontal="center" vertical="center"/>
      <protection hidden="1"/>
    </xf>
    <xf numFmtId="0" fontId="22" fillId="2" borderId="15" xfId="2" applyFont="1" applyFill="1" applyBorder="1" applyAlignment="1" applyProtection="1">
      <alignment horizontal="center" vertical="center"/>
      <protection hidden="1"/>
    </xf>
    <xf numFmtId="4" fontId="10" fillId="2" borderId="15" xfId="2" applyNumberFormat="1" applyFont="1" applyFill="1" applyBorder="1" applyAlignment="1" applyProtection="1">
      <alignment horizontal="center" vertical="center"/>
      <protection hidden="1"/>
    </xf>
    <xf numFmtId="4" fontId="22" fillId="2" borderId="15" xfId="2" applyNumberFormat="1" applyFont="1" applyFill="1" applyBorder="1" applyAlignment="1" applyProtection="1">
      <alignment vertical="center"/>
      <protection hidden="1"/>
    </xf>
    <xf numFmtId="0" fontId="80" fillId="2" borderId="15" xfId="11" applyFont="1" applyFill="1" applyBorder="1" applyAlignment="1" applyProtection="1">
      <alignment horizontal="center" vertical="center"/>
      <protection hidden="1"/>
    </xf>
    <xf numFmtId="0" fontId="55" fillId="2" borderId="15" xfId="2" applyFont="1" applyFill="1" applyBorder="1" applyAlignment="1" applyProtection="1">
      <alignment horizontal="center" vertical="center"/>
      <protection hidden="1"/>
    </xf>
    <xf numFmtId="0" fontId="55" fillId="2" borderId="15" xfId="2" applyFont="1" applyFill="1" applyBorder="1" applyAlignment="1">
      <alignment horizontal="center" vertical="center"/>
    </xf>
    <xf numFmtId="4" fontId="22" fillId="2" borderId="15" xfId="2" applyNumberFormat="1" applyFont="1" applyFill="1" applyBorder="1" applyAlignment="1">
      <alignment vertical="center"/>
    </xf>
    <xf numFmtId="0" fontId="18" fillId="2" borderId="15" xfId="2" applyFont="1" applyFill="1" applyBorder="1" applyAlignment="1" applyProtection="1">
      <alignment horizontal="center" vertical="center"/>
      <protection hidden="1"/>
    </xf>
    <xf numFmtId="0" fontId="19" fillId="2" borderId="15" xfId="2" applyFont="1" applyFill="1" applyBorder="1" applyAlignment="1" applyProtection="1">
      <alignment horizontal="center" vertical="center"/>
      <protection hidden="1"/>
    </xf>
    <xf numFmtId="0" fontId="19" fillId="2" borderId="15" xfId="2" applyFont="1" applyFill="1" applyBorder="1" applyAlignment="1" applyProtection="1">
      <alignment vertical="center"/>
      <protection hidden="1"/>
    </xf>
    <xf numFmtId="0" fontId="19" fillId="2" borderId="12" xfId="2" applyFont="1" applyFill="1" applyBorder="1" applyAlignment="1" applyProtection="1">
      <alignment horizontal="center" vertical="center"/>
      <protection hidden="1"/>
    </xf>
    <xf numFmtId="0" fontId="19" fillId="2" borderId="13" xfId="2" applyFont="1" applyFill="1" applyBorder="1" applyAlignment="1" applyProtection="1">
      <alignment horizontal="center" vertical="center"/>
      <protection hidden="1"/>
    </xf>
    <xf numFmtId="0" fontId="43" fillId="0" borderId="9" xfId="2" applyFont="1" applyBorder="1" applyAlignment="1" applyProtection="1">
      <alignment horizontal="left" vertical="center"/>
      <protection hidden="1"/>
    </xf>
    <xf numFmtId="3" fontId="51" fillId="2" borderId="33" xfId="2" applyNumberFormat="1" applyFont="1" applyFill="1" applyBorder="1" applyAlignment="1" applyProtection="1">
      <protection hidden="1"/>
    </xf>
    <xf numFmtId="3" fontId="51" fillId="2" borderId="32" xfId="2" applyNumberFormat="1" applyFont="1" applyFill="1" applyBorder="1" applyAlignment="1" applyProtection="1">
      <protection hidden="1"/>
    </xf>
    <xf numFmtId="0" fontId="55" fillId="2" borderId="6" xfId="2" applyFont="1" applyFill="1" applyBorder="1" applyAlignment="1" applyProtection="1">
      <alignment horizontal="center" vertical="center"/>
      <protection hidden="1"/>
    </xf>
    <xf numFmtId="0" fontId="34" fillId="0" borderId="0" xfId="15" applyFont="1" applyAlignment="1" applyProtection="1">
      <alignment horizontal="left" vertical="center"/>
      <protection hidden="1"/>
    </xf>
    <xf numFmtId="3" fontId="10" fillId="2" borderId="128" xfId="2" applyNumberFormat="1" applyFont="1" applyFill="1" applyBorder="1" applyAlignment="1" applyProtection="1">
      <alignment horizontal="center" vertical="center"/>
      <protection hidden="1"/>
    </xf>
    <xf numFmtId="0" fontId="36" fillId="2" borderId="6" xfId="2" applyFont="1" applyFill="1" applyBorder="1" applyAlignment="1" applyProtection="1">
      <alignment horizontal="center" vertical="center"/>
      <protection hidden="1"/>
    </xf>
    <xf numFmtId="0" fontId="39" fillId="2" borderId="6" xfId="2" applyFont="1" applyFill="1" applyBorder="1" applyAlignment="1" applyProtection="1">
      <alignment horizontal="center" vertical="center"/>
      <protection hidden="1"/>
    </xf>
    <xf numFmtId="3" fontId="37" fillId="4" borderId="15" xfId="2" applyNumberFormat="1" applyFont="1" applyFill="1" applyBorder="1" applyAlignment="1" applyProtection="1">
      <alignment horizontal="center" vertical="center"/>
      <protection locked="0"/>
    </xf>
    <xf numFmtId="9" fontId="15" fillId="4" borderId="15" xfId="2" applyNumberFormat="1" applyFont="1" applyFill="1" applyBorder="1" applyAlignment="1" applyProtection="1">
      <alignment horizontal="center" vertical="center"/>
      <protection locked="0"/>
    </xf>
    <xf numFmtId="0" fontId="5" fillId="2" borderId="19" xfId="2" applyFont="1" applyFill="1" applyBorder="1" applyAlignment="1" applyProtection="1">
      <alignment horizontal="center" vertical="center"/>
      <protection hidden="1"/>
    </xf>
    <xf numFmtId="0" fontId="27" fillId="0" borderId="7" xfId="52" applyFont="1" applyBorder="1" applyProtection="1">
      <protection hidden="1"/>
    </xf>
    <xf numFmtId="0" fontId="10" fillId="2" borderId="50" xfId="2" applyFont="1" applyFill="1" applyBorder="1" applyAlignment="1" applyProtection="1">
      <alignment horizontal="center" vertical="center"/>
      <protection hidden="1"/>
    </xf>
    <xf numFmtId="0" fontId="27" fillId="0" borderId="134" xfId="52" applyFont="1" applyBorder="1" applyProtection="1">
      <protection hidden="1"/>
    </xf>
    <xf numFmtId="0" fontId="10" fillId="2" borderId="147" xfId="2" applyNumberFormat="1" applyFont="1" applyFill="1" applyBorder="1" applyAlignment="1" applyProtection="1">
      <alignment horizontal="center" vertical="center"/>
      <protection hidden="1"/>
    </xf>
    <xf numFmtId="0" fontId="10" fillId="2" borderId="119" xfId="2" applyNumberFormat="1" applyFont="1" applyFill="1" applyBorder="1" applyAlignment="1" applyProtection="1">
      <alignment horizontal="center" vertical="center"/>
      <protection hidden="1"/>
    </xf>
    <xf numFmtId="0" fontId="10" fillId="2" borderId="165" xfId="2" applyNumberFormat="1" applyFont="1" applyFill="1" applyBorder="1" applyAlignment="1" applyProtection="1">
      <alignment horizontal="center" vertical="center"/>
      <protection hidden="1"/>
    </xf>
    <xf numFmtId="0" fontId="10" fillId="2" borderId="1" xfId="2" applyNumberFormat="1" applyFont="1" applyFill="1" applyBorder="1" applyAlignment="1" applyProtection="1">
      <alignment horizontal="center" vertical="center"/>
      <protection hidden="1"/>
    </xf>
    <xf numFmtId="0" fontId="27" fillId="0" borderId="2" xfId="52" applyFont="1" applyBorder="1" applyProtection="1">
      <protection hidden="1"/>
    </xf>
    <xf numFmtId="0" fontId="10" fillId="2" borderId="126" xfId="2" applyFont="1" applyFill="1" applyBorder="1" applyAlignment="1" applyProtection="1">
      <alignment horizontal="center" vertical="center"/>
      <protection hidden="1"/>
    </xf>
    <xf numFmtId="0" fontId="10" fillId="2" borderId="55" xfId="2" applyFont="1" applyFill="1" applyBorder="1" applyAlignment="1" applyProtection="1">
      <alignment horizontal="center" vertical="center"/>
      <protection hidden="1"/>
    </xf>
    <xf numFmtId="0" fontId="10" fillId="2" borderId="49" xfId="2" applyFont="1" applyFill="1" applyBorder="1" applyAlignment="1" applyProtection="1">
      <alignment horizontal="center" vertical="center"/>
      <protection hidden="1"/>
    </xf>
    <xf numFmtId="0" fontId="10" fillId="2" borderId="49" xfId="2" applyNumberFormat="1" applyFont="1" applyFill="1" applyBorder="1" applyAlignment="1" applyProtection="1">
      <alignment horizontal="center" vertical="center"/>
      <protection hidden="1"/>
    </xf>
    <xf numFmtId="0" fontId="5" fillId="2" borderId="124" xfId="2" applyFont="1" applyFill="1" applyBorder="1" applyAlignment="1" applyProtection="1">
      <alignment horizontal="center" vertical="center"/>
      <protection hidden="1"/>
    </xf>
    <xf numFmtId="0" fontId="5" fillId="2" borderId="29" xfId="2" applyFont="1" applyFill="1" applyBorder="1" applyAlignment="1" applyProtection="1">
      <alignment horizontal="center" vertical="center"/>
      <protection hidden="1"/>
    </xf>
    <xf numFmtId="3" fontId="2" fillId="3" borderId="3" xfId="2" applyNumberFormat="1" applyFont="1" applyFill="1" applyBorder="1" applyAlignment="1" applyProtection="1">
      <alignment horizontal="center" vertical="center"/>
      <protection locked="0"/>
    </xf>
    <xf numFmtId="3" fontId="2" fillId="3" borderId="5" xfId="2" applyNumberFormat="1" applyFont="1" applyFill="1" applyBorder="1" applyAlignment="1" applyProtection="1">
      <alignment horizontal="center" vertical="center"/>
      <protection locked="0"/>
    </xf>
    <xf numFmtId="3" fontId="2" fillId="3" borderId="8" xfId="2" applyNumberFormat="1" applyFont="1" applyFill="1" applyBorder="1" applyAlignment="1" applyProtection="1">
      <alignment horizontal="center" vertical="center"/>
      <protection locked="0"/>
    </xf>
    <xf numFmtId="3" fontId="2" fillId="3" borderId="10" xfId="2" applyNumberFormat="1" applyFont="1" applyFill="1" applyBorder="1" applyAlignment="1" applyProtection="1">
      <alignment horizontal="center" vertical="center"/>
      <protection locked="0"/>
    </xf>
    <xf numFmtId="0" fontId="10" fillId="2" borderId="54" xfId="2" applyFont="1" applyFill="1" applyBorder="1" applyAlignment="1" applyProtection="1">
      <alignment horizontal="center" vertical="center"/>
      <protection hidden="1"/>
    </xf>
    <xf numFmtId="3" fontId="5" fillId="2" borderId="44" xfId="2" applyNumberFormat="1" applyFont="1" applyFill="1" applyBorder="1" applyAlignment="1" applyProtection="1">
      <alignment horizontal="center" vertical="center"/>
      <protection hidden="1"/>
    </xf>
    <xf numFmtId="3" fontId="5" fillId="2" borderId="127" xfId="2" applyNumberFormat="1" applyFont="1" applyFill="1" applyBorder="1" applyAlignment="1" applyProtection="1">
      <alignment horizontal="center" vertical="center"/>
      <protection hidden="1"/>
    </xf>
    <xf numFmtId="3" fontId="5" fillId="2" borderId="124" xfId="2" applyNumberFormat="1" applyFont="1" applyFill="1" applyBorder="1" applyAlignment="1" applyProtection="1">
      <alignment horizontal="center" vertical="center"/>
      <protection hidden="1"/>
    </xf>
    <xf numFmtId="0" fontId="15" fillId="0" borderId="0" xfId="71" applyFont="1" applyAlignment="1" applyProtection="1">
      <alignment horizontal="left"/>
      <protection hidden="1"/>
    </xf>
    <xf numFmtId="0" fontId="10" fillId="2" borderId="17" xfId="71" applyFont="1" applyFill="1" applyBorder="1" applyAlignment="1" applyProtection="1">
      <alignment horizontal="center" vertical="center"/>
      <protection hidden="1"/>
    </xf>
    <xf numFmtId="0" fontId="10" fillId="2" borderId="19" xfId="71" applyFont="1" applyFill="1" applyBorder="1" applyAlignment="1" applyProtection="1">
      <alignment horizontal="center" vertical="center"/>
      <protection hidden="1"/>
    </xf>
    <xf numFmtId="0" fontId="5" fillId="2" borderId="217" xfId="2" applyFont="1" applyFill="1" applyBorder="1" applyAlignment="1" applyProtection="1">
      <alignment horizontal="center" vertical="center" wrapText="1"/>
      <protection hidden="1"/>
    </xf>
    <xf numFmtId="0" fontId="5" fillId="2" borderId="158" xfId="2" applyFont="1" applyFill="1" applyBorder="1" applyAlignment="1" applyProtection="1">
      <alignment horizontal="center" vertical="center" wrapText="1"/>
      <protection hidden="1"/>
    </xf>
    <xf numFmtId="0" fontId="5" fillId="2" borderId="157" xfId="2" applyFont="1" applyFill="1" applyBorder="1" applyAlignment="1" applyProtection="1">
      <alignment horizontal="center" vertical="center" wrapText="1"/>
      <protection hidden="1"/>
    </xf>
    <xf numFmtId="176" fontId="2" fillId="3" borderId="78" xfId="2" applyNumberFormat="1" applyFont="1" applyFill="1" applyBorder="1" applyAlignment="1" applyProtection="1">
      <alignment horizontal="center" vertical="center" wrapText="1"/>
      <protection locked="0"/>
    </xf>
    <xf numFmtId="0" fontId="60" fillId="0" borderId="0" xfId="2" applyFont="1" applyAlignment="1" applyProtection="1">
      <alignment horizontal="center"/>
      <protection hidden="1"/>
    </xf>
    <xf numFmtId="0" fontId="5" fillId="2" borderId="140" xfId="2" applyFont="1" applyFill="1" applyBorder="1" applyAlignment="1" applyProtection="1">
      <alignment horizontal="center" vertical="center" wrapText="1"/>
      <protection hidden="1"/>
    </xf>
    <xf numFmtId="0" fontId="5" fillId="2" borderId="49" xfId="2" applyFont="1" applyFill="1" applyBorder="1" applyAlignment="1" applyProtection="1">
      <alignment horizontal="center" vertical="center" wrapText="1"/>
      <protection hidden="1"/>
    </xf>
    <xf numFmtId="0" fontId="5" fillId="2" borderId="59" xfId="2" applyFont="1" applyFill="1" applyBorder="1" applyAlignment="1" applyProtection="1">
      <alignment horizontal="center" vertical="center" wrapText="1"/>
      <protection hidden="1"/>
    </xf>
    <xf numFmtId="176" fontId="2" fillId="3" borderId="15" xfId="2" applyNumberFormat="1" applyFont="1" applyFill="1" applyBorder="1" applyAlignment="1" applyProtection="1">
      <alignment horizontal="center" vertical="center" wrapText="1"/>
      <protection locked="0"/>
    </xf>
    <xf numFmtId="176" fontId="2" fillId="3" borderId="11" xfId="2" applyNumberFormat="1" applyFont="1" applyFill="1" applyBorder="1" applyAlignment="1" applyProtection="1">
      <alignment horizontal="center" vertical="center" wrapText="1"/>
      <protection locked="0"/>
    </xf>
    <xf numFmtId="176" fontId="2" fillId="3" borderId="13" xfId="2" applyNumberFormat="1" applyFont="1" applyFill="1" applyBorder="1" applyAlignment="1" applyProtection="1">
      <alignment horizontal="center" vertical="center" wrapText="1"/>
      <protection locked="0"/>
    </xf>
    <xf numFmtId="0" fontId="61" fillId="0" borderId="0" xfId="2" applyFont="1" applyAlignment="1" applyProtection="1">
      <alignment horizontal="left"/>
      <protection hidden="1"/>
    </xf>
    <xf numFmtId="0" fontId="5" fillId="2" borderId="136" xfId="2" applyFont="1" applyFill="1" applyBorder="1" applyAlignment="1" applyProtection="1">
      <alignment horizontal="center" vertical="center" wrapText="1"/>
      <protection hidden="1"/>
    </xf>
    <xf numFmtId="0" fontId="5" fillId="2" borderId="215" xfId="2" applyFont="1" applyFill="1" applyBorder="1" applyAlignment="1" applyProtection="1">
      <alignment horizontal="center" vertical="center" wrapText="1"/>
      <protection hidden="1"/>
    </xf>
    <xf numFmtId="0" fontId="5" fillId="2" borderId="216" xfId="2" applyFont="1" applyFill="1" applyBorder="1" applyAlignment="1" applyProtection="1">
      <alignment horizontal="center" vertical="center" wrapText="1"/>
      <protection hidden="1"/>
    </xf>
    <xf numFmtId="3" fontId="5" fillId="2" borderId="161" xfId="2" applyNumberFormat="1" applyFont="1" applyFill="1" applyBorder="1" applyAlignment="1" applyProtection="1">
      <alignment horizontal="center" vertical="center" wrapText="1"/>
      <protection hidden="1"/>
    </xf>
    <xf numFmtId="3" fontId="5" fillId="2" borderId="162" xfId="2" applyNumberFormat="1" applyFont="1" applyFill="1" applyBorder="1" applyAlignment="1" applyProtection="1">
      <alignment horizontal="center" vertical="center" wrapText="1"/>
      <protection hidden="1"/>
    </xf>
    <xf numFmtId="0" fontId="15" fillId="10" borderId="154" xfId="2" applyFont="1" applyFill="1" applyBorder="1" applyAlignment="1" applyProtection="1">
      <alignment horizontal="center" vertical="center" wrapText="1"/>
      <protection hidden="1"/>
    </xf>
    <xf numFmtId="0" fontId="15" fillId="10" borderId="155" xfId="2" applyFont="1" applyFill="1" applyBorder="1" applyAlignment="1" applyProtection="1">
      <alignment horizontal="center" vertical="center" wrapText="1"/>
      <protection hidden="1"/>
    </xf>
    <xf numFmtId="0" fontId="5" fillId="5" borderId="75" xfId="2" applyFont="1" applyFill="1" applyBorder="1" applyAlignment="1" applyProtection="1">
      <alignment horizontal="center" vertical="center" wrapText="1"/>
      <protection hidden="1"/>
    </xf>
    <xf numFmtId="0" fontId="5" fillId="5" borderId="77" xfId="2" applyFont="1" applyFill="1" applyBorder="1" applyAlignment="1" applyProtection="1">
      <alignment horizontal="center" vertical="center" wrapText="1"/>
      <protection hidden="1"/>
    </xf>
    <xf numFmtId="0" fontId="5" fillId="5" borderId="76" xfId="2" applyFont="1" applyFill="1" applyBorder="1" applyAlignment="1" applyProtection="1">
      <alignment horizontal="center" vertical="center" wrapText="1"/>
      <protection hidden="1"/>
    </xf>
    <xf numFmtId="0" fontId="5" fillId="5" borderId="79" xfId="2" applyFont="1" applyFill="1" applyBorder="1" applyAlignment="1" applyProtection="1">
      <alignment horizontal="center" vertical="center" wrapText="1"/>
      <protection hidden="1"/>
    </xf>
    <xf numFmtId="0" fontId="2" fillId="6" borderId="13" xfId="2" applyFont="1" applyFill="1" applyBorder="1" applyAlignment="1" applyProtection="1">
      <alignment horizontal="center" vertical="center" wrapText="1"/>
      <protection hidden="1"/>
    </xf>
    <xf numFmtId="0" fontId="2" fillId="6" borderId="159" xfId="2" applyFont="1" applyFill="1" applyBorder="1" applyAlignment="1" applyProtection="1">
      <alignment horizontal="center" vertical="center" wrapText="1"/>
      <protection hidden="1"/>
    </xf>
    <xf numFmtId="0" fontId="2" fillId="6" borderId="76" xfId="2" applyFont="1" applyFill="1" applyBorder="1" applyAlignment="1" applyProtection="1">
      <alignment horizontal="center" vertical="center" wrapText="1"/>
      <protection hidden="1"/>
    </xf>
    <xf numFmtId="0" fontId="2" fillId="6" borderId="79" xfId="2" applyFont="1" applyFill="1" applyBorder="1" applyAlignment="1" applyProtection="1">
      <alignment horizontal="center" vertical="center" wrapText="1"/>
      <protection hidden="1"/>
    </xf>
    <xf numFmtId="0" fontId="15" fillId="11" borderId="75" xfId="2" applyFont="1" applyFill="1" applyBorder="1" applyAlignment="1" applyProtection="1">
      <alignment horizontal="center" vertical="center" wrapText="1"/>
      <protection hidden="1"/>
    </xf>
    <xf numFmtId="0" fontId="15" fillId="11" borderId="77" xfId="2" applyFont="1" applyFill="1" applyBorder="1" applyAlignment="1" applyProtection="1">
      <alignment horizontal="center" vertical="center" wrapText="1"/>
      <protection hidden="1"/>
    </xf>
    <xf numFmtId="0" fontId="15" fillId="11" borderId="76" xfId="2" applyFont="1" applyFill="1" applyBorder="1" applyAlignment="1" applyProtection="1">
      <alignment horizontal="center" vertical="center" wrapText="1"/>
      <protection hidden="1"/>
    </xf>
    <xf numFmtId="0" fontId="15" fillId="11" borderId="79" xfId="2" applyFont="1" applyFill="1" applyBorder="1" applyAlignment="1" applyProtection="1">
      <alignment horizontal="center" vertical="center" wrapText="1"/>
      <protection hidden="1"/>
    </xf>
    <xf numFmtId="0" fontId="15" fillId="10" borderId="75" xfId="2" applyFont="1" applyFill="1" applyBorder="1" applyAlignment="1" applyProtection="1">
      <alignment horizontal="center" vertical="center" wrapText="1"/>
      <protection hidden="1"/>
    </xf>
    <xf numFmtId="0" fontId="15" fillId="10" borderId="77" xfId="2" applyFont="1" applyFill="1" applyBorder="1" applyAlignment="1" applyProtection="1">
      <alignment horizontal="center" vertical="center" wrapText="1"/>
      <protection hidden="1"/>
    </xf>
    <xf numFmtId="0" fontId="15" fillId="10" borderId="76" xfId="2" applyFont="1" applyFill="1" applyBorder="1" applyAlignment="1" applyProtection="1">
      <alignment horizontal="center" vertical="center" wrapText="1"/>
      <protection hidden="1"/>
    </xf>
    <xf numFmtId="0" fontId="15" fillId="10" borderId="79" xfId="2" applyFont="1" applyFill="1" applyBorder="1" applyAlignment="1" applyProtection="1">
      <alignment horizontal="center" vertical="center" wrapText="1"/>
      <protection hidden="1"/>
    </xf>
    <xf numFmtId="0" fontId="15" fillId="0" borderId="0" xfId="2" applyFont="1" applyFill="1" applyAlignment="1" applyProtection="1">
      <alignment horizontal="left" vertical="top" wrapText="1"/>
      <protection hidden="1"/>
    </xf>
    <xf numFmtId="0" fontId="15" fillId="0" borderId="0" xfId="2" applyFont="1" applyFill="1" applyAlignment="1" applyProtection="1">
      <protection hidden="1"/>
    </xf>
    <xf numFmtId="0" fontId="11" fillId="0" borderId="97" xfId="2" applyFont="1" applyFill="1" applyBorder="1" applyAlignment="1" applyProtection="1">
      <alignment horizontal="left" vertical="center" wrapText="1"/>
      <protection hidden="1"/>
    </xf>
    <xf numFmtId="0" fontId="96" fillId="0" borderId="97" xfId="71" applyBorder="1"/>
    <xf numFmtId="0" fontId="5" fillId="2" borderId="213" xfId="2" applyFont="1" applyFill="1" applyBorder="1" applyAlignment="1" applyProtection="1">
      <alignment horizontal="center" vertical="center" wrapText="1"/>
      <protection hidden="1"/>
    </xf>
    <xf numFmtId="0" fontId="5" fillId="2" borderId="214" xfId="2" applyFont="1" applyFill="1" applyBorder="1" applyAlignment="1" applyProtection="1">
      <alignment horizontal="center" vertical="center" wrapText="1"/>
      <protection hidden="1"/>
    </xf>
    <xf numFmtId="0" fontId="5" fillId="2" borderId="149" xfId="2" applyFont="1" applyFill="1" applyBorder="1" applyAlignment="1" applyProtection="1">
      <alignment horizontal="center" vertical="center" wrapText="1"/>
      <protection hidden="1"/>
    </xf>
    <xf numFmtId="0" fontId="5" fillId="2" borderId="99" xfId="2" applyFont="1" applyFill="1" applyBorder="1" applyAlignment="1" applyProtection="1">
      <alignment horizontal="center" vertical="center" wrapText="1"/>
      <protection hidden="1"/>
    </xf>
    <xf numFmtId="0" fontId="5" fillId="2" borderId="21" xfId="2" applyFont="1" applyFill="1" applyBorder="1" applyAlignment="1" applyProtection="1">
      <alignment horizontal="center" vertical="center" wrapText="1"/>
      <protection hidden="1"/>
    </xf>
    <xf numFmtId="0" fontId="5" fillId="2" borderId="22" xfId="2" applyFont="1" applyFill="1" applyBorder="1" applyAlignment="1" applyProtection="1">
      <alignment horizontal="center" vertical="center" wrapText="1"/>
      <protection hidden="1"/>
    </xf>
    <xf numFmtId="0" fontId="5" fillId="2" borderId="100" xfId="2" applyFont="1" applyFill="1" applyBorder="1" applyAlignment="1" applyProtection="1">
      <alignment horizontal="center" vertical="center" wrapText="1"/>
      <protection hidden="1"/>
    </xf>
    <xf numFmtId="0" fontId="5" fillId="2" borderId="102" xfId="2" applyFont="1" applyFill="1" applyBorder="1" applyAlignment="1" applyProtection="1">
      <alignment horizontal="center" vertical="center" wrapText="1"/>
      <protection hidden="1"/>
    </xf>
    <xf numFmtId="0" fontId="5" fillId="5" borderId="154" xfId="2" applyFont="1" applyFill="1" applyBorder="1" applyAlignment="1" applyProtection="1">
      <alignment horizontal="center" vertical="center" wrapText="1"/>
      <protection hidden="1"/>
    </xf>
    <xf numFmtId="0" fontId="5" fillId="5" borderId="155" xfId="2" applyFont="1" applyFill="1" applyBorder="1" applyAlignment="1" applyProtection="1">
      <alignment horizontal="center" vertical="center" wrapText="1"/>
      <protection hidden="1"/>
    </xf>
    <xf numFmtId="0" fontId="2" fillId="6" borderId="83" xfId="2" applyFont="1" applyFill="1" applyBorder="1" applyAlignment="1" applyProtection="1">
      <alignment horizontal="center" vertical="center"/>
      <protection hidden="1"/>
    </xf>
    <xf numFmtId="0" fontId="2" fillId="6" borderId="84" xfId="2" applyFont="1" applyFill="1" applyBorder="1" applyAlignment="1" applyProtection="1">
      <alignment horizontal="center" vertical="center"/>
      <protection hidden="1"/>
    </xf>
    <xf numFmtId="0" fontId="15" fillId="11" borderId="154" xfId="2" applyFont="1" applyFill="1" applyBorder="1" applyAlignment="1" applyProtection="1">
      <alignment horizontal="center" vertical="center" wrapText="1"/>
      <protection hidden="1"/>
    </xf>
    <xf numFmtId="0" fontId="15" fillId="11" borderId="155" xfId="2" applyFont="1" applyFill="1" applyBorder="1" applyAlignment="1" applyProtection="1">
      <alignment horizontal="center" vertical="center" wrapText="1"/>
      <protection hidden="1"/>
    </xf>
    <xf numFmtId="0" fontId="10" fillId="2" borderId="0" xfId="71" applyFont="1" applyFill="1" applyAlignment="1" applyProtection="1">
      <alignment horizontal="center"/>
      <protection hidden="1"/>
    </xf>
    <xf numFmtId="0" fontId="95" fillId="2" borderId="37" xfId="71" applyFont="1" applyFill="1" applyBorder="1" applyAlignment="1" applyProtection="1">
      <alignment horizontal="center" vertical="center"/>
      <protection hidden="1"/>
    </xf>
    <xf numFmtId="0" fontId="95" fillId="2" borderId="38" xfId="71" applyFont="1" applyFill="1" applyBorder="1" applyAlignment="1" applyProtection="1">
      <alignment horizontal="center" vertical="center"/>
      <protection hidden="1"/>
    </xf>
    <xf numFmtId="0" fontId="95" fillId="2" borderId="132" xfId="71" applyFont="1" applyFill="1" applyBorder="1" applyAlignment="1" applyProtection="1">
      <alignment horizontal="center" vertical="center"/>
      <protection hidden="1"/>
    </xf>
    <xf numFmtId="0" fontId="95" fillId="2" borderId="127" xfId="71" applyFont="1" applyFill="1" applyBorder="1" applyAlignment="1" applyProtection="1">
      <alignment horizontal="center" vertical="center"/>
      <protection hidden="1"/>
    </xf>
    <xf numFmtId="0" fontId="95" fillId="2" borderId="41" xfId="71" applyFont="1" applyFill="1" applyBorder="1" applyAlignment="1" applyProtection="1">
      <alignment horizontal="center" vertical="center"/>
      <protection hidden="1"/>
    </xf>
    <xf numFmtId="0" fontId="95" fillId="2" borderId="42" xfId="71" applyFont="1" applyFill="1" applyBorder="1" applyAlignment="1" applyProtection="1">
      <alignment horizontal="center" vertical="center"/>
      <protection hidden="1"/>
    </xf>
    <xf numFmtId="174" fontId="9" fillId="2" borderId="131" xfId="71" applyNumberFormat="1" applyFont="1" applyFill="1" applyBorder="1" applyAlignment="1" applyProtection="1">
      <alignment horizontal="center" vertical="center"/>
      <protection hidden="1"/>
    </xf>
    <xf numFmtId="174" fontId="9" fillId="2" borderId="128" xfId="71" applyNumberFormat="1" applyFont="1" applyFill="1" applyBorder="1" applyAlignment="1" applyProtection="1">
      <alignment horizontal="center" vertical="center"/>
      <protection hidden="1"/>
    </xf>
    <xf numFmtId="174" fontId="9" fillId="2" borderId="121" xfId="71" applyNumberFormat="1" applyFont="1" applyFill="1" applyBorder="1" applyAlignment="1" applyProtection="1">
      <alignment horizontal="center" vertical="center"/>
      <protection hidden="1"/>
    </xf>
    <xf numFmtId="0" fontId="9" fillId="2" borderId="5" xfId="71" applyFont="1" applyFill="1" applyBorder="1" applyAlignment="1" applyProtection="1">
      <alignment horizontal="left" vertical="center"/>
      <protection hidden="1"/>
    </xf>
    <xf numFmtId="0" fontId="9" fillId="2" borderId="28" xfId="71" applyFont="1" applyFill="1" applyBorder="1" applyAlignment="1" applyProtection="1">
      <alignment horizontal="left" vertical="center"/>
      <protection hidden="1"/>
    </xf>
    <xf numFmtId="0" fontId="9" fillId="2" borderId="10" xfId="71" applyFont="1" applyFill="1" applyBorder="1" applyAlignment="1" applyProtection="1">
      <alignment horizontal="left" vertical="center"/>
      <protection hidden="1"/>
    </xf>
    <xf numFmtId="0" fontId="10" fillId="2" borderId="1" xfId="71" applyFont="1" applyFill="1" applyBorder="1" applyAlignment="1" applyProtection="1">
      <alignment horizontal="center" vertical="center"/>
      <protection hidden="1"/>
    </xf>
    <xf numFmtId="0" fontId="10" fillId="2" borderId="2" xfId="71" applyFont="1" applyFill="1" applyBorder="1" applyAlignment="1" applyProtection="1">
      <alignment horizontal="center" vertical="center"/>
      <protection hidden="1"/>
    </xf>
    <xf numFmtId="3" fontId="12" fillId="3" borderId="11" xfId="71" applyNumberFormat="1" applyFont="1" applyFill="1" applyBorder="1" applyAlignment="1" applyProtection="1">
      <alignment horizontal="center" vertical="center"/>
      <protection locked="0"/>
    </xf>
    <xf numFmtId="3" fontId="12" fillId="3" borderId="13" xfId="71" applyNumberFormat="1" applyFont="1" applyFill="1" applyBorder="1" applyAlignment="1" applyProtection="1">
      <alignment horizontal="center" vertical="center"/>
      <protection locked="0"/>
    </xf>
    <xf numFmtId="0" fontId="10" fillId="2" borderId="6" xfId="71" applyFont="1" applyFill="1" applyBorder="1" applyAlignment="1" applyProtection="1">
      <alignment horizontal="center" vertical="center"/>
      <protection hidden="1"/>
    </xf>
    <xf numFmtId="0" fontId="10" fillId="2" borderId="59" xfId="71" applyFont="1" applyFill="1" applyBorder="1" applyAlignment="1" applyProtection="1">
      <alignment horizontal="center" vertical="center"/>
      <protection hidden="1"/>
    </xf>
    <xf numFmtId="0" fontId="10" fillId="2" borderId="50" xfId="71" applyFont="1" applyFill="1" applyBorder="1" applyAlignment="1" applyProtection="1">
      <alignment horizontal="center" vertical="center"/>
      <protection hidden="1"/>
    </xf>
    <xf numFmtId="0" fontId="10" fillId="2" borderId="134" xfId="71" applyFont="1" applyFill="1" applyBorder="1" applyAlignment="1" applyProtection="1">
      <alignment horizontal="center" vertical="center"/>
      <protection hidden="1"/>
    </xf>
    <xf numFmtId="0" fontId="58" fillId="0" borderId="0" xfId="73" applyFont="1" applyAlignment="1" applyProtection="1">
      <alignment horizontal="left"/>
      <protection hidden="1"/>
    </xf>
    <xf numFmtId="0" fontId="15" fillId="0" borderId="9" xfId="73" applyFont="1" applyBorder="1" applyAlignment="1" applyProtection="1">
      <alignment horizontal="left" vertical="center"/>
      <protection hidden="1"/>
    </xf>
    <xf numFmtId="0" fontId="54" fillId="2" borderId="221" xfId="73" applyFont="1" applyFill="1" applyBorder="1" applyAlignment="1" applyProtection="1">
      <alignment horizontal="center" vertical="center" wrapText="1"/>
      <protection hidden="1"/>
    </xf>
    <xf numFmtId="0" fontId="54" fillId="2" borderId="223" xfId="73" applyFont="1" applyFill="1" applyBorder="1" applyAlignment="1" applyProtection="1">
      <alignment horizontal="center" vertical="center" wrapText="1"/>
      <protection hidden="1"/>
    </xf>
    <xf numFmtId="0" fontId="19" fillId="2" borderId="18" xfId="73" applyFont="1" applyFill="1" applyBorder="1" applyAlignment="1" applyProtection="1">
      <alignment horizontal="center" vertical="center"/>
      <protection hidden="1"/>
    </xf>
    <xf numFmtId="0" fontId="19" fillId="2" borderId="19" xfId="73" applyFont="1" applyFill="1" applyBorder="1" applyAlignment="1" applyProtection="1">
      <alignment horizontal="center" vertical="center"/>
      <protection hidden="1"/>
    </xf>
    <xf numFmtId="0" fontId="19" fillId="2" borderId="40" xfId="73" applyFont="1" applyFill="1" applyBorder="1" applyAlignment="1" applyProtection="1">
      <alignment horizontal="center" vertical="center"/>
      <protection hidden="1"/>
    </xf>
    <xf numFmtId="0" fontId="19" fillId="2" borderId="39" xfId="73" applyFont="1" applyFill="1" applyBorder="1" applyAlignment="1" applyProtection="1">
      <alignment horizontal="center" vertical="center"/>
      <protection hidden="1"/>
    </xf>
    <xf numFmtId="0" fontId="19" fillId="2" borderId="22" xfId="73" applyFont="1" applyFill="1" applyBorder="1" applyAlignment="1" applyProtection="1">
      <alignment horizontal="center" vertical="center"/>
      <protection hidden="1"/>
    </xf>
    <xf numFmtId="0" fontId="19" fillId="2" borderId="23" xfId="73" applyFont="1" applyFill="1" applyBorder="1" applyAlignment="1" applyProtection="1">
      <alignment horizontal="center" vertical="center"/>
      <protection hidden="1"/>
    </xf>
    <xf numFmtId="0" fontId="19" fillId="2" borderId="25" xfId="73" applyFont="1" applyFill="1" applyBorder="1" applyAlignment="1" applyProtection="1">
      <alignment horizontal="center" vertical="center"/>
      <protection hidden="1"/>
    </xf>
    <xf numFmtId="0" fontId="19" fillId="2" borderId="29" xfId="73" applyFont="1" applyFill="1" applyBorder="1" applyAlignment="1" applyProtection="1">
      <alignment horizontal="center" vertical="center"/>
      <protection hidden="1"/>
    </xf>
    <xf numFmtId="0" fontId="47" fillId="0" borderId="0" xfId="73" applyFont="1" applyAlignment="1" applyProtection="1">
      <alignment horizontal="left"/>
      <protection hidden="1"/>
    </xf>
    <xf numFmtId="0" fontId="19" fillId="2" borderId="42" xfId="73" applyFont="1" applyFill="1" applyBorder="1" applyAlignment="1" applyProtection="1">
      <alignment horizontal="center" vertical="center"/>
      <protection hidden="1"/>
    </xf>
    <xf numFmtId="0" fontId="19" fillId="2" borderId="45" xfId="73" applyFont="1" applyFill="1" applyBorder="1" applyAlignment="1" applyProtection="1">
      <alignment horizontal="center" vertical="center"/>
      <protection hidden="1"/>
    </xf>
    <xf numFmtId="0" fontId="45" fillId="0" borderId="0" xfId="11" applyAlignment="1" applyProtection="1">
      <alignment horizontal="left"/>
      <protection locked="0"/>
    </xf>
    <xf numFmtId="0" fontId="97" fillId="0" borderId="0" xfId="11" applyFont="1" applyAlignment="1" applyProtection="1">
      <alignment horizontal="left"/>
      <protection locked="0"/>
    </xf>
    <xf numFmtId="0" fontId="29" fillId="0" borderId="0" xfId="73" applyNumberFormat="1" applyFont="1" applyAlignment="1" applyProtection="1">
      <alignment horizontal="left"/>
      <protection hidden="1"/>
    </xf>
    <xf numFmtId="0" fontId="29" fillId="0" borderId="0" xfId="73" applyFont="1" applyAlignment="1" applyProtection="1">
      <alignment horizontal="left"/>
      <protection hidden="1"/>
    </xf>
    <xf numFmtId="0" fontId="10" fillId="2" borderId="31" xfId="70" applyFont="1" applyFill="1" applyBorder="1" applyAlignment="1">
      <alignment horizontal="center" vertical="center" wrapText="1"/>
    </xf>
    <xf numFmtId="0" fontId="10" fillId="2" borderId="32" xfId="70" applyFont="1" applyFill="1" applyBorder="1" applyAlignment="1">
      <alignment horizontal="center" vertical="center" wrapText="1"/>
    </xf>
    <xf numFmtId="0" fontId="10" fillId="2" borderId="0" xfId="70" applyFont="1" applyFill="1" applyBorder="1" applyAlignment="1">
      <alignment horizontal="center" vertical="center" wrapText="1"/>
    </xf>
    <xf numFmtId="0" fontId="10" fillId="2" borderId="21" xfId="70" applyFont="1" applyFill="1" applyBorder="1" applyAlignment="1">
      <alignment horizontal="center" vertical="center" wrapText="1"/>
    </xf>
    <xf numFmtId="0" fontId="10" fillId="2" borderId="33" xfId="70" applyFont="1" applyFill="1" applyBorder="1" applyAlignment="1">
      <alignment horizontal="center" vertical="center" wrapText="1"/>
    </xf>
    <xf numFmtId="0" fontId="10" fillId="2" borderId="37" xfId="70" applyFont="1" applyFill="1" applyBorder="1" applyAlignment="1">
      <alignment horizontal="center" vertical="center" wrapText="1"/>
    </xf>
    <xf numFmtId="0" fontId="10" fillId="2" borderId="39" xfId="70" applyFont="1" applyFill="1" applyBorder="1" applyAlignment="1">
      <alignment horizontal="center" vertical="center" wrapText="1"/>
    </xf>
    <xf numFmtId="0" fontId="10" fillId="2" borderId="18" xfId="70" applyFont="1" applyFill="1" applyBorder="1" applyAlignment="1">
      <alignment horizontal="center" vertical="center" wrapText="1"/>
    </xf>
    <xf numFmtId="0" fontId="10" fillId="2" borderId="19" xfId="70" applyFont="1" applyFill="1" applyBorder="1" applyAlignment="1">
      <alignment horizontal="center" vertical="center" wrapText="1"/>
    </xf>
  </cellXfs>
  <cellStyles count="75">
    <cellStyle name="Comma 2" xfId="60"/>
    <cellStyle name="Hyperlink" xfId="11" builtinId="8"/>
    <cellStyle name="Normal" xfId="0" builtinId="0"/>
    <cellStyle name="Normal 10" xfId="48"/>
    <cellStyle name="Normal 10 2" xfId="61"/>
    <cellStyle name="Normal 11" xfId="57"/>
    <cellStyle name="Normal 12" xfId="62"/>
    <cellStyle name="Normal 13" xfId="70"/>
    <cellStyle name="Normal 13 2" xfId="71"/>
    <cellStyle name="Normal 13 2 2" xfId="74"/>
    <cellStyle name="Normal 14" xfId="72"/>
    <cellStyle name="Normal 15" xfId="73"/>
    <cellStyle name="Normal 2" xfId="2"/>
    <cellStyle name="Normal 3" xfId="3"/>
    <cellStyle name="Normal 3 2" xfId="4"/>
    <cellStyle name="Normal 3 2 2" xfId="1"/>
    <cellStyle name="Normal 3 2 2 2" xfId="12"/>
    <cellStyle name="Normal 3 2 2 2 2" xfId="13"/>
    <cellStyle name="Normal 3 2 2 2 3" xfId="14"/>
    <cellStyle name="Normal 3 2 2 2 3 2" xfId="16"/>
    <cellStyle name="Normal 3 2 2 2 3 3" xfId="21"/>
    <cellStyle name="Normal 3 2 2 2 3 3 2" xfId="23"/>
    <cellStyle name="Normal 3 2 2 2 3 3 2 2" xfId="26"/>
    <cellStyle name="Normal 3 2 2 2 3 3 2 2 2" xfId="34"/>
    <cellStyle name="Normal 3 2 2 2 3 3 2 2 3" xfId="49"/>
    <cellStyle name="Normal 3 2 2 2 3 3 2 2 3 2" xfId="63"/>
    <cellStyle name="Normal 3 2 2 2 3 3 2 3" xfId="29"/>
    <cellStyle name="Normal 3 2 2 2 3 4" xfId="22"/>
    <cellStyle name="Normal 3 2 2 2 3 4 2" xfId="28"/>
    <cellStyle name="Normal 3 2 2 2 3 4 2 2" xfId="32"/>
    <cellStyle name="Normal 3 2 2 2 3 4 2 3" xfId="30"/>
    <cellStyle name="Normal 3 2 2 2 3 4 2 3 2" xfId="35"/>
    <cellStyle name="Normal 3 2 2 2 3 4 2 3 3" xfId="41"/>
    <cellStyle name="Normal 3 2 2 2 3 4 2 3 3 2" xfId="55"/>
    <cellStyle name="Normal 3 2 2 2 3 4 2 3 3 3" xfId="64"/>
    <cellStyle name="Normal 3 2 2 2 3 4 2 3 4" xfId="46"/>
    <cellStyle name="Normal 3 2 2 2 3 4 2 3 4 2" xfId="53"/>
    <cellStyle name="Normal 3 2 2 2 3 4 2 3 4 3" xfId="52"/>
    <cellStyle name="Normal 3 2 2 2 3 4 2 3 4 3 2" xfId="59"/>
    <cellStyle name="Normal 3 2 2 2 3 4 2 4" xfId="36"/>
    <cellStyle name="Normal 3 2 2 2 3 4 2 5" xfId="37"/>
    <cellStyle name="Normal 3 2 2 2 3 4 3" xfId="65"/>
    <cellStyle name="Normal 3 2 2 2 3 5" xfId="33"/>
    <cellStyle name="Normal 3 2 2 2 3 5 2" xfId="42"/>
    <cellStyle name="Normal 3 2 2 2 3 5 2 2" xfId="66"/>
    <cellStyle name="Normal 3 2 2 2 3 5 3" xfId="47"/>
    <cellStyle name="Normal 3 2 2 2 3 6" xfId="38"/>
    <cellStyle name="Normal 3 2 2 2 4" xfId="20"/>
    <cellStyle name="Normal 3 2 2 2 4 2" xfId="24"/>
    <cellStyle name="Normal 3 2 2 2 4 3" xfId="25"/>
    <cellStyle name="Normal 3 2 2 2 4 4" xfId="31"/>
    <cellStyle name="Normal 3 2 2 2 4 4 2" xfId="39"/>
    <cellStyle name="Normal 3 2 2 2 4 4 3" xfId="43"/>
    <cellStyle name="Normal 3 2 2 2 4 4 3 2" xfId="56"/>
    <cellStyle name="Normal 3 2 2 2 4 4 3 3" xfId="67"/>
    <cellStyle name="Normal 3 2 2 2 4 5" xfId="40"/>
    <cellStyle name="Normal 3 2 2 2 4 6" xfId="44"/>
    <cellStyle name="Normal 3 2 2 2 4 6 2" xfId="68"/>
    <cellStyle name="Normal 3 2 2 2 4 7" xfId="45"/>
    <cellStyle name="Normal 3 2 2 2 4 7 2" xfId="54"/>
    <cellStyle name="Normal 3 2 2 2 4 7 3" xfId="51"/>
    <cellStyle name="Normal 3 2 2 2 4 7 3 2" xfId="58"/>
    <cellStyle name="Normal 3 3" xfId="5"/>
    <cellStyle name="Normal 3 3 2" xfId="15"/>
    <cellStyle name="Normal 3 4" xfId="6"/>
    <cellStyle name="Normal 3 5" xfId="7"/>
    <cellStyle name="Normal 3 5 2" xfId="8"/>
    <cellStyle name="Normal 4" xfId="9"/>
    <cellStyle name="Normal 5" xfId="10"/>
    <cellStyle name="Normal 6" xfId="17"/>
    <cellStyle name="Normal 7" xfId="18"/>
    <cellStyle name="Normal 7 2" xfId="27"/>
    <cellStyle name="Normal 8" xfId="19"/>
    <cellStyle name="Normal 9" xfId="50"/>
    <cellStyle name="Percent 2" xfId="69"/>
  </cellStyles>
  <dxfs count="0"/>
  <tableStyles count="0" defaultTableStyle="TableStyleMedium9" defaultPivotStyle="PivotStyleLight16"/>
  <colors>
    <mruColors>
      <color rgb="FFFADDD2"/>
      <color rgb="FFD9F3D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50800">
              <a:solidFill>
                <a:srgbClr val="FFFF00"/>
              </a:solidFill>
            </a:ln>
          </c:spPr>
          <c:marker>
            <c:symbol val="none"/>
          </c:marker>
          <c:dLbls>
            <c:numFmt formatCode="0%" sourceLinked="0"/>
            <c:txPr>
              <a:bodyPr/>
              <a:lstStyle/>
              <a:p>
                <a:pPr>
                  <a:defRPr sz="1200" b="1">
                    <a:solidFill>
                      <a:srgbClr val="FFFF00"/>
                    </a:solidFill>
                  </a:defRPr>
                </a:pPr>
                <a:endParaRPr lang="en-US"/>
              </a:p>
            </c:txPr>
            <c:dLblPos val="t"/>
            <c:showLegendKey val="0"/>
            <c:showVal val="1"/>
            <c:showCatName val="0"/>
            <c:showSerName val="0"/>
            <c:showPercent val="0"/>
            <c:showBubbleSize val="0"/>
            <c:showLeaderLines val="0"/>
          </c:dLbls>
          <c:cat>
            <c:strRef>
              <c:f>'District Heating Study'!$E$106:$E$117</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'District Heating Study'!$F$106:$F$117</c:f>
              <c:numCache>
                <c:formatCode>0.00%</c:formatCode>
                <c:ptCount val="12"/>
                <c:pt idx="0">
                  <c:v>0.13500000000000001</c:v>
                </c:pt>
                <c:pt idx="1">
                  <c:v>0.14000000000000001</c:v>
                </c:pt>
                <c:pt idx="2">
                  <c:v>0.1</c:v>
                </c:pt>
                <c:pt idx="3">
                  <c:v>7.0000000000000007E-2</c:v>
                </c:pt>
                <c:pt idx="4">
                  <c:v>0.04</c:v>
                </c:pt>
                <c:pt idx="5">
                  <c:v>0.03</c:v>
                </c:pt>
                <c:pt idx="6">
                  <c:v>0.03</c:v>
                </c:pt>
                <c:pt idx="7">
                  <c:v>0.04</c:v>
                </c:pt>
                <c:pt idx="8">
                  <c:v>8.5000000000000006E-2</c:v>
                </c:pt>
                <c:pt idx="9">
                  <c:v>0.1</c:v>
                </c:pt>
                <c:pt idx="10">
                  <c:v>0.11</c:v>
                </c:pt>
                <c:pt idx="11">
                  <c:v>0.12</c:v>
                </c:pt>
              </c:numCache>
            </c:numRef>
          </c:val>
          <c:smooth val="0"/>
        </c:ser>
        <c:dLbls>
          <c:showLegendKey val="0"/>
          <c:showVal val="0"/>
          <c:showCatName val="0"/>
          <c:showSerName val="0"/>
          <c:showPercent val="0"/>
          <c:showBubbleSize val="0"/>
        </c:dLbls>
        <c:marker val="1"/>
        <c:smooth val="0"/>
        <c:axId val="95246592"/>
        <c:axId val="122122240"/>
      </c:lineChart>
      <c:catAx>
        <c:axId val="95246592"/>
        <c:scaling>
          <c:orientation val="minMax"/>
        </c:scaling>
        <c:delete val="0"/>
        <c:axPos val="b"/>
        <c:majorGridlines>
          <c:spPr>
            <a:ln>
              <a:solidFill>
                <a:srgbClr val="FFFF00"/>
              </a:solidFill>
            </a:ln>
          </c:spPr>
        </c:majorGridlines>
        <c:numFmt formatCode="General" sourceLinked="1"/>
        <c:majorTickMark val="out"/>
        <c:minorTickMark val="none"/>
        <c:tickLblPos val="nextTo"/>
        <c:spPr>
          <a:ln>
            <a:solidFill>
              <a:srgbClr val="FFFF00"/>
            </a:solidFill>
          </a:ln>
        </c:spPr>
        <c:txPr>
          <a:bodyPr/>
          <a:lstStyle/>
          <a:p>
            <a:pPr>
              <a:defRPr sz="1400" b="1">
                <a:solidFill>
                  <a:srgbClr val="FFFF00"/>
                </a:solidFill>
              </a:defRPr>
            </a:pPr>
            <a:endParaRPr lang="en-US"/>
          </a:p>
        </c:txPr>
        <c:crossAx val="122122240"/>
        <c:crosses val="autoZero"/>
        <c:auto val="1"/>
        <c:lblAlgn val="ctr"/>
        <c:lblOffset val="100"/>
        <c:noMultiLvlLbl val="0"/>
      </c:catAx>
      <c:valAx>
        <c:axId val="122122240"/>
        <c:scaling>
          <c:orientation val="minMax"/>
        </c:scaling>
        <c:delete val="0"/>
        <c:axPos val="l"/>
        <c:numFmt formatCode="0%" sourceLinked="0"/>
        <c:majorTickMark val="out"/>
        <c:minorTickMark val="none"/>
        <c:tickLblPos val="nextTo"/>
        <c:spPr>
          <a:ln>
            <a:solidFill>
              <a:srgbClr val="FFFF00"/>
            </a:solidFill>
          </a:ln>
        </c:spPr>
        <c:txPr>
          <a:bodyPr/>
          <a:lstStyle/>
          <a:p>
            <a:pPr>
              <a:defRPr sz="1200" b="1">
                <a:solidFill>
                  <a:srgbClr val="FFFF00"/>
                </a:solidFill>
              </a:defRPr>
            </a:pPr>
            <a:endParaRPr lang="en-US"/>
          </a:p>
        </c:txPr>
        <c:crossAx val="95246592"/>
        <c:crosses val="autoZero"/>
        <c:crossBetween val="between"/>
      </c:valAx>
      <c:spPr>
        <a:noFill/>
      </c:spPr>
    </c:plotArea>
    <c:plotVisOnly val="1"/>
    <c:dispBlanksAs val="gap"/>
    <c:showDLblsOverMax val="0"/>
  </c:chart>
  <c:spPr>
    <a:solidFill>
      <a:srgbClr val="0070C0"/>
    </a:solidFill>
  </c:spPr>
  <c:printSettings>
    <c:headerFooter/>
    <c:pageMargins b="0.75000000000000633" l="0.70000000000000062" r="0.70000000000000062" t="0.75000000000000633"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n-US"/>
              <a:t>Fuel - Tonnes / yr</a:t>
            </a:r>
          </a:p>
        </c:rich>
      </c:tx>
      <c:overlay val="0"/>
    </c:title>
    <c:autoTitleDeleted val="0"/>
    <c:plotArea>
      <c:layout>
        <c:manualLayout>
          <c:layoutTarget val="inner"/>
          <c:xMode val="edge"/>
          <c:yMode val="edge"/>
          <c:x val="4.7118225377988529E-2"/>
          <c:y val="0.10866821832663613"/>
          <c:w val="0.93620721429568265"/>
          <c:h val="0.56117759875432549"/>
        </c:manualLayout>
      </c:layout>
      <c:barChart>
        <c:barDir val="col"/>
        <c:grouping val="clustered"/>
        <c:varyColors val="0"/>
        <c:ser>
          <c:idx val="0"/>
          <c:order val="0"/>
          <c:spPr>
            <a:ln>
              <a:solidFill>
                <a:prstClr val="black"/>
              </a:solidFill>
            </a:ln>
          </c:spPr>
          <c:invertIfNegative val="0"/>
          <c:dPt>
            <c:idx val="0"/>
            <c:invertIfNegative val="0"/>
            <c:bubble3D val="0"/>
            <c:spPr>
              <a:solidFill>
                <a:schemeClr val="accent3">
                  <a:lumMod val="75000"/>
                </a:schemeClr>
              </a:solidFill>
              <a:ln>
                <a:solidFill>
                  <a:prstClr val="black"/>
                </a:solidFill>
              </a:ln>
            </c:spPr>
          </c:dPt>
          <c:dPt>
            <c:idx val="1"/>
            <c:invertIfNegative val="0"/>
            <c:bubble3D val="0"/>
            <c:spPr>
              <a:solidFill>
                <a:srgbClr val="92D050"/>
              </a:solidFill>
              <a:ln>
                <a:solidFill>
                  <a:prstClr val="black"/>
                </a:solidFill>
              </a:ln>
            </c:spPr>
          </c:dPt>
          <c:dPt>
            <c:idx val="2"/>
            <c:invertIfNegative val="0"/>
            <c:bubble3D val="0"/>
            <c:spPr>
              <a:solidFill>
                <a:srgbClr val="FFC000"/>
              </a:solidFill>
              <a:ln>
                <a:solidFill>
                  <a:prstClr val="black"/>
                </a:solidFill>
              </a:ln>
            </c:spPr>
          </c:dPt>
          <c:dPt>
            <c:idx val="3"/>
            <c:invertIfNegative val="0"/>
            <c:bubble3D val="0"/>
            <c:spPr>
              <a:solidFill>
                <a:schemeClr val="accent6">
                  <a:lumMod val="20000"/>
                  <a:lumOff val="80000"/>
                </a:schemeClr>
              </a:solidFill>
              <a:ln>
                <a:solidFill>
                  <a:prstClr val="black"/>
                </a:solidFill>
              </a:ln>
            </c:spPr>
          </c:dPt>
          <c:dLbls>
            <c:numFmt formatCode="#,##0.00" sourceLinked="0"/>
            <c:txPr>
              <a:bodyPr/>
              <a:lstStyle/>
              <a:p>
                <a:pPr>
                  <a:defRPr sz="1400" b="1"/>
                </a:pPr>
                <a:endParaRPr lang="en-US"/>
              </a:p>
            </c:txPr>
            <c:showLegendKey val="0"/>
            <c:showVal val="1"/>
            <c:showCatName val="0"/>
            <c:showSerName val="0"/>
            <c:showPercent val="0"/>
            <c:showBubbleSize val="0"/>
            <c:showLeaderLines val="0"/>
          </c:dLbls>
          <c:cat>
            <c:strRef>
              <c:f>'kWh Boiler Sizing - Costs'!$A$34:$A$37</c:f>
              <c:strCache>
                <c:ptCount val="4"/>
                <c:pt idx="0">
                  <c:v>CW chip P30 M30</c:v>
                </c:pt>
                <c:pt idx="1">
                  <c:v>NCH chip P30 M30</c:v>
                </c:pt>
                <c:pt idx="2">
                  <c:v>Miscanthus Pellets</c:v>
                </c:pt>
                <c:pt idx="3">
                  <c:v>Wood Pellets</c:v>
                </c:pt>
              </c:strCache>
            </c:strRef>
          </c:cat>
          <c:val>
            <c:numRef>
              <c:f>'kWh Boiler Sizing - Costs'!$D$34:$D$37</c:f>
              <c:numCache>
                <c:formatCode>#,##0.00</c:formatCode>
                <c:ptCount val="4"/>
                <c:pt idx="0">
                  <c:v>49.553345693578294</c:v>
                </c:pt>
                <c:pt idx="1">
                  <c:v>52.406417112299472</c:v>
                </c:pt>
                <c:pt idx="2">
                  <c:v>39.656311962987445</c:v>
                </c:pt>
                <c:pt idx="3">
                  <c:v>36.95324283559578</c:v>
                </c:pt>
              </c:numCache>
            </c:numRef>
          </c:val>
        </c:ser>
        <c:dLbls>
          <c:showLegendKey val="0"/>
          <c:showVal val="0"/>
          <c:showCatName val="0"/>
          <c:showSerName val="0"/>
          <c:showPercent val="0"/>
          <c:showBubbleSize val="0"/>
        </c:dLbls>
        <c:gapWidth val="70"/>
        <c:overlap val="100"/>
        <c:axId val="32123136"/>
        <c:axId val="32124928"/>
      </c:barChart>
      <c:catAx>
        <c:axId val="32123136"/>
        <c:scaling>
          <c:orientation val="minMax"/>
        </c:scaling>
        <c:delete val="0"/>
        <c:axPos val="b"/>
        <c:numFmt formatCode="General" sourceLinked="1"/>
        <c:majorTickMark val="out"/>
        <c:minorTickMark val="none"/>
        <c:tickLblPos val="nextTo"/>
        <c:txPr>
          <a:bodyPr rot="-2700000" vert="horz"/>
          <a:lstStyle/>
          <a:p>
            <a:pPr>
              <a:defRPr sz="1400" b="1"/>
            </a:pPr>
            <a:endParaRPr lang="en-US"/>
          </a:p>
        </c:txPr>
        <c:crossAx val="32124928"/>
        <c:crosses val="autoZero"/>
        <c:auto val="1"/>
        <c:lblAlgn val="ctr"/>
        <c:lblOffset val="100"/>
        <c:noMultiLvlLbl val="0"/>
      </c:catAx>
      <c:valAx>
        <c:axId val="32124928"/>
        <c:scaling>
          <c:orientation val="minMax"/>
        </c:scaling>
        <c:delete val="0"/>
        <c:axPos val="l"/>
        <c:numFmt formatCode="#,##0" sourceLinked="0"/>
        <c:majorTickMark val="out"/>
        <c:minorTickMark val="none"/>
        <c:tickLblPos val="nextTo"/>
        <c:txPr>
          <a:bodyPr/>
          <a:lstStyle/>
          <a:p>
            <a:pPr>
              <a:defRPr sz="1400" b="1"/>
            </a:pPr>
            <a:endParaRPr lang="en-US"/>
          </a:p>
        </c:txPr>
        <c:crossAx val="32123136"/>
        <c:crosses val="autoZero"/>
        <c:crossBetween val="between"/>
      </c:valAx>
    </c:plotArea>
    <c:plotVisOnly val="1"/>
    <c:dispBlanksAs val="gap"/>
    <c:showDLblsOverMax val="0"/>
  </c:chart>
  <c:spPr>
    <a:ln>
      <a:solidFill>
        <a:prstClr val="black"/>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n-US"/>
              <a:t>Fuel - m3 / yr</a:t>
            </a:r>
          </a:p>
        </c:rich>
      </c:tx>
      <c:overlay val="0"/>
    </c:title>
    <c:autoTitleDeleted val="0"/>
    <c:plotArea>
      <c:layout>
        <c:manualLayout>
          <c:layoutTarget val="inner"/>
          <c:xMode val="edge"/>
          <c:yMode val="edge"/>
          <c:x val="4.7488283475354415E-2"/>
          <c:y val="0.10270648012668852"/>
          <c:w val="0.93533739730752896"/>
          <c:h val="0.5631198448020085"/>
        </c:manualLayout>
      </c:layout>
      <c:barChart>
        <c:barDir val="col"/>
        <c:grouping val="clustered"/>
        <c:varyColors val="0"/>
        <c:ser>
          <c:idx val="0"/>
          <c:order val="0"/>
          <c:spPr>
            <a:ln>
              <a:solidFill>
                <a:prstClr val="black"/>
              </a:solidFill>
            </a:ln>
          </c:spPr>
          <c:invertIfNegative val="0"/>
          <c:dPt>
            <c:idx val="0"/>
            <c:invertIfNegative val="0"/>
            <c:bubble3D val="0"/>
            <c:spPr>
              <a:solidFill>
                <a:schemeClr val="accent3">
                  <a:lumMod val="75000"/>
                </a:schemeClr>
              </a:solidFill>
              <a:ln>
                <a:solidFill>
                  <a:prstClr val="black"/>
                </a:solidFill>
              </a:ln>
            </c:spPr>
          </c:dPt>
          <c:dPt>
            <c:idx val="1"/>
            <c:invertIfNegative val="0"/>
            <c:bubble3D val="0"/>
            <c:spPr>
              <a:solidFill>
                <a:srgbClr val="92D050"/>
              </a:solidFill>
              <a:ln>
                <a:solidFill>
                  <a:prstClr val="black"/>
                </a:solidFill>
              </a:ln>
            </c:spPr>
          </c:dPt>
          <c:dPt>
            <c:idx val="2"/>
            <c:invertIfNegative val="0"/>
            <c:bubble3D val="0"/>
            <c:spPr>
              <a:solidFill>
                <a:srgbClr val="FFC000"/>
              </a:solidFill>
              <a:ln>
                <a:solidFill>
                  <a:prstClr val="black"/>
                </a:solidFill>
              </a:ln>
            </c:spPr>
          </c:dPt>
          <c:dPt>
            <c:idx val="3"/>
            <c:invertIfNegative val="0"/>
            <c:bubble3D val="0"/>
            <c:spPr>
              <a:solidFill>
                <a:schemeClr val="accent6">
                  <a:lumMod val="20000"/>
                  <a:lumOff val="80000"/>
                </a:schemeClr>
              </a:solidFill>
              <a:ln>
                <a:solidFill>
                  <a:prstClr val="black"/>
                </a:solidFill>
              </a:ln>
            </c:spPr>
          </c:dPt>
          <c:dLbls>
            <c:numFmt formatCode="#,##0.00" sourceLinked="0"/>
            <c:txPr>
              <a:bodyPr/>
              <a:lstStyle/>
              <a:p>
                <a:pPr>
                  <a:defRPr sz="1400" b="1"/>
                </a:pPr>
                <a:endParaRPr lang="en-US"/>
              </a:p>
            </c:txPr>
            <c:showLegendKey val="0"/>
            <c:showVal val="1"/>
            <c:showCatName val="0"/>
            <c:showSerName val="0"/>
            <c:showPercent val="0"/>
            <c:showBubbleSize val="0"/>
            <c:showLeaderLines val="0"/>
          </c:dLbls>
          <c:cat>
            <c:strRef>
              <c:f>'kWh Boiler Sizing - Costs'!$A$41:$A$44</c:f>
              <c:strCache>
                <c:ptCount val="4"/>
                <c:pt idx="0">
                  <c:v>CW chip P30 M30</c:v>
                </c:pt>
                <c:pt idx="1">
                  <c:v>NCH chip P30 M30</c:v>
                </c:pt>
                <c:pt idx="2">
                  <c:v>Miscanthus Pellets</c:v>
                </c:pt>
                <c:pt idx="3">
                  <c:v>Wood Pellets</c:v>
                </c:pt>
              </c:strCache>
            </c:strRef>
          </c:cat>
          <c:val>
            <c:numRef>
              <c:f>'kWh Boiler Sizing - Costs'!$D$41:$D$44</c:f>
              <c:numCache>
                <c:formatCode>#,##0.00</c:formatCode>
                <c:ptCount val="4"/>
                <c:pt idx="0">
                  <c:v>220.23709197145908</c:v>
                </c:pt>
                <c:pt idx="1">
                  <c:v>160.75588071257505</c:v>
                </c:pt>
                <c:pt idx="2">
                  <c:v>61.009710712288374</c:v>
                </c:pt>
                <c:pt idx="3">
                  <c:v>55.402163171807764</c:v>
                </c:pt>
              </c:numCache>
            </c:numRef>
          </c:val>
        </c:ser>
        <c:dLbls>
          <c:showLegendKey val="0"/>
          <c:showVal val="0"/>
          <c:showCatName val="0"/>
          <c:showSerName val="0"/>
          <c:showPercent val="0"/>
          <c:showBubbleSize val="0"/>
        </c:dLbls>
        <c:gapWidth val="70"/>
        <c:overlap val="100"/>
        <c:axId val="32146944"/>
        <c:axId val="32148480"/>
      </c:barChart>
      <c:catAx>
        <c:axId val="32146944"/>
        <c:scaling>
          <c:orientation val="minMax"/>
        </c:scaling>
        <c:delete val="0"/>
        <c:axPos val="b"/>
        <c:numFmt formatCode="General" sourceLinked="1"/>
        <c:majorTickMark val="out"/>
        <c:minorTickMark val="none"/>
        <c:tickLblPos val="nextTo"/>
        <c:txPr>
          <a:bodyPr rot="-2700000" vert="horz"/>
          <a:lstStyle/>
          <a:p>
            <a:pPr>
              <a:defRPr sz="1400"/>
            </a:pPr>
            <a:endParaRPr lang="en-US"/>
          </a:p>
        </c:txPr>
        <c:crossAx val="32148480"/>
        <c:crosses val="autoZero"/>
        <c:auto val="1"/>
        <c:lblAlgn val="ctr"/>
        <c:lblOffset val="100"/>
        <c:noMultiLvlLbl val="0"/>
      </c:catAx>
      <c:valAx>
        <c:axId val="32148480"/>
        <c:scaling>
          <c:orientation val="minMax"/>
        </c:scaling>
        <c:delete val="0"/>
        <c:axPos val="l"/>
        <c:numFmt formatCode="#,##0" sourceLinked="0"/>
        <c:majorTickMark val="out"/>
        <c:minorTickMark val="none"/>
        <c:tickLblPos val="nextTo"/>
        <c:txPr>
          <a:bodyPr/>
          <a:lstStyle/>
          <a:p>
            <a:pPr>
              <a:defRPr sz="1400" b="1"/>
            </a:pPr>
            <a:endParaRPr lang="en-US"/>
          </a:p>
        </c:txPr>
        <c:crossAx val="32146944"/>
        <c:crosses val="autoZero"/>
        <c:crossBetween val="between"/>
      </c:valAx>
    </c:plotArea>
    <c:plotVisOnly val="1"/>
    <c:dispBlanksAs val="gap"/>
    <c:showDLblsOverMax val="0"/>
  </c:chart>
  <c:spPr>
    <a:ln>
      <a:solidFill>
        <a:prstClr val="black"/>
      </a:solidFill>
    </a:ln>
  </c:sp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Year 1 fuel cost comparison / tonnes</a:t>
            </a:r>
          </a:p>
        </c:rich>
      </c:tx>
      <c:overlay val="0"/>
    </c:title>
    <c:autoTitleDeleted val="0"/>
    <c:plotArea>
      <c:layout/>
      <c:barChart>
        <c:barDir val="col"/>
        <c:grouping val="clustered"/>
        <c:varyColors val="0"/>
        <c:ser>
          <c:idx val="0"/>
          <c:order val="0"/>
          <c:spPr>
            <a:solidFill>
              <a:prstClr val="black"/>
            </a:solidFill>
            <a:ln>
              <a:solidFill>
                <a:prstClr val="black"/>
              </a:solidFill>
            </a:ln>
          </c:spPr>
          <c:invertIfNegative val="0"/>
          <c:dPt>
            <c:idx val="0"/>
            <c:invertIfNegative val="0"/>
            <c:bubble3D val="0"/>
            <c:spPr>
              <a:solidFill>
                <a:srgbClr val="00B0F0"/>
              </a:solidFill>
              <a:ln>
                <a:solidFill>
                  <a:prstClr val="black"/>
                </a:solidFill>
              </a:ln>
            </c:spPr>
          </c:dPt>
          <c:dPt>
            <c:idx val="1"/>
            <c:invertIfNegative val="0"/>
            <c:bubble3D val="0"/>
            <c:spPr>
              <a:solidFill>
                <a:srgbClr val="FF0000"/>
              </a:solidFill>
              <a:ln>
                <a:solidFill>
                  <a:prstClr val="black"/>
                </a:solidFill>
              </a:ln>
            </c:spPr>
          </c:dPt>
          <c:dPt>
            <c:idx val="2"/>
            <c:invertIfNegative val="0"/>
            <c:bubble3D val="0"/>
            <c:spPr>
              <a:solidFill>
                <a:srgbClr val="77933C"/>
              </a:solidFill>
              <a:ln>
                <a:solidFill>
                  <a:prstClr val="black"/>
                </a:solidFill>
              </a:ln>
            </c:spPr>
          </c:dPt>
          <c:dPt>
            <c:idx val="3"/>
            <c:invertIfNegative val="0"/>
            <c:bubble3D val="0"/>
            <c:spPr>
              <a:solidFill>
                <a:srgbClr val="92D050"/>
              </a:solidFill>
              <a:ln>
                <a:solidFill>
                  <a:prstClr val="black"/>
                </a:solidFill>
              </a:ln>
            </c:spPr>
          </c:dPt>
          <c:dPt>
            <c:idx val="4"/>
            <c:invertIfNegative val="0"/>
            <c:bubble3D val="0"/>
            <c:spPr>
              <a:solidFill>
                <a:srgbClr val="FFC000"/>
              </a:solidFill>
              <a:ln>
                <a:solidFill>
                  <a:prstClr val="black"/>
                </a:solidFill>
              </a:ln>
            </c:spPr>
          </c:dPt>
          <c:dPt>
            <c:idx val="5"/>
            <c:invertIfNegative val="0"/>
            <c:bubble3D val="0"/>
            <c:spPr>
              <a:solidFill>
                <a:srgbClr val="FDEADA"/>
              </a:solidFill>
              <a:ln>
                <a:solidFill>
                  <a:prstClr val="black"/>
                </a:solidFill>
              </a:ln>
            </c:spPr>
          </c:dPt>
          <c:dLbls>
            <c:spPr>
              <a:solidFill>
                <a:schemeClr val="bg1"/>
              </a:solidFill>
            </c:spPr>
            <c:txPr>
              <a:bodyPr/>
              <a:lstStyle/>
              <a:p>
                <a:pPr>
                  <a:defRPr sz="1400" b="1"/>
                </a:pPr>
                <a:endParaRPr lang="en-US"/>
              </a:p>
            </c:txPr>
            <c:showLegendKey val="0"/>
            <c:showVal val="1"/>
            <c:showCatName val="0"/>
            <c:showSerName val="0"/>
            <c:showPercent val="0"/>
            <c:showBubbleSize val="0"/>
            <c:showLeaderLines val="0"/>
          </c:dLbls>
          <c:cat>
            <c:strRef>
              <c:f>'kWh Boiler Sizing - Costs'!$A$47:$A$52</c:f>
              <c:strCache>
                <c:ptCount val="6"/>
                <c:pt idx="0">
                  <c:v>Natural Gas/kwh</c:v>
                </c:pt>
                <c:pt idx="1">
                  <c:v>Heating (Gas) Oil/litre</c:v>
                </c:pt>
                <c:pt idx="2">
                  <c:v>CW chip P30 M30/tonne</c:v>
                </c:pt>
                <c:pt idx="3">
                  <c:v>NCH chip P30 M30/tonne</c:v>
                </c:pt>
                <c:pt idx="4">
                  <c:v>Miscanthus Pellets/tonne</c:v>
                </c:pt>
                <c:pt idx="5">
                  <c:v>Wood Pellets/tonne</c:v>
                </c:pt>
              </c:strCache>
            </c:strRef>
          </c:cat>
          <c:val>
            <c:numRef>
              <c:f>'kWh Boiler Sizing - Costs'!$D$47:$D$52</c:f>
              <c:numCache>
                <c:formatCode>"£"#,##0.00</c:formatCode>
                <c:ptCount val="6"/>
                <c:pt idx="0">
                  <c:v>6052.9411764705892</c:v>
                </c:pt>
                <c:pt idx="1">
                  <c:v>7969.6394686907033</c:v>
                </c:pt>
                <c:pt idx="2">
                  <c:v>2227.4228889263445</c:v>
                </c:pt>
                <c:pt idx="3">
                  <c:v>2744.5240641711234</c:v>
                </c:pt>
                <c:pt idx="4">
                  <c:v>7138.1361533377403</c:v>
                </c:pt>
                <c:pt idx="5">
                  <c:v>7760.1809954751143</c:v>
                </c:pt>
              </c:numCache>
            </c:numRef>
          </c:val>
        </c:ser>
        <c:ser>
          <c:idx val="1"/>
          <c:order val="1"/>
          <c:invertIfNegative val="0"/>
          <c:cat>
            <c:strRef>
              <c:f>'kWh Boiler Sizing - Costs'!$A$47:$A$52</c:f>
              <c:strCache>
                <c:ptCount val="6"/>
                <c:pt idx="0">
                  <c:v>Natural Gas/kwh</c:v>
                </c:pt>
                <c:pt idx="1">
                  <c:v>Heating (Gas) Oil/litre</c:v>
                </c:pt>
                <c:pt idx="2">
                  <c:v>CW chip P30 M30/tonne</c:v>
                </c:pt>
                <c:pt idx="3">
                  <c:v>NCH chip P30 M30/tonne</c:v>
                </c:pt>
                <c:pt idx="4">
                  <c:v>Miscanthus Pellets/tonne</c:v>
                </c:pt>
                <c:pt idx="5">
                  <c:v>Wood Pellets/tonne</c:v>
                </c:pt>
              </c:strCache>
            </c:strRef>
          </c:cat>
          <c:val>
            <c:numRef>
              <c:f>'kWh Boiler Sizing - Costs'!$E$47:$E$52</c:f>
              <c:numCache>
                <c:formatCode>#,##0.00</c:formatCode>
                <c:ptCount val="6"/>
                <c:pt idx="0">
                  <c:v>4.1176470588235299</c:v>
                </c:pt>
                <c:pt idx="1">
                  <c:v>5.4215234480889132</c:v>
                </c:pt>
                <c:pt idx="2">
                  <c:v>1.5152536659362887</c:v>
                </c:pt>
                <c:pt idx="3">
                  <c:v>1.8670231729055262</c:v>
                </c:pt>
                <c:pt idx="4">
                  <c:v>4.8558749342433609</c:v>
                </c:pt>
                <c:pt idx="5">
                  <c:v>5.2790346907993975</c:v>
                </c:pt>
              </c:numCache>
            </c:numRef>
          </c:val>
        </c:ser>
        <c:dLbls>
          <c:showLegendKey val="0"/>
          <c:showVal val="0"/>
          <c:showCatName val="0"/>
          <c:showSerName val="0"/>
          <c:showPercent val="0"/>
          <c:showBubbleSize val="0"/>
        </c:dLbls>
        <c:gapWidth val="70"/>
        <c:overlap val="100"/>
        <c:axId val="32176384"/>
        <c:axId val="32387072"/>
      </c:barChart>
      <c:catAx>
        <c:axId val="32176384"/>
        <c:scaling>
          <c:orientation val="minMax"/>
        </c:scaling>
        <c:delete val="0"/>
        <c:axPos val="b"/>
        <c:numFmt formatCode="General" sourceLinked="1"/>
        <c:majorTickMark val="none"/>
        <c:minorTickMark val="none"/>
        <c:tickLblPos val="nextTo"/>
        <c:txPr>
          <a:bodyPr rot="-2700000" vert="horz"/>
          <a:lstStyle/>
          <a:p>
            <a:pPr>
              <a:defRPr sz="1400" b="1"/>
            </a:pPr>
            <a:endParaRPr lang="en-US"/>
          </a:p>
        </c:txPr>
        <c:crossAx val="32387072"/>
        <c:crosses val="autoZero"/>
        <c:auto val="1"/>
        <c:lblAlgn val="ctr"/>
        <c:lblOffset val="100"/>
        <c:noMultiLvlLbl val="0"/>
      </c:catAx>
      <c:valAx>
        <c:axId val="32387072"/>
        <c:scaling>
          <c:orientation val="minMax"/>
        </c:scaling>
        <c:delete val="0"/>
        <c:axPos val="l"/>
        <c:numFmt formatCode="&quot;£&quot;#,##0" sourceLinked="0"/>
        <c:majorTickMark val="none"/>
        <c:minorTickMark val="none"/>
        <c:tickLblPos val="nextTo"/>
        <c:txPr>
          <a:bodyPr/>
          <a:lstStyle/>
          <a:p>
            <a:pPr>
              <a:defRPr sz="1400" b="1"/>
            </a:pPr>
            <a:endParaRPr lang="en-US"/>
          </a:p>
        </c:txPr>
        <c:crossAx val="32176384"/>
        <c:crosses val="autoZero"/>
        <c:crossBetween val="between"/>
      </c:valAx>
    </c:plotArea>
    <c:plotVisOnly val="1"/>
    <c:dispBlanksAs val="gap"/>
    <c:showDLblsOverMax val="0"/>
  </c:chart>
  <c:spPr>
    <a:ln>
      <a:solidFill>
        <a:sysClr val="windowText" lastClr="000000"/>
      </a:solid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Year 1 fuel cost comparison / m3</a:t>
            </a:r>
          </a:p>
        </c:rich>
      </c:tx>
      <c:overlay val="0"/>
    </c:title>
    <c:autoTitleDeleted val="0"/>
    <c:plotArea>
      <c:layout>
        <c:manualLayout>
          <c:layoutTarget val="inner"/>
          <c:xMode val="edge"/>
          <c:yMode val="edge"/>
          <c:x val="8.9518406353055746E-2"/>
          <c:y val="0.10866821832663613"/>
          <c:w val="0.89167817484352963"/>
          <c:h val="0.5446426409226931"/>
        </c:manualLayout>
      </c:layout>
      <c:barChart>
        <c:barDir val="col"/>
        <c:grouping val="clustered"/>
        <c:varyColors val="0"/>
        <c:ser>
          <c:idx val="0"/>
          <c:order val="0"/>
          <c:spPr>
            <a:solidFill>
              <a:schemeClr val="tx1"/>
            </a:solidFill>
            <a:ln>
              <a:solidFill>
                <a:prstClr val="black"/>
              </a:solidFill>
            </a:ln>
          </c:spPr>
          <c:invertIfNegative val="0"/>
          <c:dPt>
            <c:idx val="0"/>
            <c:invertIfNegative val="0"/>
            <c:bubble3D val="0"/>
            <c:spPr>
              <a:solidFill>
                <a:srgbClr val="00B0F0"/>
              </a:solidFill>
              <a:ln>
                <a:solidFill>
                  <a:prstClr val="black"/>
                </a:solidFill>
              </a:ln>
            </c:spPr>
          </c:dPt>
          <c:dPt>
            <c:idx val="1"/>
            <c:invertIfNegative val="0"/>
            <c:bubble3D val="0"/>
            <c:spPr>
              <a:solidFill>
                <a:srgbClr val="FF0000"/>
              </a:solidFill>
              <a:ln>
                <a:solidFill>
                  <a:prstClr val="black"/>
                </a:solidFill>
              </a:ln>
            </c:spPr>
          </c:dPt>
          <c:dPt>
            <c:idx val="2"/>
            <c:invertIfNegative val="0"/>
            <c:bubble3D val="0"/>
            <c:spPr>
              <a:solidFill>
                <a:srgbClr val="77933C"/>
              </a:solidFill>
              <a:ln>
                <a:solidFill>
                  <a:prstClr val="black"/>
                </a:solidFill>
              </a:ln>
            </c:spPr>
          </c:dPt>
          <c:dPt>
            <c:idx val="3"/>
            <c:invertIfNegative val="0"/>
            <c:bubble3D val="0"/>
            <c:spPr>
              <a:solidFill>
                <a:srgbClr val="92D050"/>
              </a:solidFill>
              <a:ln>
                <a:solidFill>
                  <a:prstClr val="black"/>
                </a:solidFill>
              </a:ln>
            </c:spPr>
          </c:dPt>
          <c:dPt>
            <c:idx val="4"/>
            <c:invertIfNegative val="0"/>
            <c:bubble3D val="0"/>
            <c:spPr>
              <a:solidFill>
                <a:srgbClr val="FFC000"/>
              </a:solidFill>
              <a:ln>
                <a:solidFill>
                  <a:prstClr val="black"/>
                </a:solidFill>
              </a:ln>
            </c:spPr>
          </c:dPt>
          <c:dPt>
            <c:idx val="5"/>
            <c:invertIfNegative val="0"/>
            <c:bubble3D val="0"/>
            <c:spPr>
              <a:solidFill>
                <a:schemeClr val="accent6">
                  <a:lumMod val="20000"/>
                  <a:lumOff val="80000"/>
                </a:schemeClr>
              </a:solidFill>
              <a:ln>
                <a:solidFill>
                  <a:prstClr val="black"/>
                </a:solidFill>
              </a:ln>
            </c:spPr>
          </c:dPt>
          <c:dLbls>
            <c:spPr>
              <a:solidFill>
                <a:schemeClr val="bg1"/>
              </a:solidFill>
            </c:spPr>
            <c:txPr>
              <a:bodyPr/>
              <a:lstStyle/>
              <a:p>
                <a:pPr>
                  <a:defRPr sz="1400" b="1"/>
                </a:pPr>
                <a:endParaRPr lang="en-US"/>
              </a:p>
            </c:txPr>
            <c:showLegendKey val="0"/>
            <c:showVal val="1"/>
            <c:showCatName val="0"/>
            <c:showSerName val="0"/>
            <c:showPercent val="0"/>
            <c:showBubbleSize val="0"/>
            <c:showLeaderLines val="0"/>
          </c:dLbls>
          <c:cat>
            <c:strRef>
              <c:f>'kWh Boiler Sizing - Costs'!$A$55:$A$60</c:f>
              <c:strCache>
                <c:ptCount val="6"/>
                <c:pt idx="0">
                  <c:v>Natural Gas/kwh</c:v>
                </c:pt>
                <c:pt idx="1">
                  <c:v>Heating (Gas) Oil/litre</c:v>
                </c:pt>
                <c:pt idx="2">
                  <c:v>CW chip P30 M30/m3</c:v>
                </c:pt>
                <c:pt idx="3">
                  <c:v>NCH chip P30 M30/m3</c:v>
                </c:pt>
                <c:pt idx="4">
                  <c:v>Miscanthus Pellets/m3</c:v>
                </c:pt>
                <c:pt idx="5">
                  <c:v>Wood Pellets/m3</c:v>
                </c:pt>
              </c:strCache>
            </c:strRef>
          </c:cat>
          <c:val>
            <c:numRef>
              <c:f>'kWh Boiler Sizing - Costs'!$D$55:$D$60</c:f>
              <c:numCache>
                <c:formatCode>"£"#,##0.00</c:formatCode>
                <c:ptCount val="6"/>
                <c:pt idx="0">
                  <c:v>6052.9411764705892</c:v>
                </c:pt>
                <c:pt idx="1">
                  <c:v>7969.6394686907033</c:v>
                </c:pt>
                <c:pt idx="2">
                  <c:v>2228.7993707511655</c:v>
                </c:pt>
                <c:pt idx="3">
                  <c:v>2745.7104425707817</c:v>
                </c:pt>
                <c:pt idx="4">
                  <c:v>7138.1361533377394</c:v>
                </c:pt>
                <c:pt idx="5">
                  <c:v>7760.1809954751134</c:v>
                </c:pt>
              </c:numCache>
            </c:numRef>
          </c:val>
        </c:ser>
        <c:ser>
          <c:idx val="1"/>
          <c:order val="1"/>
          <c:invertIfNegative val="0"/>
          <c:cat>
            <c:strRef>
              <c:f>'kWh Boiler Sizing - Costs'!$A$55:$A$60</c:f>
              <c:strCache>
                <c:ptCount val="6"/>
                <c:pt idx="0">
                  <c:v>Natural Gas/kwh</c:v>
                </c:pt>
                <c:pt idx="1">
                  <c:v>Heating (Gas) Oil/litre</c:v>
                </c:pt>
                <c:pt idx="2">
                  <c:v>CW chip P30 M30/m3</c:v>
                </c:pt>
                <c:pt idx="3">
                  <c:v>NCH chip P30 M30/m3</c:v>
                </c:pt>
                <c:pt idx="4">
                  <c:v>Miscanthus Pellets/m3</c:v>
                </c:pt>
                <c:pt idx="5">
                  <c:v>Wood Pellets/m3</c:v>
                </c:pt>
              </c:strCache>
            </c:strRef>
          </c:cat>
          <c:val>
            <c:numRef>
              <c:f>'kWh Boiler Sizing - Costs'!$E$55:$E$60</c:f>
              <c:numCache>
                <c:formatCode>"£"#,##0.00</c:formatCode>
                <c:ptCount val="6"/>
                <c:pt idx="0">
                  <c:v>4.1176470588235299</c:v>
                </c:pt>
                <c:pt idx="1">
                  <c:v>5.4215234480889132</c:v>
                </c:pt>
                <c:pt idx="2">
                  <c:v>1.5161900481300445</c:v>
                </c:pt>
                <c:pt idx="3">
                  <c:v>1.8678302330413481</c:v>
                </c:pt>
                <c:pt idx="4">
                  <c:v>4.85587493424336</c:v>
                </c:pt>
                <c:pt idx="5">
                  <c:v>5.2790346907993966</c:v>
                </c:pt>
              </c:numCache>
            </c:numRef>
          </c:val>
        </c:ser>
        <c:dLbls>
          <c:showLegendKey val="0"/>
          <c:showVal val="0"/>
          <c:showCatName val="0"/>
          <c:showSerName val="0"/>
          <c:showPercent val="0"/>
          <c:showBubbleSize val="0"/>
        </c:dLbls>
        <c:gapWidth val="70"/>
        <c:overlap val="100"/>
        <c:axId val="32398336"/>
        <c:axId val="32400128"/>
      </c:barChart>
      <c:catAx>
        <c:axId val="32398336"/>
        <c:scaling>
          <c:orientation val="minMax"/>
        </c:scaling>
        <c:delete val="0"/>
        <c:axPos val="b"/>
        <c:numFmt formatCode="General" sourceLinked="1"/>
        <c:majorTickMark val="none"/>
        <c:minorTickMark val="none"/>
        <c:tickLblPos val="nextTo"/>
        <c:txPr>
          <a:bodyPr rot="-2700000" vert="horz"/>
          <a:lstStyle/>
          <a:p>
            <a:pPr>
              <a:defRPr sz="1400" b="1"/>
            </a:pPr>
            <a:endParaRPr lang="en-US"/>
          </a:p>
        </c:txPr>
        <c:crossAx val="32400128"/>
        <c:crosses val="autoZero"/>
        <c:auto val="1"/>
        <c:lblAlgn val="ctr"/>
        <c:lblOffset val="100"/>
        <c:noMultiLvlLbl val="0"/>
      </c:catAx>
      <c:valAx>
        <c:axId val="32400128"/>
        <c:scaling>
          <c:orientation val="minMax"/>
        </c:scaling>
        <c:delete val="0"/>
        <c:axPos val="l"/>
        <c:numFmt formatCode="&quot;£&quot;#,##0" sourceLinked="0"/>
        <c:majorTickMark val="none"/>
        <c:minorTickMark val="none"/>
        <c:tickLblPos val="nextTo"/>
        <c:txPr>
          <a:bodyPr/>
          <a:lstStyle/>
          <a:p>
            <a:pPr>
              <a:defRPr sz="1400" b="1"/>
            </a:pPr>
            <a:endParaRPr lang="en-US"/>
          </a:p>
        </c:txPr>
        <c:crossAx val="32398336"/>
        <c:crosses val="autoZero"/>
        <c:crossBetween val="between"/>
      </c:valAx>
    </c:plotArea>
    <c:plotVisOnly val="1"/>
    <c:dispBlanksAs val="gap"/>
    <c:showDLblsOverMax val="0"/>
  </c:chart>
  <c:spPr>
    <a:ln>
      <a:solidFill>
        <a:sysClr val="windowText" lastClr="000000"/>
      </a:solidFill>
    </a:ln>
  </c:sp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Boiler CO2 outputs / tonnes/ yr</a:t>
            </a:r>
          </a:p>
        </c:rich>
      </c:tx>
      <c:overlay val="0"/>
    </c:title>
    <c:autoTitleDeleted val="0"/>
    <c:plotArea>
      <c:layout>
        <c:manualLayout>
          <c:layoutTarget val="inner"/>
          <c:xMode val="edge"/>
          <c:yMode val="edge"/>
          <c:x val="5.9363670678450532E-2"/>
          <c:y val="0.10866819744106852"/>
          <c:w val="0.92353234801172046"/>
          <c:h val="0.54395466796180914"/>
        </c:manualLayout>
      </c:layout>
      <c:barChart>
        <c:barDir val="col"/>
        <c:grouping val="clustered"/>
        <c:varyColors val="0"/>
        <c:ser>
          <c:idx val="0"/>
          <c:order val="0"/>
          <c:invertIfNegative val="0"/>
          <c:cat>
            <c:strRef>
              <c:f>'kWh Boiler Sizing - Costs'!$AA$62:$AA$67</c:f>
              <c:strCache>
                <c:ptCount val="6"/>
                <c:pt idx="0">
                  <c:v>Electricity (Grid)</c:v>
                </c:pt>
                <c:pt idx="1">
                  <c:v>Electricity - CHP</c:v>
                </c:pt>
                <c:pt idx="2">
                  <c:v>Heating (Gas) Oil</c:v>
                </c:pt>
                <c:pt idx="3">
                  <c:v>LPG</c:v>
                </c:pt>
                <c:pt idx="4">
                  <c:v>Natural Gas</c:v>
                </c:pt>
                <c:pt idx="5">
                  <c:v>Wood &amp; Pellets</c:v>
                </c:pt>
              </c:strCache>
            </c:strRef>
          </c:cat>
          <c:val>
            <c:numRef>
              <c:f>'kWh Boiler Sizing - Costs'!$AB$62:$AB$67</c:f>
              <c:numCache>
                <c:formatCode>General</c:formatCode>
                <c:ptCount val="6"/>
              </c:numCache>
            </c:numRef>
          </c:val>
        </c:ser>
        <c:ser>
          <c:idx val="1"/>
          <c:order val="1"/>
          <c:invertIfNegative val="0"/>
          <c:cat>
            <c:strRef>
              <c:f>'kWh Boiler Sizing - Costs'!$AA$62:$AA$67</c:f>
              <c:strCache>
                <c:ptCount val="6"/>
                <c:pt idx="0">
                  <c:v>Electricity (Grid)</c:v>
                </c:pt>
                <c:pt idx="1">
                  <c:v>Electricity - CHP</c:v>
                </c:pt>
                <c:pt idx="2">
                  <c:v>Heating (Gas) Oil</c:v>
                </c:pt>
                <c:pt idx="3">
                  <c:v>LPG</c:v>
                </c:pt>
                <c:pt idx="4">
                  <c:v>Natural Gas</c:v>
                </c:pt>
                <c:pt idx="5">
                  <c:v>Wood &amp; Pellets</c:v>
                </c:pt>
              </c:strCache>
            </c:strRef>
          </c:cat>
          <c:val>
            <c:numRef>
              <c:f>'kWh Boiler Sizing - Costs'!$AC$62:$AC$67</c:f>
              <c:numCache>
                <c:formatCode>General</c:formatCode>
                <c:ptCount val="6"/>
              </c:numCache>
            </c:numRef>
          </c:val>
        </c:ser>
        <c:ser>
          <c:idx val="2"/>
          <c:order val="2"/>
          <c:spPr>
            <a:solidFill>
              <a:srgbClr val="FF0000"/>
            </a:solidFill>
            <a:ln>
              <a:solidFill>
                <a:prstClr val="black"/>
              </a:solidFill>
            </a:ln>
          </c:spPr>
          <c:invertIfNegative val="0"/>
          <c:dLbls>
            <c:numFmt formatCode="#,##0.0" sourceLinked="0"/>
            <c:txPr>
              <a:bodyPr/>
              <a:lstStyle/>
              <a:p>
                <a:pPr>
                  <a:defRPr sz="1400" b="1"/>
                </a:pPr>
                <a:endParaRPr lang="en-US"/>
              </a:p>
            </c:txPr>
            <c:showLegendKey val="0"/>
            <c:showVal val="1"/>
            <c:showCatName val="0"/>
            <c:showSerName val="0"/>
            <c:showPercent val="0"/>
            <c:showBubbleSize val="0"/>
            <c:showLeaderLines val="0"/>
          </c:dLbls>
          <c:cat>
            <c:strRef>
              <c:f>'kWh Boiler Sizing - Costs'!$AA$62:$AA$67</c:f>
              <c:strCache>
                <c:ptCount val="6"/>
                <c:pt idx="0">
                  <c:v>Electricity (Grid)</c:v>
                </c:pt>
                <c:pt idx="1">
                  <c:v>Electricity - CHP</c:v>
                </c:pt>
                <c:pt idx="2">
                  <c:v>Heating (Gas) Oil</c:v>
                </c:pt>
                <c:pt idx="3">
                  <c:v>LPG</c:v>
                </c:pt>
                <c:pt idx="4">
                  <c:v>Natural Gas</c:v>
                </c:pt>
                <c:pt idx="5">
                  <c:v>Wood &amp; Pellets</c:v>
                </c:pt>
              </c:strCache>
            </c:strRef>
          </c:cat>
          <c:val>
            <c:numRef>
              <c:f>'kWh Boiler Sizing - Costs'!$AF$62:$AF$67</c:f>
              <c:numCache>
                <c:formatCode>#,##0.00</c:formatCode>
                <c:ptCount val="6"/>
                <c:pt idx="0">
                  <c:v>90.447889411764734</c:v>
                </c:pt>
                <c:pt idx="1">
                  <c:v>51.017647058823535</c:v>
                </c:pt>
                <c:pt idx="2">
                  <c:v>43.408235294117652</c:v>
                </c:pt>
                <c:pt idx="3">
                  <c:v>37.042270588235297</c:v>
                </c:pt>
                <c:pt idx="4">
                  <c:v>31.988929411764708</c:v>
                </c:pt>
                <c:pt idx="5">
                  <c:v>4.3235294117647065</c:v>
                </c:pt>
              </c:numCache>
            </c:numRef>
          </c:val>
        </c:ser>
        <c:ser>
          <c:idx val="3"/>
          <c:order val="3"/>
          <c:invertIfNegative val="0"/>
          <c:cat>
            <c:strRef>
              <c:f>'kWh Boiler Sizing - Costs'!$AA$62:$AA$67</c:f>
              <c:strCache>
                <c:ptCount val="6"/>
                <c:pt idx="0">
                  <c:v>Electricity (Grid)</c:v>
                </c:pt>
                <c:pt idx="1">
                  <c:v>Electricity - CHP</c:v>
                </c:pt>
                <c:pt idx="2">
                  <c:v>Heating (Gas) Oil</c:v>
                </c:pt>
                <c:pt idx="3">
                  <c:v>LPG</c:v>
                </c:pt>
                <c:pt idx="4">
                  <c:v>Natural Gas</c:v>
                </c:pt>
                <c:pt idx="5">
                  <c:v>Wood &amp; Pellets</c:v>
                </c:pt>
              </c:strCache>
            </c:strRef>
          </c:cat>
          <c:val>
            <c:numRef>
              <c:f>'kWh Boiler Sizing - Costs'!$AG$62:$AG$67</c:f>
              <c:numCache>
                <c:formatCode>#,##0.00</c:formatCode>
                <c:ptCount val="6"/>
              </c:numCache>
            </c:numRef>
          </c:val>
        </c:ser>
        <c:dLbls>
          <c:showLegendKey val="0"/>
          <c:showVal val="0"/>
          <c:showCatName val="0"/>
          <c:showSerName val="0"/>
          <c:showPercent val="0"/>
          <c:showBubbleSize val="0"/>
        </c:dLbls>
        <c:gapWidth val="70"/>
        <c:overlap val="100"/>
        <c:axId val="32414720"/>
        <c:axId val="32416512"/>
      </c:barChart>
      <c:catAx>
        <c:axId val="32414720"/>
        <c:scaling>
          <c:orientation val="minMax"/>
        </c:scaling>
        <c:delete val="0"/>
        <c:axPos val="b"/>
        <c:numFmt formatCode="General" sourceLinked="1"/>
        <c:majorTickMark val="none"/>
        <c:minorTickMark val="none"/>
        <c:tickLblPos val="nextTo"/>
        <c:txPr>
          <a:bodyPr rot="-2700000" vert="horz"/>
          <a:lstStyle/>
          <a:p>
            <a:pPr>
              <a:defRPr sz="1400" b="1"/>
            </a:pPr>
            <a:endParaRPr lang="en-US"/>
          </a:p>
        </c:txPr>
        <c:crossAx val="32416512"/>
        <c:crosses val="autoZero"/>
        <c:auto val="1"/>
        <c:lblAlgn val="ctr"/>
        <c:lblOffset val="100"/>
        <c:noMultiLvlLbl val="0"/>
      </c:catAx>
      <c:valAx>
        <c:axId val="32416512"/>
        <c:scaling>
          <c:orientation val="minMax"/>
        </c:scaling>
        <c:delete val="0"/>
        <c:axPos val="l"/>
        <c:numFmt formatCode="General" sourceLinked="1"/>
        <c:majorTickMark val="none"/>
        <c:minorTickMark val="none"/>
        <c:tickLblPos val="nextTo"/>
        <c:txPr>
          <a:bodyPr/>
          <a:lstStyle/>
          <a:p>
            <a:pPr>
              <a:defRPr sz="1400" b="1"/>
            </a:pPr>
            <a:endParaRPr lang="en-US"/>
          </a:p>
        </c:txPr>
        <c:crossAx val="32414720"/>
        <c:crosses val="autoZero"/>
        <c:crossBetween val="between"/>
      </c:valAx>
    </c:plotArea>
    <c:plotVisOnly val="1"/>
    <c:dispBlanksAs val="gap"/>
    <c:showDLblsOverMax val="0"/>
  </c:chart>
  <c:spPr>
    <a:ln>
      <a:solidFill>
        <a:schemeClr val="tx1"/>
      </a:solidFill>
    </a:ln>
  </c:sp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Year 1 fuel</a:t>
            </a:r>
            <a:r>
              <a:rPr lang="en-US" baseline="0"/>
              <a:t> cost comparison / tonnes  / </a:t>
            </a:r>
            <a:r>
              <a:rPr lang="en-US"/>
              <a:t>Output kWh Fuel Cost / Pence per kWh</a:t>
            </a:r>
          </a:p>
        </c:rich>
      </c:tx>
      <c:overlay val="0"/>
    </c:title>
    <c:autoTitleDeleted val="0"/>
    <c:plotArea>
      <c:layout/>
      <c:barChart>
        <c:barDir val="col"/>
        <c:grouping val="clustered"/>
        <c:varyColors val="0"/>
        <c:ser>
          <c:idx val="0"/>
          <c:order val="0"/>
          <c:spPr>
            <a:ln>
              <a:solidFill>
                <a:schemeClr val="tx1"/>
              </a:solidFill>
            </a:ln>
          </c:spPr>
          <c:invertIfNegative val="0"/>
          <c:dPt>
            <c:idx val="0"/>
            <c:invertIfNegative val="0"/>
            <c:bubble3D val="0"/>
            <c:spPr>
              <a:solidFill>
                <a:srgbClr val="00B0F0"/>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rgbClr val="77933C"/>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FFC000"/>
              </a:solidFill>
              <a:ln>
                <a:solidFill>
                  <a:schemeClr val="tx1"/>
                </a:solidFill>
              </a:ln>
            </c:spPr>
          </c:dPt>
          <c:dPt>
            <c:idx val="5"/>
            <c:invertIfNegative val="0"/>
            <c:bubble3D val="0"/>
            <c:spPr>
              <a:solidFill>
                <a:srgbClr val="FDEADA"/>
              </a:solidFill>
              <a:ln>
                <a:solidFill>
                  <a:schemeClr val="tx1"/>
                </a:solidFill>
              </a:ln>
            </c:spPr>
          </c:dPt>
          <c:dLbls>
            <c:txPr>
              <a:bodyPr/>
              <a:lstStyle/>
              <a:p>
                <a:pPr>
                  <a:defRPr sz="1400" b="1"/>
                </a:pPr>
                <a:endParaRPr lang="en-US"/>
              </a:p>
            </c:txPr>
            <c:showLegendKey val="0"/>
            <c:showVal val="1"/>
            <c:showCatName val="0"/>
            <c:showSerName val="0"/>
            <c:showPercent val="0"/>
            <c:showBubbleSize val="0"/>
            <c:showLeaderLines val="0"/>
          </c:dLbls>
          <c:cat>
            <c:strRef>
              <c:f>'kWh Boiler Sizing - Costs'!$A$47:$A$52</c:f>
              <c:strCache>
                <c:ptCount val="6"/>
                <c:pt idx="0">
                  <c:v>Natural Gas/kwh</c:v>
                </c:pt>
                <c:pt idx="1">
                  <c:v>Heating (Gas) Oil/litre</c:v>
                </c:pt>
                <c:pt idx="2">
                  <c:v>CW chip P30 M30/tonne</c:v>
                </c:pt>
                <c:pt idx="3">
                  <c:v>NCH chip P30 M30/tonne</c:v>
                </c:pt>
                <c:pt idx="4">
                  <c:v>Miscanthus Pellets/tonne</c:v>
                </c:pt>
                <c:pt idx="5">
                  <c:v>Wood Pellets/tonne</c:v>
                </c:pt>
              </c:strCache>
            </c:strRef>
          </c:cat>
          <c:val>
            <c:numRef>
              <c:f>'kWh Boiler Sizing - Costs'!$E$47:$E$52</c:f>
              <c:numCache>
                <c:formatCode>#,##0.00</c:formatCode>
                <c:ptCount val="6"/>
                <c:pt idx="0">
                  <c:v>4.1176470588235299</c:v>
                </c:pt>
                <c:pt idx="1">
                  <c:v>5.4215234480889132</c:v>
                </c:pt>
                <c:pt idx="2">
                  <c:v>1.5152536659362887</c:v>
                </c:pt>
                <c:pt idx="3">
                  <c:v>1.8670231729055262</c:v>
                </c:pt>
                <c:pt idx="4">
                  <c:v>4.8558749342433609</c:v>
                </c:pt>
                <c:pt idx="5">
                  <c:v>5.2790346907993975</c:v>
                </c:pt>
              </c:numCache>
            </c:numRef>
          </c:val>
        </c:ser>
        <c:dLbls>
          <c:showLegendKey val="0"/>
          <c:showVal val="0"/>
          <c:showCatName val="0"/>
          <c:showSerName val="0"/>
          <c:showPercent val="0"/>
          <c:showBubbleSize val="0"/>
        </c:dLbls>
        <c:gapWidth val="75"/>
        <c:overlap val="100"/>
        <c:axId val="32435200"/>
        <c:axId val="32441088"/>
      </c:barChart>
      <c:catAx>
        <c:axId val="32435200"/>
        <c:scaling>
          <c:orientation val="minMax"/>
        </c:scaling>
        <c:delete val="0"/>
        <c:axPos val="b"/>
        <c:numFmt formatCode="General" sourceLinked="1"/>
        <c:majorTickMark val="out"/>
        <c:minorTickMark val="none"/>
        <c:tickLblPos val="nextTo"/>
        <c:txPr>
          <a:bodyPr rot="-2700000" vert="horz"/>
          <a:lstStyle/>
          <a:p>
            <a:pPr>
              <a:defRPr sz="1400" b="1"/>
            </a:pPr>
            <a:endParaRPr lang="en-US"/>
          </a:p>
        </c:txPr>
        <c:crossAx val="32441088"/>
        <c:crosses val="autoZero"/>
        <c:auto val="1"/>
        <c:lblAlgn val="ctr"/>
        <c:lblOffset val="100"/>
        <c:noMultiLvlLbl val="0"/>
      </c:catAx>
      <c:valAx>
        <c:axId val="32441088"/>
        <c:scaling>
          <c:orientation val="minMax"/>
        </c:scaling>
        <c:delete val="0"/>
        <c:axPos val="l"/>
        <c:numFmt formatCode="#,##0.00" sourceLinked="1"/>
        <c:majorTickMark val="out"/>
        <c:minorTickMark val="none"/>
        <c:tickLblPos val="nextTo"/>
        <c:txPr>
          <a:bodyPr/>
          <a:lstStyle/>
          <a:p>
            <a:pPr>
              <a:defRPr sz="1400" b="1"/>
            </a:pPr>
            <a:endParaRPr lang="en-US"/>
          </a:p>
        </c:txPr>
        <c:crossAx val="32435200"/>
        <c:crosses val="autoZero"/>
        <c:crossBetween val="between"/>
      </c:valAx>
    </c:plotArea>
    <c:plotVisOnly val="1"/>
    <c:dispBlanksAs val="gap"/>
    <c:showDLblsOverMax val="0"/>
  </c:chart>
  <c:spPr>
    <a:ln>
      <a:solidFill>
        <a:prstClr val="black"/>
      </a:solidFill>
    </a:ln>
  </c:spPr>
  <c:printSettings>
    <c:headerFooter/>
    <c:pageMargins b="0.750000000000006" l="0.70000000000000062" r="0.70000000000000062" t="0.750000000000006"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t>Year 1 fuel cost comparison / m3 / Output kWh Fuel Cost / Pence per kWh</a:t>
            </a:r>
            <a:endParaRPr lang="en-GB"/>
          </a:p>
        </c:rich>
      </c:tx>
      <c:overlay val="0"/>
    </c:title>
    <c:autoTitleDeleted val="0"/>
    <c:plotArea>
      <c:layout/>
      <c:barChart>
        <c:barDir val="col"/>
        <c:grouping val="clustered"/>
        <c:varyColors val="0"/>
        <c:ser>
          <c:idx val="0"/>
          <c:order val="0"/>
          <c:spPr>
            <a:ln>
              <a:solidFill>
                <a:prstClr val="black"/>
              </a:solidFill>
            </a:ln>
          </c:spPr>
          <c:invertIfNegative val="0"/>
          <c:dPt>
            <c:idx val="0"/>
            <c:invertIfNegative val="0"/>
            <c:bubble3D val="0"/>
            <c:spPr>
              <a:solidFill>
                <a:srgbClr val="00B0F0"/>
              </a:solidFill>
              <a:ln>
                <a:solidFill>
                  <a:prstClr val="black"/>
                </a:solidFill>
              </a:ln>
            </c:spPr>
          </c:dPt>
          <c:dPt>
            <c:idx val="1"/>
            <c:invertIfNegative val="0"/>
            <c:bubble3D val="0"/>
            <c:spPr>
              <a:solidFill>
                <a:srgbClr val="FF0000"/>
              </a:solidFill>
              <a:ln>
                <a:solidFill>
                  <a:prstClr val="black"/>
                </a:solidFill>
              </a:ln>
            </c:spPr>
          </c:dPt>
          <c:dPt>
            <c:idx val="2"/>
            <c:invertIfNegative val="0"/>
            <c:bubble3D val="0"/>
            <c:spPr>
              <a:solidFill>
                <a:srgbClr val="77933C"/>
              </a:solidFill>
              <a:ln>
                <a:solidFill>
                  <a:prstClr val="black"/>
                </a:solidFill>
              </a:ln>
            </c:spPr>
          </c:dPt>
          <c:dPt>
            <c:idx val="3"/>
            <c:invertIfNegative val="0"/>
            <c:bubble3D val="0"/>
            <c:spPr>
              <a:solidFill>
                <a:srgbClr val="92D050"/>
              </a:solidFill>
              <a:ln>
                <a:solidFill>
                  <a:prstClr val="black"/>
                </a:solidFill>
              </a:ln>
            </c:spPr>
          </c:dPt>
          <c:dPt>
            <c:idx val="4"/>
            <c:invertIfNegative val="0"/>
            <c:bubble3D val="0"/>
            <c:spPr>
              <a:solidFill>
                <a:srgbClr val="FFC000"/>
              </a:solidFill>
              <a:ln>
                <a:solidFill>
                  <a:prstClr val="black"/>
                </a:solidFill>
              </a:ln>
            </c:spPr>
          </c:dPt>
          <c:dPt>
            <c:idx val="5"/>
            <c:invertIfNegative val="0"/>
            <c:bubble3D val="0"/>
            <c:spPr>
              <a:solidFill>
                <a:srgbClr val="FDEADA"/>
              </a:solidFill>
              <a:ln>
                <a:solidFill>
                  <a:prstClr val="black"/>
                </a:solidFill>
              </a:ln>
            </c:spPr>
          </c:dPt>
          <c:dLbls>
            <c:numFmt formatCode="#,##0.00" sourceLinked="0"/>
            <c:txPr>
              <a:bodyPr/>
              <a:lstStyle/>
              <a:p>
                <a:pPr>
                  <a:defRPr sz="1400" b="1"/>
                </a:pPr>
                <a:endParaRPr lang="en-US"/>
              </a:p>
            </c:txPr>
            <c:showLegendKey val="0"/>
            <c:showVal val="1"/>
            <c:showCatName val="0"/>
            <c:showSerName val="0"/>
            <c:showPercent val="0"/>
            <c:showBubbleSize val="0"/>
            <c:showLeaderLines val="0"/>
          </c:dLbls>
          <c:cat>
            <c:strRef>
              <c:f>'kWh Boiler Sizing - Costs'!$A$55:$A$60</c:f>
              <c:strCache>
                <c:ptCount val="6"/>
                <c:pt idx="0">
                  <c:v>Natural Gas/kwh</c:v>
                </c:pt>
                <c:pt idx="1">
                  <c:v>Heating (Gas) Oil/litre</c:v>
                </c:pt>
                <c:pt idx="2">
                  <c:v>CW chip P30 M30/m3</c:v>
                </c:pt>
                <c:pt idx="3">
                  <c:v>NCH chip P30 M30/m3</c:v>
                </c:pt>
                <c:pt idx="4">
                  <c:v>Miscanthus Pellets/m3</c:v>
                </c:pt>
                <c:pt idx="5">
                  <c:v>Wood Pellets/m3</c:v>
                </c:pt>
              </c:strCache>
            </c:strRef>
          </c:cat>
          <c:val>
            <c:numRef>
              <c:f>'kWh Boiler Sizing - Costs'!$E$55:$E$60</c:f>
              <c:numCache>
                <c:formatCode>"£"#,##0.00</c:formatCode>
                <c:ptCount val="6"/>
                <c:pt idx="0">
                  <c:v>4.1176470588235299</c:v>
                </c:pt>
                <c:pt idx="1">
                  <c:v>5.4215234480889132</c:v>
                </c:pt>
                <c:pt idx="2">
                  <c:v>1.5161900481300445</c:v>
                </c:pt>
                <c:pt idx="3">
                  <c:v>1.8678302330413481</c:v>
                </c:pt>
                <c:pt idx="4">
                  <c:v>4.85587493424336</c:v>
                </c:pt>
                <c:pt idx="5">
                  <c:v>5.2790346907993966</c:v>
                </c:pt>
              </c:numCache>
            </c:numRef>
          </c:val>
        </c:ser>
        <c:dLbls>
          <c:showLegendKey val="0"/>
          <c:showVal val="0"/>
          <c:showCatName val="0"/>
          <c:showSerName val="0"/>
          <c:showPercent val="0"/>
          <c:showBubbleSize val="0"/>
        </c:dLbls>
        <c:gapWidth val="75"/>
        <c:overlap val="100"/>
        <c:axId val="32459776"/>
        <c:axId val="32469760"/>
      </c:barChart>
      <c:catAx>
        <c:axId val="32459776"/>
        <c:scaling>
          <c:orientation val="minMax"/>
        </c:scaling>
        <c:delete val="0"/>
        <c:axPos val="b"/>
        <c:numFmt formatCode="General" sourceLinked="1"/>
        <c:majorTickMark val="out"/>
        <c:minorTickMark val="none"/>
        <c:tickLblPos val="nextTo"/>
        <c:txPr>
          <a:bodyPr rot="-2700000" vert="horz"/>
          <a:lstStyle/>
          <a:p>
            <a:pPr>
              <a:defRPr sz="1400" b="1"/>
            </a:pPr>
            <a:endParaRPr lang="en-US"/>
          </a:p>
        </c:txPr>
        <c:crossAx val="32469760"/>
        <c:crosses val="autoZero"/>
        <c:auto val="1"/>
        <c:lblAlgn val="ctr"/>
        <c:lblOffset val="100"/>
        <c:noMultiLvlLbl val="0"/>
      </c:catAx>
      <c:valAx>
        <c:axId val="32469760"/>
        <c:scaling>
          <c:orientation val="minMax"/>
        </c:scaling>
        <c:delete val="0"/>
        <c:axPos val="l"/>
        <c:numFmt formatCode="#,##0.00" sourceLinked="0"/>
        <c:majorTickMark val="out"/>
        <c:minorTickMark val="none"/>
        <c:tickLblPos val="nextTo"/>
        <c:txPr>
          <a:bodyPr/>
          <a:lstStyle/>
          <a:p>
            <a:pPr>
              <a:defRPr sz="1400" b="1"/>
            </a:pPr>
            <a:endParaRPr lang="en-US"/>
          </a:p>
        </c:txPr>
        <c:crossAx val="32459776"/>
        <c:crosses val="autoZero"/>
        <c:crossBetween val="between"/>
      </c:valAx>
    </c:plotArea>
    <c:plotVisOnly val="1"/>
    <c:dispBlanksAs val="gap"/>
    <c:showDLblsOverMax val="0"/>
  </c:chart>
  <c:spPr>
    <a:ln>
      <a:solidFill>
        <a:prstClr val="black"/>
      </a:solidFill>
    </a:ln>
  </c:spPr>
  <c:printSettings>
    <c:headerFooter/>
    <c:pageMargins b="0.750000000000006" l="0.70000000000000062" r="0.70000000000000062" t="0.750000000000006"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rgbClr val="FFFF00"/>
                </a:solidFill>
              </a:rPr>
              <a:t>kWh / Month</a:t>
            </a:r>
          </a:p>
        </c:rich>
      </c:tx>
      <c:overlay val="0"/>
    </c:title>
    <c:autoTitleDeleted val="0"/>
    <c:plotArea>
      <c:layout/>
      <c:lineChart>
        <c:grouping val="standard"/>
        <c:varyColors val="0"/>
        <c:ser>
          <c:idx val="0"/>
          <c:order val="0"/>
          <c:tx>
            <c:strRef>
              <c:f>'Heat-Hot Water Profile'!$B$3</c:f>
              <c:strCache>
                <c:ptCount val="1"/>
                <c:pt idx="0">
                  <c:v>kWh</c:v>
                </c:pt>
              </c:strCache>
            </c:strRef>
          </c:tx>
          <c:spPr>
            <a:ln w="38100">
              <a:solidFill>
                <a:srgbClr val="FFFF00"/>
              </a:solidFill>
            </a:ln>
          </c:spPr>
          <c:marker>
            <c:symbol val="none"/>
          </c:marker>
          <c:dLbls>
            <c:numFmt formatCode="#,##0" sourceLinked="0"/>
            <c:spPr>
              <a:solidFill>
                <a:srgbClr val="0070C0"/>
              </a:solidFill>
              <a:ln>
                <a:noFill/>
              </a:ln>
            </c:spPr>
            <c:txPr>
              <a:bodyPr/>
              <a:lstStyle/>
              <a:p>
                <a:pPr>
                  <a:defRPr sz="1200" b="1">
                    <a:solidFill>
                      <a:srgbClr val="FFFF00"/>
                    </a:solidFill>
                  </a:defRPr>
                </a:pPr>
                <a:endParaRPr lang="en-US"/>
              </a:p>
            </c:txPr>
            <c:dLblPos val="t"/>
            <c:showLegendKey val="0"/>
            <c:showVal val="1"/>
            <c:showCatName val="0"/>
            <c:showSerName val="0"/>
            <c:showPercent val="0"/>
            <c:showBubbleSize val="0"/>
            <c:showLeaderLines val="0"/>
          </c:dLbls>
          <c:cat>
            <c:strRef>
              <c:f>'Heat-Hot Water Profile'!$A$4:$A$15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'Heat-Hot Water Profile'!$B$4:$B$15</c:f>
              <c:numCache>
                <c:formatCode>#,##0</c:formatCode>
                <c:ptCount val="12"/>
                <c:pt idx="0">
                  <c:v>21588</c:v>
                </c:pt>
                <c:pt idx="1">
                  <c:v>22388</c:v>
                </c:pt>
                <c:pt idx="2">
                  <c:v>15991</c:v>
                </c:pt>
                <c:pt idx="3">
                  <c:v>11194</c:v>
                </c:pt>
                <c:pt idx="4">
                  <c:v>6396</c:v>
                </c:pt>
                <c:pt idx="5">
                  <c:v>4797</c:v>
                </c:pt>
                <c:pt idx="6">
                  <c:v>4797</c:v>
                </c:pt>
                <c:pt idx="7">
                  <c:v>6396</c:v>
                </c:pt>
                <c:pt idx="8">
                  <c:v>13593</c:v>
                </c:pt>
                <c:pt idx="9">
                  <c:v>15991</c:v>
                </c:pt>
                <c:pt idx="10">
                  <c:v>17590</c:v>
                </c:pt>
                <c:pt idx="11">
                  <c:v>19189</c:v>
                </c:pt>
              </c:numCache>
            </c:numRef>
          </c:val>
          <c:smooth val="0"/>
        </c:ser>
        <c:dLbls>
          <c:showLegendKey val="0"/>
          <c:showVal val="0"/>
          <c:showCatName val="0"/>
          <c:showSerName val="0"/>
          <c:showPercent val="0"/>
          <c:showBubbleSize val="0"/>
        </c:dLbls>
        <c:marker val="1"/>
        <c:smooth val="0"/>
        <c:axId val="32982144"/>
        <c:axId val="32983680"/>
      </c:lineChart>
      <c:catAx>
        <c:axId val="32982144"/>
        <c:scaling>
          <c:orientation val="minMax"/>
        </c:scaling>
        <c:delete val="0"/>
        <c:axPos val="b"/>
        <c:majorGridlines>
          <c:spPr>
            <a:ln>
              <a:solidFill>
                <a:srgbClr val="FFFF00"/>
              </a:solidFill>
            </a:ln>
          </c:spPr>
        </c:majorGridlines>
        <c:numFmt formatCode="General" sourceLinked="1"/>
        <c:majorTickMark val="out"/>
        <c:minorTickMark val="none"/>
        <c:tickLblPos val="nextTo"/>
        <c:spPr>
          <a:ln>
            <a:solidFill>
              <a:srgbClr val="FFFF00"/>
            </a:solidFill>
          </a:ln>
        </c:spPr>
        <c:txPr>
          <a:bodyPr rot="-2700000" vert="horz"/>
          <a:lstStyle/>
          <a:p>
            <a:pPr>
              <a:defRPr sz="1400" b="1">
                <a:solidFill>
                  <a:srgbClr val="FFFF00"/>
                </a:solidFill>
              </a:defRPr>
            </a:pPr>
            <a:endParaRPr lang="en-US"/>
          </a:p>
        </c:txPr>
        <c:crossAx val="32983680"/>
        <c:crosses val="autoZero"/>
        <c:auto val="1"/>
        <c:lblAlgn val="ctr"/>
        <c:lblOffset val="100"/>
        <c:noMultiLvlLbl val="0"/>
      </c:catAx>
      <c:valAx>
        <c:axId val="32983680"/>
        <c:scaling>
          <c:orientation val="minMax"/>
        </c:scaling>
        <c:delete val="0"/>
        <c:axPos val="l"/>
        <c:numFmt formatCode="#,##0" sourceLinked="1"/>
        <c:majorTickMark val="out"/>
        <c:minorTickMark val="none"/>
        <c:tickLblPos val="nextTo"/>
        <c:spPr>
          <a:ln>
            <a:solidFill>
              <a:srgbClr val="FFFF00"/>
            </a:solidFill>
          </a:ln>
        </c:spPr>
        <c:txPr>
          <a:bodyPr/>
          <a:lstStyle/>
          <a:p>
            <a:pPr>
              <a:defRPr sz="1400">
                <a:solidFill>
                  <a:srgbClr val="FFFF00"/>
                </a:solidFill>
              </a:defRPr>
            </a:pPr>
            <a:endParaRPr lang="en-US"/>
          </a:p>
        </c:txPr>
        <c:crossAx val="32982144"/>
        <c:crosses val="autoZero"/>
        <c:crossBetween val="between"/>
      </c:valAx>
      <c:spPr>
        <a:solidFill>
          <a:srgbClr val="0070C0"/>
        </a:solidFill>
      </c:spPr>
    </c:plotArea>
    <c:plotVisOnly val="1"/>
    <c:dispBlanksAs val="gap"/>
    <c:showDLblsOverMax val="0"/>
  </c:chart>
  <c:spPr>
    <a:solidFill>
      <a:srgbClr val="0070C0"/>
    </a:solidFill>
  </c:spPr>
  <c:printSettings>
    <c:headerFooter/>
    <c:pageMargins b="0.75000000000000855" l="0.70000000000000062" r="0.70000000000000062" t="0.7500000000000085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rgbClr val="FFFF00"/>
                </a:solidFill>
              </a:rPr>
              <a:t>kWh / Month</a:t>
            </a:r>
          </a:p>
        </c:rich>
      </c:tx>
      <c:overlay val="0"/>
    </c:title>
    <c:autoTitleDeleted val="0"/>
    <c:plotArea>
      <c:layout/>
      <c:lineChart>
        <c:grouping val="standard"/>
        <c:varyColors val="0"/>
        <c:ser>
          <c:idx val="0"/>
          <c:order val="0"/>
          <c:spPr>
            <a:ln w="38100">
              <a:solidFill>
                <a:srgbClr val="FFFF00"/>
              </a:solidFill>
            </a:ln>
          </c:spPr>
          <c:marker>
            <c:symbol val="none"/>
          </c:marker>
          <c:dLbls>
            <c:numFmt formatCode="#,##0" sourceLinked="0"/>
            <c:spPr>
              <a:solidFill>
                <a:srgbClr val="0070C0"/>
              </a:solidFill>
            </c:spPr>
            <c:txPr>
              <a:bodyPr/>
              <a:lstStyle/>
              <a:p>
                <a:pPr>
                  <a:defRPr sz="1200" b="1">
                    <a:solidFill>
                      <a:srgbClr val="FFFF00"/>
                    </a:solidFill>
                  </a:defRPr>
                </a:pPr>
                <a:endParaRPr lang="en-US"/>
              </a:p>
            </c:txPr>
            <c:dLblPos val="t"/>
            <c:showLegendKey val="0"/>
            <c:showVal val="1"/>
            <c:showCatName val="0"/>
            <c:showSerName val="0"/>
            <c:showPercent val="0"/>
            <c:showBubbleSize val="0"/>
            <c:showLeaderLines val="0"/>
          </c:dLbls>
          <c:cat>
            <c:strRef>
              <c:f>'Heat-Hot Water Profile'!$A$49:$A$60</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'Heat-Hot Water Profile'!$C$49:$C$60</c:f>
              <c:numCache>
                <c:formatCode>#,##0</c:formatCode>
                <c:ptCount val="12"/>
                <c:pt idx="0">
                  <c:v>21588.120000000003</c:v>
                </c:pt>
                <c:pt idx="1">
                  <c:v>22387.680000000004</c:v>
                </c:pt>
                <c:pt idx="2">
                  <c:v>15991.2</c:v>
                </c:pt>
                <c:pt idx="3">
                  <c:v>11193.840000000002</c:v>
                </c:pt>
                <c:pt idx="4">
                  <c:v>6396.4800000000005</c:v>
                </c:pt>
                <c:pt idx="5">
                  <c:v>4797.3599999999997</c:v>
                </c:pt>
                <c:pt idx="6">
                  <c:v>4797.3599999999997</c:v>
                </c:pt>
                <c:pt idx="7">
                  <c:v>6396.4800000000005</c:v>
                </c:pt>
                <c:pt idx="8">
                  <c:v>13592.52</c:v>
                </c:pt>
                <c:pt idx="9">
                  <c:v>15991.2</c:v>
                </c:pt>
                <c:pt idx="10">
                  <c:v>17590.32</c:v>
                </c:pt>
                <c:pt idx="11">
                  <c:v>19189.439999999999</c:v>
                </c:pt>
              </c:numCache>
            </c:numRef>
          </c:val>
          <c:smooth val="0"/>
        </c:ser>
        <c:dLbls>
          <c:showLegendKey val="0"/>
          <c:showVal val="0"/>
          <c:showCatName val="0"/>
          <c:showSerName val="0"/>
          <c:showPercent val="0"/>
          <c:showBubbleSize val="0"/>
        </c:dLbls>
        <c:marker val="1"/>
        <c:smooth val="0"/>
        <c:axId val="33000448"/>
        <c:axId val="33006336"/>
      </c:lineChart>
      <c:catAx>
        <c:axId val="33000448"/>
        <c:scaling>
          <c:orientation val="minMax"/>
        </c:scaling>
        <c:delete val="0"/>
        <c:axPos val="b"/>
        <c:majorGridlines>
          <c:spPr>
            <a:ln>
              <a:solidFill>
                <a:srgbClr val="FFFF00"/>
              </a:solidFill>
            </a:ln>
          </c:spPr>
        </c:majorGridlines>
        <c:numFmt formatCode="General" sourceLinked="1"/>
        <c:majorTickMark val="out"/>
        <c:minorTickMark val="none"/>
        <c:tickLblPos val="nextTo"/>
        <c:spPr>
          <a:noFill/>
          <a:ln>
            <a:solidFill>
              <a:srgbClr val="FFFF00"/>
            </a:solidFill>
          </a:ln>
        </c:spPr>
        <c:txPr>
          <a:bodyPr rot="-2700000" vert="horz"/>
          <a:lstStyle/>
          <a:p>
            <a:pPr>
              <a:defRPr sz="1400" b="1">
                <a:solidFill>
                  <a:srgbClr val="FFFF00"/>
                </a:solidFill>
              </a:defRPr>
            </a:pPr>
            <a:endParaRPr lang="en-US"/>
          </a:p>
        </c:txPr>
        <c:crossAx val="33006336"/>
        <c:crosses val="autoZero"/>
        <c:auto val="1"/>
        <c:lblAlgn val="ctr"/>
        <c:lblOffset val="100"/>
        <c:noMultiLvlLbl val="0"/>
      </c:catAx>
      <c:valAx>
        <c:axId val="33006336"/>
        <c:scaling>
          <c:orientation val="minMax"/>
        </c:scaling>
        <c:delete val="0"/>
        <c:axPos val="l"/>
        <c:numFmt formatCode="#,##0" sourceLinked="1"/>
        <c:majorTickMark val="out"/>
        <c:minorTickMark val="none"/>
        <c:tickLblPos val="nextTo"/>
        <c:spPr>
          <a:ln>
            <a:solidFill>
              <a:srgbClr val="FFFF00"/>
            </a:solidFill>
          </a:ln>
        </c:spPr>
        <c:txPr>
          <a:bodyPr/>
          <a:lstStyle/>
          <a:p>
            <a:pPr>
              <a:defRPr sz="1400" b="1">
                <a:solidFill>
                  <a:srgbClr val="FFFF00"/>
                </a:solidFill>
              </a:defRPr>
            </a:pPr>
            <a:endParaRPr lang="en-US"/>
          </a:p>
        </c:txPr>
        <c:crossAx val="33000448"/>
        <c:crosses val="autoZero"/>
        <c:crossBetween val="between"/>
      </c:valAx>
      <c:spPr>
        <a:solidFill>
          <a:srgbClr val="0070C0"/>
        </a:solidFill>
      </c:spPr>
    </c:plotArea>
    <c:plotVisOnly val="1"/>
    <c:dispBlanksAs val="gap"/>
    <c:showDLblsOverMax val="0"/>
  </c:chart>
  <c:spPr>
    <a:solidFill>
      <a:srgbClr val="0070C0"/>
    </a:solidFill>
  </c:spPr>
  <c:printSettings>
    <c:headerFooter/>
    <c:pageMargins b="0.75000000000000855" l="0.70000000000000062" r="0.70000000000000062" t="0.7500000000000085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rgbClr val="FFFF00"/>
                </a:solidFill>
              </a:rPr>
              <a:t>kWh Percentage / Month</a:t>
            </a:r>
          </a:p>
        </c:rich>
      </c:tx>
      <c:overlay val="0"/>
    </c:title>
    <c:autoTitleDeleted val="0"/>
    <c:plotArea>
      <c:layout/>
      <c:lineChart>
        <c:grouping val="standard"/>
        <c:varyColors val="0"/>
        <c:ser>
          <c:idx val="0"/>
          <c:order val="0"/>
          <c:spPr>
            <a:ln w="38100">
              <a:solidFill>
                <a:srgbClr val="FFFF00"/>
              </a:solidFill>
            </a:ln>
          </c:spPr>
          <c:marker>
            <c:symbol val="none"/>
          </c:marker>
          <c:dLbls>
            <c:numFmt formatCode="0.0%" sourceLinked="0"/>
            <c:spPr>
              <a:solidFill>
                <a:srgbClr val="0070C0"/>
              </a:solidFill>
            </c:spPr>
            <c:txPr>
              <a:bodyPr/>
              <a:lstStyle/>
              <a:p>
                <a:pPr>
                  <a:defRPr sz="1200" b="1">
                    <a:solidFill>
                      <a:srgbClr val="FFFF00"/>
                    </a:solidFill>
                  </a:defRPr>
                </a:pPr>
                <a:endParaRPr lang="en-US"/>
              </a:p>
            </c:txPr>
            <c:dLblPos val="t"/>
            <c:showLegendKey val="0"/>
            <c:showVal val="1"/>
            <c:showCatName val="0"/>
            <c:showSerName val="0"/>
            <c:showPercent val="0"/>
            <c:showBubbleSize val="0"/>
            <c:showLeaderLines val="0"/>
          </c:dLbls>
          <c:cat>
            <c:strRef>
              <c:f>'Heat-Hot Water Profile'!$A$4:$A$15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'Heat-Hot Water Profile'!$C$4:$C$15</c:f>
              <c:numCache>
                <c:formatCode>0.00%</c:formatCode>
                <c:ptCount val="12"/>
                <c:pt idx="0">
                  <c:v>0.13500093802764054</c:v>
                </c:pt>
                <c:pt idx="1">
                  <c:v>0.14000375211056218</c:v>
                </c:pt>
                <c:pt idx="2">
                  <c:v>0.1</c:v>
                </c:pt>
                <c:pt idx="3">
                  <c:v>7.000187605528109E-2</c:v>
                </c:pt>
                <c:pt idx="4">
                  <c:v>3.9997498592958536E-2</c:v>
                </c:pt>
                <c:pt idx="5">
                  <c:v>2.9998123944718905E-2</c:v>
                </c:pt>
                <c:pt idx="6">
                  <c:v>2.9998123944718905E-2</c:v>
                </c:pt>
                <c:pt idx="7">
                  <c:v>3.9997498592958536E-2</c:v>
                </c:pt>
                <c:pt idx="8">
                  <c:v>8.5004064786442374E-2</c:v>
                </c:pt>
                <c:pt idx="9">
                  <c:v>0.1</c:v>
                </c:pt>
                <c:pt idx="10">
                  <c:v>0.10999937464823964</c:v>
                </c:pt>
                <c:pt idx="11">
                  <c:v>0.11999874929647927</c:v>
                </c:pt>
              </c:numCache>
            </c:numRef>
          </c:val>
          <c:smooth val="0"/>
        </c:ser>
        <c:dLbls>
          <c:showLegendKey val="0"/>
          <c:showVal val="0"/>
          <c:showCatName val="0"/>
          <c:showSerName val="0"/>
          <c:showPercent val="0"/>
          <c:showBubbleSize val="0"/>
        </c:dLbls>
        <c:marker val="1"/>
        <c:smooth val="0"/>
        <c:axId val="33018624"/>
        <c:axId val="33020160"/>
      </c:lineChart>
      <c:catAx>
        <c:axId val="33018624"/>
        <c:scaling>
          <c:orientation val="minMax"/>
        </c:scaling>
        <c:delete val="0"/>
        <c:axPos val="b"/>
        <c:majorGridlines>
          <c:spPr>
            <a:ln>
              <a:solidFill>
                <a:srgbClr val="FFFF00"/>
              </a:solidFill>
            </a:ln>
          </c:spPr>
        </c:majorGridlines>
        <c:numFmt formatCode="General" sourceLinked="1"/>
        <c:majorTickMark val="out"/>
        <c:minorTickMark val="none"/>
        <c:tickLblPos val="nextTo"/>
        <c:spPr>
          <a:ln>
            <a:solidFill>
              <a:srgbClr val="FFFF00"/>
            </a:solidFill>
          </a:ln>
        </c:spPr>
        <c:txPr>
          <a:bodyPr rot="-2700000" vert="horz"/>
          <a:lstStyle/>
          <a:p>
            <a:pPr>
              <a:defRPr sz="1400" b="1">
                <a:solidFill>
                  <a:srgbClr val="FFFF00"/>
                </a:solidFill>
              </a:defRPr>
            </a:pPr>
            <a:endParaRPr lang="en-US"/>
          </a:p>
        </c:txPr>
        <c:crossAx val="33020160"/>
        <c:crosses val="autoZero"/>
        <c:auto val="1"/>
        <c:lblAlgn val="ctr"/>
        <c:lblOffset val="100"/>
        <c:noMultiLvlLbl val="0"/>
      </c:catAx>
      <c:valAx>
        <c:axId val="33020160"/>
        <c:scaling>
          <c:orientation val="minMax"/>
        </c:scaling>
        <c:delete val="0"/>
        <c:axPos val="l"/>
        <c:numFmt formatCode="0%" sourceLinked="0"/>
        <c:majorTickMark val="out"/>
        <c:minorTickMark val="none"/>
        <c:tickLblPos val="nextTo"/>
        <c:spPr>
          <a:ln>
            <a:solidFill>
              <a:srgbClr val="FFFF00"/>
            </a:solidFill>
          </a:ln>
        </c:spPr>
        <c:txPr>
          <a:bodyPr/>
          <a:lstStyle/>
          <a:p>
            <a:pPr>
              <a:defRPr sz="1400" b="1">
                <a:solidFill>
                  <a:srgbClr val="FFFF00"/>
                </a:solidFill>
              </a:defRPr>
            </a:pPr>
            <a:endParaRPr lang="en-US"/>
          </a:p>
        </c:txPr>
        <c:crossAx val="33018624"/>
        <c:crosses val="autoZero"/>
        <c:crossBetween val="between"/>
      </c:valAx>
      <c:spPr>
        <a:noFill/>
      </c:spPr>
    </c:plotArea>
    <c:plotVisOnly val="1"/>
    <c:dispBlanksAs val="gap"/>
    <c:showDLblsOverMax val="0"/>
  </c:chart>
  <c:spPr>
    <a:solidFill>
      <a:srgbClr val="0070C0"/>
    </a:solidFill>
  </c:spPr>
  <c:printSettings>
    <c:headerFooter/>
    <c:pageMargins b="0.75000000000000855" l="0.70000000000000062" r="0.70000000000000062" t="0.750000000000008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50800">
              <a:solidFill>
                <a:srgbClr val="FFFF00"/>
              </a:solidFill>
            </a:ln>
          </c:spPr>
          <c:marker>
            <c:symbol val="none"/>
          </c:marker>
          <c:dLbls>
            <c:txPr>
              <a:bodyPr/>
              <a:lstStyle/>
              <a:p>
                <a:pPr>
                  <a:defRPr sz="1200" b="1">
                    <a:solidFill>
                      <a:srgbClr val="FFFF00"/>
                    </a:solidFill>
                  </a:defRPr>
                </a:pPr>
                <a:endParaRPr lang="en-US"/>
              </a:p>
            </c:txPr>
            <c:dLblPos val="t"/>
            <c:showLegendKey val="0"/>
            <c:showVal val="1"/>
            <c:showCatName val="0"/>
            <c:showSerName val="0"/>
            <c:showPercent val="0"/>
            <c:showBubbleSize val="0"/>
            <c:showLeaderLines val="0"/>
          </c:dLbls>
          <c:cat>
            <c:strRef>
              <c:f>'District Heating Study'!$E$106:$E$117</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'District Heating Study'!$G$106:$G$117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173175168"/>
        <c:axId val="173176704"/>
      </c:lineChart>
      <c:catAx>
        <c:axId val="173175168"/>
        <c:scaling>
          <c:orientation val="minMax"/>
        </c:scaling>
        <c:delete val="0"/>
        <c:axPos val="b"/>
        <c:majorGridlines>
          <c:spPr>
            <a:ln>
              <a:solidFill>
                <a:srgbClr val="FFFF00"/>
              </a:solidFill>
            </a:ln>
          </c:spPr>
        </c:majorGridlines>
        <c:numFmt formatCode="General" sourceLinked="1"/>
        <c:majorTickMark val="out"/>
        <c:minorTickMark val="none"/>
        <c:tickLblPos val="nextTo"/>
        <c:spPr>
          <a:ln>
            <a:solidFill>
              <a:srgbClr val="FFFF00"/>
            </a:solidFill>
          </a:ln>
        </c:spPr>
        <c:txPr>
          <a:bodyPr/>
          <a:lstStyle/>
          <a:p>
            <a:pPr>
              <a:defRPr sz="1400">
                <a:solidFill>
                  <a:srgbClr val="FFFF00"/>
                </a:solidFill>
              </a:defRPr>
            </a:pPr>
            <a:endParaRPr lang="en-US"/>
          </a:p>
        </c:txPr>
        <c:crossAx val="173176704"/>
        <c:crosses val="autoZero"/>
        <c:auto val="1"/>
        <c:lblAlgn val="ctr"/>
        <c:lblOffset val="100"/>
        <c:noMultiLvlLbl val="0"/>
      </c:catAx>
      <c:valAx>
        <c:axId val="173176704"/>
        <c:scaling>
          <c:orientation val="minMax"/>
        </c:scaling>
        <c:delete val="0"/>
        <c:axPos val="l"/>
        <c:numFmt formatCode="#,##0" sourceLinked="1"/>
        <c:majorTickMark val="out"/>
        <c:minorTickMark val="none"/>
        <c:tickLblPos val="nextTo"/>
        <c:spPr>
          <a:ln>
            <a:solidFill>
              <a:srgbClr val="FFFF00"/>
            </a:solidFill>
          </a:ln>
        </c:spPr>
        <c:txPr>
          <a:bodyPr/>
          <a:lstStyle/>
          <a:p>
            <a:pPr>
              <a:defRPr sz="1400" b="1">
                <a:solidFill>
                  <a:srgbClr val="FFFF00"/>
                </a:solidFill>
              </a:defRPr>
            </a:pPr>
            <a:endParaRPr lang="en-US"/>
          </a:p>
        </c:txPr>
        <c:crossAx val="173175168"/>
        <c:crosses val="autoZero"/>
        <c:crossBetween val="between"/>
      </c:valAx>
      <c:spPr>
        <a:noFill/>
      </c:spPr>
    </c:plotArea>
    <c:plotVisOnly val="1"/>
    <c:dispBlanksAs val="gap"/>
    <c:showDLblsOverMax val="0"/>
  </c:chart>
  <c:spPr>
    <a:solidFill>
      <a:srgbClr val="0070C0"/>
    </a:solidFill>
  </c:spPr>
  <c:printSettings>
    <c:headerFooter/>
    <c:pageMargins b="0.75000000000000633" l="0.70000000000000062" r="0.70000000000000062" t="0.75000000000000633"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rgbClr val="FFFF00"/>
                </a:solidFill>
              </a:rPr>
              <a:t>kWh Percentage / Month</a:t>
            </a:r>
          </a:p>
        </c:rich>
      </c:tx>
      <c:overlay val="0"/>
    </c:title>
    <c:autoTitleDeleted val="0"/>
    <c:plotArea>
      <c:layout/>
      <c:lineChart>
        <c:grouping val="standard"/>
        <c:varyColors val="0"/>
        <c:ser>
          <c:idx val="0"/>
          <c:order val="0"/>
          <c:spPr>
            <a:ln w="38100">
              <a:solidFill>
                <a:srgbClr val="FFFF00"/>
              </a:solidFill>
            </a:ln>
          </c:spPr>
          <c:marker>
            <c:symbol val="none"/>
          </c:marker>
          <c:dLbls>
            <c:numFmt formatCode="0.0%" sourceLinked="0"/>
            <c:spPr>
              <a:solidFill>
                <a:srgbClr val="0070C0"/>
              </a:solidFill>
            </c:spPr>
            <c:txPr>
              <a:bodyPr/>
              <a:lstStyle/>
              <a:p>
                <a:pPr>
                  <a:defRPr sz="1200" b="1">
                    <a:solidFill>
                      <a:srgbClr val="FFFF00"/>
                    </a:solidFill>
                  </a:defRPr>
                </a:pPr>
                <a:endParaRPr lang="en-US"/>
              </a:p>
            </c:txPr>
            <c:dLblPos val="t"/>
            <c:showLegendKey val="0"/>
            <c:showVal val="1"/>
            <c:showCatName val="0"/>
            <c:showSerName val="0"/>
            <c:showPercent val="0"/>
            <c:showBubbleSize val="0"/>
            <c:showLeaderLines val="0"/>
          </c:dLbls>
          <c:cat>
            <c:strRef>
              <c:f>'Heat-Hot Water Profile'!$A$49:$A$60</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'Heat-Hot Water Profile'!$B$49:$B$60</c:f>
              <c:numCache>
                <c:formatCode>0.00%</c:formatCode>
                <c:ptCount val="12"/>
                <c:pt idx="0">
                  <c:v>0.13500000000000001</c:v>
                </c:pt>
                <c:pt idx="1">
                  <c:v>0.14000000000000001</c:v>
                </c:pt>
                <c:pt idx="2">
                  <c:v>0.1</c:v>
                </c:pt>
                <c:pt idx="3">
                  <c:v>7.0000000000000007E-2</c:v>
                </c:pt>
                <c:pt idx="4">
                  <c:v>0.04</c:v>
                </c:pt>
                <c:pt idx="5">
                  <c:v>0.03</c:v>
                </c:pt>
                <c:pt idx="6">
                  <c:v>0.03</c:v>
                </c:pt>
                <c:pt idx="7">
                  <c:v>0.04</c:v>
                </c:pt>
                <c:pt idx="8">
                  <c:v>8.5000000000000006E-2</c:v>
                </c:pt>
                <c:pt idx="9">
                  <c:v>0.1</c:v>
                </c:pt>
                <c:pt idx="10">
                  <c:v>0.11</c:v>
                </c:pt>
                <c:pt idx="11">
                  <c:v>0.12</c:v>
                </c:pt>
              </c:numCache>
            </c:numRef>
          </c:val>
          <c:smooth val="0"/>
        </c:ser>
        <c:dLbls>
          <c:showLegendKey val="0"/>
          <c:showVal val="0"/>
          <c:showCatName val="0"/>
          <c:showSerName val="0"/>
          <c:showPercent val="0"/>
          <c:showBubbleSize val="0"/>
        </c:dLbls>
        <c:marker val="1"/>
        <c:smooth val="0"/>
        <c:axId val="33044736"/>
        <c:axId val="33046528"/>
      </c:lineChart>
      <c:catAx>
        <c:axId val="33044736"/>
        <c:scaling>
          <c:orientation val="minMax"/>
        </c:scaling>
        <c:delete val="0"/>
        <c:axPos val="b"/>
        <c:majorGridlines>
          <c:spPr>
            <a:ln>
              <a:solidFill>
                <a:srgbClr val="FFFF00"/>
              </a:solidFill>
            </a:ln>
          </c:spPr>
        </c:majorGridlines>
        <c:numFmt formatCode="General" sourceLinked="1"/>
        <c:majorTickMark val="out"/>
        <c:minorTickMark val="none"/>
        <c:tickLblPos val="nextTo"/>
        <c:spPr>
          <a:ln>
            <a:solidFill>
              <a:srgbClr val="FFFF00"/>
            </a:solidFill>
          </a:ln>
        </c:spPr>
        <c:txPr>
          <a:bodyPr rot="-2700000" vert="horz"/>
          <a:lstStyle/>
          <a:p>
            <a:pPr>
              <a:defRPr sz="1400" b="1">
                <a:solidFill>
                  <a:srgbClr val="FFFF00"/>
                </a:solidFill>
              </a:defRPr>
            </a:pPr>
            <a:endParaRPr lang="en-US"/>
          </a:p>
        </c:txPr>
        <c:crossAx val="33046528"/>
        <c:crosses val="autoZero"/>
        <c:auto val="1"/>
        <c:lblAlgn val="ctr"/>
        <c:lblOffset val="100"/>
        <c:noMultiLvlLbl val="0"/>
      </c:catAx>
      <c:valAx>
        <c:axId val="33046528"/>
        <c:scaling>
          <c:orientation val="minMax"/>
        </c:scaling>
        <c:delete val="0"/>
        <c:axPos val="l"/>
        <c:numFmt formatCode="0%" sourceLinked="0"/>
        <c:majorTickMark val="out"/>
        <c:minorTickMark val="none"/>
        <c:tickLblPos val="nextTo"/>
        <c:spPr>
          <a:ln>
            <a:solidFill>
              <a:srgbClr val="FFFF00"/>
            </a:solidFill>
          </a:ln>
        </c:spPr>
        <c:txPr>
          <a:bodyPr/>
          <a:lstStyle/>
          <a:p>
            <a:pPr>
              <a:defRPr sz="1400" b="1">
                <a:solidFill>
                  <a:srgbClr val="FFFF00"/>
                </a:solidFill>
              </a:defRPr>
            </a:pPr>
            <a:endParaRPr lang="en-US"/>
          </a:p>
        </c:txPr>
        <c:crossAx val="33044736"/>
        <c:crosses val="autoZero"/>
        <c:crossBetween val="between"/>
      </c:valAx>
      <c:spPr>
        <a:noFill/>
      </c:spPr>
    </c:plotArea>
    <c:plotVisOnly val="1"/>
    <c:dispBlanksAs val="gap"/>
    <c:showDLblsOverMax val="0"/>
  </c:chart>
  <c:spPr>
    <a:solidFill>
      <a:srgbClr val="0070C0"/>
    </a:solidFill>
  </c:spPr>
  <c:printSettings>
    <c:headerFooter/>
    <c:pageMargins b="0.75000000000000855" l="0.70000000000000062" r="0.70000000000000062" t="0.750000000000008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Fuel - Tonnes / year</a:t>
            </a:r>
          </a:p>
        </c:rich>
      </c:tx>
      <c:overlay val="0"/>
    </c:title>
    <c:autoTitleDeleted val="0"/>
    <c:plotArea>
      <c:layout/>
      <c:barChart>
        <c:barDir val="col"/>
        <c:grouping val="clustered"/>
        <c:varyColors val="0"/>
        <c:ser>
          <c:idx val="0"/>
          <c:order val="0"/>
          <c:tx>
            <c:strRef>
              <c:f>'Heating Oil Sizing - Costs'!$D$42</c:f>
              <c:strCache>
                <c:ptCount val="1"/>
                <c:pt idx="0">
                  <c:v>Tonnes/yr</c:v>
                </c:pt>
              </c:strCache>
            </c:strRef>
          </c:tx>
          <c:invertIfNegative val="0"/>
          <c:dPt>
            <c:idx val="0"/>
            <c:invertIfNegative val="0"/>
            <c:bubble3D val="0"/>
            <c:spPr>
              <a:solidFill>
                <a:schemeClr val="accent3">
                  <a:lumMod val="75000"/>
                </a:schemeClr>
              </a:solidFill>
              <a:ln>
                <a:solidFill>
                  <a:schemeClr val="tx1"/>
                </a:solidFill>
              </a:ln>
            </c:spPr>
          </c:dPt>
          <c:dPt>
            <c:idx val="1"/>
            <c:invertIfNegative val="0"/>
            <c:bubble3D val="0"/>
            <c:spPr>
              <a:solidFill>
                <a:srgbClr val="92D050"/>
              </a:solidFill>
              <a:ln>
                <a:solidFill>
                  <a:prstClr val="black"/>
                </a:solidFill>
              </a:ln>
            </c:spPr>
          </c:dPt>
          <c:dPt>
            <c:idx val="2"/>
            <c:invertIfNegative val="0"/>
            <c:bubble3D val="0"/>
            <c:spPr>
              <a:solidFill>
                <a:srgbClr val="FFC000"/>
              </a:solidFill>
              <a:ln>
                <a:solidFill>
                  <a:prstClr val="black"/>
                </a:solidFill>
              </a:ln>
            </c:spPr>
          </c:dPt>
          <c:dPt>
            <c:idx val="3"/>
            <c:invertIfNegative val="0"/>
            <c:bubble3D val="0"/>
            <c:spPr>
              <a:solidFill>
                <a:schemeClr val="accent6">
                  <a:lumMod val="40000"/>
                  <a:lumOff val="60000"/>
                </a:schemeClr>
              </a:solidFill>
              <a:ln>
                <a:solidFill>
                  <a:prstClr val="black"/>
                </a:solidFill>
              </a:ln>
            </c:spPr>
          </c:dPt>
          <c:dLbls>
            <c:txPr>
              <a:bodyPr/>
              <a:lstStyle/>
              <a:p>
                <a:pPr>
                  <a:defRPr sz="1400" b="1"/>
                </a:pPr>
                <a:endParaRPr lang="en-US"/>
              </a:p>
            </c:txPr>
            <c:showLegendKey val="0"/>
            <c:showVal val="1"/>
            <c:showCatName val="0"/>
            <c:showSerName val="0"/>
            <c:showPercent val="0"/>
            <c:showBubbleSize val="0"/>
            <c:showLeaderLines val="0"/>
          </c:dLbls>
          <c:cat>
            <c:strRef>
              <c:f>'Heating Oil Sizing - Costs'!$A$43:$A$46</c:f>
              <c:strCache>
                <c:ptCount val="4"/>
                <c:pt idx="0">
                  <c:v>CW chip P30 M30</c:v>
                </c:pt>
                <c:pt idx="1">
                  <c:v>NCH chip P30 M30</c:v>
                </c:pt>
                <c:pt idx="2">
                  <c:v>Miscanthus Pellets</c:v>
                </c:pt>
                <c:pt idx="3">
                  <c:v>Wood Pellets</c:v>
                </c:pt>
              </c:strCache>
            </c:strRef>
          </c:cat>
          <c:val>
            <c:numRef>
              <c:f>'Heating Oil Sizing - Costs'!$D$43:$D$46</c:f>
              <c:numCache>
                <c:formatCode>#,##0.00</c:formatCode>
                <c:ptCount val="4"/>
                <c:pt idx="0">
                  <c:v>146.30035395246924</c:v>
                </c:pt>
                <c:pt idx="1">
                  <c:v>154.72370766488413</c:v>
                </c:pt>
                <c:pt idx="2">
                  <c:v>117.08054008120102</c:v>
                </c:pt>
                <c:pt idx="3">
                  <c:v>109.10005027652086</c:v>
                </c:pt>
              </c:numCache>
            </c:numRef>
          </c:val>
        </c:ser>
        <c:dLbls>
          <c:showLegendKey val="0"/>
          <c:showVal val="0"/>
          <c:showCatName val="0"/>
          <c:showSerName val="0"/>
          <c:showPercent val="0"/>
          <c:showBubbleSize val="0"/>
        </c:dLbls>
        <c:gapWidth val="70"/>
        <c:overlap val="100"/>
        <c:axId val="222307840"/>
        <c:axId val="222309376"/>
      </c:barChart>
      <c:catAx>
        <c:axId val="222307840"/>
        <c:scaling>
          <c:orientation val="minMax"/>
        </c:scaling>
        <c:delete val="0"/>
        <c:axPos val="b"/>
        <c:numFmt formatCode="General" sourceLinked="1"/>
        <c:majorTickMark val="out"/>
        <c:minorTickMark val="none"/>
        <c:tickLblPos val="nextTo"/>
        <c:txPr>
          <a:bodyPr rot="-2700000" vert="horz"/>
          <a:lstStyle/>
          <a:p>
            <a:pPr>
              <a:defRPr sz="1400" b="1"/>
            </a:pPr>
            <a:endParaRPr lang="en-US"/>
          </a:p>
        </c:txPr>
        <c:crossAx val="222309376"/>
        <c:crosses val="autoZero"/>
        <c:auto val="1"/>
        <c:lblAlgn val="ctr"/>
        <c:lblOffset val="100"/>
        <c:noMultiLvlLbl val="0"/>
      </c:catAx>
      <c:valAx>
        <c:axId val="222309376"/>
        <c:scaling>
          <c:orientation val="minMax"/>
        </c:scaling>
        <c:delete val="0"/>
        <c:axPos val="l"/>
        <c:numFmt formatCode="#,##0.00" sourceLinked="1"/>
        <c:majorTickMark val="out"/>
        <c:minorTickMark val="none"/>
        <c:tickLblPos val="nextTo"/>
        <c:txPr>
          <a:bodyPr/>
          <a:lstStyle/>
          <a:p>
            <a:pPr>
              <a:defRPr sz="1400" b="1"/>
            </a:pPr>
            <a:endParaRPr lang="en-US"/>
          </a:p>
        </c:txPr>
        <c:crossAx val="222307840"/>
        <c:crosses val="autoZero"/>
        <c:crossBetween val="between"/>
      </c:valAx>
    </c:plotArea>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Fuel - m3 / year</a:t>
            </a:r>
          </a:p>
        </c:rich>
      </c:tx>
      <c:overlay val="0"/>
    </c:title>
    <c:autoTitleDeleted val="0"/>
    <c:plotArea>
      <c:layout/>
      <c:barChart>
        <c:barDir val="col"/>
        <c:grouping val="clustered"/>
        <c:varyColors val="0"/>
        <c:ser>
          <c:idx val="0"/>
          <c:order val="0"/>
          <c:tx>
            <c:strRef>
              <c:f>'Heating Oil Sizing - Costs'!$D$49</c:f>
              <c:strCache>
                <c:ptCount val="1"/>
                <c:pt idx="0">
                  <c:v>m3</c:v>
                </c:pt>
              </c:strCache>
            </c:strRef>
          </c:tx>
          <c:spPr>
            <a:ln>
              <a:solidFill>
                <a:prstClr val="black"/>
              </a:solidFill>
            </a:ln>
          </c:spPr>
          <c:invertIfNegative val="0"/>
          <c:dPt>
            <c:idx val="0"/>
            <c:invertIfNegative val="0"/>
            <c:bubble3D val="0"/>
            <c:spPr>
              <a:solidFill>
                <a:schemeClr val="accent2"/>
              </a:solidFill>
              <a:ln>
                <a:solidFill>
                  <a:prstClr val="black"/>
                </a:solidFill>
              </a:ln>
            </c:spPr>
          </c:dPt>
          <c:dPt>
            <c:idx val="1"/>
            <c:invertIfNegative val="0"/>
            <c:bubble3D val="0"/>
            <c:spPr>
              <a:solidFill>
                <a:srgbClr val="92D050"/>
              </a:solidFill>
              <a:ln>
                <a:solidFill>
                  <a:prstClr val="black"/>
                </a:solidFill>
              </a:ln>
            </c:spPr>
          </c:dPt>
          <c:dPt>
            <c:idx val="2"/>
            <c:invertIfNegative val="0"/>
            <c:bubble3D val="0"/>
            <c:spPr>
              <a:solidFill>
                <a:srgbClr val="FFC000"/>
              </a:solidFill>
              <a:ln>
                <a:solidFill>
                  <a:prstClr val="black"/>
                </a:solidFill>
              </a:ln>
            </c:spPr>
          </c:dPt>
          <c:dPt>
            <c:idx val="3"/>
            <c:invertIfNegative val="0"/>
            <c:bubble3D val="0"/>
            <c:spPr>
              <a:solidFill>
                <a:srgbClr val="FCD5B5"/>
              </a:solidFill>
              <a:ln>
                <a:solidFill>
                  <a:prstClr val="black"/>
                </a:solidFill>
              </a:ln>
            </c:spPr>
          </c:dPt>
          <c:dLbls>
            <c:txPr>
              <a:bodyPr/>
              <a:lstStyle/>
              <a:p>
                <a:pPr>
                  <a:defRPr sz="1400" b="1"/>
                </a:pPr>
                <a:endParaRPr lang="en-US"/>
              </a:p>
            </c:txPr>
            <c:showLegendKey val="0"/>
            <c:showVal val="1"/>
            <c:showCatName val="0"/>
            <c:showSerName val="0"/>
            <c:showPercent val="0"/>
            <c:showBubbleSize val="0"/>
            <c:showLeaderLines val="0"/>
          </c:dLbls>
          <c:cat>
            <c:strRef>
              <c:f>'Heating Oil Sizing - Costs'!$A$50:$A$53</c:f>
              <c:strCache>
                <c:ptCount val="4"/>
                <c:pt idx="0">
                  <c:v>CW chip P30 W30</c:v>
                </c:pt>
                <c:pt idx="1">
                  <c:v>NCH chip P30 W30</c:v>
                </c:pt>
                <c:pt idx="2">
                  <c:v>Miscanthus Pellets</c:v>
                </c:pt>
                <c:pt idx="3">
                  <c:v>Wood Pellets</c:v>
                </c:pt>
              </c:strCache>
            </c:strRef>
          </c:cat>
          <c:val>
            <c:numRef>
              <c:f>'Heating Oil Sizing - Costs'!$D$50:$D$53</c:f>
              <c:numCache>
                <c:formatCode>#,##0.00</c:formatCode>
                <c:ptCount val="4"/>
                <c:pt idx="0">
                  <c:v>650.22379534430775</c:v>
                </c:pt>
                <c:pt idx="1">
                  <c:v>474.61260019903108</c:v>
                </c:pt>
                <c:pt idx="2">
                  <c:v>180.12390781723232</c:v>
                </c:pt>
                <c:pt idx="3">
                  <c:v>163.5682912691467</c:v>
                </c:pt>
              </c:numCache>
            </c:numRef>
          </c:val>
        </c:ser>
        <c:dLbls>
          <c:showLegendKey val="0"/>
          <c:showVal val="0"/>
          <c:showCatName val="0"/>
          <c:showSerName val="0"/>
          <c:showPercent val="0"/>
          <c:showBubbleSize val="0"/>
        </c:dLbls>
        <c:gapWidth val="70"/>
        <c:overlap val="100"/>
        <c:axId val="229619200"/>
        <c:axId val="31970048"/>
      </c:barChart>
      <c:catAx>
        <c:axId val="229619200"/>
        <c:scaling>
          <c:orientation val="minMax"/>
        </c:scaling>
        <c:delete val="0"/>
        <c:axPos val="b"/>
        <c:numFmt formatCode="General" sourceLinked="1"/>
        <c:majorTickMark val="out"/>
        <c:minorTickMark val="none"/>
        <c:tickLblPos val="nextTo"/>
        <c:txPr>
          <a:bodyPr rot="-2700000" vert="horz"/>
          <a:lstStyle/>
          <a:p>
            <a:pPr>
              <a:defRPr sz="1400" b="1"/>
            </a:pPr>
            <a:endParaRPr lang="en-US"/>
          </a:p>
        </c:txPr>
        <c:crossAx val="31970048"/>
        <c:crosses val="autoZero"/>
        <c:auto val="1"/>
        <c:lblAlgn val="ctr"/>
        <c:lblOffset val="100"/>
        <c:noMultiLvlLbl val="0"/>
      </c:catAx>
      <c:valAx>
        <c:axId val="31970048"/>
        <c:scaling>
          <c:orientation val="minMax"/>
        </c:scaling>
        <c:delete val="0"/>
        <c:axPos val="l"/>
        <c:numFmt formatCode="#,##0.00" sourceLinked="1"/>
        <c:majorTickMark val="out"/>
        <c:minorTickMark val="none"/>
        <c:tickLblPos val="nextTo"/>
        <c:txPr>
          <a:bodyPr/>
          <a:lstStyle/>
          <a:p>
            <a:pPr>
              <a:defRPr sz="1400" b="1"/>
            </a:pPr>
            <a:endParaRPr lang="en-US"/>
          </a:p>
        </c:txPr>
        <c:crossAx val="229619200"/>
        <c:crosses val="autoZero"/>
        <c:crossBetween val="between"/>
      </c:valAx>
    </c:plotArea>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Year 1 Fuel Cost Comparison - Tonnes</a:t>
            </a:r>
          </a:p>
        </c:rich>
      </c:tx>
      <c:overlay val="0"/>
    </c:title>
    <c:autoTitleDeleted val="0"/>
    <c:plotArea>
      <c:layout>
        <c:manualLayout>
          <c:layoutTarget val="inner"/>
          <c:xMode val="edge"/>
          <c:yMode val="edge"/>
          <c:x val="6.2522411327479432E-2"/>
          <c:y val="0.10309523809523879"/>
          <c:w val="0.9236280450779345"/>
          <c:h val="0.56396297831191322"/>
        </c:manualLayout>
      </c:layout>
      <c:barChart>
        <c:barDir val="col"/>
        <c:grouping val="clustered"/>
        <c:varyColors val="0"/>
        <c:ser>
          <c:idx val="0"/>
          <c:order val="0"/>
          <c:spPr>
            <a:ln>
              <a:solidFill>
                <a:prstClr val="black"/>
              </a:solidFill>
            </a:ln>
          </c:spPr>
          <c:invertIfNegative val="0"/>
          <c:dPt>
            <c:idx val="0"/>
            <c:invertIfNegative val="0"/>
            <c:bubble3D val="0"/>
            <c:spPr>
              <a:solidFill>
                <a:srgbClr val="00B0F0"/>
              </a:solidFill>
              <a:ln>
                <a:solidFill>
                  <a:prstClr val="black"/>
                </a:solidFill>
              </a:ln>
            </c:spPr>
          </c:dPt>
          <c:dPt>
            <c:idx val="1"/>
            <c:invertIfNegative val="0"/>
            <c:bubble3D val="0"/>
            <c:spPr>
              <a:solidFill>
                <a:srgbClr val="FF0000"/>
              </a:solidFill>
              <a:ln>
                <a:solidFill>
                  <a:prstClr val="black"/>
                </a:solidFill>
              </a:ln>
            </c:spPr>
          </c:dPt>
          <c:dPt>
            <c:idx val="2"/>
            <c:invertIfNegative val="0"/>
            <c:bubble3D val="0"/>
            <c:spPr>
              <a:solidFill>
                <a:srgbClr val="C0504D"/>
              </a:solidFill>
              <a:ln>
                <a:solidFill>
                  <a:prstClr val="black"/>
                </a:solidFill>
              </a:ln>
            </c:spPr>
          </c:dPt>
          <c:dPt>
            <c:idx val="3"/>
            <c:invertIfNegative val="0"/>
            <c:bubble3D val="0"/>
            <c:spPr>
              <a:solidFill>
                <a:srgbClr val="92D050"/>
              </a:solidFill>
              <a:ln>
                <a:solidFill>
                  <a:prstClr val="black"/>
                </a:solidFill>
              </a:ln>
            </c:spPr>
          </c:dPt>
          <c:dPt>
            <c:idx val="4"/>
            <c:invertIfNegative val="0"/>
            <c:bubble3D val="0"/>
            <c:spPr>
              <a:solidFill>
                <a:srgbClr val="FFC000"/>
              </a:solidFill>
              <a:ln>
                <a:solidFill>
                  <a:prstClr val="black"/>
                </a:solidFill>
              </a:ln>
            </c:spPr>
          </c:dPt>
          <c:dPt>
            <c:idx val="5"/>
            <c:invertIfNegative val="0"/>
            <c:bubble3D val="0"/>
            <c:spPr>
              <a:solidFill>
                <a:srgbClr val="FCD5B5"/>
              </a:solidFill>
              <a:ln>
                <a:solidFill>
                  <a:prstClr val="black"/>
                </a:solidFill>
              </a:ln>
            </c:spPr>
          </c:dPt>
          <c:dLbls>
            <c:txPr>
              <a:bodyPr/>
              <a:lstStyle/>
              <a:p>
                <a:pPr>
                  <a:defRPr sz="1400" b="1"/>
                </a:pPr>
                <a:endParaRPr lang="en-US"/>
              </a:p>
            </c:txPr>
            <c:showLegendKey val="0"/>
            <c:showVal val="1"/>
            <c:showCatName val="0"/>
            <c:showSerName val="0"/>
            <c:showPercent val="0"/>
            <c:showBubbleSize val="0"/>
            <c:showLeaderLines val="0"/>
          </c:dLbls>
          <c:cat>
            <c:strRef>
              <c:f>'Heating Oil Sizing - Costs'!$A$56:$A$61</c:f>
              <c:strCache>
                <c:ptCount val="6"/>
                <c:pt idx="0">
                  <c:v>Natural Gas/kwh</c:v>
                </c:pt>
                <c:pt idx="1">
                  <c:v>Heating (Gas) Oil/litre</c:v>
                </c:pt>
                <c:pt idx="2">
                  <c:v>CW chip P30 M30/tonne</c:v>
                </c:pt>
                <c:pt idx="3">
                  <c:v>NCH chip P30 M30/tonne</c:v>
                </c:pt>
                <c:pt idx="4">
                  <c:v>Miscanthus Pellets/tonne</c:v>
                </c:pt>
                <c:pt idx="5">
                  <c:v>Wood Pellets/tonne</c:v>
                </c:pt>
              </c:strCache>
            </c:strRef>
          </c:cat>
          <c:val>
            <c:numRef>
              <c:f>'Heating Oil Sizing - Costs'!$D$56:$D$61</c:f>
              <c:numCache>
                <c:formatCode>"£"#,##0.00</c:formatCode>
                <c:ptCount val="6"/>
                <c:pt idx="0">
                  <c:v>17870.588235294119</c:v>
                </c:pt>
                <c:pt idx="1">
                  <c:v>24666.098323387327</c:v>
                </c:pt>
                <c:pt idx="2">
                  <c:v>6576.2009101634931</c:v>
                </c:pt>
                <c:pt idx="3">
                  <c:v>8102.8805704099814</c:v>
                </c:pt>
                <c:pt idx="4">
                  <c:v>21074.497214616185</c:v>
                </c:pt>
                <c:pt idx="5">
                  <c:v>22911.010558069382</c:v>
                </c:pt>
              </c:numCache>
            </c:numRef>
          </c:val>
        </c:ser>
        <c:ser>
          <c:idx val="1"/>
          <c:order val="1"/>
          <c:invertIfNegative val="0"/>
          <c:cat>
            <c:strRef>
              <c:f>'Heating Oil Sizing - Costs'!$A$57:$A$61</c:f>
              <c:strCache>
                <c:ptCount val="5"/>
                <c:pt idx="0">
                  <c:v>Heating (Gas) Oil/litre</c:v>
                </c:pt>
                <c:pt idx="1">
                  <c:v>CW chip P30 M30/tonne</c:v>
                </c:pt>
                <c:pt idx="2">
                  <c:v>NCH chip P30 M30/tonne</c:v>
                </c:pt>
                <c:pt idx="3">
                  <c:v>Miscanthus Pellets/tonne</c:v>
                </c:pt>
                <c:pt idx="4">
                  <c:v>Wood Pellets/tonne</c:v>
                </c:pt>
              </c:strCache>
            </c:strRef>
          </c:cat>
          <c:val>
            <c:numRef>
              <c:f>'Heating Oil Sizing - Costs'!$E$57:$E$61</c:f>
              <c:numCache>
                <c:formatCode>#,##0.00</c:formatCode>
                <c:ptCount val="5"/>
                <c:pt idx="0">
                  <c:v>5.6834327934072189</c:v>
                </c:pt>
                <c:pt idx="1">
                  <c:v>1.5152536659362887</c:v>
                </c:pt>
                <c:pt idx="2">
                  <c:v>1.8670231729055256</c:v>
                </c:pt>
                <c:pt idx="3">
                  <c:v>4.8558749342433609</c:v>
                </c:pt>
                <c:pt idx="4">
                  <c:v>5.2790346907993966</c:v>
                </c:pt>
              </c:numCache>
            </c:numRef>
          </c:val>
        </c:ser>
        <c:dLbls>
          <c:showLegendKey val="0"/>
          <c:showVal val="0"/>
          <c:showCatName val="0"/>
          <c:showSerName val="0"/>
          <c:showPercent val="0"/>
          <c:showBubbleSize val="0"/>
        </c:dLbls>
        <c:gapWidth val="70"/>
        <c:overlap val="100"/>
        <c:axId val="31985664"/>
        <c:axId val="31987200"/>
      </c:barChart>
      <c:catAx>
        <c:axId val="31985664"/>
        <c:scaling>
          <c:orientation val="minMax"/>
        </c:scaling>
        <c:delete val="0"/>
        <c:axPos val="b"/>
        <c:numFmt formatCode="General" sourceLinked="1"/>
        <c:majorTickMark val="out"/>
        <c:minorTickMark val="none"/>
        <c:tickLblPos val="nextTo"/>
        <c:txPr>
          <a:bodyPr rot="-2700000" vert="horz"/>
          <a:lstStyle/>
          <a:p>
            <a:pPr>
              <a:defRPr sz="1400" b="1"/>
            </a:pPr>
            <a:endParaRPr lang="en-US"/>
          </a:p>
        </c:txPr>
        <c:crossAx val="31987200"/>
        <c:crosses val="autoZero"/>
        <c:auto val="1"/>
        <c:lblAlgn val="ctr"/>
        <c:lblOffset val="100"/>
        <c:noMultiLvlLbl val="0"/>
      </c:catAx>
      <c:valAx>
        <c:axId val="31987200"/>
        <c:scaling>
          <c:orientation val="minMax"/>
        </c:scaling>
        <c:delete val="0"/>
        <c:axPos val="l"/>
        <c:numFmt formatCode="&quot;£&quot;#,##0.00" sourceLinked="1"/>
        <c:majorTickMark val="out"/>
        <c:minorTickMark val="none"/>
        <c:tickLblPos val="nextTo"/>
        <c:txPr>
          <a:bodyPr/>
          <a:lstStyle/>
          <a:p>
            <a:pPr>
              <a:defRPr sz="1200" b="1"/>
            </a:pPr>
            <a:endParaRPr lang="en-US"/>
          </a:p>
        </c:txPr>
        <c:crossAx val="31985664"/>
        <c:crosses val="autoZero"/>
        <c:crossBetween val="between"/>
      </c:valAx>
    </c:plotArea>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Year 1 Fuel Cost Comparison - M3</a:t>
            </a:r>
          </a:p>
        </c:rich>
      </c:tx>
      <c:overlay val="0"/>
    </c:title>
    <c:autoTitleDeleted val="0"/>
    <c:plotArea>
      <c:layout>
        <c:manualLayout>
          <c:layoutTarget val="inner"/>
          <c:xMode val="edge"/>
          <c:yMode val="edge"/>
          <c:x val="6.2184768221323732E-2"/>
          <c:y val="8.2573099415204673E-2"/>
          <c:w val="0.9240404806116187"/>
          <c:h val="0.58688953354514894"/>
        </c:manualLayout>
      </c:layout>
      <c:barChart>
        <c:barDir val="col"/>
        <c:grouping val="clustered"/>
        <c:varyColors val="0"/>
        <c:ser>
          <c:idx val="0"/>
          <c:order val="0"/>
          <c:spPr>
            <a:ln>
              <a:solidFill>
                <a:schemeClr val="tx1"/>
              </a:solidFill>
            </a:ln>
          </c:spPr>
          <c:invertIfNegative val="0"/>
          <c:dPt>
            <c:idx val="0"/>
            <c:invertIfNegative val="0"/>
            <c:bubble3D val="0"/>
            <c:spPr>
              <a:solidFill>
                <a:srgbClr val="00B0F0"/>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rgbClr val="C0504D"/>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FFC000"/>
              </a:solidFill>
              <a:ln>
                <a:solidFill>
                  <a:schemeClr val="tx1"/>
                </a:solidFill>
              </a:ln>
            </c:spPr>
          </c:dPt>
          <c:dPt>
            <c:idx val="5"/>
            <c:invertIfNegative val="0"/>
            <c:bubble3D val="0"/>
            <c:spPr>
              <a:solidFill>
                <a:srgbClr val="FCD5B5"/>
              </a:solidFill>
              <a:ln>
                <a:solidFill>
                  <a:schemeClr val="tx1"/>
                </a:solidFill>
              </a:ln>
            </c:spPr>
          </c:dPt>
          <c:dLbls>
            <c:txPr>
              <a:bodyPr/>
              <a:lstStyle/>
              <a:p>
                <a:pPr>
                  <a:defRPr sz="1400" b="1"/>
                </a:pPr>
                <a:endParaRPr lang="en-US"/>
              </a:p>
            </c:txPr>
            <c:showLegendKey val="0"/>
            <c:showVal val="1"/>
            <c:showCatName val="0"/>
            <c:showSerName val="0"/>
            <c:showPercent val="0"/>
            <c:showBubbleSize val="0"/>
            <c:showLeaderLines val="0"/>
          </c:dLbls>
          <c:cat>
            <c:strRef>
              <c:f>'Heating Oil Sizing - Costs'!$A$64:$A$69</c:f>
              <c:strCache>
                <c:ptCount val="6"/>
                <c:pt idx="0">
                  <c:v>Natural Gas/kwh</c:v>
                </c:pt>
                <c:pt idx="1">
                  <c:v>Heating (Gas) Oil/litre</c:v>
                </c:pt>
                <c:pt idx="2">
                  <c:v>CW chip P30 M30/m3</c:v>
                </c:pt>
                <c:pt idx="3">
                  <c:v>NCH chip P30 M30/m3</c:v>
                </c:pt>
                <c:pt idx="4">
                  <c:v>Miscanthus Pellets/m3</c:v>
                </c:pt>
                <c:pt idx="5">
                  <c:v>Wood Pellets/m3</c:v>
                </c:pt>
              </c:strCache>
            </c:strRef>
          </c:cat>
          <c:val>
            <c:numRef>
              <c:f>'Heating Oil Sizing - Costs'!$D$64:$D$69</c:f>
              <c:numCache>
                <c:formatCode>"£"#,##0.00</c:formatCode>
                <c:ptCount val="6"/>
                <c:pt idx="0">
                  <c:v>17870.588235294119</c:v>
                </c:pt>
                <c:pt idx="1">
                  <c:v>24666.098323387327</c:v>
                </c:pt>
                <c:pt idx="2">
                  <c:v>6580.2650000000003</c:v>
                </c:pt>
                <c:pt idx="3">
                  <c:v>8106.3832113994504</c:v>
                </c:pt>
                <c:pt idx="4">
                  <c:v>21074.497214616182</c:v>
                </c:pt>
                <c:pt idx="5">
                  <c:v>22911.010558069378</c:v>
                </c:pt>
              </c:numCache>
            </c:numRef>
          </c:val>
        </c:ser>
        <c:ser>
          <c:idx val="1"/>
          <c:order val="1"/>
          <c:invertIfNegative val="0"/>
          <c:cat>
            <c:strRef>
              <c:f>'Heating Oil Sizing - Costs'!$A$65:$A$69</c:f>
              <c:strCache>
                <c:ptCount val="5"/>
                <c:pt idx="0">
                  <c:v>Heating (Gas) Oil/litre</c:v>
                </c:pt>
                <c:pt idx="1">
                  <c:v>CW chip P30 M30/m3</c:v>
                </c:pt>
                <c:pt idx="2">
                  <c:v>NCH chip P30 M30/m3</c:v>
                </c:pt>
                <c:pt idx="3">
                  <c:v>Miscanthus Pellets/m3</c:v>
                </c:pt>
                <c:pt idx="4">
                  <c:v>Wood Pellets/m3</c:v>
                </c:pt>
              </c:strCache>
            </c:strRef>
          </c:cat>
          <c:val>
            <c:numRef>
              <c:f>'Heating Oil Sizing - Costs'!$E$65:$E$69</c:f>
              <c:numCache>
                <c:formatCode>#,##0.00</c:formatCode>
                <c:ptCount val="5"/>
                <c:pt idx="0">
                  <c:v>5.6834327934072189</c:v>
                </c:pt>
                <c:pt idx="1">
                  <c:v>1.5161900921658988</c:v>
                </c:pt>
                <c:pt idx="2">
                  <c:v>1.8678302330413479</c:v>
                </c:pt>
                <c:pt idx="3">
                  <c:v>4.85587493424336</c:v>
                </c:pt>
                <c:pt idx="4">
                  <c:v>5.2790346907993957</c:v>
                </c:pt>
              </c:numCache>
            </c:numRef>
          </c:val>
        </c:ser>
        <c:dLbls>
          <c:showLegendKey val="0"/>
          <c:showVal val="0"/>
          <c:showCatName val="0"/>
          <c:showSerName val="0"/>
          <c:showPercent val="0"/>
          <c:showBubbleSize val="0"/>
        </c:dLbls>
        <c:gapWidth val="70"/>
        <c:overlap val="100"/>
        <c:axId val="32031872"/>
        <c:axId val="32033408"/>
      </c:barChart>
      <c:catAx>
        <c:axId val="32031872"/>
        <c:scaling>
          <c:orientation val="minMax"/>
        </c:scaling>
        <c:delete val="0"/>
        <c:axPos val="b"/>
        <c:numFmt formatCode="General" sourceLinked="1"/>
        <c:majorTickMark val="out"/>
        <c:minorTickMark val="none"/>
        <c:tickLblPos val="nextTo"/>
        <c:txPr>
          <a:bodyPr rot="-2700000" vert="horz"/>
          <a:lstStyle/>
          <a:p>
            <a:pPr>
              <a:defRPr sz="1400" b="1"/>
            </a:pPr>
            <a:endParaRPr lang="en-US"/>
          </a:p>
        </c:txPr>
        <c:crossAx val="32033408"/>
        <c:crosses val="autoZero"/>
        <c:auto val="1"/>
        <c:lblAlgn val="ctr"/>
        <c:lblOffset val="100"/>
        <c:noMultiLvlLbl val="0"/>
      </c:catAx>
      <c:valAx>
        <c:axId val="32033408"/>
        <c:scaling>
          <c:orientation val="minMax"/>
        </c:scaling>
        <c:delete val="0"/>
        <c:axPos val="l"/>
        <c:numFmt formatCode="&quot;£&quot;#,##0.00" sourceLinked="1"/>
        <c:majorTickMark val="out"/>
        <c:minorTickMark val="none"/>
        <c:tickLblPos val="nextTo"/>
        <c:txPr>
          <a:bodyPr/>
          <a:lstStyle/>
          <a:p>
            <a:pPr>
              <a:defRPr sz="1200" b="1"/>
            </a:pPr>
            <a:endParaRPr lang="en-US"/>
          </a:p>
        </c:txPr>
        <c:crossAx val="32031872"/>
        <c:crosses val="autoZero"/>
        <c:crossBetween val="between"/>
      </c:valAx>
    </c:plotArea>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Boiler CO2 Outputs / Year / Tonnes</a:t>
            </a:r>
          </a:p>
        </c:rich>
      </c:tx>
      <c:overlay val="0"/>
    </c:title>
    <c:autoTitleDeleted val="0"/>
    <c:plotArea>
      <c:layout>
        <c:manualLayout>
          <c:layoutTarget val="inner"/>
          <c:xMode val="edge"/>
          <c:yMode val="edge"/>
          <c:x val="4.6938934016866933E-2"/>
          <c:y val="8.2573099415204673E-2"/>
          <c:w val="0.93929170485192059"/>
          <c:h val="0.62662890822859973"/>
        </c:manualLayout>
      </c:layout>
      <c:barChart>
        <c:barDir val="col"/>
        <c:grouping val="clustered"/>
        <c:varyColors val="0"/>
        <c:ser>
          <c:idx val="0"/>
          <c:order val="0"/>
          <c:invertIfNegative val="0"/>
          <c:cat>
            <c:strRef>
              <c:f>'Heating Oil Sizing - Costs'!$AA$62:$AA$67</c:f>
              <c:strCache>
                <c:ptCount val="6"/>
                <c:pt idx="0">
                  <c:v>Electricity (Grid)</c:v>
                </c:pt>
                <c:pt idx="1">
                  <c:v>Electricity - CHP</c:v>
                </c:pt>
                <c:pt idx="2">
                  <c:v>Heating (Gas) Oil</c:v>
                </c:pt>
                <c:pt idx="3">
                  <c:v>LPG</c:v>
                </c:pt>
                <c:pt idx="4">
                  <c:v>Natural Gas</c:v>
                </c:pt>
                <c:pt idx="5">
                  <c:v>Wood &amp; Pellets</c:v>
                </c:pt>
              </c:strCache>
            </c:strRef>
          </c:cat>
          <c:val>
            <c:numRef>
              <c:f>'Heating Oil Sizing - Costs'!$AB$62:$AB$67</c:f>
              <c:numCache>
                <c:formatCode>General</c:formatCode>
                <c:ptCount val="6"/>
              </c:numCache>
            </c:numRef>
          </c:val>
        </c:ser>
        <c:ser>
          <c:idx val="1"/>
          <c:order val="1"/>
          <c:invertIfNegative val="0"/>
          <c:cat>
            <c:strRef>
              <c:f>'Heating Oil Sizing - Costs'!$AA$62:$AA$67</c:f>
              <c:strCache>
                <c:ptCount val="6"/>
                <c:pt idx="0">
                  <c:v>Electricity (Grid)</c:v>
                </c:pt>
                <c:pt idx="1">
                  <c:v>Electricity - CHP</c:v>
                </c:pt>
                <c:pt idx="2">
                  <c:v>Heating (Gas) Oil</c:v>
                </c:pt>
                <c:pt idx="3">
                  <c:v>LPG</c:v>
                </c:pt>
                <c:pt idx="4">
                  <c:v>Natural Gas</c:v>
                </c:pt>
                <c:pt idx="5">
                  <c:v>Wood &amp; Pellets</c:v>
                </c:pt>
              </c:strCache>
            </c:strRef>
          </c:cat>
          <c:val>
            <c:numRef>
              <c:f>'Heating Oil Sizing - Costs'!$AC$62:$AC$67</c:f>
              <c:numCache>
                <c:formatCode>General</c:formatCode>
                <c:ptCount val="6"/>
              </c:numCache>
            </c:numRef>
          </c:val>
        </c:ser>
        <c:ser>
          <c:idx val="2"/>
          <c:order val="2"/>
          <c:spPr>
            <a:solidFill>
              <a:srgbClr val="FF0000"/>
            </a:solidFill>
          </c:spPr>
          <c:invertIfNegative val="0"/>
          <c:dPt>
            <c:idx val="0"/>
            <c:invertIfNegative val="0"/>
            <c:bubble3D val="0"/>
            <c:spPr>
              <a:solidFill>
                <a:srgbClr val="FF0000"/>
              </a:solidFill>
              <a:ln>
                <a:solidFill>
                  <a:schemeClr val="tx1"/>
                </a:solidFill>
              </a:ln>
            </c:spPr>
          </c:dPt>
          <c:dPt>
            <c:idx val="1"/>
            <c:invertIfNegative val="0"/>
            <c:bubble3D val="0"/>
            <c:spPr>
              <a:solidFill>
                <a:srgbClr val="FF0000"/>
              </a:solidFill>
              <a:ln>
                <a:solidFill>
                  <a:prstClr val="black"/>
                </a:solidFill>
              </a:ln>
            </c:spPr>
          </c:dPt>
          <c:dPt>
            <c:idx val="2"/>
            <c:invertIfNegative val="0"/>
            <c:bubble3D val="0"/>
            <c:spPr>
              <a:solidFill>
                <a:srgbClr val="FF0000"/>
              </a:solidFill>
              <a:ln>
                <a:solidFill>
                  <a:prstClr val="black"/>
                </a:solidFill>
              </a:ln>
            </c:spPr>
          </c:dPt>
          <c:dPt>
            <c:idx val="3"/>
            <c:invertIfNegative val="0"/>
            <c:bubble3D val="0"/>
            <c:spPr>
              <a:solidFill>
                <a:srgbClr val="FF0000"/>
              </a:solidFill>
              <a:ln>
                <a:solidFill>
                  <a:prstClr val="black"/>
                </a:solidFill>
              </a:ln>
            </c:spPr>
          </c:dPt>
          <c:dPt>
            <c:idx val="4"/>
            <c:invertIfNegative val="0"/>
            <c:bubble3D val="0"/>
            <c:spPr>
              <a:solidFill>
                <a:srgbClr val="FF0000"/>
              </a:solidFill>
              <a:ln>
                <a:solidFill>
                  <a:prstClr val="black"/>
                </a:solidFill>
              </a:ln>
            </c:spPr>
          </c:dPt>
          <c:dPt>
            <c:idx val="5"/>
            <c:invertIfNegative val="0"/>
            <c:bubble3D val="0"/>
            <c:spPr>
              <a:solidFill>
                <a:srgbClr val="FF0000"/>
              </a:solidFill>
              <a:ln>
                <a:solidFill>
                  <a:prstClr val="black"/>
                </a:solidFill>
              </a:ln>
            </c:spPr>
          </c:dPt>
          <c:dLbls>
            <c:numFmt formatCode="#,##0.0" sourceLinked="0"/>
            <c:txPr>
              <a:bodyPr/>
              <a:lstStyle/>
              <a:p>
                <a:pPr>
                  <a:defRPr sz="1400" b="1"/>
                </a:pPr>
                <a:endParaRPr lang="en-US"/>
              </a:p>
            </c:txPr>
            <c:showLegendKey val="0"/>
            <c:showVal val="1"/>
            <c:showCatName val="0"/>
            <c:showSerName val="0"/>
            <c:showPercent val="0"/>
            <c:showBubbleSize val="0"/>
            <c:showLeaderLines val="0"/>
          </c:dLbls>
          <c:cat>
            <c:strRef>
              <c:f>'Heating Oil Sizing - Costs'!$AA$62:$AA$67</c:f>
              <c:strCache>
                <c:ptCount val="6"/>
                <c:pt idx="0">
                  <c:v>Electricity (Grid)</c:v>
                </c:pt>
                <c:pt idx="1">
                  <c:v>Electricity - CHP</c:v>
                </c:pt>
                <c:pt idx="2">
                  <c:v>Heating (Gas) Oil</c:v>
                </c:pt>
                <c:pt idx="3">
                  <c:v>LPG</c:v>
                </c:pt>
                <c:pt idx="4">
                  <c:v>Natural Gas</c:v>
                </c:pt>
                <c:pt idx="5">
                  <c:v>Wood &amp; Pellets</c:v>
                </c:pt>
              </c:strCache>
            </c:strRef>
          </c:cat>
          <c:val>
            <c:numRef>
              <c:f>'Heating Oil Sizing - Costs'!$AF$62:$AF$67</c:f>
              <c:numCache>
                <c:formatCode>0.000</c:formatCode>
                <c:ptCount val="6"/>
                <c:pt idx="0">
                  <c:v>267.03662588235301</c:v>
                </c:pt>
                <c:pt idx="1">
                  <c:v>150.62352941176471</c:v>
                </c:pt>
                <c:pt idx="2">
                  <c:v>128.39251764705884</c:v>
                </c:pt>
                <c:pt idx="3">
                  <c:v>109.36289411764706</c:v>
                </c:pt>
                <c:pt idx="4">
                  <c:v>94.443505882352937</c:v>
                </c:pt>
                <c:pt idx="5">
                  <c:v>12.764705882352942</c:v>
                </c:pt>
              </c:numCache>
            </c:numRef>
          </c:val>
        </c:ser>
        <c:ser>
          <c:idx val="3"/>
          <c:order val="3"/>
          <c:invertIfNegative val="0"/>
          <c:cat>
            <c:strRef>
              <c:f>'Heating Oil Sizing - Costs'!$AA$62:$AA$67</c:f>
              <c:strCache>
                <c:ptCount val="6"/>
                <c:pt idx="0">
                  <c:v>Electricity (Grid)</c:v>
                </c:pt>
                <c:pt idx="1">
                  <c:v>Electricity - CHP</c:v>
                </c:pt>
                <c:pt idx="2">
                  <c:v>Heating (Gas) Oil</c:v>
                </c:pt>
                <c:pt idx="3">
                  <c:v>LPG</c:v>
                </c:pt>
                <c:pt idx="4">
                  <c:v>Natural Gas</c:v>
                </c:pt>
                <c:pt idx="5">
                  <c:v>Wood &amp; Pellets</c:v>
                </c:pt>
              </c:strCache>
            </c:strRef>
          </c:cat>
          <c:val>
            <c:numRef>
              <c:f>'Heating Oil Sizing - Costs'!$AG$62:$AG$67</c:f>
              <c:numCache>
                <c:formatCode>0.000</c:formatCode>
                <c:ptCount val="6"/>
              </c:numCache>
            </c:numRef>
          </c:val>
        </c:ser>
        <c:dLbls>
          <c:showLegendKey val="0"/>
          <c:showVal val="0"/>
          <c:showCatName val="0"/>
          <c:showSerName val="0"/>
          <c:showPercent val="0"/>
          <c:showBubbleSize val="0"/>
        </c:dLbls>
        <c:gapWidth val="70"/>
        <c:overlap val="100"/>
        <c:axId val="32046080"/>
        <c:axId val="32051968"/>
      </c:barChart>
      <c:catAx>
        <c:axId val="32046080"/>
        <c:scaling>
          <c:orientation val="minMax"/>
        </c:scaling>
        <c:delete val="0"/>
        <c:axPos val="b"/>
        <c:numFmt formatCode="General" sourceLinked="1"/>
        <c:majorTickMark val="out"/>
        <c:minorTickMark val="none"/>
        <c:tickLblPos val="nextTo"/>
        <c:txPr>
          <a:bodyPr rot="-2700000" vert="horz"/>
          <a:lstStyle/>
          <a:p>
            <a:pPr>
              <a:defRPr sz="1400" b="1"/>
            </a:pPr>
            <a:endParaRPr lang="en-US"/>
          </a:p>
        </c:txPr>
        <c:crossAx val="32051968"/>
        <c:crosses val="autoZero"/>
        <c:auto val="1"/>
        <c:lblAlgn val="ctr"/>
        <c:lblOffset val="100"/>
        <c:noMultiLvlLbl val="0"/>
      </c:catAx>
      <c:valAx>
        <c:axId val="32051968"/>
        <c:scaling>
          <c:orientation val="minMax"/>
        </c:scaling>
        <c:delete val="0"/>
        <c:axPos val="l"/>
        <c:numFmt formatCode="General" sourceLinked="1"/>
        <c:majorTickMark val="out"/>
        <c:minorTickMark val="none"/>
        <c:tickLblPos val="nextTo"/>
        <c:txPr>
          <a:bodyPr/>
          <a:lstStyle/>
          <a:p>
            <a:pPr>
              <a:defRPr sz="1200" b="1"/>
            </a:pPr>
            <a:endParaRPr lang="en-US"/>
          </a:p>
        </c:txPr>
        <c:crossAx val="32046080"/>
        <c:crosses val="autoZero"/>
        <c:crossBetween val="between"/>
      </c:valAx>
    </c:plotArea>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t>Year 1 fuel cost comparison / tonnes  / Output kWh Fuel Cost / Pence per kWh</a:t>
            </a:r>
            <a:endParaRPr lang="en-GB"/>
          </a:p>
        </c:rich>
      </c:tx>
      <c:overlay val="0"/>
    </c:title>
    <c:autoTitleDeleted val="0"/>
    <c:plotArea>
      <c:layout/>
      <c:barChart>
        <c:barDir val="col"/>
        <c:grouping val="clustered"/>
        <c:varyColors val="0"/>
        <c:ser>
          <c:idx val="0"/>
          <c:order val="0"/>
          <c:spPr>
            <a:ln>
              <a:solidFill>
                <a:prstClr val="black"/>
              </a:solidFill>
            </a:ln>
          </c:spPr>
          <c:invertIfNegative val="0"/>
          <c:dPt>
            <c:idx val="0"/>
            <c:invertIfNegative val="0"/>
            <c:bubble3D val="0"/>
            <c:spPr>
              <a:solidFill>
                <a:srgbClr val="00B0F0"/>
              </a:solidFill>
              <a:ln>
                <a:solidFill>
                  <a:prstClr val="black"/>
                </a:solidFill>
              </a:ln>
            </c:spPr>
          </c:dPt>
          <c:dPt>
            <c:idx val="1"/>
            <c:invertIfNegative val="0"/>
            <c:bubble3D val="0"/>
            <c:spPr>
              <a:solidFill>
                <a:srgbClr val="FF0000"/>
              </a:solidFill>
              <a:ln>
                <a:solidFill>
                  <a:prstClr val="black"/>
                </a:solidFill>
              </a:ln>
            </c:spPr>
          </c:dPt>
          <c:dPt>
            <c:idx val="2"/>
            <c:invertIfNegative val="0"/>
            <c:bubble3D val="0"/>
            <c:spPr>
              <a:solidFill>
                <a:srgbClr val="C0504D"/>
              </a:solidFill>
              <a:ln>
                <a:solidFill>
                  <a:prstClr val="black"/>
                </a:solidFill>
              </a:ln>
            </c:spPr>
          </c:dPt>
          <c:dPt>
            <c:idx val="3"/>
            <c:invertIfNegative val="0"/>
            <c:bubble3D val="0"/>
            <c:spPr>
              <a:solidFill>
                <a:srgbClr val="92D050"/>
              </a:solidFill>
              <a:ln>
                <a:solidFill>
                  <a:prstClr val="black"/>
                </a:solidFill>
              </a:ln>
            </c:spPr>
          </c:dPt>
          <c:dPt>
            <c:idx val="4"/>
            <c:invertIfNegative val="0"/>
            <c:bubble3D val="0"/>
            <c:spPr>
              <a:solidFill>
                <a:srgbClr val="FFC000"/>
              </a:solidFill>
              <a:ln>
                <a:solidFill>
                  <a:prstClr val="black"/>
                </a:solidFill>
              </a:ln>
            </c:spPr>
          </c:dPt>
          <c:dPt>
            <c:idx val="5"/>
            <c:invertIfNegative val="0"/>
            <c:bubble3D val="0"/>
            <c:spPr>
              <a:solidFill>
                <a:srgbClr val="FCD5B5"/>
              </a:solidFill>
              <a:ln>
                <a:solidFill>
                  <a:prstClr val="black"/>
                </a:solidFill>
              </a:ln>
            </c:spPr>
          </c:dPt>
          <c:dLbls>
            <c:txPr>
              <a:bodyPr/>
              <a:lstStyle/>
              <a:p>
                <a:pPr>
                  <a:defRPr sz="1400" b="1"/>
                </a:pPr>
                <a:endParaRPr lang="en-US"/>
              </a:p>
            </c:txPr>
            <c:showLegendKey val="0"/>
            <c:showVal val="1"/>
            <c:showCatName val="0"/>
            <c:showSerName val="0"/>
            <c:showPercent val="0"/>
            <c:showBubbleSize val="0"/>
            <c:showLeaderLines val="0"/>
          </c:dLbls>
          <c:cat>
            <c:strRef>
              <c:f>'Heating Oil Sizing - Costs'!$A$56:$A$61</c:f>
              <c:strCache>
                <c:ptCount val="6"/>
                <c:pt idx="0">
                  <c:v>Natural Gas/kwh</c:v>
                </c:pt>
                <c:pt idx="1">
                  <c:v>Heating (Gas) Oil/litre</c:v>
                </c:pt>
                <c:pt idx="2">
                  <c:v>CW chip P30 M30/tonne</c:v>
                </c:pt>
                <c:pt idx="3">
                  <c:v>NCH chip P30 M30/tonne</c:v>
                </c:pt>
                <c:pt idx="4">
                  <c:v>Miscanthus Pellets/tonne</c:v>
                </c:pt>
                <c:pt idx="5">
                  <c:v>Wood Pellets/tonne</c:v>
                </c:pt>
              </c:strCache>
            </c:strRef>
          </c:cat>
          <c:val>
            <c:numRef>
              <c:f>'Heating Oil Sizing - Costs'!$E$56:$E$61</c:f>
              <c:numCache>
                <c:formatCode>#,##0.00</c:formatCode>
                <c:ptCount val="6"/>
                <c:pt idx="0">
                  <c:v>4.1176470588235299</c:v>
                </c:pt>
                <c:pt idx="1">
                  <c:v>5.6834327934072189</c:v>
                </c:pt>
                <c:pt idx="2">
                  <c:v>1.5152536659362887</c:v>
                </c:pt>
                <c:pt idx="3">
                  <c:v>1.8670231729055256</c:v>
                </c:pt>
                <c:pt idx="4">
                  <c:v>4.8558749342433609</c:v>
                </c:pt>
                <c:pt idx="5">
                  <c:v>5.2790346907993966</c:v>
                </c:pt>
              </c:numCache>
            </c:numRef>
          </c:val>
        </c:ser>
        <c:dLbls>
          <c:showLegendKey val="0"/>
          <c:showVal val="0"/>
          <c:showCatName val="0"/>
          <c:showSerName val="0"/>
          <c:showPercent val="0"/>
          <c:showBubbleSize val="0"/>
        </c:dLbls>
        <c:gapWidth val="75"/>
        <c:overlap val="100"/>
        <c:axId val="32078848"/>
        <c:axId val="32080640"/>
      </c:barChart>
      <c:catAx>
        <c:axId val="32078848"/>
        <c:scaling>
          <c:orientation val="minMax"/>
        </c:scaling>
        <c:delete val="0"/>
        <c:axPos val="b"/>
        <c:numFmt formatCode="General" sourceLinked="1"/>
        <c:majorTickMark val="out"/>
        <c:minorTickMark val="none"/>
        <c:tickLblPos val="nextTo"/>
        <c:txPr>
          <a:bodyPr rot="-2700000" vert="horz"/>
          <a:lstStyle/>
          <a:p>
            <a:pPr>
              <a:defRPr sz="1400" b="1"/>
            </a:pPr>
            <a:endParaRPr lang="en-US"/>
          </a:p>
        </c:txPr>
        <c:crossAx val="32080640"/>
        <c:crosses val="autoZero"/>
        <c:auto val="1"/>
        <c:lblAlgn val="ctr"/>
        <c:lblOffset val="100"/>
        <c:noMultiLvlLbl val="0"/>
      </c:catAx>
      <c:valAx>
        <c:axId val="32080640"/>
        <c:scaling>
          <c:orientation val="minMax"/>
        </c:scaling>
        <c:delete val="0"/>
        <c:axPos val="l"/>
        <c:numFmt formatCode="#,##0.00" sourceLinked="1"/>
        <c:majorTickMark val="out"/>
        <c:minorTickMark val="none"/>
        <c:tickLblPos val="nextTo"/>
        <c:txPr>
          <a:bodyPr/>
          <a:lstStyle/>
          <a:p>
            <a:pPr>
              <a:defRPr sz="1400" b="1"/>
            </a:pPr>
            <a:endParaRPr lang="en-US"/>
          </a:p>
        </c:txPr>
        <c:crossAx val="32078848"/>
        <c:crosses val="autoZero"/>
        <c:crossBetween val="between"/>
      </c:valAx>
    </c:plotArea>
    <c:plotVisOnly val="1"/>
    <c:dispBlanksAs val="gap"/>
    <c:showDLblsOverMax val="0"/>
  </c:chart>
  <c:printSettings>
    <c:headerFooter/>
    <c:pageMargins b="0.750000000000006" l="0.70000000000000062" r="0.70000000000000062" t="0.75000000000000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ln>
              <a:solidFill>
                <a:prstClr val="black"/>
              </a:solidFill>
            </a:ln>
          </c:spPr>
          <c:invertIfNegative val="0"/>
          <c:dPt>
            <c:idx val="0"/>
            <c:invertIfNegative val="0"/>
            <c:bubble3D val="0"/>
            <c:spPr>
              <a:solidFill>
                <a:srgbClr val="00B0F0"/>
              </a:solidFill>
              <a:ln>
                <a:solidFill>
                  <a:prstClr val="black"/>
                </a:solidFill>
              </a:ln>
            </c:spPr>
          </c:dPt>
          <c:dPt>
            <c:idx val="1"/>
            <c:invertIfNegative val="0"/>
            <c:bubble3D val="0"/>
            <c:spPr>
              <a:solidFill>
                <a:srgbClr val="FF0000"/>
              </a:solidFill>
              <a:ln>
                <a:solidFill>
                  <a:prstClr val="black"/>
                </a:solidFill>
              </a:ln>
            </c:spPr>
          </c:dPt>
          <c:dPt>
            <c:idx val="2"/>
            <c:invertIfNegative val="0"/>
            <c:bubble3D val="0"/>
            <c:spPr>
              <a:solidFill>
                <a:srgbClr val="C0504D"/>
              </a:solidFill>
              <a:ln>
                <a:solidFill>
                  <a:prstClr val="black"/>
                </a:solidFill>
              </a:ln>
            </c:spPr>
          </c:dPt>
          <c:dPt>
            <c:idx val="3"/>
            <c:invertIfNegative val="0"/>
            <c:bubble3D val="0"/>
            <c:spPr>
              <a:solidFill>
                <a:srgbClr val="92D050"/>
              </a:solidFill>
              <a:ln>
                <a:solidFill>
                  <a:prstClr val="black"/>
                </a:solidFill>
              </a:ln>
            </c:spPr>
          </c:dPt>
          <c:dPt>
            <c:idx val="4"/>
            <c:invertIfNegative val="0"/>
            <c:bubble3D val="0"/>
            <c:spPr>
              <a:solidFill>
                <a:srgbClr val="FFC000"/>
              </a:solidFill>
              <a:ln>
                <a:solidFill>
                  <a:prstClr val="black"/>
                </a:solidFill>
              </a:ln>
            </c:spPr>
          </c:dPt>
          <c:dPt>
            <c:idx val="5"/>
            <c:invertIfNegative val="0"/>
            <c:bubble3D val="0"/>
            <c:spPr>
              <a:solidFill>
                <a:srgbClr val="FCD5B5"/>
              </a:solidFill>
              <a:ln>
                <a:solidFill>
                  <a:prstClr val="black"/>
                </a:solidFill>
              </a:ln>
            </c:spPr>
          </c:dPt>
          <c:dLbls>
            <c:txPr>
              <a:bodyPr/>
              <a:lstStyle/>
              <a:p>
                <a:pPr>
                  <a:defRPr sz="1400" b="1"/>
                </a:pPr>
                <a:endParaRPr lang="en-US"/>
              </a:p>
            </c:txPr>
            <c:showLegendKey val="0"/>
            <c:showVal val="1"/>
            <c:showCatName val="0"/>
            <c:showSerName val="0"/>
            <c:showPercent val="0"/>
            <c:showBubbleSize val="0"/>
            <c:showLeaderLines val="0"/>
          </c:dLbls>
          <c:cat>
            <c:strRef>
              <c:f>'Heating Oil Sizing - Costs'!$A$64:$A$69</c:f>
              <c:strCache>
                <c:ptCount val="6"/>
                <c:pt idx="0">
                  <c:v>Natural Gas/kwh</c:v>
                </c:pt>
                <c:pt idx="1">
                  <c:v>Heating (Gas) Oil/litre</c:v>
                </c:pt>
                <c:pt idx="2">
                  <c:v>CW chip P30 M30/m3</c:v>
                </c:pt>
                <c:pt idx="3">
                  <c:v>NCH chip P30 M30/m3</c:v>
                </c:pt>
                <c:pt idx="4">
                  <c:v>Miscanthus Pellets/m3</c:v>
                </c:pt>
                <c:pt idx="5">
                  <c:v>Wood Pellets/m3</c:v>
                </c:pt>
              </c:strCache>
            </c:strRef>
          </c:cat>
          <c:val>
            <c:numRef>
              <c:f>'Heating Oil Sizing - Costs'!$E$64:$E$69</c:f>
              <c:numCache>
                <c:formatCode>#,##0.00</c:formatCode>
                <c:ptCount val="6"/>
                <c:pt idx="0">
                  <c:v>4.1176470588235299</c:v>
                </c:pt>
                <c:pt idx="1">
                  <c:v>5.6834327934072189</c:v>
                </c:pt>
                <c:pt idx="2">
                  <c:v>1.5161900921658988</c:v>
                </c:pt>
                <c:pt idx="3">
                  <c:v>1.8678302330413479</c:v>
                </c:pt>
                <c:pt idx="4">
                  <c:v>4.85587493424336</c:v>
                </c:pt>
                <c:pt idx="5">
                  <c:v>5.2790346907993957</c:v>
                </c:pt>
              </c:numCache>
            </c:numRef>
          </c:val>
        </c:ser>
        <c:dLbls>
          <c:showLegendKey val="0"/>
          <c:showVal val="0"/>
          <c:showCatName val="0"/>
          <c:showSerName val="0"/>
          <c:showPercent val="0"/>
          <c:showBubbleSize val="0"/>
        </c:dLbls>
        <c:gapWidth val="75"/>
        <c:overlap val="100"/>
        <c:axId val="32095232"/>
        <c:axId val="32097024"/>
      </c:barChart>
      <c:catAx>
        <c:axId val="32095232"/>
        <c:scaling>
          <c:orientation val="minMax"/>
        </c:scaling>
        <c:delete val="0"/>
        <c:axPos val="b"/>
        <c:numFmt formatCode="General" sourceLinked="1"/>
        <c:majorTickMark val="out"/>
        <c:minorTickMark val="none"/>
        <c:tickLblPos val="nextTo"/>
        <c:txPr>
          <a:bodyPr rot="-2700000" vert="horz"/>
          <a:lstStyle/>
          <a:p>
            <a:pPr>
              <a:defRPr sz="1400" b="1"/>
            </a:pPr>
            <a:endParaRPr lang="en-US"/>
          </a:p>
        </c:txPr>
        <c:crossAx val="32097024"/>
        <c:crosses val="autoZero"/>
        <c:auto val="1"/>
        <c:lblAlgn val="ctr"/>
        <c:lblOffset val="100"/>
        <c:noMultiLvlLbl val="0"/>
      </c:catAx>
      <c:valAx>
        <c:axId val="32097024"/>
        <c:scaling>
          <c:orientation val="minMax"/>
        </c:scaling>
        <c:delete val="0"/>
        <c:axPos val="l"/>
        <c:numFmt formatCode="#,##0.00" sourceLinked="1"/>
        <c:majorTickMark val="out"/>
        <c:minorTickMark val="none"/>
        <c:tickLblPos val="nextTo"/>
        <c:txPr>
          <a:bodyPr/>
          <a:lstStyle/>
          <a:p>
            <a:pPr>
              <a:defRPr sz="1400" b="1"/>
            </a:pPr>
            <a:endParaRPr lang="en-US"/>
          </a:p>
        </c:txPr>
        <c:crossAx val="32095232"/>
        <c:crosses val="autoZero"/>
        <c:crossBetween val="between"/>
      </c:valAx>
    </c:plotArea>
    <c:plotVisOnly val="1"/>
    <c:dispBlanksAs val="gap"/>
    <c:showDLblsOverMax val="0"/>
  </c:chart>
  <c:printSettings>
    <c:headerFooter/>
    <c:pageMargins b="0.750000000000006" l="0.70000000000000062" r="0.70000000000000062" t="0.750000000000006"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3" Type="http://schemas.openxmlformats.org/officeDocument/2006/relationships/chart" Target="../charts/chart12.xml"/><Relationship Id="rId7" Type="http://schemas.openxmlformats.org/officeDocument/2006/relationships/chart" Target="../charts/chart16.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4"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2" Type="http://schemas.openxmlformats.org/officeDocument/2006/relationships/image" Target="../media/image6.tiff"/><Relationship Id="rId1" Type="http://schemas.openxmlformats.org/officeDocument/2006/relationships/image" Target="../media/image5.gif"/></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hyperlink" Target="mailto:gjb@afiweb.net" TargetMode="External"/><Relationship Id="rId1" Type="http://schemas.openxmlformats.org/officeDocument/2006/relationships/image" Target="../media/image2.png"/><Relationship Id="rId4" Type="http://schemas.openxmlformats.org/officeDocument/2006/relationships/image" Target="../media/image4.jpeg"/></Relationships>
</file>

<file path=xl/drawings/_rels/drawing7.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43962</xdr:colOff>
      <xdr:row>1</xdr:row>
      <xdr:rowOff>14654</xdr:rowOff>
    </xdr:from>
    <xdr:to>
      <xdr:col>10</xdr:col>
      <xdr:colOff>65943</xdr:colOff>
      <xdr:row>6</xdr:row>
      <xdr:rowOff>139211</xdr:rowOff>
    </xdr:to>
    <xdr:pic>
      <xdr:nvPicPr>
        <xdr:cNvPr id="2" name="Picture 1" descr="http://apps2.suffolk.gov.uk/graphics/scc-bigblue.gif"/>
        <xdr:cNvPicPr>
          <a:picLocks noChangeAspect="1" noChangeArrowheads="1"/>
        </xdr:cNvPicPr>
      </xdr:nvPicPr>
      <xdr:blipFill>
        <a:blip xmlns:r="http://schemas.openxmlformats.org/officeDocument/2006/relationships" r:embed="rId1" cstate="print"/>
        <a:srcRect/>
        <a:stretch>
          <a:fillRect/>
        </a:stretch>
      </xdr:blipFill>
      <xdr:spPr bwMode="auto">
        <a:xfrm>
          <a:off x="43962" y="109904"/>
          <a:ext cx="5822706" cy="934182"/>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35718</xdr:colOff>
      <xdr:row>70</xdr:row>
      <xdr:rowOff>226218</xdr:rowOff>
    </xdr:from>
    <xdr:to>
      <xdr:col>4</xdr:col>
      <xdr:colOff>1222375</xdr:colOff>
      <xdr:row>93</xdr:row>
      <xdr:rowOff>226218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33338</xdr:colOff>
      <xdr:row>94</xdr:row>
      <xdr:rowOff>144463</xdr:rowOff>
    </xdr:from>
    <xdr:to>
      <xdr:col>4</xdr:col>
      <xdr:colOff>1219200</xdr:colOff>
      <xdr:row>117</xdr:row>
      <xdr:rowOff>144463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1343025</xdr:colOff>
      <xdr:row>70</xdr:row>
      <xdr:rowOff>226218</xdr:rowOff>
    </xdr:from>
    <xdr:to>
      <xdr:col>12</xdr:col>
      <xdr:colOff>886883</xdr:colOff>
      <xdr:row>93</xdr:row>
      <xdr:rowOff>226218</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1054100</xdr:colOff>
      <xdr:row>71</xdr:row>
      <xdr:rowOff>3968</xdr:rowOff>
    </xdr:from>
    <xdr:to>
      <xdr:col>25</xdr:col>
      <xdr:colOff>177800</xdr:colOff>
      <xdr:row>94</xdr:row>
      <xdr:rowOff>3968</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25</xdr:col>
      <xdr:colOff>288925</xdr:colOff>
      <xdr:row>71</xdr:row>
      <xdr:rowOff>3968</xdr:rowOff>
    </xdr:from>
    <xdr:to>
      <xdr:col>42</xdr:col>
      <xdr:colOff>53975</xdr:colOff>
      <xdr:row>94</xdr:row>
      <xdr:rowOff>3968</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1333500</xdr:colOff>
      <xdr:row>94</xdr:row>
      <xdr:rowOff>146050</xdr:rowOff>
    </xdr:from>
    <xdr:to>
      <xdr:col>12</xdr:col>
      <xdr:colOff>895350</xdr:colOff>
      <xdr:row>117</xdr:row>
      <xdr:rowOff>146050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1041400</xdr:colOff>
      <xdr:row>94</xdr:row>
      <xdr:rowOff>146050</xdr:rowOff>
    </xdr:from>
    <xdr:to>
      <xdr:col>25</xdr:col>
      <xdr:colOff>165100</xdr:colOff>
      <xdr:row>117</xdr:row>
      <xdr:rowOff>146050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40821</xdr:colOff>
      <xdr:row>17</xdr:row>
      <xdr:rowOff>13607</xdr:rowOff>
    </xdr:from>
    <xdr:to>
      <xdr:col>7</xdr:col>
      <xdr:colOff>-1</xdr:colOff>
      <xdr:row>43</xdr:row>
      <xdr:rowOff>136072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40822</xdr:colOff>
      <xdr:row>61</xdr:row>
      <xdr:rowOff>95249</xdr:rowOff>
    </xdr:from>
    <xdr:to>
      <xdr:col>7</xdr:col>
      <xdr:colOff>0</xdr:colOff>
      <xdr:row>84</xdr:row>
      <xdr:rowOff>176892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108857</xdr:colOff>
      <xdr:row>17</xdr:row>
      <xdr:rowOff>13606</xdr:rowOff>
    </xdr:from>
    <xdr:to>
      <xdr:col>15</xdr:col>
      <xdr:colOff>0</xdr:colOff>
      <xdr:row>43</xdr:row>
      <xdr:rowOff>136071</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95251</xdr:colOff>
      <xdr:row>61</xdr:row>
      <xdr:rowOff>95250</xdr:rowOff>
    </xdr:from>
    <xdr:to>
      <xdr:col>15</xdr:col>
      <xdr:colOff>13607</xdr:colOff>
      <xdr:row>84</xdr:row>
      <xdr:rowOff>176892</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38100</xdr:colOff>
      <xdr:row>0</xdr:row>
      <xdr:rowOff>9525</xdr:rowOff>
    </xdr:to>
    <xdr:pic>
      <xdr:nvPicPr>
        <xdr:cNvPr id="2" name="Picture 1" descr="http://www.biomassenergycentre.org.uk/images/pobtrans.gif"/>
        <xdr:cNvPicPr>
          <a:picLocks noChangeAspect="1" noChangeArrowheads="1"/>
        </xdr:cNvPicPr>
      </xdr:nvPicPr>
      <xdr:blipFill>
        <a:blip xmlns:r="http://schemas.openxmlformats.org/officeDocument/2006/relationships" r:embed="rId1"/>
        <a:srcRect/>
        <a:stretch>
          <a:fillRect/>
        </a:stretch>
      </xdr:blipFill>
      <xdr:spPr bwMode="auto">
        <a:xfrm>
          <a:off x="5991225" y="0"/>
          <a:ext cx="38100" cy="9525"/>
        </a:xfrm>
        <a:prstGeom prst="rect">
          <a:avLst/>
        </a:prstGeom>
        <a:noFill/>
      </xdr:spPr>
    </xdr:pic>
    <xdr:clientData/>
  </xdr:twoCellAnchor>
  <xdr:twoCellAnchor editAs="oneCell">
    <xdr:from>
      <xdr:col>0</xdr:col>
      <xdr:colOff>0</xdr:colOff>
      <xdr:row>1</xdr:row>
      <xdr:rowOff>0</xdr:rowOff>
    </xdr:from>
    <xdr:to>
      <xdr:col>0</xdr:col>
      <xdr:colOff>38100</xdr:colOff>
      <xdr:row>1</xdr:row>
      <xdr:rowOff>38100</xdr:rowOff>
    </xdr:to>
    <xdr:pic>
      <xdr:nvPicPr>
        <xdr:cNvPr id="3" name="Picture 2" descr="http://www.biomassenergycentre.org.uk/images/pobtrans.gif"/>
        <xdr:cNvPicPr>
          <a:picLocks noChangeAspect="1" noChangeArrowheads="1"/>
        </xdr:cNvPicPr>
      </xdr:nvPicPr>
      <xdr:blipFill>
        <a:blip xmlns:r="http://schemas.openxmlformats.org/officeDocument/2006/relationships" r:embed="rId1"/>
        <a:srcRect/>
        <a:stretch>
          <a:fillRect/>
        </a:stretch>
      </xdr:blipFill>
      <xdr:spPr bwMode="auto">
        <a:xfrm>
          <a:off x="0" y="228600"/>
          <a:ext cx="38100" cy="38100"/>
        </a:xfrm>
        <a:prstGeom prst="rect">
          <a:avLst/>
        </a:prstGeom>
        <a:noFill/>
      </xdr:spPr>
    </xdr:pic>
    <xdr:clientData/>
  </xdr:twoCellAnchor>
  <xdr:twoCellAnchor editAs="oneCell">
    <xdr:from>
      <xdr:col>0</xdr:col>
      <xdr:colOff>0</xdr:colOff>
      <xdr:row>1</xdr:row>
      <xdr:rowOff>0</xdr:rowOff>
    </xdr:from>
    <xdr:to>
      <xdr:col>0</xdr:col>
      <xdr:colOff>38100</xdr:colOff>
      <xdr:row>1</xdr:row>
      <xdr:rowOff>38100</xdr:rowOff>
    </xdr:to>
    <xdr:pic>
      <xdr:nvPicPr>
        <xdr:cNvPr id="4" name="Picture 3" descr="http://www.biomassenergycentre.org.uk/images/pobtrans.gif"/>
        <xdr:cNvPicPr>
          <a:picLocks noChangeAspect="1" noChangeArrowheads="1"/>
        </xdr:cNvPicPr>
      </xdr:nvPicPr>
      <xdr:blipFill>
        <a:blip xmlns:r="http://schemas.openxmlformats.org/officeDocument/2006/relationships" r:embed="rId1"/>
        <a:srcRect/>
        <a:stretch>
          <a:fillRect/>
        </a:stretch>
      </xdr:blipFill>
      <xdr:spPr bwMode="auto">
        <a:xfrm>
          <a:off x="0" y="228600"/>
          <a:ext cx="38100" cy="38100"/>
        </a:xfrm>
        <a:prstGeom prst="rect">
          <a:avLst/>
        </a:prstGeom>
        <a:noFill/>
      </xdr:spPr>
    </xdr:pic>
    <xdr:clientData/>
  </xdr:twoCellAnchor>
  <xdr:twoCellAnchor editAs="oneCell">
    <xdr:from>
      <xdr:col>0</xdr:col>
      <xdr:colOff>0</xdr:colOff>
      <xdr:row>1</xdr:row>
      <xdr:rowOff>0</xdr:rowOff>
    </xdr:from>
    <xdr:to>
      <xdr:col>0</xdr:col>
      <xdr:colOff>38100</xdr:colOff>
      <xdr:row>1</xdr:row>
      <xdr:rowOff>9525</xdr:rowOff>
    </xdr:to>
    <xdr:pic>
      <xdr:nvPicPr>
        <xdr:cNvPr id="5" name="Picture 4" descr="http://www.biomassenergycentre.org.uk/images/pobtrans.gif"/>
        <xdr:cNvPicPr>
          <a:picLocks noChangeAspect="1" noChangeArrowheads="1"/>
        </xdr:cNvPicPr>
      </xdr:nvPicPr>
      <xdr:blipFill>
        <a:blip xmlns:r="http://schemas.openxmlformats.org/officeDocument/2006/relationships" r:embed="rId1"/>
        <a:srcRect/>
        <a:stretch>
          <a:fillRect/>
        </a:stretch>
      </xdr:blipFill>
      <xdr:spPr bwMode="auto">
        <a:xfrm>
          <a:off x="0" y="228600"/>
          <a:ext cx="38100" cy="9525"/>
        </a:xfrm>
        <a:prstGeom prst="rect">
          <a:avLst/>
        </a:prstGeom>
        <a:noFill/>
      </xdr:spPr>
    </xdr:pic>
    <xdr:clientData/>
  </xdr:twoCellAnchor>
  <xdr:twoCellAnchor editAs="oneCell">
    <xdr:from>
      <xdr:col>0</xdr:col>
      <xdr:colOff>0</xdr:colOff>
      <xdr:row>1</xdr:row>
      <xdr:rowOff>0</xdr:rowOff>
    </xdr:from>
    <xdr:to>
      <xdr:col>0</xdr:col>
      <xdr:colOff>9525</xdr:colOff>
      <xdr:row>1</xdr:row>
      <xdr:rowOff>9525</xdr:rowOff>
    </xdr:to>
    <xdr:pic>
      <xdr:nvPicPr>
        <xdr:cNvPr id="6" name="Picture 5" descr="http://www.biomassenergycentre.org.uk/images/1x1.gif"/>
        <xdr:cNvPicPr>
          <a:picLocks noChangeAspect="1" noChangeArrowheads="1"/>
        </xdr:cNvPicPr>
      </xdr:nvPicPr>
      <xdr:blipFill>
        <a:blip xmlns:r="http://schemas.openxmlformats.org/officeDocument/2006/relationships" r:embed="rId1"/>
        <a:srcRect/>
        <a:stretch>
          <a:fillRect/>
        </a:stretch>
      </xdr:blipFill>
      <xdr:spPr bwMode="auto">
        <a:xfrm>
          <a:off x="0" y="228600"/>
          <a:ext cx="9525" cy="9525"/>
        </a:xfrm>
        <a:prstGeom prst="rect">
          <a:avLst/>
        </a:prstGeom>
        <a:noFill/>
      </xdr:spPr>
    </xdr:pic>
    <xdr:clientData/>
  </xdr:twoCellAnchor>
  <xdr:twoCellAnchor editAs="oneCell">
    <xdr:from>
      <xdr:col>4</xdr:col>
      <xdr:colOff>0</xdr:colOff>
      <xdr:row>0</xdr:row>
      <xdr:rowOff>0</xdr:rowOff>
    </xdr:from>
    <xdr:to>
      <xdr:col>4</xdr:col>
      <xdr:colOff>38100</xdr:colOff>
      <xdr:row>0</xdr:row>
      <xdr:rowOff>9525</xdr:rowOff>
    </xdr:to>
    <xdr:pic>
      <xdr:nvPicPr>
        <xdr:cNvPr id="7" name="Picture 6" descr="http://www.biomassenergycentre.org.uk/images/pobtrans.gif"/>
        <xdr:cNvPicPr>
          <a:picLocks noChangeAspect="1" noChangeArrowheads="1"/>
        </xdr:cNvPicPr>
      </xdr:nvPicPr>
      <xdr:blipFill>
        <a:blip xmlns:r="http://schemas.openxmlformats.org/officeDocument/2006/relationships" r:embed="rId1"/>
        <a:srcRect/>
        <a:stretch>
          <a:fillRect/>
        </a:stretch>
      </xdr:blipFill>
      <xdr:spPr bwMode="auto">
        <a:xfrm>
          <a:off x="5991225" y="0"/>
          <a:ext cx="38100" cy="9525"/>
        </a:xfrm>
        <a:prstGeom prst="rect">
          <a:avLst/>
        </a:prstGeom>
        <a:noFill/>
      </xdr:spPr>
    </xdr:pic>
    <xdr:clientData/>
  </xdr:twoCellAnchor>
  <xdr:twoCellAnchor editAs="oneCell">
    <xdr:from>
      <xdr:col>0</xdr:col>
      <xdr:colOff>0</xdr:colOff>
      <xdr:row>31</xdr:row>
      <xdr:rowOff>81643</xdr:rowOff>
    </xdr:from>
    <xdr:to>
      <xdr:col>15</xdr:col>
      <xdr:colOff>0</xdr:colOff>
      <xdr:row>105</xdr:row>
      <xdr:rowOff>81643</xdr:rowOff>
    </xdr:to>
    <xdr:pic>
      <xdr:nvPicPr>
        <xdr:cNvPr id="8" name="Picture 7" descr="Ave Boiler Install Costs.tif"/>
        <xdr:cNvPicPr>
          <a:picLocks noChangeAspect="1"/>
        </xdr:cNvPicPr>
      </xdr:nvPicPr>
      <xdr:blipFill>
        <a:blip xmlns:r="http://schemas.openxmlformats.org/officeDocument/2006/relationships" r:embed="rId2" cstate="print"/>
        <a:stretch>
          <a:fillRect/>
        </a:stretch>
      </xdr:blipFill>
      <xdr:spPr>
        <a:xfrm>
          <a:off x="0" y="10378168"/>
          <a:ext cx="19383375" cy="1198245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63</xdr:row>
      <xdr:rowOff>57151</xdr:rowOff>
    </xdr:from>
    <xdr:to>
      <xdr:col>7</xdr:col>
      <xdr:colOff>95250</xdr:colOff>
      <xdr:row>72</xdr:row>
      <xdr:rowOff>142876</xdr:rowOff>
    </xdr:to>
    <xdr:sp macro="" textlink="">
      <xdr:nvSpPr>
        <xdr:cNvPr id="2" name="Text Box 2"/>
        <xdr:cNvSpPr txBox="1">
          <a:spLocks noChangeArrowheads="1"/>
        </xdr:cNvSpPr>
      </xdr:nvSpPr>
      <xdr:spPr bwMode="auto">
        <a:xfrm>
          <a:off x="0" y="10868026"/>
          <a:ext cx="8229600" cy="1543050"/>
        </a:xfrm>
        <a:prstGeom prst="rect">
          <a:avLst/>
        </a:prstGeom>
        <a:solidFill>
          <a:srgbClr val="0070C0"/>
        </a:solidFill>
        <a:ln w="9525">
          <a:solidFill>
            <a:srgbClr val="000000"/>
          </a:solidFill>
          <a:miter lim="800000"/>
          <a:headEnd/>
          <a:tailEnd/>
        </a:ln>
      </xdr:spPr>
      <xdr:txBody>
        <a:bodyPr vertOverflow="clip" wrap="square" lIns="27432" tIns="22860" rIns="0" bIns="0" anchor="t" upright="1"/>
        <a:lstStyle/>
        <a:p>
          <a:pPr algn="l" rtl="0">
            <a:defRPr sz="1000"/>
          </a:pPr>
          <a:r>
            <a:rPr lang="en-GB" sz="1200" b="1" i="0" u="none" strike="noStrike" baseline="0">
              <a:solidFill>
                <a:srgbClr val="FFFF00"/>
              </a:solidFill>
              <a:latin typeface="Arial" pitchFamily="34" charset="0"/>
              <a:cs typeface="Arial" pitchFamily="34" charset="0"/>
            </a:rPr>
            <a:t>The final chimney height should be checked against the following requirements. If it does not satisfy them, it should be increased appropriately:</a:t>
          </a:r>
        </a:p>
        <a:p>
          <a:pPr algn="l" rtl="0">
            <a:defRPr sz="1000"/>
          </a:pPr>
          <a:endParaRPr lang="en-GB" sz="1200" b="1" i="0" u="none" strike="noStrike" baseline="0">
            <a:solidFill>
              <a:srgbClr val="FFFF00"/>
            </a:solidFill>
            <a:latin typeface="Arial" pitchFamily="34" charset="0"/>
            <a:cs typeface="Arial" pitchFamily="34" charset="0"/>
          </a:endParaRPr>
        </a:p>
        <a:p>
          <a:pPr algn="l" rtl="0">
            <a:defRPr sz="1000"/>
          </a:pPr>
          <a:r>
            <a:rPr lang="en-GB" sz="1200" b="1" i="0" u="none" strike="noStrike" baseline="0">
              <a:solidFill>
                <a:srgbClr val="FFFF00"/>
              </a:solidFill>
              <a:latin typeface="Arial" pitchFamily="34" charset="0"/>
              <a:cs typeface="Arial" pitchFamily="34" charset="0"/>
            </a:rPr>
            <a:t>1. A chimney should terminate at least 3 m above the level of any adjacent area to which there is</a:t>
          </a:r>
          <a:br>
            <a:rPr lang="en-GB" sz="1200" b="1" i="0" u="none" strike="noStrike" baseline="0">
              <a:solidFill>
                <a:srgbClr val="FFFF00"/>
              </a:solidFill>
              <a:latin typeface="Arial" pitchFamily="34" charset="0"/>
              <a:cs typeface="Arial" pitchFamily="34" charset="0"/>
            </a:rPr>
          </a:br>
          <a:r>
            <a:rPr lang="en-GB" sz="1200" b="1" i="0" u="none" strike="noStrike" baseline="0">
              <a:solidFill>
                <a:srgbClr val="FFFF00"/>
              </a:solidFill>
              <a:latin typeface="Arial" pitchFamily="34" charset="0"/>
              <a:cs typeface="Arial" pitchFamily="34" charset="0"/>
            </a:rPr>
            <a:t>     general access (i.e. ground level, roof areas or adjacent opening windows).</a:t>
          </a:r>
        </a:p>
        <a:p>
          <a:pPr algn="l" rtl="0">
            <a:defRPr sz="1000"/>
          </a:pPr>
          <a:r>
            <a:rPr lang="en-GB" sz="1200" b="1" i="0" u="none" strike="noStrike" baseline="0">
              <a:solidFill>
                <a:srgbClr val="FFFF00"/>
              </a:solidFill>
              <a:latin typeface="Arial" pitchFamily="34" charset="0"/>
              <a:cs typeface="Arial" pitchFamily="34" charset="0"/>
            </a:rPr>
            <a:t>2. A chimney should never be less than the calculated uncorrected chimney height.</a:t>
          </a:r>
        </a:p>
        <a:p>
          <a:pPr algn="l" rtl="0">
            <a:defRPr sz="1000"/>
          </a:pPr>
          <a:r>
            <a:rPr lang="en-GB" sz="1200" b="1" i="0" u="none" strike="noStrike" baseline="0">
              <a:solidFill>
                <a:srgbClr val="FFFF00"/>
              </a:solidFill>
              <a:latin typeface="Arial" pitchFamily="34" charset="0"/>
              <a:cs typeface="Arial" pitchFamily="34" charset="0"/>
            </a:rPr>
            <a:t>3. A chimney should never be less than the height of any part of an attached building within a</a:t>
          </a:r>
          <a:br>
            <a:rPr lang="en-GB" sz="1200" b="1" i="0" u="none" strike="noStrike" baseline="0">
              <a:solidFill>
                <a:srgbClr val="FFFF00"/>
              </a:solidFill>
              <a:latin typeface="Arial" pitchFamily="34" charset="0"/>
              <a:cs typeface="Arial" pitchFamily="34" charset="0"/>
            </a:rPr>
          </a:br>
          <a:r>
            <a:rPr lang="en-GB" sz="1200" b="1" i="0" u="none" strike="noStrike" baseline="0">
              <a:solidFill>
                <a:srgbClr val="FFFF00"/>
              </a:solidFill>
              <a:latin typeface="Arial" pitchFamily="34" charset="0"/>
              <a:cs typeface="Arial" pitchFamily="34" charset="0"/>
            </a:rPr>
            <a:t>    distance of 5 times the uncorrected chimney height.</a:t>
          </a:r>
        </a:p>
        <a:p>
          <a:pPr algn="l" rtl="0">
            <a:defRPr sz="1000"/>
          </a:pPr>
          <a:endParaRPr lang="en-GB" sz="1000" b="1" i="0" u="none" strike="noStrike" baseline="0">
            <a:solidFill>
              <a:srgbClr val="FFFF00"/>
            </a:solidFill>
            <a:latin typeface="Arial"/>
            <a:cs typeface="Arial"/>
          </a:endParaRPr>
        </a:p>
      </xdr:txBody>
    </xdr:sp>
    <xdr:clientData/>
  </xdr:twoCellAnchor>
  <xdr:twoCellAnchor>
    <xdr:from>
      <xdr:col>0</xdr:col>
      <xdr:colOff>0</xdr:colOff>
      <xdr:row>1</xdr:row>
      <xdr:rowOff>47625</xdr:rowOff>
    </xdr:from>
    <xdr:to>
      <xdr:col>7</xdr:col>
      <xdr:colOff>542925</xdr:colOff>
      <xdr:row>28</xdr:row>
      <xdr:rowOff>112568</xdr:rowOff>
    </xdr:to>
    <xdr:sp macro="" textlink="">
      <xdr:nvSpPr>
        <xdr:cNvPr id="3" name="Text Box 4"/>
        <xdr:cNvSpPr txBox="1">
          <a:spLocks noChangeArrowheads="1"/>
        </xdr:cNvSpPr>
      </xdr:nvSpPr>
      <xdr:spPr bwMode="auto">
        <a:xfrm>
          <a:off x="0" y="247650"/>
          <a:ext cx="8677275" cy="4436918"/>
        </a:xfrm>
        <a:prstGeom prst="rect">
          <a:avLst/>
        </a:prstGeom>
        <a:solidFill>
          <a:srgbClr val="0070C0"/>
        </a:solidFill>
        <a:ln w="9525">
          <a:solidFill>
            <a:srgbClr val="000000"/>
          </a:solidFill>
          <a:miter lim="800000"/>
          <a:headEnd/>
          <a:tailEnd/>
        </a:ln>
      </xdr:spPr>
      <xdr:txBody>
        <a:bodyPr vertOverflow="clip" wrap="square" lIns="91440" tIns="45720" rIns="91440" bIns="45720" anchor="t" upright="1"/>
        <a:lstStyle/>
        <a:p>
          <a:pPr algn="l" rtl="0">
            <a:defRPr sz="1000"/>
          </a:pPr>
          <a:r>
            <a:rPr lang="en-GB" sz="1200" b="1" i="0" u="none" strike="noStrike" baseline="0">
              <a:solidFill>
                <a:srgbClr val="FFFF00"/>
              </a:solidFill>
              <a:latin typeface="Arial" pitchFamily="34" charset="0"/>
              <a:cs typeface="Arial" pitchFamily="34" charset="0"/>
            </a:rPr>
            <a:t>This spreadsheet is based on the Third Edition of the 1956 Clean Air Act Memorandum.</a:t>
          </a:r>
        </a:p>
        <a:p>
          <a:pPr algn="l" rtl="0">
            <a:defRPr sz="1000"/>
          </a:pPr>
          <a:endParaRPr lang="en-GB" sz="1200" b="1" i="0" u="none" strike="noStrike" baseline="0">
            <a:solidFill>
              <a:srgbClr val="FFFF00"/>
            </a:solidFill>
            <a:latin typeface="Arial" pitchFamily="34" charset="0"/>
            <a:cs typeface="Arial" pitchFamily="34" charset="0"/>
          </a:endParaRPr>
        </a:p>
        <a:p>
          <a:pPr algn="l" rtl="0">
            <a:defRPr sz="1000"/>
          </a:pPr>
          <a:r>
            <a:rPr lang="en-GB" sz="1200" b="1" i="0" u="none" strike="noStrike" baseline="0">
              <a:solidFill>
                <a:srgbClr val="FFFF00"/>
              </a:solidFill>
              <a:latin typeface="Arial" pitchFamily="34" charset="0"/>
              <a:cs typeface="Arial" pitchFamily="34" charset="0"/>
            </a:rPr>
            <a:t>The spreadsheet is applicable in the following circumstances:</a:t>
          </a:r>
        </a:p>
        <a:p>
          <a:pPr algn="l" rtl="0">
            <a:defRPr sz="1000"/>
          </a:pPr>
          <a:endParaRPr lang="en-GB" sz="1200" b="1" i="0" u="none" strike="noStrike" baseline="0">
            <a:solidFill>
              <a:srgbClr val="FFFF00"/>
            </a:solidFill>
            <a:latin typeface="Arial" pitchFamily="34" charset="0"/>
            <a:cs typeface="Arial" pitchFamily="34" charset="0"/>
          </a:endParaRPr>
        </a:p>
        <a:p>
          <a:pPr algn="l" rtl="0">
            <a:defRPr sz="1000"/>
          </a:pPr>
          <a:r>
            <a:rPr lang="en-GB" sz="1200" b="1" i="0" u="none" strike="noStrike" baseline="0">
              <a:solidFill>
                <a:srgbClr val="FFFF00"/>
              </a:solidFill>
              <a:latin typeface="Arial" pitchFamily="34" charset="0"/>
              <a:cs typeface="Arial" pitchFamily="34" charset="0"/>
            </a:rPr>
            <a:t>1. The sulphur content of the fuel is less than 0.04% by weight;</a:t>
          </a:r>
        </a:p>
        <a:p>
          <a:pPr algn="l" rtl="0">
            <a:defRPr sz="1000"/>
          </a:pPr>
          <a:r>
            <a:rPr lang="en-GB" sz="1200" b="1" i="0" u="none" strike="noStrike" baseline="0">
              <a:solidFill>
                <a:srgbClr val="FFFF00"/>
              </a:solidFill>
              <a:latin typeface="Arial" pitchFamily="34" charset="0"/>
              <a:cs typeface="Arial" pitchFamily="34" charset="0"/>
            </a:rPr>
            <a:t>2. The gross heat input is in the range 0.15 MW (150 kW) to 150 MW;</a:t>
          </a:r>
        </a:p>
        <a:p>
          <a:pPr algn="l" rtl="0">
            <a:defRPr sz="1000"/>
          </a:pPr>
          <a:r>
            <a:rPr lang="en-GB" sz="1200" b="1" i="0" u="none" strike="noStrike" baseline="0">
              <a:solidFill>
                <a:srgbClr val="FFFF00"/>
              </a:solidFill>
              <a:latin typeface="Arial" pitchFamily="34" charset="0"/>
              <a:cs typeface="Arial" pitchFamily="34" charset="0"/>
            </a:rPr>
            <a:t>3. The efflux velocity for the flue gas is adequate to prevent the plume flowing down the inside of the</a:t>
          </a:r>
          <a:br>
            <a:rPr lang="en-GB" sz="1200" b="1" i="0" u="none" strike="noStrike" baseline="0">
              <a:solidFill>
                <a:srgbClr val="FFFF00"/>
              </a:solidFill>
              <a:latin typeface="Arial" pitchFamily="34" charset="0"/>
              <a:cs typeface="Arial" pitchFamily="34" charset="0"/>
            </a:rPr>
          </a:br>
          <a:r>
            <a:rPr lang="en-GB" sz="1200" b="1" i="0" u="none" strike="noStrike" baseline="0">
              <a:solidFill>
                <a:srgbClr val="FFFF00"/>
              </a:solidFill>
              <a:latin typeface="Arial" pitchFamily="34" charset="0"/>
              <a:cs typeface="Arial" pitchFamily="34" charset="0"/>
            </a:rPr>
            <a:t>     chimney:</a:t>
          </a:r>
        </a:p>
        <a:p>
          <a:pPr algn="l" rtl="0">
            <a:defRPr sz="1000"/>
          </a:pPr>
          <a:endParaRPr lang="en-GB" sz="1200" b="1" i="0" u="none" strike="noStrike" baseline="0">
            <a:solidFill>
              <a:srgbClr val="FFFF00"/>
            </a:solidFill>
            <a:latin typeface="Arial" pitchFamily="34" charset="0"/>
            <a:cs typeface="Arial" pitchFamily="34" charset="0"/>
          </a:endParaRPr>
        </a:p>
        <a:p>
          <a:pPr algn="l" rtl="0">
            <a:defRPr sz="1000"/>
          </a:pPr>
          <a:r>
            <a:rPr lang="en-GB" sz="1200" b="1" i="0" u="none" strike="noStrike" baseline="0">
              <a:solidFill>
                <a:srgbClr val="FFFF00"/>
              </a:solidFill>
              <a:latin typeface="Arial" pitchFamily="34" charset="0"/>
              <a:cs typeface="Arial" pitchFamily="34" charset="0"/>
            </a:rPr>
            <a:t>For boilers up to 2.2 MW input the target velocity should not be less than 6 m/s at full load.</a:t>
          </a:r>
        </a:p>
        <a:p>
          <a:pPr algn="l" rtl="0">
            <a:defRPr sz="1000"/>
          </a:pPr>
          <a:r>
            <a:rPr lang="en-GB" sz="1200" b="1" i="0" u="none" strike="noStrike" baseline="0">
              <a:solidFill>
                <a:srgbClr val="FFFF00"/>
              </a:solidFill>
              <a:latin typeface="Arial" pitchFamily="34" charset="0"/>
              <a:cs typeface="Arial" pitchFamily="34" charset="0"/>
            </a:rPr>
            <a:t>For boilers and similar plant rated up to 9 MW and equipped with induced draught fans, the velocity should not be less than 7.5 m/s at full load.</a:t>
          </a:r>
        </a:p>
        <a:p>
          <a:pPr algn="l" rtl="0">
            <a:defRPr sz="1000"/>
          </a:pPr>
          <a:r>
            <a:rPr lang="en-GB" sz="1200" b="1" i="0" u="none" strike="noStrike" baseline="0">
              <a:solidFill>
                <a:srgbClr val="FFFF00"/>
              </a:solidFill>
              <a:latin typeface="Arial" pitchFamily="34" charset="0"/>
              <a:cs typeface="Arial" pitchFamily="34" charset="0"/>
            </a:rPr>
            <a:t>For boilers above 135 MW it should be 15 m/s.</a:t>
          </a:r>
        </a:p>
        <a:p>
          <a:pPr algn="l" rtl="0">
            <a:defRPr sz="1000"/>
          </a:pPr>
          <a:r>
            <a:rPr lang="en-GB" sz="1200" b="1" i="0" u="none" strike="noStrike" baseline="0">
              <a:solidFill>
                <a:srgbClr val="FFFF00"/>
              </a:solidFill>
              <a:latin typeface="Arial" pitchFamily="34" charset="0"/>
              <a:cs typeface="Arial" pitchFamily="34" charset="0"/>
            </a:rPr>
            <a:t>For boilers between 9 MW and 135 MW, the efflux velocity should be estimated pro-rata between 7.5 m/s and 15 m/s.</a:t>
          </a:r>
        </a:p>
        <a:p>
          <a:pPr algn="l" rtl="0">
            <a:defRPr sz="1000"/>
          </a:pPr>
          <a:endParaRPr lang="en-GB" sz="1200" b="1" i="0" u="none" strike="noStrike" baseline="0">
            <a:solidFill>
              <a:srgbClr val="FFFF00"/>
            </a:solidFill>
            <a:latin typeface="Arial" pitchFamily="34" charset="0"/>
            <a:cs typeface="Arial" pitchFamily="34" charset="0"/>
          </a:endParaRPr>
        </a:p>
        <a:p>
          <a:pPr algn="l" rtl="0">
            <a:defRPr sz="1000"/>
          </a:pPr>
          <a:r>
            <a:rPr lang="en-GB" sz="1200" b="1" i="0" u="none" strike="noStrike" baseline="0">
              <a:solidFill>
                <a:srgbClr val="FFFF00"/>
              </a:solidFill>
              <a:latin typeface="Arial" pitchFamily="34" charset="0"/>
              <a:cs typeface="Arial" pitchFamily="34" charset="0"/>
            </a:rPr>
            <a:t>4. Flue gases from more than one fuel burning plant in the same works should be discharged from a </a:t>
          </a:r>
          <a:br>
            <a:rPr lang="en-GB" sz="1200" b="1" i="0" u="none" strike="noStrike" baseline="0">
              <a:solidFill>
                <a:srgbClr val="FFFF00"/>
              </a:solidFill>
              <a:latin typeface="Arial" pitchFamily="34" charset="0"/>
              <a:cs typeface="Arial" pitchFamily="34" charset="0"/>
            </a:rPr>
          </a:br>
          <a:r>
            <a:rPr lang="en-GB" sz="1200" b="1" i="0" u="none" strike="noStrike" baseline="0">
              <a:solidFill>
                <a:srgbClr val="FFFF00"/>
              </a:solidFill>
              <a:latin typeface="Arial" pitchFamily="34" charset="0"/>
              <a:cs typeface="Arial" pitchFamily="34" charset="0"/>
            </a:rPr>
            <a:t>    common  chimney.</a:t>
          </a:r>
        </a:p>
        <a:p>
          <a:pPr algn="l" rtl="0">
            <a:defRPr sz="1000"/>
          </a:pPr>
          <a:endParaRPr lang="en-GB" sz="1200" b="1" i="0" u="none" strike="noStrike" baseline="0">
            <a:solidFill>
              <a:srgbClr val="FFFF00"/>
            </a:solidFill>
            <a:latin typeface="Arial" pitchFamily="34" charset="0"/>
            <a:cs typeface="Arial" pitchFamily="34" charset="0"/>
          </a:endParaRPr>
        </a:p>
        <a:p>
          <a:pPr algn="l" rtl="0">
            <a:defRPr sz="1000"/>
          </a:pPr>
          <a:r>
            <a:rPr lang="en-GB" sz="1200" b="1" i="0" u="none" strike="noStrike" baseline="0">
              <a:solidFill>
                <a:srgbClr val="FFFF00"/>
              </a:solidFill>
              <a:latin typeface="Arial" pitchFamily="34" charset="0"/>
              <a:cs typeface="Arial" pitchFamily="34" charset="0"/>
            </a:rPr>
            <a:t>5. Flat terrain.</a:t>
          </a:r>
        </a:p>
        <a:p>
          <a:pPr algn="l" rtl="0">
            <a:defRPr sz="1000"/>
          </a:pPr>
          <a:endParaRPr lang="en-GB" sz="1200" b="1" i="0" u="none" strike="noStrike" baseline="0">
            <a:solidFill>
              <a:srgbClr val="FFFF00"/>
            </a:solidFill>
            <a:latin typeface="Arial" pitchFamily="34" charset="0"/>
            <a:cs typeface="Arial" pitchFamily="34" charset="0"/>
          </a:endParaRPr>
        </a:p>
        <a:p>
          <a:pPr algn="l" rtl="0">
            <a:defRPr sz="1000"/>
          </a:pPr>
          <a:r>
            <a:rPr lang="en-GB" sz="1200" b="1" i="0" u="none" strike="noStrike" baseline="0">
              <a:solidFill>
                <a:srgbClr val="FFFF00"/>
              </a:solidFill>
              <a:latin typeface="Arial" pitchFamily="34" charset="0"/>
              <a:cs typeface="Arial" pitchFamily="34" charset="0"/>
            </a:rPr>
            <a:t>The spreadsheet does not apply to direct fired heating systems which discharge into the space being heated, gas turbines or incinerators.</a:t>
          </a:r>
        </a:p>
        <a:p>
          <a:pPr algn="l" rtl="0">
            <a:defRPr sz="1000"/>
          </a:pPr>
          <a:endParaRPr lang="en-GB" sz="1200" b="1" i="0" u="none" strike="noStrike" baseline="0">
            <a:solidFill>
              <a:srgbClr val="FFFF00"/>
            </a:solidFill>
            <a:latin typeface="Arial" pitchFamily="34" charset="0"/>
            <a:cs typeface="Arial" pitchFamily="34" charset="0"/>
          </a:endParaRPr>
        </a:p>
        <a:p>
          <a:pPr algn="l" rtl="0">
            <a:defRPr sz="1000"/>
          </a:pPr>
          <a:r>
            <a:rPr lang="en-GB" sz="1200" b="1" i="0" u="none" strike="noStrike" baseline="0">
              <a:solidFill>
                <a:srgbClr val="FFFF00"/>
              </a:solidFill>
              <a:latin typeface="Arial" pitchFamily="34" charset="0"/>
              <a:cs typeface="Arial" pitchFamily="34" charset="0"/>
            </a:rPr>
            <a:t>The method does not take account of emissions of particulate matter</a:t>
          </a:r>
          <a:r>
            <a:rPr lang="en-GB" sz="1200" b="1" i="0" u="none" strike="noStrike" baseline="0">
              <a:solidFill>
                <a:srgbClr val="FFFF00"/>
              </a:solidFill>
              <a:latin typeface="Times New Roman"/>
              <a:cs typeface="Times New Roman"/>
            </a:rPr>
            <a:t>.</a:t>
          </a:r>
          <a:endParaRPr lang="en-GB" sz="1200" b="1" i="0" u="none" strike="noStrike" baseline="0">
            <a:solidFill>
              <a:srgbClr val="FFFF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438150</xdr:colOff>
      <xdr:row>0</xdr:row>
      <xdr:rowOff>38101</xdr:rowOff>
    </xdr:from>
    <xdr:to>
      <xdr:col>15</xdr:col>
      <xdr:colOff>66675</xdr:colOff>
      <xdr:row>32</xdr:row>
      <xdr:rowOff>0</xdr:rowOff>
    </xdr:to>
    <xdr:pic>
      <xdr:nvPicPr>
        <xdr:cNvPr id="2" name="Picture 1" descr="final-logo-scgc---all-white"/>
        <xdr:cNvPicPr>
          <a:picLocks noChangeAspect="1" noChangeArrowheads="1"/>
        </xdr:cNvPicPr>
      </xdr:nvPicPr>
      <xdr:blipFill>
        <a:blip xmlns:r="http://schemas.openxmlformats.org/officeDocument/2006/relationships" r:embed="rId1" cstate="print">
          <a:duotone>
            <a:prstClr val="black"/>
            <a:srgbClr val="00B050">
              <a:tint val="45000"/>
              <a:satMod val="400000"/>
            </a:srgbClr>
          </a:duotone>
        </a:blip>
        <a:srcRect/>
        <a:stretch>
          <a:fillRect/>
        </a:stretch>
      </xdr:blipFill>
      <xdr:spPr bwMode="auto">
        <a:xfrm>
          <a:off x="2876550" y="38101"/>
          <a:ext cx="6334125" cy="5143499"/>
        </a:xfrm>
        <a:prstGeom prst="rect">
          <a:avLst/>
        </a:prstGeom>
        <a:noFill/>
        <a:ln w="9525">
          <a:noFill/>
          <a:miter lim="800000"/>
          <a:headEnd/>
          <a:tailEnd/>
        </a:ln>
      </xdr:spPr>
    </xdr:pic>
    <xdr:clientData/>
  </xdr:twoCellAnchor>
  <xdr:twoCellAnchor>
    <xdr:from>
      <xdr:col>4</xdr:col>
      <xdr:colOff>333375</xdr:colOff>
      <xdr:row>0</xdr:row>
      <xdr:rowOff>0</xdr:rowOff>
    </xdr:from>
    <xdr:to>
      <xdr:col>15</xdr:col>
      <xdr:colOff>228599</xdr:colOff>
      <xdr:row>30</xdr:row>
      <xdr:rowOff>152399</xdr:rowOff>
    </xdr:to>
    <xdr:sp macro="" textlink="">
      <xdr:nvSpPr>
        <xdr:cNvPr id="3" name="TextBox 2">
          <a:hlinkClick xmlns:r="http://schemas.openxmlformats.org/officeDocument/2006/relationships" r:id="rId2"/>
        </xdr:cNvPr>
        <xdr:cNvSpPr txBox="1">
          <a:spLocks noChangeArrowheads="1"/>
        </xdr:cNvSpPr>
      </xdr:nvSpPr>
      <xdr:spPr bwMode="auto">
        <a:xfrm>
          <a:off x="2771775" y="0"/>
          <a:ext cx="6600824" cy="5010149"/>
        </a:xfrm>
        <a:prstGeom prst="rect">
          <a:avLst/>
        </a:prstGeom>
        <a:noFill/>
        <a:ln w="9525">
          <a:noFill/>
          <a:miter lim="800000"/>
          <a:headEnd/>
          <a:tailEnd/>
        </a:ln>
      </xdr:spPr>
      <xdr:txBody>
        <a:bodyPr wrap="square">
          <a:noAutofit/>
        </a:bodyPr>
        <a:lstStyle>
          <a:defPPr>
            <a:defRPr lang="en-GB"/>
          </a:defPPr>
          <a:lvl1pPr algn="l" rtl="0" fontAlgn="base">
            <a:spcBef>
              <a:spcPct val="0"/>
            </a:spcBef>
            <a:spcAft>
              <a:spcPct val="0"/>
            </a:spcAft>
            <a:defRPr b="1" kern="1200">
              <a:solidFill>
                <a:schemeClr val="tx1"/>
              </a:solidFill>
              <a:latin typeface="Arial" pitchFamily="34" charset="0"/>
              <a:ea typeface="+mn-ea"/>
              <a:cs typeface="+mn-cs"/>
            </a:defRPr>
          </a:lvl1pPr>
          <a:lvl2pPr marL="457200" algn="l" rtl="0" fontAlgn="base">
            <a:spcBef>
              <a:spcPct val="0"/>
            </a:spcBef>
            <a:spcAft>
              <a:spcPct val="0"/>
            </a:spcAft>
            <a:defRPr b="1" kern="1200">
              <a:solidFill>
                <a:schemeClr val="tx1"/>
              </a:solidFill>
              <a:latin typeface="Arial" pitchFamily="34" charset="0"/>
              <a:ea typeface="+mn-ea"/>
              <a:cs typeface="+mn-cs"/>
            </a:defRPr>
          </a:lvl2pPr>
          <a:lvl3pPr marL="914400" algn="l" rtl="0" fontAlgn="base">
            <a:spcBef>
              <a:spcPct val="0"/>
            </a:spcBef>
            <a:spcAft>
              <a:spcPct val="0"/>
            </a:spcAft>
            <a:defRPr b="1" kern="1200">
              <a:solidFill>
                <a:schemeClr val="tx1"/>
              </a:solidFill>
              <a:latin typeface="Arial" pitchFamily="34" charset="0"/>
              <a:ea typeface="+mn-ea"/>
              <a:cs typeface="+mn-cs"/>
            </a:defRPr>
          </a:lvl3pPr>
          <a:lvl4pPr marL="1371600" algn="l" rtl="0" fontAlgn="base">
            <a:spcBef>
              <a:spcPct val="0"/>
            </a:spcBef>
            <a:spcAft>
              <a:spcPct val="0"/>
            </a:spcAft>
            <a:defRPr b="1" kern="1200">
              <a:solidFill>
                <a:schemeClr val="tx1"/>
              </a:solidFill>
              <a:latin typeface="Arial" pitchFamily="34" charset="0"/>
              <a:ea typeface="+mn-ea"/>
              <a:cs typeface="+mn-cs"/>
            </a:defRPr>
          </a:lvl4pPr>
          <a:lvl5pPr marL="1828800" algn="l" rtl="0" fontAlgn="base">
            <a:spcBef>
              <a:spcPct val="0"/>
            </a:spcBef>
            <a:spcAft>
              <a:spcPct val="0"/>
            </a:spcAft>
            <a:defRPr b="1" kern="1200">
              <a:solidFill>
                <a:schemeClr val="tx1"/>
              </a:solidFill>
              <a:latin typeface="Arial" pitchFamily="34" charset="0"/>
              <a:ea typeface="+mn-ea"/>
              <a:cs typeface="+mn-cs"/>
            </a:defRPr>
          </a:lvl5pPr>
          <a:lvl6pPr marL="2286000" algn="l" defTabSz="914400" rtl="0" eaLnBrk="1" latinLnBrk="0" hangingPunct="1">
            <a:defRPr b="1" kern="1200">
              <a:solidFill>
                <a:schemeClr val="tx1"/>
              </a:solidFill>
              <a:latin typeface="Arial" pitchFamily="34" charset="0"/>
              <a:ea typeface="+mn-ea"/>
              <a:cs typeface="+mn-cs"/>
            </a:defRPr>
          </a:lvl6pPr>
          <a:lvl7pPr marL="2743200" algn="l" defTabSz="914400" rtl="0" eaLnBrk="1" latinLnBrk="0" hangingPunct="1">
            <a:defRPr b="1" kern="1200">
              <a:solidFill>
                <a:schemeClr val="tx1"/>
              </a:solidFill>
              <a:latin typeface="Arial" pitchFamily="34" charset="0"/>
              <a:ea typeface="+mn-ea"/>
              <a:cs typeface="+mn-cs"/>
            </a:defRPr>
          </a:lvl7pPr>
          <a:lvl8pPr marL="3200400" algn="l" defTabSz="914400" rtl="0" eaLnBrk="1" latinLnBrk="0" hangingPunct="1">
            <a:defRPr b="1" kern="1200">
              <a:solidFill>
                <a:schemeClr val="tx1"/>
              </a:solidFill>
              <a:latin typeface="Arial" pitchFamily="34" charset="0"/>
              <a:ea typeface="+mn-ea"/>
              <a:cs typeface="+mn-cs"/>
            </a:defRPr>
          </a:lvl8pPr>
          <a:lvl9pPr marL="3657600" algn="l" defTabSz="914400" rtl="0" eaLnBrk="1" latinLnBrk="0" hangingPunct="1">
            <a:defRPr b="1" kern="1200">
              <a:solidFill>
                <a:schemeClr val="tx1"/>
              </a:solidFill>
              <a:latin typeface="Arial" pitchFamily="34" charset="0"/>
              <a:ea typeface="+mn-ea"/>
              <a:cs typeface="+mn-cs"/>
            </a:defRPr>
          </a:lvl9pPr>
        </a:lstStyle>
        <a:p>
          <a:r>
            <a:rPr lang="en-GB">
              <a:latin typeface="+mn-lt"/>
            </a:rPr>
            <a:t>Gary Battell is employed as Woodland Advisor</a:t>
          </a:r>
          <a:r>
            <a:rPr lang="en-GB" baseline="0">
              <a:latin typeface="+mn-lt"/>
            </a:rPr>
            <a:t> by Suffolk County Council where he works closely with partners such as boiler supplier/installer companies, the Forestry Commission, the CLA, FWAG, Wildlife Trusts, local  &amp; national conservation groups and local businesses such as farming cooperatives, land &amp; forestry agents, woodland owners and wood processing business owners.</a:t>
          </a:r>
          <a:endParaRPr lang="en-GB">
            <a:latin typeface="+mn-lt"/>
          </a:endParaRPr>
        </a:p>
        <a:p>
          <a:endParaRPr lang="en-GB">
            <a:latin typeface="+mn-lt"/>
          </a:endParaRPr>
        </a:p>
        <a:p>
          <a:r>
            <a:rPr lang="en-GB">
              <a:latin typeface="+mn-lt"/>
            </a:rPr>
            <a:t>Gary has</a:t>
          </a:r>
          <a:r>
            <a:rPr lang="en-GB" baseline="0">
              <a:latin typeface="+mn-lt"/>
            </a:rPr>
            <a:t> </a:t>
          </a:r>
          <a:r>
            <a:rPr lang="en-GB">
              <a:latin typeface="+mn-lt"/>
            </a:rPr>
            <a:t>37 years forestry experience and 13 years extensive practical experience within the biomass industry.  He along with Alan Tong and Peter Brown were the initial champions for  biomass use at Suffolk County Council.</a:t>
          </a:r>
        </a:p>
        <a:p>
          <a:endParaRPr lang="en-GB" sz="800">
            <a:latin typeface="+mn-lt"/>
          </a:endParaRPr>
        </a:p>
        <a:p>
          <a:r>
            <a:rPr lang="en-GB">
              <a:latin typeface="+mn-lt"/>
            </a:rPr>
            <a:t>Gary worked with  Robert Rippengal and Clarke Willis to set up </a:t>
          </a:r>
          <a:r>
            <a:rPr lang="en-GB" sz="1400">
              <a:latin typeface="+mn-lt"/>
            </a:rPr>
            <a:t>Anglia Woodfuels Ltd</a:t>
          </a:r>
          <a:r>
            <a:rPr lang="en-GB">
              <a:latin typeface="+mn-lt"/>
            </a:rPr>
            <a:t>, a</a:t>
          </a:r>
          <a:r>
            <a:rPr lang="en-GB" baseline="0">
              <a:latin typeface="+mn-lt"/>
            </a:rPr>
            <a:t> </a:t>
          </a:r>
          <a:r>
            <a:rPr lang="en-GB">
              <a:latin typeface="+mn-lt"/>
            </a:rPr>
            <a:t>successful wood chipping and woodfuel advisory cooperative that operates throughout the East of England.</a:t>
          </a:r>
        </a:p>
        <a:p>
          <a:endParaRPr lang="en-GB" sz="800">
            <a:latin typeface="+mn-lt"/>
          </a:endParaRPr>
        </a:p>
        <a:p>
          <a:r>
            <a:rPr lang="en-GB">
              <a:latin typeface="+mn-lt"/>
            </a:rPr>
            <a:t>As a result of Suffolk County Council’s commitment to biomass, Eastern Woodfuels,  a new Suffolk business was set up by Sarah Brown and her family at Bentwaters Parks to supply Suffolk County Council with woodfuel.  Gary Battell advises them on the wood supply chain, chipping, storage  and woodfuel quality.  </a:t>
          </a:r>
          <a:r>
            <a:rPr lang="en-GB" sz="1400">
              <a:latin typeface="+mn-lt"/>
            </a:rPr>
            <a:t>Eastern Woodfuel  </a:t>
          </a:r>
          <a:r>
            <a:rPr lang="en-GB">
              <a:latin typeface="+mn-lt"/>
            </a:rPr>
            <a:t>has provided Suffolk County Council with consistent  excellent quality woodfuel and their delivery service has also matched their fuel quality.</a:t>
          </a:r>
        </a:p>
        <a:p>
          <a:endParaRPr lang="en-GB" sz="800">
            <a:latin typeface="+mn-lt"/>
          </a:endParaRPr>
        </a:p>
        <a:p>
          <a:r>
            <a:rPr lang="en-GB">
              <a:latin typeface="+mn-lt"/>
            </a:rPr>
            <a:t>Suffolk</a:t>
          </a:r>
          <a:r>
            <a:rPr lang="en-GB" baseline="0">
              <a:latin typeface="+mn-lt"/>
            </a:rPr>
            <a:t> County Council</a:t>
          </a:r>
          <a:r>
            <a:rPr lang="en-GB">
              <a:latin typeface="+mn-lt"/>
            </a:rPr>
            <a:t> has offered advice to numerous Local Authorities across the UK, private individuals, businesses and charities ,</a:t>
          </a:r>
          <a:r>
            <a:rPr lang="en-GB" baseline="0">
              <a:latin typeface="+mn-lt"/>
            </a:rPr>
            <a:t> the </a:t>
          </a:r>
          <a:r>
            <a:rPr lang="en-GB" sz="1400" b="1" baseline="0">
              <a:latin typeface="+mn-lt"/>
            </a:rPr>
            <a:t>South Korean and Isle of Man Governments </a:t>
          </a:r>
          <a:r>
            <a:rPr lang="en-GB">
              <a:latin typeface="+mn-lt"/>
            </a:rPr>
            <a:t>who are</a:t>
          </a:r>
          <a:r>
            <a:rPr lang="en-GB" baseline="0">
              <a:latin typeface="+mn-lt"/>
            </a:rPr>
            <a:t> considering or have </a:t>
          </a:r>
          <a:r>
            <a:rPr lang="en-GB">
              <a:latin typeface="+mn-lt"/>
            </a:rPr>
            <a:t>installed biomass boilers</a:t>
          </a:r>
          <a:r>
            <a:rPr lang="en-GB" baseline="0">
              <a:latin typeface="+mn-lt"/>
            </a:rPr>
            <a:t> and set-up supply chains.</a:t>
          </a:r>
          <a:endParaRPr lang="en-GB">
            <a:latin typeface="+mn-lt"/>
          </a:endParaRPr>
        </a:p>
        <a:p>
          <a:endParaRPr lang="en-GB" sz="800">
            <a:latin typeface="+mn-lt"/>
          </a:endParaRPr>
        </a:p>
        <a:p>
          <a:r>
            <a:rPr lang="en-GB">
              <a:latin typeface="+mn-lt"/>
            </a:rPr>
            <a:t>Gary  is also a Director and Vice Chairperson of the national </a:t>
          </a:r>
          <a:r>
            <a:rPr lang="en-GB" sz="1400">
              <a:latin typeface="+mn-lt"/>
            </a:rPr>
            <a:t>Small Woods Association</a:t>
          </a:r>
          <a:r>
            <a:rPr lang="en-GB">
              <a:latin typeface="+mn-lt"/>
            </a:rPr>
            <a:t>, and  director of </a:t>
          </a:r>
          <a:r>
            <a:rPr lang="en-GB" sz="1400">
              <a:latin typeface="+mn-lt"/>
            </a:rPr>
            <a:t>Heartwoods</a:t>
          </a:r>
          <a:r>
            <a:rPr lang="en-GB">
              <a:latin typeface="+mn-lt"/>
            </a:rPr>
            <a:t>, advisor to Eastern Woodfuels and sits on the Executive and Steering committees of </a:t>
          </a:r>
          <a:r>
            <a:rPr lang="en-GB" sz="1400">
              <a:latin typeface="+mn-lt"/>
            </a:rPr>
            <a:t>Woodfuel East</a:t>
          </a:r>
          <a:r>
            <a:rPr lang="en-GB">
              <a:latin typeface="+mn-lt"/>
            </a:rPr>
            <a:t>.  </a:t>
          </a:r>
        </a:p>
        <a:p>
          <a:endParaRPr lang="en-GB">
            <a:latin typeface="+mn-lt"/>
          </a:endParaRPr>
        </a:p>
        <a:p>
          <a:r>
            <a:rPr lang="en-GB">
              <a:latin typeface="+mn-lt"/>
            </a:rPr>
            <a:t>Gary is</a:t>
          </a:r>
          <a:r>
            <a:rPr lang="en-GB" baseline="0">
              <a:latin typeface="+mn-lt"/>
            </a:rPr>
            <a:t> also a Steering Group and Partnership member of the national </a:t>
          </a:r>
          <a:r>
            <a:rPr lang="en-GB" sz="1100" b="1" kern="1200">
              <a:solidFill>
                <a:schemeClr val="tx1"/>
              </a:solidFill>
              <a:latin typeface="+mn-lt"/>
              <a:ea typeface="+mn-ea"/>
              <a:cs typeface="+mn-cs"/>
            </a:rPr>
            <a:t>England Woodland and Timber Partnership (EWTP) and Confor (Confederation</a:t>
          </a:r>
          <a:r>
            <a:rPr lang="en-GB" sz="1100" b="1" kern="1200" baseline="0">
              <a:solidFill>
                <a:schemeClr val="tx1"/>
              </a:solidFill>
              <a:latin typeface="+mn-lt"/>
              <a:ea typeface="+mn-ea"/>
              <a:cs typeface="+mn-cs"/>
            </a:rPr>
            <a:t> of Forest Industries - Eastern region).</a:t>
          </a:r>
          <a:endParaRPr lang="en-GB">
            <a:latin typeface="+mn-lt"/>
          </a:endParaRPr>
        </a:p>
        <a:p>
          <a:r>
            <a:rPr lang="en-GB">
              <a:latin typeface="+mn-lt"/>
            </a:rPr>
            <a:t>Gary was joint</a:t>
          </a:r>
          <a:r>
            <a:rPr lang="en-GB" baseline="0">
              <a:latin typeface="+mn-lt"/>
            </a:rPr>
            <a:t> founder with Ted Green OBE</a:t>
          </a:r>
          <a:r>
            <a:rPr lang="en-GB">
              <a:latin typeface="+mn-lt"/>
            </a:rPr>
            <a:t> of the </a:t>
          </a:r>
          <a:r>
            <a:rPr lang="en-GB" sz="1400">
              <a:latin typeface="+mn-lt"/>
            </a:rPr>
            <a:t>Ancient Tree Forum</a:t>
          </a:r>
          <a:r>
            <a:rPr lang="en-GB">
              <a:latin typeface="+mn-lt"/>
            </a:rPr>
            <a:t> and has done</a:t>
          </a:r>
          <a:r>
            <a:rPr lang="en-GB" baseline="0">
              <a:latin typeface="+mn-lt"/>
            </a:rPr>
            <a:t> much to promote the care and management of ancient trees along with highlighting the increasing threats from tree pests, pathogens and diseases such as Acute Oak Decline (AOD).</a:t>
          </a:r>
        </a:p>
        <a:p>
          <a:endParaRPr lang="en-GB" baseline="0">
            <a:latin typeface="+mn-lt"/>
          </a:endParaRPr>
        </a:p>
        <a:p>
          <a:r>
            <a:rPr lang="en-GB" baseline="0">
              <a:latin typeface="+mn-lt"/>
            </a:rPr>
            <a:t>Gary also sits on the </a:t>
          </a:r>
          <a:r>
            <a:rPr lang="en-GB" sz="1400" b="1" baseline="0">
              <a:latin typeface="+mn-lt"/>
            </a:rPr>
            <a:t> Regional Deer Forum </a:t>
          </a:r>
          <a:r>
            <a:rPr lang="en-GB" baseline="0">
              <a:latin typeface="+mn-lt"/>
            </a:rPr>
            <a:t>and </a:t>
          </a:r>
          <a:r>
            <a:rPr lang="en-GB" sz="1400" baseline="0">
              <a:latin typeface="+mn-lt"/>
            </a:rPr>
            <a:t>The Wild Venison Project</a:t>
          </a:r>
          <a:r>
            <a:rPr lang="en-GB" baseline="0">
              <a:latin typeface="+mn-lt"/>
            </a:rPr>
            <a:t> steering and Executive groups.</a:t>
          </a:r>
        </a:p>
        <a:p>
          <a:endParaRPr lang="en-GB" baseline="0">
            <a:latin typeface="+mn-lt"/>
          </a:endParaRPr>
        </a:p>
        <a:p>
          <a:pPr marL="0" marR="0" indent="0" algn="l" defTabSz="914400" rtl="0" eaLnBrk="1" fontAlgn="base" latinLnBrk="0" hangingPunct="1">
            <a:lnSpc>
              <a:spcPct val="100000"/>
            </a:lnSpc>
            <a:spcBef>
              <a:spcPct val="0"/>
            </a:spcBef>
            <a:spcAft>
              <a:spcPct val="0"/>
            </a:spcAft>
            <a:buClrTx/>
            <a:buSzTx/>
            <a:buFontTx/>
            <a:buNone/>
            <a:tabLst/>
            <a:defRPr/>
          </a:pPr>
          <a:r>
            <a:rPr lang="en-GB">
              <a:latin typeface="+mn-lt"/>
            </a:rPr>
            <a:t>Gary is also an accomplished speaker and writer on woodlands</a:t>
          </a:r>
          <a:r>
            <a:rPr lang="en-GB" baseline="0">
              <a:latin typeface="+mn-lt"/>
            </a:rPr>
            <a:t> and </a:t>
          </a:r>
          <a:r>
            <a:rPr lang="en-GB">
              <a:latin typeface="+mn-lt"/>
            </a:rPr>
            <a:t>woodfuel  and is the creator of</a:t>
          </a:r>
          <a:r>
            <a:rPr lang="en-GB" baseline="0">
              <a:latin typeface="+mn-lt"/>
            </a:rPr>
            <a:t> the</a:t>
          </a:r>
          <a:r>
            <a:rPr lang="en-GB" sz="1400">
              <a:latin typeface="+mn-lt"/>
            </a:rPr>
            <a:t> Woodfuel Wizard</a:t>
          </a:r>
          <a:r>
            <a:rPr lang="en-GB">
              <a:latin typeface="+mn-lt"/>
            </a:rPr>
            <a:t>,</a:t>
          </a:r>
          <a:r>
            <a:rPr lang="en-GB" baseline="0">
              <a:latin typeface="+mn-lt"/>
            </a:rPr>
            <a:t> he cares about one planet living and using our natural resources in a sustainable way which is why he has made the Woodfuel Wizard available free of charge to enhance and expand the biomass industry.  Gary is currently producing a </a:t>
          </a:r>
          <a:r>
            <a:rPr lang="en-GB" sz="1400" baseline="0">
              <a:latin typeface="+mn-lt"/>
            </a:rPr>
            <a:t>Biomass Education Resource Pack </a:t>
          </a:r>
          <a:r>
            <a:rPr lang="en-GB" baseline="0">
              <a:latin typeface="+mn-lt"/>
            </a:rPr>
            <a:t>that promotes the biomass industry and careers for young people who might want to enter into a forestry/biomass career and he is also writing a book on Staverton, Suffolk.  </a:t>
          </a:r>
          <a:r>
            <a:rPr lang="en-GB" sz="1100" b="0" kern="1200" baseline="0">
              <a:solidFill>
                <a:schemeClr val="tx1"/>
              </a:solidFill>
              <a:latin typeface="+mn-lt"/>
              <a:ea typeface="+mn-ea"/>
              <a:cs typeface="+mn-cs"/>
            </a:rPr>
            <a:t>Gary is a Fellow of The Royal Geographical Society.  Gary has always given all fees and donations to environmetal charities and claims no expenses for his out of work activities.</a:t>
          </a:r>
          <a:endParaRPr lang="en-GB" sz="1100" b="0" kern="1200">
            <a:solidFill>
              <a:schemeClr val="tx1"/>
            </a:solidFill>
            <a:latin typeface="+mn-lt"/>
            <a:ea typeface="+mn-ea"/>
            <a:cs typeface="+mn-cs"/>
          </a:endParaRPr>
        </a:p>
        <a:p>
          <a:endParaRPr lang="en-GB">
            <a:latin typeface="Calibri" pitchFamily="34" charset="0"/>
          </a:endParaRPr>
        </a:p>
      </xdr:txBody>
    </xdr:sp>
    <xdr:clientData/>
  </xdr:twoCellAnchor>
  <xdr:twoCellAnchor editAs="oneCell">
    <xdr:from>
      <xdr:col>15</xdr:col>
      <xdr:colOff>323850</xdr:colOff>
      <xdr:row>0</xdr:row>
      <xdr:rowOff>0</xdr:rowOff>
    </xdr:from>
    <xdr:to>
      <xdr:col>20</xdr:col>
      <xdr:colOff>9525</xdr:colOff>
      <xdr:row>11</xdr:row>
      <xdr:rowOff>0</xdr:rowOff>
    </xdr:to>
    <xdr:pic>
      <xdr:nvPicPr>
        <xdr:cNvPr id="4" name="Picture 3" descr="10-ashdenawards-7134-1.jpg">
          <a:hlinkClick xmlns:r="http://schemas.openxmlformats.org/officeDocument/2006/relationships" r:id="rId2"/>
        </xdr:cNvPr>
        <xdr:cNvPicPr>
          <a:picLocks noChangeAspect="1"/>
        </xdr:cNvPicPr>
      </xdr:nvPicPr>
      <xdr:blipFill>
        <a:blip xmlns:r="http://schemas.openxmlformats.org/officeDocument/2006/relationships" r:embed="rId3" cstate="print">
          <a:lum bright="8000"/>
        </a:blip>
        <a:stretch>
          <a:fillRect/>
        </a:stretch>
      </xdr:blipFill>
      <xdr:spPr>
        <a:xfrm>
          <a:off x="9467850" y="0"/>
          <a:ext cx="2733675" cy="1781175"/>
        </a:xfrm>
        <a:prstGeom prst="rect">
          <a:avLst/>
        </a:prstGeom>
      </xdr:spPr>
    </xdr:pic>
    <xdr:clientData/>
  </xdr:twoCellAnchor>
  <xdr:twoCellAnchor editAs="oneCell">
    <xdr:from>
      <xdr:col>0</xdr:col>
      <xdr:colOff>0</xdr:colOff>
      <xdr:row>0</xdr:row>
      <xdr:rowOff>1</xdr:rowOff>
    </xdr:from>
    <xdr:to>
      <xdr:col>4</xdr:col>
      <xdr:colOff>138262</xdr:colOff>
      <xdr:row>6</xdr:row>
      <xdr:rowOff>142875</xdr:rowOff>
    </xdr:to>
    <xdr:pic>
      <xdr:nvPicPr>
        <xdr:cNvPr id="5" name="Picture 4" descr="susgov-gary_battell-dr_kim_.jpg">
          <a:hlinkClick xmlns:r="http://schemas.openxmlformats.org/officeDocument/2006/relationships" r:id="rId2"/>
        </xdr:cNvPr>
        <xdr:cNvPicPr>
          <a:picLocks noChangeAspect="1"/>
        </xdr:cNvPicPr>
      </xdr:nvPicPr>
      <xdr:blipFill>
        <a:blip xmlns:r="http://schemas.openxmlformats.org/officeDocument/2006/relationships" r:embed="rId4" cstate="print">
          <a:lum bright="20000"/>
        </a:blip>
        <a:stretch>
          <a:fillRect/>
        </a:stretch>
      </xdr:blipFill>
      <xdr:spPr>
        <a:xfrm>
          <a:off x="0" y="1"/>
          <a:ext cx="2576662" cy="1114424"/>
        </a:xfrm>
        <a:prstGeom prst="rect">
          <a:avLst/>
        </a:prstGeom>
      </xdr:spPr>
    </xdr:pic>
    <xdr:clientData/>
  </xdr:twoCellAnchor>
  <xdr:twoCellAnchor editAs="oneCell">
    <xdr:from>
      <xdr:col>0</xdr:col>
      <xdr:colOff>0</xdr:colOff>
      <xdr:row>0</xdr:row>
      <xdr:rowOff>0</xdr:rowOff>
    </xdr:from>
    <xdr:to>
      <xdr:col>4</xdr:col>
      <xdr:colOff>228600</xdr:colOff>
      <xdr:row>9</xdr:row>
      <xdr:rowOff>28574</xdr:rowOff>
    </xdr:to>
    <xdr:pic>
      <xdr:nvPicPr>
        <xdr:cNvPr id="6" name="Picture 5" descr="susgov-gary_battell-dr_kim_.jpg">
          <a:hlinkClick xmlns:r="http://schemas.openxmlformats.org/officeDocument/2006/relationships" r:id="rId2"/>
        </xdr:cNvPr>
        <xdr:cNvPicPr>
          <a:picLocks noChangeAspect="1"/>
        </xdr:cNvPicPr>
      </xdr:nvPicPr>
      <xdr:blipFill>
        <a:blip xmlns:r="http://schemas.openxmlformats.org/officeDocument/2006/relationships" r:embed="rId4" cstate="print">
          <a:lum bright="10000"/>
        </a:blip>
        <a:stretch>
          <a:fillRect/>
        </a:stretch>
      </xdr:blipFill>
      <xdr:spPr>
        <a:xfrm>
          <a:off x="0" y="0"/>
          <a:ext cx="2667000" cy="1485899"/>
        </a:xfrm>
        <a:prstGeom prst="rect">
          <a:avLst/>
        </a:prstGeom>
      </xdr:spPr>
    </xdr:pic>
    <xdr:clientData/>
  </xdr:twoCellAnchor>
  <xdr:oneCellAnchor>
    <xdr:from>
      <xdr:col>0</xdr:col>
      <xdr:colOff>19051</xdr:colOff>
      <xdr:row>9</xdr:row>
      <xdr:rowOff>76200</xdr:rowOff>
    </xdr:from>
    <xdr:ext cx="2628900" cy="494041"/>
    <xdr:sp macro="" textlink="">
      <xdr:nvSpPr>
        <xdr:cNvPr id="7" name="TextBox 6"/>
        <xdr:cNvSpPr txBox="1"/>
      </xdr:nvSpPr>
      <xdr:spPr>
        <a:xfrm>
          <a:off x="19051" y="1533525"/>
          <a:ext cx="2628900" cy="494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n-GB" sz="1000"/>
            <a:t>Suffolk County</a:t>
          </a:r>
          <a:r>
            <a:rPr lang="en-GB" sz="1000" baseline="0"/>
            <a:t> Council share their biomass</a:t>
          </a:r>
        </a:p>
        <a:p>
          <a:pPr algn="ctr"/>
          <a:r>
            <a:rPr lang="en-GB" sz="1000" baseline="0"/>
            <a:t>experience with the South Korean Government.</a:t>
          </a:r>
          <a:endParaRPr lang="en-GB" sz="10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25977</xdr:colOff>
      <xdr:row>192</xdr:row>
      <xdr:rowOff>35720</xdr:rowOff>
    </xdr:from>
    <xdr:to>
      <xdr:col>8</xdr:col>
      <xdr:colOff>0</xdr:colOff>
      <xdr:row>212</xdr:row>
      <xdr:rowOff>15876</xdr:rowOff>
    </xdr:to>
    <xdr:sp macro="" textlink="" fLocksText="0">
      <xdr:nvSpPr>
        <xdr:cNvPr id="2" name="TextBox 1"/>
        <xdr:cNvSpPr txBox="1"/>
      </xdr:nvSpPr>
      <xdr:spPr>
        <a:xfrm>
          <a:off x="25977" y="41755220"/>
          <a:ext cx="8289348" cy="4552156"/>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endParaRPr lang="en-GB" sz="1100"/>
        </a:p>
      </xdr:txBody>
    </xdr:sp>
    <xdr:clientData fLocksWithSheet="0"/>
  </xdr:twoCellAnchor>
  <xdr:twoCellAnchor>
    <xdr:from>
      <xdr:col>4</xdr:col>
      <xdr:colOff>31751</xdr:colOff>
      <xdr:row>216</xdr:row>
      <xdr:rowOff>35718</xdr:rowOff>
    </xdr:from>
    <xdr:to>
      <xdr:col>8</xdr:col>
      <xdr:colOff>0</xdr:colOff>
      <xdr:row>226</xdr:row>
      <xdr:rowOff>0</xdr:rowOff>
    </xdr:to>
    <xdr:sp macro="" textlink="" fLocksText="0">
      <xdr:nvSpPr>
        <xdr:cNvPr id="3" name="TextBox 2"/>
        <xdr:cNvSpPr txBox="1"/>
      </xdr:nvSpPr>
      <xdr:spPr>
        <a:xfrm>
          <a:off x="4556126" y="47013018"/>
          <a:ext cx="3759199" cy="2250282"/>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endParaRPr lang="en-GB" sz="1100"/>
        </a:p>
      </xdr:txBody>
    </xdr:sp>
    <xdr:clientData fLocksWithSheet="0"/>
  </xdr:twoCellAnchor>
  <xdr:twoCellAnchor>
    <xdr:from>
      <xdr:col>4</xdr:col>
      <xdr:colOff>31749</xdr:colOff>
      <xdr:row>229</xdr:row>
      <xdr:rowOff>35719</xdr:rowOff>
    </xdr:from>
    <xdr:to>
      <xdr:col>8</xdr:col>
      <xdr:colOff>0</xdr:colOff>
      <xdr:row>238</xdr:row>
      <xdr:rowOff>0</xdr:rowOff>
    </xdr:to>
    <xdr:sp macro="" textlink="" fLocksText="0">
      <xdr:nvSpPr>
        <xdr:cNvPr id="4" name="TextBox 3"/>
        <xdr:cNvSpPr txBox="1"/>
      </xdr:nvSpPr>
      <xdr:spPr>
        <a:xfrm>
          <a:off x="4556124" y="49984819"/>
          <a:ext cx="3759201" cy="2021681"/>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endParaRPr lang="en-GB" sz="1100"/>
        </a:p>
      </xdr:txBody>
    </xdr:sp>
    <xdr:clientData fLocksWithSheet="0"/>
  </xdr:twoCellAnchor>
  <xdr:twoCellAnchor>
    <xdr:from>
      <xdr:col>4</xdr:col>
      <xdr:colOff>34638</xdr:colOff>
      <xdr:row>245</xdr:row>
      <xdr:rowOff>35719</xdr:rowOff>
    </xdr:from>
    <xdr:to>
      <xdr:col>8</xdr:col>
      <xdr:colOff>1</xdr:colOff>
      <xdr:row>264</xdr:row>
      <xdr:rowOff>0</xdr:rowOff>
    </xdr:to>
    <xdr:sp macro="" textlink="" fLocksText="0">
      <xdr:nvSpPr>
        <xdr:cNvPr id="5" name="TextBox 4"/>
        <xdr:cNvSpPr txBox="1"/>
      </xdr:nvSpPr>
      <xdr:spPr>
        <a:xfrm>
          <a:off x="4559013" y="53413819"/>
          <a:ext cx="3756313" cy="4307681"/>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endParaRPr lang="en-GB" sz="1100"/>
        </a:p>
      </xdr:txBody>
    </xdr:sp>
    <xdr:clientData fLocksWithSheet="0"/>
  </xdr:twoCellAnchor>
  <xdr:twoCellAnchor>
    <xdr:from>
      <xdr:col>0</xdr:col>
      <xdr:colOff>25979</xdr:colOff>
      <xdr:row>286</xdr:row>
      <xdr:rowOff>35720</xdr:rowOff>
    </xdr:from>
    <xdr:to>
      <xdr:col>8</xdr:col>
      <xdr:colOff>11907</xdr:colOff>
      <xdr:row>303</xdr:row>
      <xdr:rowOff>15876</xdr:rowOff>
    </xdr:to>
    <xdr:sp macro="" textlink="" fLocksText="0">
      <xdr:nvSpPr>
        <xdr:cNvPr id="6" name="TextBox 5"/>
        <xdr:cNvSpPr txBox="1"/>
      </xdr:nvSpPr>
      <xdr:spPr>
        <a:xfrm>
          <a:off x="25979" y="62557820"/>
          <a:ext cx="8301253" cy="3637756"/>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endParaRPr lang="en-GB" sz="1100"/>
        </a:p>
      </xdr:txBody>
    </xdr:sp>
    <xdr:clientData fLocksWithSheet="0"/>
  </xdr:twoCellAnchor>
  <xdr:twoCellAnchor>
    <xdr:from>
      <xdr:col>0</xdr:col>
      <xdr:colOff>23814</xdr:colOff>
      <xdr:row>172</xdr:row>
      <xdr:rowOff>35719</xdr:rowOff>
    </xdr:from>
    <xdr:to>
      <xdr:col>7</xdr:col>
      <xdr:colOff>1</xdr:colOff>
      <xdr:row>182</xdr:row>
      <xdr:rowOff>0</xdr:rowOff>
    </xdr:to>
    <xdr:sp macro="" textlink="" fLocksText="0">
      <xdr:nvSpPr>
        <xdr:cNvPr id="7" name="TextBox 6"/>
        <xdr:cNvSpPr txBox="1"/>
      </xdr:nvSpPr>
      <xdr:spPr>
        <a:xfrm>
          <a:off x="23814" y="37411819"/>
          <a:ext cx="7377112" cy="2250281"/>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endParaRPr lang="en-GB" sz="1100"/>
        </a:p>
      </xdr:txBody>
    </xdr:sp>
    <xdr:clientData fLocksWithSheet="0"/>
  </xdr:twoCellAnchor>
  <xdr:twoCellAnchor>
    <xdr:from>
      <xdr:col>0</xdr:col>
      <xdr:colOff>571500</xdr:colOff>
      <xdr:row>11</xdr:row>
      <xdr:rowOff>47626</xdr:rowOff>
    </xdr:from>
    <xdr:to>
      <xdr:col>8</xdr:col>
      <xdr:colOff>821530</xdr:colOff>
      <xdr:row>28</xdr:row>
      <xdr:rowOff>154781</xdr:rowOff>
    </xdr:to>
    <xdr:sp macro="" textlink="">
      <xdr:nvSpPr>
        <xdr:cNvPr id="8" name="TextBox 7"/>
        <xdr:cNvSpPr txBox="1"/>
      </xdr:nvSpPr>
      <xdr:spPr>
        <a:xfrm>
          <a:off x="571500" y="2562226"/>
          <a:ext cx="8565355" cy="3993355"/>
        </a:xfrm>
        <a:prstGeom prst="rect">
          <a:avLst/>
        </a:prstGeom>
        <a:solidFill>
          <a:srgbClr val="0070C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t"/>
        <a:lstStyle/>
        <a:p>
          <a:r>
            <a:rPr lang="en-GB" sz="1400"/>
            <a:t>A biomass report</a:t>
          </a:r>
          <a:r>
            <a:rPr lang="en-GB" sz="1400" baseline="0"/>
            <a:t> should  be produced alongside this pre-install form .  The report should include:</a:t>
          </a:r>
        </a:p>
        <a:p>
          <a:pPr>
            <a:buFont typeface="Arial" pitchFamily="34" charset="0"/>
            <a:buChar char="•"/>
          </a:pPr>
          <a:r>
            <a:rPr lang="en-GB" sz="1100"/>
            <a:t>  A</a:t>
          </a:r>
          <a:r>
            <a:rPr lang="en-GB" sz="1100" baseline="0"/>
            <a:t> d</a:t>
          </a:r>
          <a:r>
            <a:rPr lang="en-GB" sz="1100" b="1"/>
            <a:t>escription of the site and surrounding</a:t>
          </a:r>
          <a:r>
            <a:rPr lang="en-GB" sz="1100" b="1" baseline="0"/>
            <a:t> facilities</a:t>
          </a:r>
          <a:r>
            <a:rPr lang="en-GB" sz="1100" baseline="0"/>
            <a:t>.</a:t>
          </a:r>
        </a:p>
        <a:p>
          <a:pPr>
            <a:buFont typeface="Arial" pitchFamily="34" charset="0"/>
            <a:buChar char="•"/>
          </a:pPr>
          <a:r>
            <a:rPr lang="en-GB" sz="1100" baseline="0"/>
            <a:t>  Describe building uses that will have an influence  on boiler sizing e.g. sports halls, special temprature needs and kitchens etc.</a:t>
          </a:r>
        </a:p>
        <a:p>
          <a:pPr>
            <a:buFont typeface="Arial" pitchFamily="34" charset="0"/>
            <a:buChar char="•"/>
          </a:pPr>
          <a:r>
            <a:rPr lang="en-GB" sz="1100" baseline="0"/>
            <a:t>  Describe links with other renewables and any boiler sizing.  Include buffer vessel / clorifier with solar coil recommendations.</a:t>
          </a:r>
        </a:p>
        <a:p>
          <a:pPr>
            <a:buFont typeface="Arial" pitchFamily="34" charset="0"/>
            <a:buChar char="•"/>
          </a:pPr>
          <a:r>
            <a:rPr lang="en-GB" sz="1100" baseline="0"/>
            <a:t>  </a:t>
          </a:r>
          <a:r>
            <a:rPr lang="en-GB" sz="1100" b="1" baseline="0"/>
            <a:t>Limitations and constraints  </a:t>
          </a:r>
          <a:r>
            <a:rPr lang="en-GB" sz="1100" b="0" baseline="0"/>
            <a:t>- De</a:t>
          </a:r>
          <a:r>
            <a:rPr lang="en-GB" sz="1100" baseline="0"/>
            <a:t>liveries, location of boiler and fuel store, noise and emissions.</a:t>
          </a:r>
        </a:p>
        <a:p>
          <a:pPr>
            <a:buFont typeface="Arial" pitchFamily="34" charset="0"/>
            <a:buChar char="•"/>
          </a:pPr>
          <a:r>
            <a:rPr lang="en-GB" sz="1100" baseline="0"/>
            <a:t>  </a:t>
          </a:r>
          <a:r>
            <a:rPr lang="en-GB" sz="1100" b="1" baseline="0"/>
            <a:t>A report on existing systems</a:t>
          </a:r>
          <a:r>
            <a:rPr lang="en-GB" sz="1100" baseline="0"/>
            <a:t> - conditions, life expectancy, maintenance costs, likely replacement.</a:t>
          </a:r>
        </a:p>
        <a:p>
          <a:pPr>
            <a:buFont typeface="Arial" pitchFamily="34" charset="0"/>
            <a:buChar char="•"/>
          </a:pPr>
          <a:r>
            <a:rPr lang="en-GB" sz="1100" baseline="0"/>
            <a:t>  List existing equipment to be used or replaced.</a:t>
          </a:r>
        </a:p>
        <a:p>
          <a:pPr>
            <a:buFont typeface="Arial" pitchFamily="34" charset="0"/>
            <a:buChar char="•"/>
          </a:pPr>
          <a:r>
            <a:rPr lang="en-GB" sz="1100" baseline="0"/>
            <a:t>  </a:t>
          </a:r>
          <a:r>
            <a:rPr lang="en-GB" sz="1100" b="1" baseline="0"/>
            <a:t>Existing revenue usage </a:t>
          </a:r>
          <a:r>
            <a:rPr lang="en-GB" sz="1100" baseline="0"/>
            <a:t>- Detailed analysis of existing running costs, including fuel.</a:t>
          </a:r>
        </a:p>
        <a:p>
          <a:pPr>
            <a:buFont typeface="Arial" pitchFamily="34" charset="0"/>
            <a:buChar char="•"/>
          </a:pPr>
          <a:r>
            <a:rPr lang="en-GB" sz="1100" baseline="0"/>
            <a:t>  A p</a:t>
          </a:r>
          <a:r>
            <a:rPr lang="en-GB" sz="1100" b="1" baseline="0"/>
            <a:t>roposed biomass strategy </a:t>
          </a:r>
          <a:r>
            <a:rPr lang="en-GB" sz="1100" baseline="0"/>
            <a:t>- Include other renewables such as solar water heating, reduction in load from increased thermal insulation or</a:t>
          </a:r>
          <a:br>
            <a:rPr lang="en-GB" sz="1100" baseline="0"/>
          </a:br>
          <a:r>
            <a:rPr lang="en-GB" sz="1100" baseline="0"/>
            <a:t>   fabric  changes,  use of buffer vessels.  Create a summer water heating and low-load strategy.  Outline proposed biomass boiler sizing with </a:t>
          </a:r>
          <a:br>
            <a:rPr lang="en-GB" sz="1100" baseline="0"/>
          </a:br>
          <a:r>
            <a:rPr lang="en-GB" sz="1100" baseline="0"/>
            <a:t>   justification in terms  of heat  loads and boiler sizing.  Create controls and zoning.</a:t>
          </a:r>
        </a:p>
        <a:p>
          <a:pPr>
            <a:buFont typeface="Arial" pitchFamily="34" charset="0"/>
            <a:buChar char="•"/>
          </a:pPr>
          <a:r>
            <a:rPr lang="en-GB" sz="1100" baseline="0"/>
            <a:t>  </a:t>
          </a:r>
          <a:r>
            <a:rPr lang="en-GB" sz="1100" b="1" baseline="0"/>
            <a:t>Estimated capital costs </a:t>
          </a:r>
          <a:r>
            <a:rPr lang="en-GB" sz="1100" baseline="0"/>
            <a:t>- Produce a summary of estimated capital costs with assumptions and an overview of all components and capital costs.</a:t>
          </a:r>
        </a:p>
        <a:p>
          <a:pPr>
            <a:buFont typeface="Arial" pitchFamily="34" charset="0"/>
            <a:buChar char="•"/>
          </a:pPr>
          <a:r>
            <a:rPr lang="en-GB" sz="1100" baseline="0"/>
            <a:t>  </a:t>
          </a:r>
          <a:r>
            <a:rPr lang="en-GB" sz="1100" b="1" baseline="0"/>
            <a:t>Plans/site layout </a:t>
          </a:r>
          <a:r>
            <a:rPr lang="en-GB" sz="1100" baseline="0"/>
            <a:t>- Show proposed location of boiler/s and fuel storage, layout of heating mains and district heating layout with accurate </a:t>
          </a:r>
          <a:br>
            <a:rPr lang="en-GB" sz="1100" baseline="0"/>
          </a:br>
          <a:r>
            <a:rPr lang="en-GB" sz="1100" baseline="0"/>
            <a:t>   measurements.  Layout of deliveries, access, reversing and parking.</a:t>
          </a:r>
        </a:p>
        <a:p>
          <a:pPr>
            <a:buFont typeface="Arial" pitchFamily="34" charset="0"/>
            <a:buChar char="•"/>
          </a:pPr>
          <a:r>
            <a:rPr lang="en-GB" sz="1100"/>
            <a:t>  </a:t>
          </a:r>
          <a:r>
            <a:rPr lang="en-GB" sz="1100" b="1"/>
            <a:t>Links with other projects </a:t>
          </a:r>
          <a:r>
            <a:rPr lang="en-GB" sz="1100"/>
            <a:t>- Review any projects likely to happen within the short-term (1-2 yrs),</a:t>
          </a:r>
          <a:r>
            <a:rPr lang="en-GB" sz="1100" baseline="0"/>
            <a:t> medium (2-5 yrs) and long-term (5yrs+) along </a:t>
          </a:r>
          <a:br>
            <a:rPr lang="en-GB" sz="1100" baseline="0"/>
          </a:br>
          <a:r>
            <a:rPr lang="en-GB" sz="1100" baseline="0"/>
            <a:t>    with implications and risks.</a:t>
          </a:r>
        </a:p>
        <a:p>
          <a:pPr>
            <a:buFont typeface="Arial" pitchFamily="34" charset="0"/>
            <a:buChar char="•"/>
          </a:pPr>
          <a:r>
            <a:rPr lang="en-GB" sz="1100" baseline="0"/>
            <a:t>  </a:t>
          </a:r>
          <a:r>
            <a:rPr lang="en-GB" sz="1100" b="1" baseline="0"/>
            <a:t>Maintenance</a:t>
          </a:r>
          <a:r>
            <a:rPr lang="en-GB" sz="1100" baseline="0"/>
            <a:t> - Produce a summary of maintenance, implications and likely costs.</a:t>
          </a:r>
        </a:p>
        <a:p>
          <a:pPr>
            <a:buFont typeface="Arial" pitchFamily="34" charset="0"/>
            <a:buChar char="•"/>
          </a:pPr>
          <a:r>
            <a:rPr lang="en-GB" sz="1100" baseline="0"/>
            <a:t>  </a:t>
          </a:r>
          <a:r>
            <a:rPr lang="en-GB" sz="1100" b="1" baseline="0"/>
            <a:t>Benefits</a:t>
          </a:r>
          <a:r>
            <a:rPr lang="en-GB" sz="1100" baseline="0"/>
            <a:t> -  Detail benefits and reasons for undertaking this scheme i.e.. carbon, CO2, local employment.</a:t>
          </a:r>
        </a:p>
        <a:p>
          <a:pPr>
            <a:buFont typeface="Arial" pitchFamily="34" charset="0"/>
            <a:buChar char="•"/>
          </a:pPr>
          <a:r>
            <a:rPr lang="en-GB" sz="1100" baseline="0"/>
            <a:t>  </a:t>
          </a:r>
          <a:r>
            <a:rPr lang="en-GB" sz="1100" b="1" baseline="0"/>
            <a:t>DECC rating </a:t>
          </a:r>
          <a:r>
            <a:rPr lang="en-GB" sz="1100" baseline="0"/>
            <a:t>- Produce an estimated DECC rating with biomass to prove how biomass will improve the DECC rating.</a:t>
          </a:r>
        </a:p>
        <a:p>
          <a:pPr>
            <a:buFont typeface="Arial" pitchFamily="34" charset="0"/>
            <a:buChar char="•"/>
          </a:pPr>
          <a:r>
            <a:rPr lang="en-GB" sz="1100" baseline="0"/>
            <a:t>  </a:t>
          </a:r>
          <a:r>
            <a:rPr lang="en-GB" sz="1100" b="1" baseline="0"/>
            <a:t>Financial analysis </a:t>
          </a:r>
          <a:r>
            <a:rPr lang="en-GB" sz="1100" baseline="0"/>
            <a:t>- Detailed financial analysis that includes total capital cost, capital cost per kW and cost per tonne of carbon saved.</a:t>
          </a:r>
        </a:p>
        <a:p>
          <a:pPr>
            <a:buFont typeface="Arial" pitchFamily="34" charset="0"/>
            <a:buChar char="•"/>
          </a:pPr>
          <a:r>
            <a:rPr lang="en-GB" sz="1100" baseline="0"/>
            <a:t>  </a:t>
          </a:r>
          <a:r>
            <a:rPr lang="en-GB" sz="1100" b="1" baseline="0"/>
            <a:t>Risk  assessment </a:t>
          </a:r>
          <a:r>
            <a:rPr lang="en-GB" sz="1100" baseline="0"/>
            <a:t> - Detail all risks.</a:t>
          </a:r>
        </a:p>
        <a:p>
          <a:pPr>
            <a:buFont typeface="Arial" pitchFamily="34" charset="0"/>
            <a:buChar char="•"/>
          </a:pPr>
          <a:r>
            <a:rPr lang="en-GB" sz="1100" baseline="0"/>
            <a:t>  </a:t>
          </a:r>
          <a:r>
            <a:rPr lang="en-GB" sz="1100" b="1" baseline="0"/>
            <a:t>Summary</a:t>
          </a:r>
          <a:r>
            <a:rPr lang="en-GB" sz="1100" baseline="0"/>
            <a:t> - A detailed overview with concise recommendations.</a:t>
          </a:r>
        </a:p>
      </xdr:txBody>
    </xdr:sp>
    <xdr:clientData/>
  </xdr:twoCellAnchor>
  <xdr:twoCellAnchor>
    <xdr:from>
      <xdr:col>0</xdr:col>
      <xdr:colOff>25977</xdr:colOff>
      <xdr:row>348</xdr:row>
      <xdr:rowOff>52916</xdr:rowOff>
    </xdr:from>
    <xdr:to>
      <xdr:col>8</xdr:col>
      <xdr:colOff>0</xdr:colOff>
      <xdr:row>354</xdr:row>
      <xdr:rowOff>10583</xdr:rowOff>
    </xdr:to>
    <xdr:sp macro="" textlink="" fLocksText="0">
      <xdr:nvSpPr>
        <xdr:cNvPr id="9" name="TextBox 8"/>
        <xdr:cNvSpPr txBox="1"/>
      </xdr:nvSpPr>
      <xdr:spPr>
        <a:xfrm>
          <a:off x="25977" y="75376616"/>
          <a:ext cx="8289348" cy="1138767"/>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endParaRPr lang="en-GB" sz="1100"/>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25977</xdr:colOff>
      <xdr:row>193</xdr:row>
      <xdr:rowOff>35719</xdr:rowOff>
    </xdr:from>
    <xdr:to>
      <xdr:col>8</xdr:col>
      <xdr:colOff>0</xdr:colOff>
      <xdr:row>214</xdr:row>
      <xdr:rowOff>0</xdr:rowOff>
    </xdr:to>
    <xdr:sp macro="" textlink="" fLocksText="0">
      <xdr:nvSpPr>
        <xdr:cNvPr id="2" name="TextBox 1"/>
        <xdr:cNvSpPr txBox="1"/>
      </xdr:nvSpPr>
      <xdr:spPr>
        <a:xfrm>
          <a:off x="25977" y="42898219"/>
          <a:ext cx="8289348" cy="4764881"/>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endParaRPr lang="en-GB" sz="1100"/>
        </a:p>
      </xdr:txBody>
    </xdr:sp>
    <xdr:clientData fLocksWithSheet="0"/>
  </xdr:twoCellAnchor>
  <xdr:twoCellAnchor>
    <xdr:from>
      <xdr:col>4</xdr:col>
      <xdr:colOff>31751</xdr:colOff>
      <xdr:row>217</xdr:row>
      <xdr:rowOff>35718</xdr:rowOff>
    </xdr:from>
    <xdr:to>
      <xdr:col>8</xdr:col>
      <xdr:colOff>0</xdr:colOff>
      <xdr:row>227</xdr:row>
      <xdr:rowOff>0</xdr:rowOff>
    </xdr:to>
    <xdr:sp macro="" textlink="" fLocksText="0">
      <xdr:nvSpPr>
        <xdr:cNvPr id="3" name="TextBox 2"/>
        <xdr:cNvSpPr txBox="1"/>
      </xdr:nvSpPr>
      <xdr:spPr>
        <a:xfrm>
          <a:off x="4556126" y="48384618"/>
          <a:ext cx="3759199" cy="2250282"/>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endParaRPr lang="en-GB" sz="1100"/>
        </a:p>
      </xdr:txBody>
    </xdr:sp>
    <xdr:clientData fLocksWithSheet="0"/>
  </xdr:twoCellAnchor>
  <xdr:twoCellAnchor>
    <xdr:from>
      <xdr:col>4</xdr:col>
      <xdr:colOff>31749</xdr:colOff>
      <xdr:row>230</xdr:row>
      <xdr:rowOff>35719</xdr:rowOff>
    </xdr:from>
    <xdr:to>
      <xdr:col>8</xdr:col>
      <xdr:colOff>0</xdr:colOff>
      <xdr:row>239</xdr:row>
      <xdr:rowOff>0</xdr:rowOff>
    </xdr:to>
    <xdr:sp macro="" textlink="" fLocksText="0">
      <xdr:nvSpPr>
        <xdr:cNvPr id="4" name="TextBox 3"/>
        <xdr:cNvSpPr txBox="1"/>
      </xdr:nvSpPr>
      <xdr:spPr>
        <a:xfrm>
          <a:off x="4556124" y="51356419"/>
          <a:ext cx="3759201" cy="2021681"/>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endParaRPr lang="en-GB" sz="1100"/>
        </a:p>
      </xdr:txBody>
    </xdr:sp>
    <xdr:clientData fLocksWithSheet="0"/>
  </xdr:twoCellAnchor>
  <xdr:twoCellAnchor>
    <xdr:from>
      <xdr:col>4</xdr:col>
      <xdr:colOff>34638</xdr:colOff>
      <xdr:row>246</xdr:row>
      <xdr:rowOff>35720</xdr:rowOff>
    </xdr:from>
    <xdr:to>
      <xdr:col>8</xdr:col>
      <xdr:colOff>1</xdr:colOff>
      <xdr:row>265</xdr:row>
      <xdr:rowOff>1</xdr:rowOff>
    </xdr:to>
    <xdr:sp macro="" textlink="" fLocksText="0">
      <xdr:nvSpPr>
        <xdr:cNvPr id="5" name="TextBox 4"/>
        <xdr:cNvSpPr txBox="1"/>
      </xdr:nvSpPr>
      <xdr:spPr>
        <a:xfrm>
          <a:off x="4559013" y="55014020"/>
          <a:ext cx="3756313" cy="4307681"/>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endParaRPr lang="en-GB" sz="1100"/>
        </a:p>
      </xdr:txBody>
    </xdr:sp>
    <xdr:clientData fLocksWithSheet="0"/>
  </xdr:twoCellAnchor>
  <xdr:twoCellAnchor>
    <xdr:from>
      <xdr:col>0</xdr:col>
      <xdr:colOff>25979</xdr:colOff>
      <xdr:row>287</xdr:row>
      <xdr:rowOff>35719</xdr:rowOff>
    </xdr:from>
    <xdr:to>
      <xdr:col>8</xdr:col>
      <xdr:colOff>11907</xdr:colOff>
      <xdr:row>303</xdr:row>
      <xdr:rowOff>216478</xdr:rowOff>
    </xdr:to>
    <xdr:sp macro="" textlink="" fLocksText="0">
      <xdr:nvSpPr>
        <xdr:cNvPr id="6" name="TextBox 5"/>
        <xdr:cNvSpPr txBox="1"/>
      </xdr:nvSpPr>
      <xdr:spPr>
        <a:xfrm>
          <a:off x="25979" y="64386619"/>
          <a:ext cx="8301253" cy="3838359"/>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endParaRPr lang="en-GB" sz="1100"/>
        </a:p>
      </xdr:txBody>
    </xdr:sp>
    <xdr:clientData fLocksWithSheet="0"/>
  </xdr:twoCellAnchor>
  <xdr:twoCellAnchor>
    <xdr:from>
      <xdr:col>0</xdr:col>
      <xdr:colOff>23814</xdr:colOff>
      <xdr:row>173</xdr:row>
      <xdr:rowOff>35719</xdr:rowOff>
    </xdr:from>
    <xdr:to>
      <xdr:col>7</xdr:col>
      <xdr:colOff>1</xdr:colOff>
      <xdr:row>184</xdr:row>
      <xdr:rowOff>11906</xdr:rowOff>
    </xdr:to>
    <xdr:sp macro="" textlink="" fLocksText="0">
      <xdr:nvSpPr>
        <xdr:cNvPr id="7" name="TextBox 6"/>
        <xdr:cNvSpPr txBox="1"/>
      </xdr:nvSpPr>
      <xdr:spPr>
        <a:xfrm>
          <a:off x="23814" y="38326219"/>
          <a:ext cx="7377112" cy="2490787"/>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endParaRPr lang="en-GB" sz="1100"/>
        </a:p>
      </xdr:txBody>
    </xdr:sp>
    <xdr:clientData fLocksWithSheet="0"/>
  </xdr:twoCellAnchor>
  <xdr:twoCellAnchor>
    <xdr:from>
      <xdr:col>0</xdr:col>
      <xdr:colOff>571500</xdr:colOff>
      <xdr:row>11</xdr:row>
      <xdr:rowOff>23814</xdr:rowOff>
    </xdr:from>
    <xdr:to>
      <xdr:col>8</xdr:col>
      <xdr:colOff>821530</xdr:colOff>
      <xdr:row>28</xdr:row>
      <xdr:rowOff>130969</xdr:rowOff>
    </xdr:to>
    <xdr:sp macro="" textlink="">
      <xdr:nvSpPr>
        <xdr:cNvPr id="8" name="TextBox 7"/>
        <xdr:cNvSpPr txBox="1"/>
      </xdr:nvSpPr>
      <xdr:spPr>
        <a:xfrm>
          <a:off x="571500" y="2538414"/>
          <a:ext cx="8565355" cy="3993355"/>
        </a:xfrm>
        <a:prstGeom prst="rect">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t"/>
        <a:lstStyle/>
        <a:p>
          <a:r>
            <a:rPr lang="en-GB" sz="1400"/>
            <a:t>A biomass report</a:t>
          </a:r>
          <a:r>
            <a:rPr lang="en-GB" sz="1400" baseline="0"/>
            <a:t> should  be produced alongside this pre-install form .  The report should include:</a:t>
          </a:r>
        </a:p>
        <a:p>
          <a:pPr>
            <a:buFont typeface="Arial" pitchFamily="34" charset="0"/>
            <a:buChar char="•"/>
          </a:pPr>
          <a:r>
            <a:rPr lang="en-GB" sz="1100"/>
            <a:t>  A</a:t>
          </a:r>
          <a:r>
            <a:rPr lang="en-GB" sz="1100" baseline="0"/>
            <a:t> d</a:t>
          </a:r>
          <a:r>
            <a:rPr lang="en-GB" sz="1100" b="1"/>
            <a:t>escription of the site and surrounding</a:t>
          </a:r>
          <a:r>
            <a:rPr lang="en-GB" sz="1100" b="1" baseline="0"/>
            <a:t> facilities</a:t>
          </a:r>
          <a:r>
            <a:rPr lang="en-GB" sz="1100" baseline="0"/>
            <a:t>.</a:t>
          </a:r>
        </a:p>
        <a:p>
          <a:pPr>
            <a:buFont typeface="Arial" pitchFamily="34" charset="0"/>
            <a:buChar char="•"/>
          </a:pPr>
          <a:r>
            <a:rPr lang="en-GB" sz="1100" baseline="0"/>
            <a:t>  Describe building uses that will have an influence  on boiler sizing e.g. sports halls, special temprature needs and kitchens etc.</a:t>
          </a:r>
        </a:p>
        <a:p>
          <a:pPr>
            <a:buFont typeface="Arial" pitchFamily="34" charset="0"/>
            <a:buChar char="•"/>
          </a:pPr>
          <a:r>
            <a:rPr lang="en-GB" sz="1100" baseline="0"/>
            <a:t>  Describe links with other renewables and any boiler sizing.  Include buffer vessel / clorifier with solar coil recommendations.</a:t>
          </a:r>
        </a:p>
        <a:p>
          <a:pPr>
            <a:buFont typeface="Arial" pitchFamily="34" charset="0"/>
            <a:buChar char="•"/>
          </a:pPr>
          <a:r>
            <a:rPr lang="en-GB" sz="1100" baseline="0"/>
            <a:t>  </a:t>
          </a:r>
          <a:r>
            <a:rPr lang="en-GB" sz="1100" b="1" baseline="0"/>
            <a:t>Limitations and constraints  </a:t>
          </a:r>
          <a:r>
            <a:rPr lang="en-GB" sz="1100" b="0" baseline="0"/>
            <a:t>- De</a:t>
          </a:r>
          <a:r>
            <a:rPr lang="en-GB" sz="1100" baseline="0"/>
            <a:t>liveries, location of boiler and fuel store, noise and emissions.</a:t>
          </a:r>
        </a:p>
        <a:p>
          <a:pPr>
            <a:buFont typeface="Arial" pitchFamily="34" charset="0"/>
            <a:buChar char="•"/>
          </a:pPr>
          <a:r>
            <a:rPr lang="en-GB" sz="1100" baseline="0"/>
            <a:t>  </a:t>
          </a:r>
          <a:r>
            <a:rPr lang="en-GB" sz="1100" b="1" baseline="0"/>
            <a:t>A report on existing systems</a:t>
          </a:r>
          <a:r>
            <a:rPr lang="en-GB" sz="1100" baseline="0"/>
            <a:t> - conditions, life expectancy, maintenance costs, likely replacement.</a:t>
          </a:r>
        </a:p>
        <a:p>
          <a:pPr>
            <a:buFont typeface="Arial" pitchFamily="34" charset="0"/>
            <a:buChar char="•"/>
          </a:pPr>
          <a:r>
            <a:rPr lang="en-GB" sz="1100" baseline="0"/>
            <a:t>  List existing equipment to be used or replaced.</a:t>
          </a:r>
        </a:p>
        <a:p>
          <a:pPr>
            <a:buFont typeface="Arial" pitchFamily="34" charset="0"/>
            <a:buChar char="•"/>
          </a:pPr>
          <a:r>
            <a:rPr lang="en-GB" sz="1100" baseline="0"/>
            <a:t>  </a:t>
          </a:r>
          <a:r>
            <a:rPr lang="en-GB" sz="1100" b="1" baseline="0"/>
            <a:t>Existing revenue usage </a:t>
          </a:r>
          <a:r>
            <a:rPr lang="en-GB" sz="1100" baseline="0"/>
            <a:t>- Detailed analysis of existing running costs, including fuel.</a:t>
          </a:r>
        </a:p>
        <a:p>
          <a:pPr>
            <a:buFont typeface="Arial" pitchFamily="34" charset="0"/>
            <a:buChar char="•"/>
          </a:pPr>
          <a:r>
            <a:rPr lang="en-GB" sz="1100" baseline="0"/>
            <a:t>  A p</a:t>
          </a:r>
          <a:r>
            <a:rPr lang="en-GB" sz="1100" b="1" baseline="0"/>
            <a:t>roposed biomass strategy </a:t>
          </a:r>
          <a:r>
            <a:rPr lang="en-GB" sz="1100" baseline="0"/>
            <a:t>- Include other renewables such as solar water heating, reduction in load from increased thermal insulation or</a:t>
          </a:r>
          <a:br>
            <a:rPr lang="en-GB" sz="1100" baseline="0"/>
          </a:br>
          <a:r>
            <a:rPr lang="en-GB" sz="1100" baseline="0"/>
            <a:t>   fabric  changes,  use of buffer vessels.  Create a summer water heating and low-load strategy.  Outline proposed biomass boiler sizing with </a:t>
          </a:r>
          <a:br>
            <a:rPr lang="en-GB" sz="1100" baseline="0"/>
          </a:br>
          <a:r>
            <a:rPr lang="en-GB" sz="1100" baseline="0"/>
            <a:t>   justification in terms  of heat  loads and boiler sizing.  Create controls and zoning.</a:t>
          </a:r>
        </a:p>
        <a:p>
          <a:pPr>
            <a:buFont typeface="Arial" pitchFamily="34" charset="0"/>
            <a:buChar char="•"/>
          </a:pPr>
          <a:r>
            <a:rPr lang="en-GB" sz="1100" baseline="0"/>
            <a:t>  </a:t>
          </a:r>
          <a:r>
            <a:rPr lang="en-GB" sz="1100" b="1" baseline="0"/>
            <a:t>Estimated capital costs </a:t>
          </a:r>
          <a:r>
            <a:rPr lang="en-GB" sz="1100" baseline="0"/>
            <a:t>- Produce a summary of estimated capital costs with assumptions and an overview of all components and capital costs.</a:t>
          </a:r>
        </a:p>
        <a:p>
          <a:pPr>
            <a:buFont typeface="Arial" pitchFamily="34" charset="0"/>
            <a:buChar char="•"/>
          </a:pPr>
          <a:r>
            <a:rPr lang="en-GB" sz="1100" baseline="0"/>
            <a:t>  </a:t>
          </a:r>
          <a:r>
            <a:rPr lang="en-GB" sz="1100" b="1" baseline="0"/>
            <a:t>Plans/site layout </a:t>
          </a:r>
          <a:r>
            <a:rPr lang="en-GB" sz="1100" baseline="0"/>
            <a:t>- Show proposed location of boiler/s and fuel storage, layout of heating mains and district heating layout with accurate </a:t>
          </a:r>
          <a:br>
            <a:rPr lang="en-GB" sz="1100" baseline="0"/>
          </a:br>
          <a:r>
            <a:rPr lang="en-GB" sz="1100" baseline="0"/>
            <a:t>   measurements.  Layout of deliveries, access, reversing and parking.</a:t>
          </a:r>
        </a:p>
        <a:p>
          <a:pPr>
            <a:buFont typeface="Arial" pitchFamily="34" charset="0"/>
            <a:buChar char="•"/>
          </a:pPr>
          <a:r>
            <a:rPr lang="en-GB" sz="1100"/>
            <a:t>  </a:t>
          </a:r>
          <a:r>
            <a:rPr lang="en-GB" sz="1100" b="1"/>
            <a:t>Links with other projects </a:t>
          </a:r>
          <a:r>
            <a:rPr lang="en-GB" sz="1100"/>
            <a:t>- Review any projects likely to happen within the short-term (1-2 yrs),</a:t>
          </a:r>
          <a:r>
            <a:rPr lang="en-GB" sz="1100" baseline="0"/>
            <a:t> medium (2-5 yrs) and long-term (5yrs+) along </a:t>
          </a:r>
          <a:br>
            <a:rPr lang="en-GB" sz="1100" baseline="0"/>
          </a:br>
          <a:r>
            <a:rPr lang="en-GB" sz="1100" baseline="0"/>
            <a:t>    with implications and risks.</a:t>
          </a:r>
        </a:p>
        <a:p>
          <a:pPr>
            <a:buFont typeface="Arial" pitchFamily="34" charset="0"/>
            <a:buChar char="•"/>
          </a:pPr>
          <a:r>
            <a:rPr lang="en-GB" sz="1100" baseline="0"/>
            <a:t>  </a:t>
          </a:r>
          <a:r>
            <a:rPr lang="en-GB" sz="1100" b="1" baseline="0"/>
            <a:t>Maintenance</a:t>
          </a:r>
          <a:r>
            <a:rPr lang="en-GB" sz="1100" baseline="0"/>
            <a:t> - Produce a summary of maintenance, implications and likely costs.</a:t>
          </a:r>
        </a:p>
        <a:p>
          <a:pPr>
            <a:buFont typeface="Arial" pitchFamily="34" charset="0"/>
            <a:buChar char="•"/>
          </a:pPr>
          <a:r>
            <a:rPr lang="en-GB" sz="1100" baseline="0"/>
            <a:t>  </a:t>
          </a:r>
          <a:r>
            <a:rPr lang="en-GB" sz="1100" b="1" baseline="0"/>
            <a:t>Benefits</a:t>
          </a:r>
          <a:r>
            <a:rPr lang="en-GB" sz="1100" baseline="0"/>
            <a:t> -  Detail benefits and reasons for undertaking this scheme i.e.. carbon, CO2, local employment.</a:t>
          </a:r>
        </a:p>
        <a:p>
          <a:pPr>
            <a:buFont typeface="Arial" pitchFamily="34" charset="0"/>
            <a:buChar char="•"/>
          </a:pPr>
          <a:r>
            <a:rPr lang="en-GB" sz="1100" baseline="0"/>
            <a:t>  </a:t>
          </a:r>
          <a:r>
            <a:rPr lang="en-GB" sz="1100" b="1" baseline="0"/>
            <a:t>DECC rating </a:t>
          </a:r>
          <a:r>
            <a:rPr lang="en-GB" sz="1100" baseline="0"/>
            <a:t>- Produce an estimated DECC rating with biomass to prove how biomass will improve the DECC rating.</a:t>
          </a:r>
        </a:p>
        <a:p>
          <a:pPr>
            <a:buFont typeface="Arial" pitchFamily="34" charset="0"/>
            <a:buChar char="•"/>
          </a:pPr>
          <a:r>
            <a:rPr lang="en-GB" sz="1100" baseline="0"/>
            <a:t>  </a:t>
          </a:r>
          <a:r>
            <a:rPr lang="en-GB" sz="1100" b="1" baseline="0"/>
            <a:t>Financial analysis </a:t>
          </a:r>
          <a:r>
            <a:rPr lang="en-GB" sz="1100" baseline="0"/>
            <a:t>- Detailed financial analysis that includes total capital cost, capital cost per kW and cost per tonne of carbon saved.</a:t>
          </a:r>
        </a:p>
        <a:p>
          <a:pPr>
            <a:buFont typeface="Arial" pitchFamily="34" charset="0"/>
            <a:buChar char="•"/>
          </a:pPr>
          <a:r>
            <a:rPr lang="en-GB" sz="1100" baseline="0"/>
            <a:t>  </a:t>
          </a:r>
          <a:r>
            <a:rPr lang="en-GB" sz="1100" b="1" baseline="0"/>
            <a:t>Risk  assessment </a:t>
          </a:r>
          <a:r>
            <a:rPr lang="en-GB" sz="1100" baseline="0"/>
            <a:t> - Detail all risks.</a:t>
          </a:r>
        </a:p>
        <a:p>
          <a:pPr>
            <a:buFont typeface="Arial" pitchFamily="34" charset="0"/>
            <a:buChar char="•"/>
          </a:pPr>
          <a:r>
            <a:rPr lang="en-GB" sz="1100" baseline="0"/>
            <a:t>  </a:t>
          </a:r>
          <a:r>
            <a:rPr lang="en-GB" sz="1100" b="1" baseline="0"/>
            <a:t>Summary</a:t>
          </a:r>
          <a:r>
            <a:rPr lang="en-GB" sz="1100" baseline="0"/>
            <a:t> - A detailed overview with concise recommendations.</a:t>
          </a:r>
        </a:p>
      </xdr:txBody>
    </xdr:sp>
    <xdr:clientData/>
  </xdr:twoCellAnchor>
  <xdr:twoCellAnchor>
    <xdr:from>
      <xdr:col>0</xdr:col>
      <xdr:colOff>25977</xdr:colOff>
      <xdr:row>352</xdr:row>
      <xdr:rowOff>42333</xdr:rowOff>
    </xdr:from>
    <xdr:to>
      <xdr:col>8</xdr:col>
      <xdr:colOff>0</xdr:colOff>
      <xdr:row>355</xdr:row>
      <xdr:rowOff>127000</xdr:rowOff>
    </xdr:to>
    <xdr:sp macro="" textlink="" fLocksText="0">
      <xdr:nvSpPr>
        <xdr:cNvPr id="9" name="TextBox 8"/>
        <xdr:cNvSpPr txBox="1"/>
      </xdr:nvSpPr>
      <xdr:spPr>
        <a:xfrm>
          <a:off x="25977" y="79252233"/>
          <a:ext cx="8289348" cy="770467"/>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endParaRPr lang="en-GB" sz="1100"/>
        </a:p>
      </xdr:txBody>
    </xdr:sp>
    <xdr:clientData fLocksWithSheet="0"/>
  </xdr:twoCellAnchor>
</xdr:wsDr>
</file>

<file path=xl/drawings/drawing5.xml><?xml version="1.0" encoding="utf-8"?>
<xdr:wsDr xmlns:xdr="http://schemas.openxmlformats.org/drawingml/2006/spreadsheetDrawing" xmlns:a="http://schemas.openxmlformats.org/drawingml/2006/main">
  <xdr:twoCellAnchor>
    <xdr:from>
      <xdr:col>0</xdr:col>
      <xdr:colOff>25977</xdr:colOff>
      <xdr:row>193</xdr:row>
      <xdr:rowOff>35719</xdr:rowOff>
    </xdr:from>
    <xdr:to>
      <xdr:col>8</xdr:col>
      <xdr:colOff>0</xdr:colOff>
      <xdr:row>214</xdr:row>
      <xdr:rowOff>0</xdr:rowOff>
    </xdr:to>
    <xdr:sp macro="" textlink="" fLocksText="0">
      <xdr:nvSpPr>
        <xdr:cNvPr id="2" name="TextBox 1"/>
        <xdr:cNvSpPr txBox="1"/>
      </xdr:nvSpPr>
      <xdr:spPr>
        <a:xfrm>
          <a:off x="25977" y="42898219"/>
          <a:ext cx="8289348" cy="4764881"/>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endParaRPr lang="en-GB" sz="1100"/>
        </a:p>
      </xdr:txBody>
    </xdr:sp>
    <xdr:clientData fLocksWithSheet="0"/>
  </xdr:twoCellAnchor>
  <xdr:twoCellAnchor>
    <xdr:from>
      <xdr:col>4</xdr:col>
      <xdr:colOff>31751</xdr:colOff>
      <xdr:row>217</xdr:row>
      <xdr:rowOff>35718</xdr:rowOff>
    </xdr:from>
    <xdr:to>
      <xdr:col>8</xdr:col>
      <xdr:colOff>0</xdr:colOff>
      <xdr:row>227</xdr:row>
      <xdr:rowOff>0</xdr:rowOff>
    </xdr:to>
    <xdr:sp macro="" textlink="" fLocksText="0">
      <xdr:nvSpPr>
        <xdr:cNvPr id="3" name="TextBox 2"/>
        <xdr:cNvSpPr txBox="1"/>
      </xdr:nvSpPr>
      <xdr:spPr>
        <a:xfrm>
          <a:off x="4556126" y="48384618"/>
          <a:ext cx="3759199" cy="2250282"/>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endParaRPr lang="en-GB" sz="1100"/>
        </a:p>
      </xdr:txBody>
    </xdr:sp>
    <xdr:clientData fLocksWithSheet="0"/>
  </xdr:twoCellAnchor>
  <xdr:twoCellAnchor>
    <xdr:from>
      <xdr:col>4</xdr:col>
      <xdr:colOff>31749</xdr:colOff>
      <xdr:row>230</xdr:row>
      <xdr:rowOff>35719</xdr:rowOff>
    </xdr:from>
    <xdr:to>
      <xdr:col>8</xdr:col>
      <xdr:colOff>0</xdr:colOff>
      <xdr:row>239</xdr:row>
      <xdr:rowOff>0</xdr:rowOff>
    </xdr:to>
    <xdr:sp macro="" textlink="" fLocksText="0">
      <xdr:nvSpPr>
        <xdr:cNvPr id="4" name="TextBox 3"/>
        <xdr:cNvSpPr txBox="1"/>
      </xdr:nvSpPr>
      <xdr:spPr>
        <a:xfrm>
          <a:off x="4556124" y="51356419"/>
          <a:ext cx="3759201" cy="2021681"/>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endParaRPr lang="en-GB" sz="1100"/>
        </a:p>
      </xdr:txBody>
    </xdr:sp>
    <xdr:clientData fLocksWithSheet="0"/>
  </xdr:twoCellAnchor>
  <xdr:twoCellAnchor>
    <xdr:from>
      <xdr:col>4</xdr:col>
      <xdr:colOff>34638</xdr:colOff>
      <xdr:row>246</xdr:row>
      <xdr:rowOff>35718</xdr:rowOff>
    </xdr:from>
    <xdr:to>
      <xdr:col>8</xdr:col>
      <xdr:colOff>1</xdr:colOff>
      <xdr:row>265</xdr:row>
      <xdr:rowOff>13607</xdr:rowOff>
    </xdr:to>
    <xdr:sp macro="" textlink="" fLocksText="0">
      <xdr:nvSpPr>
        <xdr:cNvPr id="5" name="TextBox 4"/>
        <xdr:cNvSpPr txBox="1"/>
      </xdr:nvSpPr>
      <xdr:spPr>
        <a:xfrm>
          <a:off x="4559013" y="55014018"/>
          <a:ext cx="3756313" cy="4321289"/>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endParaRPr lang="en-GB" sz="1100"/>
        </a:p>
      </xdr:txBody>
    </xdr:sp>
    <xdr:clientData fLocksWithSheet="0"/>
  </xdr:twoCellAnchor>
  <xdr:twoCellAnchor>
    <xdr:from>
      <xdr:col>0</xdr:col>
      <xdr:colOff>25979</xdr:colOff>
      <xdr:row>287</xdr:row>
      <xdr:rowOff>35719</xdr:rowOff>
    </xdr:from>
    <xdr:to>
      <xdr:col>8</xdr:col>
      <xdr:colOff>11907</xdr:colOff>
      <xdr:row>303</xdr:row>
      <xdr:rowOff>216478</xdr:rowOff>
    </xdr:to>
    <xdr:sp macro="" textlink="" fLocksText="0">
      <xdr:nvSpPr>
        <xdr:cNvPr id="6" name="TextBox 5"/>
        <xdr:cNvSpPr txBox="1"/>
      </xdr:nvSpPr>
      <xdr:spPr>
        <a:xfrm>
          <a:off x="25979" y="64386619"/>
          <a:ext cx="8301253" cy="3838359"/>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endParaRPr lang="en-GB" sz="1100"/>
        </a:p>
      </xdr:txBody>
    </xdr:sp>
    <xdr:clientData fLocksWithSheet="0"/>
  </xdr:twoCellAnchor>
  <xdr:twoCellAnchor>
    <xdr:from>
      <xdr:col>0</xdr:col>
      <xdr:colOff>23814</xdr:colOff>
      <xdr:row>173</xdr:row>
      <xdr:rowOff>35719</xdr:rowOff>
    </xdr:from>
    <xdr:to>
      <xdr:col>7</xdr:col>
      <xdr:colOff>1</xdr:colOff>
      <xdr:row>184</xdr:row>
      <xdr:rowOff>11906</xdr:rowOff>
    </xdr:to>
    <xdr:sp macro="" textlink="" fLocksText="0">
      <xdr:nvSpPr>
        <xdr:cNvPr id="7" name="TextBox 6"/>
        <xdr:cNvSpPr txBox="1"/>
      </xdr:nvSpPr>
      <xdr:spPr>
        <a:xfrm>
          <a:off x="23814" y="38326219"/>
          <a:ext cx="7377112" cy="2490787"/>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endParaRPr lang="en-GB" sz="1100"/>
        </a:p>
      </xdr:txBody>
    </xdr:sp>
    <xdr:clientData fLocksWithSheet="0"/>
  </xdr:twoCellAnchor>
  <xdr:twoCellAnchor>
    <xdr:from>
      <xdr:col>0</xdr:col>
      <xdr:colOff>571500</xdr:colOff>
      <xdr:row>11</xdr:row>
      <xdr:rowOff>154782</xdr:rowOff>
    </xdr:from>
    <xdr:to>
      <xdr:col>8</xdr:col>
      <xdr:colOff>821530</xdr:colOff>
      <xdr:row>29</xdr:row>
      <xdr:rowOff>35718</xdr:rowOff>
    </xdr:to>
    <xdr:sp macro="" textlink="">
      <xdr:nvSpPr>
        <xdr:cNvPr id="8" name="TextBox 7"/>
        <xdr:cNvSpPr txBox="1"/>
      </xdr:nvSpPr>
      <xdr:spPr>
        <a:xfrm>
          <a:off x="571500" y="2669382"/>
          <a:ext cx="8565355" cy="3995736"/>
        </a:xfrm>
        <a:prstGeom prst="rect">
          <a:avLst/>
        </a:prstGeom>
        <a:solidFill>
          <a:srgbClr val="0070C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t"/>
        <a:lstStyle/>
        <a:p>
          <a:r>
            <a:rPr lang="en-GB" sz="1400"/>
            <a:t>A biomass report</a:t>
          </a:r>
          <a:r>
            <a:rPr lang="en-GB" sz="1400" baseline="0"/>
            <a:t> should  be produced alongside this pre-install form .  The report should include:</a:t>
          </a:r>
        </a:p>
        <a:p>
          <a:pPr>
            <a:buFont typeface="Arial" pitchFamily="34" charset="0"/>
            <a:buChar char="•"/>
          </a:pPr>
          <a:r>
            <a:rPr lang="en-GB" sz="1100"/>
            <a:t>  A</a:t>
          </a:r>
          <a:r>
            <a:rPr lang="en-GB" sz="1100" baseline="0"/>
            <a:t> d</a:t>
          </a:r>
          <a:r>
            <a:rPr lang="en-GB" sz="1100" b="1"/>
            <a:t>escription of the site and surrounding</a:t>
          </a:r>
          <a:r>
            <a:rPr lang="en-GB" sz="1100" b="1" baseline="0"/>
            <a:t> facilities</a:t>
          </a:r>
          <a:r>
            <a:rPr lang="en-GB" sz="1100" baseline="0"/>
            <a:t>.</a:t>
          </a:r>
        </a:p>
        <a:p>
          <a:pPr>
            <a:buFont typeface="Arial" pitchFamily="34" charset="0"/>
            <a:buChar char="•"/>
          </a:pPr>
          <a:r>
            <a:rPr lang="en-GB" sz="1100" baseline="0"/>
            <a:t>  Describe building uses that will have an influence  on boiler sizing e.g. sports halls, special temprature needs and kitchens etc.</a:t>
          </a:r>
        </a:p>
        <a:p>
          <a:pPr>
            <a:buFont typeface="Arial" pitchFamily="34" charset="0"/>
            <a:buChar char="•"/>
          </a:pPr>
          <a:r>
            <a:rPr lang="en-GB" sz="1100" baseline="0"/>
            <a:t>  Describe links with other renewables and any boiler sizing.  Include buffer vessel / clorifier with solar coil recommendations.</a:t>
          </a:r>
        </a:p>
        <a:p>
          <a:pPr>
            <a:buFont typeface="Arial" pitchFamily="34" charset="0"/>
            <a:buChar char="•"/>
          </a:pPr>
          <a:r>
            <a:rPr lang="en-GB" sz="1100" baseline="0"/>
            <a:t>  </a:t>
          </a:r>
          <a:r>
            <a:rPr lang="en-GB" sz="1100" b="1" baseline="0"/>
            <a:t>Limitations and constraints  </a:t>
          </a:r>
          <a:r>
            <a:rPr lang="en-GB" sz="1100" b="0" baseline="0"/>
            <a:t>- De</a:t>
          </a:r>
          <a:r>
            <a:rPr lang="en-GB" sz="1100" baseline="0"/>
            <a:t>liveries, location of boiler and fuel store, noise and emissions.</a:t>
          </a:r>
        </a:p>
        <a:p>
          <a:pPr>
            <a:buFont typeface="Arial" pitchFamily="34" charset="0"/>
            <a:buChar char="•"/>
          </a:pPr>
          <a:r>
            <a:rPr lang="en-GB" sz="1100" baseline="0"/>
            <a:t>  </a:t>
          </a:r>
          <a:r>
            <a:rPr lang="en-GB" sz="1100" b="1" baseline="0"/>
            <a:t>A report on existing systems</a:t>
          </a:r>
          <a:r>
            <a:rPr lang="en-GB" sz="1100" baseline="0"/>
            <a:t> - conditions, life expectancy, maintenance costs, likely replacement.</a:t>
          </a:r>
        </a:p>
        <a:p>
          <a:pPr>
            <a:buFont typeface="Arial" pitchFamily="34" charset="0"/>
            <a:buChar char="•"/>
          </a:pPr>
          <a:r>
            <a:rPr lang="en-GB" sz="1100" baseline="0"/>
            <a:t>  List existing equipment to be used or replaced.</a:t>
          </a:r>
        </a:p>
        <a:p>
          <a:pPr>
            <a:buFont typeface="Arial" pitchFamily="34" charset="0"/>
            <a:buChar char="•"/>
          </a:pPr>
          <a:r>
            <a:rPr lang="en-GB" sz="1100" baseline="0"/>
            <a:t>  </a:t>
          </a:r>
          <a:r>
            <a:rPr lang="en-GB" sz="1100" b="1" baseline="0"/>
            <a:t>Existing revenue usage </a:t>
          </a:r>
          <a:r>
            <a:rPr lang="en-GB" sz="1100" baseline="0"/>
            <a:t>- Detailed analysis of existing running costs, including fuel.</a:t>
          </a:r>
        </a:p>
        <a:p>
          <a:pPr>
            <a:buFont typeface="Arial" pitchFamily="34" charset="0"/>
            <a:buChar char="•"/>
          </a:pPr>
          <a:r>
            <a:rPr lang="en-GB" sz="1100" baseline="0"/>
            <a:t>  A p</a:t>
          </a:r>
          <a:r>
            <a:rPr lang="en-GB" sz="1100" b="1" baseline="0"/>
            <a:t>roposed biomass strategy </a:t>
          </a:r>
          <a:r>
            <a:rPr lang="en-GB" sz="1100" baseline="0"/>
            <a:t>- Include other renewables such as solar water heating, reduction in load from increased thermal insulation or</a:t>
          </a:r>
          <a:br>
            <a:rPr lang="en-GB" sz="1100" baseline="0"/>
          </a:br>
          <a:r>
            <a:rPr lang="en-GB" sz="1100" baseline="0"/>
            <a:t>   fabric  changes,  use of buffer vessels.  Create a summer water heating and low-load strategy.  Outline proposed biomass boiler sizing with </a:t>
          </a:r>
          <a:br>
            <a:rPr lang="en-GB" sz="1100" baseline="0"/>
          </a:br>
          <a:r>
            <a:rPr lang="en-GB" sz="1100" baseline="0"/>
            <a:t>   justification in terms  of heat  loads and boiler sizing.  Create controls and zoning.</a:t>
          </a:r>
        </a:p>
        <a:p>
          <a:pPr>
            <a:buFont typeface="Arial" pitchFamily="34" charset="0"/>
            <a:buChar char="•"/>
          </a:pPr>
          <a:r>
            <a:rPr lang="en-GB" sz="1100" baseline="0"/>
            <a:t>  </a:t>
          </a:r>
          <a:r>
            <a:rPr lang="en-GB" sz="1100" b="1" baseline="0"/>
            <a:t>Estimated capital costs </a:t>
          </a:r>
          <a:r>
            <a:rPr lang="en-GB" sz="1100" baseline="0"/>
            <a:t>- Produce a summary of estimated capital costs with assumptions and an overview of all components and capital costs.</a:t>
          </a:r>
        </a:p>
        <a:p>
          <a:pPr>
            <a:buFont typeface="Arial" pitchFamily="34" charset="0"/>
            <a:buChar char="•"/>
          </a:pPr>
          <a:r>
            <a:rPr lang="en-GB" sz="1100" baseline="0"/>
            <a:t>  </a:t>
          </a:r>
          <a:r>
            <a:rPr lang="en-GB" sz="1100" b="1" baseline="0"/>
            <a:t>Plans/site layout </a:t>
          </a:r>
          <a:r>
            <a:rPr lang="en-GB" sz="1100" baseline="0"/>
            <a:t>- Show proposed location of boiler/s and fuel storage, layout of heating mains and district heating layout with accurate </a:t>
          </a:r>
          <a:br>
            <a:rPr lang="en-GB" sz="1100" baseline="0"/>
          </a:br>
          <a:r>
            <a:rPr lang="en-GB" sz="1100" baseline="0"/>
            <a:t>   measurements.  Layout of deliveries, access, reversing and parking.</a:t>
          </a:r>
        </a:p>
        <a:p>
          <a:pPr>
            <a:buFont typeface="Arial" pitchFamily="34" charset="0"/>
            <a:buChar char="•"/>
          </a:pPr>
          <a:r>
            <a:rPr lang="en-GB" sz="1100"/>
            <a:t>  </a:t>
          </a:r>
          <a:r>
            <a:rPr lang="en-GB" sz="1100" b="1"/>
            <a:t>Links with other projects </a:t>
          </a:r>
          <a:r>
            <a:rPr lang="en-GB" sz="1100"/>
            <a:t>- Review any projects likely to happen within the short-term (1-2 yrs),</a:t>
          </a:r>
          <a:r>
            <a:rPr lang="en-GB" sz="1100" baseline="0"/>
            <a:t> medium (2-5 yrs) and long-term (5yrs+) along </a:t>
          </a:r>
          <a:br>
            <a:rPr lang="en-GB" sz="1100" baseline="0"/>
          </a:br>
          <a:r>
            <a:rPr lang="en-GB" sz="1100" baseline="0"/>
            <a:t>    with implications and risks.</a:t>
          </a:r>
        </a:p>
        <a:p>
          <a:pPr>
            <a:buFont typeface="Arial" pitchFamily="34" charset="0"/>
            <a:buChar char="•"/>
          </a:pPr>
          <a:r>
            <a:rPr lang="en-GB" sz="1100" baseline="0"/>
            <a:t>  </a:t>
          </a:r>
          <a:r>
            <a:rPr lang="en-GB" sz="1100" b="1" baseline="0"/>
            <a:t>Maintenance</a:t>
          </a:r>
          <a:r>
            <a:rPr lang="en-GB" sz="1100" baseline="0"/>
            <a:t> - Produce a summary of maintenance, implications and likely costs.</a:t>
          </a:r>
        </a:p>
        <a:p>
          <a:pPr>
            <a:buFont typeface="Arial" pitchFamily="34" charset="0"/>
            <a:buChar char="•"/>
          </a:pPr>
          <a:r>
            <a:rPr lang="en-GB" sz="1100" baseline="0"/>
            <a:t>  </a:t>
          </a:r>
          <a:r>
            <a:rPr lang="en-GB" sz="1100" b="1" baseline="0"/>
            <a:t>Benefits</a:t>
          </a:r>
          <a:r>
            <a:rPr lang="en-GB" sz="1100" baseline="0"/>
            <a:t> -  Detail benefits and reasons for undertaking this scheme i.e.. carbon, CO2, local employment.</a:t>
          </a:r>
        </a:p>
        <a:p>
          <a:pPr>
            <a:buFont typeface="Arial" pitchFamily="34" charset="0"/>
            <a:buChar char="•"/>
          </a:pPr>
          <a:r>
            <a:rPr lang="en-GB" sz="1100" baseline="0"/>
            <a:t>  </a:t>
          </a:r>
          <a:r>
            <a:rPr lang="en-GB" sz="1100" b="1" baseline="0"/>
            <a:t>DECC rating </a:t>
          </a:r>
          <a:r>
            <a:rPr lang="en-GB" sz="1100" baseline="0"/>
            <a:t>- Produce an estimated DECC rating with biomass to prove how biomass will improve the DECC rating.</a:t>
          </a:r>
        </a:p>
        <a:p>
          <a:pPr>
            <a:buFont typeface="Arial" pitchFamily="34" charset="0"/>
            <a:buChar char="•"/>
          </a:pPr>
          <a:r>
            <a:rPr lang="en-GB" sz="1100" baseline="0"/>
            <a:t>  </a:t>
          </a:r>
          <a:r>
            <a:rPr lang="en-GB" sz="1100" b="1" baseline="0"/>
            <a:t>Financial analysis </a:t>
          </a:r>
          <a:r>
            <a:rPr lang="en-GB" sz="1100" baseline="0"/>
            <a:t>- Detailed financial analysis that includes total capital cost, capital cost per kW and cost per tonne of carbon saved.</a:t>
          </a:r>
        </a:p>
        <a:p>
          <a:pPr>
            <a:buFont typeface="Arial" pitchFamily="34" charset="0"/>
            <a:buChar char="•"/>
          </a:pPr>
          <a:r>
            <a:rPr lang="en-GB" sz="1100" baseline="0"/>
            <a:t>  </a:t>
          </a:r>
          <a:r>
            <a:rPr lang="en-GB" sz="1100" b="1" baseline="0"/>
            <a:t>Risk  assessment </a:t>
          </a:r>
          <a:r>
            <a:rPr lang="en-GB" sz="1100" baseline="0"/>
            <a:t> - Detail all risks.</a:t>
          </a:r>
        </a:p>
        <a:p>
          <a:pPr>
            <a:buFont typeface="Arial" pitchFamily="34" charset="0"/>
            <a:buChar char="•"/>
          </a:pPr>
          <a:r>
            <a:rPr lang="en-GB" sz="1100" baseline="0"/>
            <a:t>  </a:t>
          </a:r>
          <a:r>
            <a:rPr lang="en-GB" sz="1100" b="1" baseline="0"/>
            <a:t>Summary</a:t>
          </a:r>
          <a:r>
            <a:rPr lang="en-GB" sz="1100" baseline="0"/>
            <a:t> - A detailed overview with concise recommendations.</a:t>
          </a:r>
        </a:p>
      </xdr:txBody>
    </xdr:sp>
    <xdr:clientData/>
  </xdr:twoCellAnchor>
  <xdr:twoCellAnchor>
    <xdr:from>
      <xdr:col>0</xdr:col>
      <xdr:colOff>13607</xdr:colOff>
      <xdr:row>353</xdr:row>
      <xdr:rowOff>40821</xdr:rowOff>
    </xdr:from>
    <xdr:to>
      <xdr:col>7</xdr:col>
      <xdr:colOff>898071</xdr:colOff>
      <xdr:row>356</xdr:row>
      <xdr:rowOff>140607</xdr:rowOff>
    </xdr:to>
    <xdr:sp macro="" textlink="" fLocksText="0">
      <xdr:nvSpPr>
        <xdr:cNvPr id="9" name="TextBox 8"/>
        <xdr:cNvSpPr txBox="1"/>
      </xdr:nvSpPr>
      <xdr:spPr>
        <a:xfrm>
          <a:off x="13607" y="78517296"/>
          <a:ext cx="8285389" cy="671286"/>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endParaRPr lang="en-GB" sz="1100"/>
        </a:p>
      </xdr:txBody>
    </xdr:sp>
    <xdr:clientData fLocksWithSheet="0"/>
  </xdr:twoCellAnchor>
</xdr:wsDr>
</file>

<file path=xl/drawings/drawing6.xml><?xml version="1.0" encoding="utf-8"?>
<xdr:wsDr xmlns:xdr="http://schemas.openxmlformats.org/drawingml/2006/spreadsheetDrawing" xmlns:a="http://schemas.openxmlformats.org/drawingml/2006/main">
  <xdr:twoCellAnchor>
    <xdr:from>
      <xdr:col>0</xdr:col>
      <xdr:colOff>105832</xdr:colOff>
      <xdr:row>9</xdr:row>
      <xdr:rowOff>83345</xdr:rowOff>
    </xdr:from>
    <xdr:to>
      <xdr:col>8</xdr:col>
      <xdr:colOff>895350</xdr:colOff>
      <xdr:row>26</xdr:row>
      <xdr:rowOff>214312</xdr:rowOff>
    </xdr:to>
    <xdr:sp macro="" textlink="">
      <xdr:nvSpPr>
        <xdr:cNvPr id="2" name="TextBox 1"/>
        <xdr:cNvSpPr txBox="1"/>
      </xdr:nvSpPr>
      <xdr:spPr>
        <a:xfrm>
          <a:off x="105832" y="2140745"/>
          <a:ext cx="8504768" cy="4017167"/>
        </a:xfrm>
        <a:prstGeom prst="rect">
          <a:avLst/>
        </a:prstGeom>
        <a:solidFill>
          <a:srgbClr val="0070C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t"/>
        <a:lstStyle/>
        <a:p>
          <a:r>
            <a:rPr lang="en-GB" sz="1400"/>
            <a:t>A biomass report</a:t>
          </a:r>
          <a:r>
            <a:rPr lang="en-GB" sz="1400" baseline="0"/>
            <a:t> should  be produced alongside this pre-install form .  The report should include:</a:t>
          </a:r>
        </a:p>
        <a:p>
          <a:pPr>
            <a:buFont typeface="Arial" pitchFamily="34" charset="0"/>
            <a:buChar char="•"/>
          </a:pPr>
          <a:r>
            <a:rPr lang="en-GB" sz="1100"/>
            <a:t>  A</a:t>
          </a:r>
          <a:r>
            <a:rPr lang="en-GB" sz="1100" baseline="0"/>
            <a:t> d</a:t>
          </a:r>
          <a:r>
            <a:rPr lang="en-GB" sz="1100" b="1"/>
            <a:t>escription of the site and surrounding</a:t>
          </a:r>
          <a:r>
            <a:rPr lang="en-GB" sz="1100" b="1" baseline="0"/>
            <a:t> facilities</a:t>
          </a:r>
          <a:r>
            <a:rPr lang="en-GB" sz="1100" baseline="0"/>
            <a:t>.</a:t>
          </a:r>
        </a:p>
        <a:p>
          <a:pPr>
            <a:buFont typeface="Arial" pitchFamily="34" charset="0"/>
            <a:buChar char="•"/>
          </a:pPr>
          <a:r>
            <a:rPr lang="en-GB" sz="1100" baseline="0"/>
            <a:t>  Describe building uses that will have an influence  on boiler sizing e.g. sports halls, special temprature needs and kitchens etc.</a:t>
          </a:r>
        </a:p>
        <a:p>
          <a:pPr>
            <a:buFont typeface="Arial" pitchFamily="34" charset="0"/>
            <a:buChar char="•"/>
          </a:pPr>
          <a:r>
            <a:rPr lang="en-GB" sz="1100" baseline="0"/>
            <a:t>  Describe links with other renewables and any boiler sizing.  Include buffer vessel / clorifier with solar coil recommendations.</a:t>
          </a:r>
        </a:p>
        <a:p>
          <a:pPr>
            <a:buFont typeface="Arial" pitchFamily="34" charset="0"/>
            <a:buChar char="•"/>
          </a:pPr>
          <a:r>
            <a:rPr lang="en-GB" sz="1100" baseline="0"/>
            <a:t>  </a:t>
          </a:r>
          <a:r>
            <a:rPr lang="en-GB" sz="1100" b="1" baseline="0"/>
            <a:t>Limitations and constraints  </a:t>
          </a:r>
          <a:r>
            <a:rPr lang="en-GB" sz="1100" b="0" baseline="0"/>
            <a:t>- De</a:t>
          </a:r>
          <a:r>
            <a:rPr lang="en-GB" sz="1100" baseline="0"/>
            <a:t>liveries, location of boiler and fuel store, noise and emissions.</a:t>
          </a:r>
        </a:p>
        <a:p>
          <a:pPr>
            <a:buFont typeface="Arial" pitchFamily="34" charset="0"/>
            <a:buChar char="•"/>
          </a:pPr>
          <a:r>
            <a:rPr lang="en-GB" sz="1100" baseline="0"/>
            <a:t>  </a:t>
          </a:r>
          <a:r>
            <a:rPr lang="en-GB" sz="1100" b="1" baseline="0"/>
            <a:t>A report on existing systems</a:t>
          </a:r>
          <a:r>
            <a:rPr lang="en-GB" sz="1100" baseline="0"/>
            <a:t> - conditions, life expectancy, maintenance costs, likely replacement.</a:t>
          </a:r>
        </a:p>
        <a:p>
          <a:pPr>
            <a:buFont typeface="Arial" pitchFamily="34" charset="0"/>
            <a:buChar char="•"/>
          </a:pPr>
          <a:r>
            <a:rPr lang="en-GB" sz="1100" baseline="0"/>
            <a:t>  List existing equipment to be used or replaced.</a:t>
          </a:r>
        </a:p>
        <a:p>
          <a:pPr>
            <a:buFont typeface="Arial" pitchFamily="34" charset="0"/>
            <a:buChar char="•"/>
          </a:pPr>
          <a:r>
            <a:rPr lang="en-GB" sz="1100" baseline="0"/>
            <a:t>  </a:t>
          </a:r>
          <a:r>
            <a:rPr lang="en-GB" sz="1100" b="1" baseline="0"/>
            <a:t>Existing revenue usage </a:t>
          </a:r>
          <a:r>
            <a:rPr lang="en-GB" sz="1100" baseline="0"/>
            <a:t>- Detailed analysis of existing running costs, including fuel.</a:t>
          </a:r>
        </a:p>
        <a:p>
          <a:pPr>
            <a:buFont typeface="Arial" pitchFamily="34" charset="0"/>
            <a:buChar char="•"/>
          </a:pPr>
          <a:r>
            <a:rPr lang="en-GB" sz="1100" baseline="0"/>
            <a:t>  A p</a:t>
          </a:r>
          <a:r>
            <a:rPr lang="en-GB" sz="1100" b="1" baseline="0"/>
            <a:t>roposed biomass strategy </a:t>
          </a:r>
          <a:r>
            <a:rPr lang="en-GB" sz="1100" baseline="0"/>
            <a:t>- Include other renewables such as solar water heating, reduction in load from increased thermal insulation or</a:t>
          </a:r>
          <a:br>
            <a:rPr lang="en-GB" sz="1100" baseline="0"/>
          </a:br>
          <a:r>
            <a:rPr lang="en-GB" sz="1100" baseline="0"/>
            <a:t>   fabric  changes,  use of buffer vessels.  Create a summer water heating and low-load strategy.  Outline proposed biomass boiler sizing with </a:t>
          </a:r>
          <a:br>
            <a:rPr lang="en-GB" sz="1100" baseline="0"/>
          </a:br>
          <a:r>
            <a:rPr lang="en-GB" sz="1100" baseline="0"/>
            <a:t>   justification in terms  of heat  loads and boiler sizing.  Create controls and zoning.</a:t>
          </a:r>
        </a:p>
        <a:p>
          <a:pPr>
            <a:buFont typeface="Arial" pitchFamily="34" charset="0"/>
            <a:buChar char="•"/>
          </a:pPr>
          <a:r>
            <a:rPr lang="en-GB" sz="1100" baseline="0"/>
            <a:t>  </a:t>
          </a:r>
          <a:r>
            <a:rPr lang="en-GB" sz="1100" b="1" baseline="0"/>
            <a:t>Estimated capital costs </a:t>
          </a:r>
          <a:r>
            <a:rPr lang="en-GB" sz="1100" baseline="0"/>
            <a:t>- Produce a summary of estimated capital costs with assumptions and an overview of all components and capital costs.</a:t>
          </a:r>
        </a:p>
        <a:p>
          <a:pPr>
            <a:buFont typeface="Arial" pitchFamily="34" charset="0"/>
            <a:buChar char="•"/>
          </a:pPr>
          <a:r>
            <a:rPr lang="en-GB" sz="1100" baseline="0"/>
            <a:t>  </a:t>
          </a:r>
          <a:r>
            <a:rPr lang="en-GB" sz="1100" b="1" baseline="0"/>
            <a:t>Plans/site layout </a:t>
          </a:r>
          <a:r>
            <a:rPr lang="en-GB" sz="1100" baseline="0"/>
            <a:t>- Show proposed location of boiler/s and fuel storage, layout of heating mains and district heating layout with accurate </a:t>
          </a:r>
          <a:br>
            <a:rPr lang="en-GB" sz="1100" baseline="0"/>
          </a:br>
          <a:r>
            <a:rPr lang="en-GB" sz="1100" baseline="0"/>
            <a:t>   measurements.  Layout of deliveries, access, reversing and parking.</a:t>
          </a:r>
        </a:p>
        <a:p>
          <a:pPr>
            <a:buFont typeface="Arial" pitchFamily="34" charset="0"/>
            <a:buChar char="•"/>
          </a:pPr>
          <a:r>
            <a:rPr lang="en-GB" sz="1100"/>
            <a:t>  </a:t>
          </a:r>
          <a:r>
            <a:rPr lang="en-GB" sz="1100" b="1"/>
            <a:t>Links with other projects </a:t>
          </a:r>
          <a:r>
            <a:rPr lang="en-GB" sz="1100"/>
            <a:t>- Review any projects likely to happen within the short-term (1-2 yrs),</a:t>
          </a:r>
          <a:r>
            <a:rPr lang="en-GB" sz="1100" baseline="0"/>
            <a:t> medium (2-5 yrs) and long-term (5yrs+) along </a:t>
          </a:r>
          <a:br>
            <a:rPr lang="en-GB" sz="1100" baseline="0"/>
          </a:br>
          <a:r>
            <a:rPr lang="en-GB" sz="1100" baseline="0"/>
            <a:t>    with implications and risks.</a:t>
          </a:r>
        </a:p>
        <a:p>
          <a:pPr>
            <a:buFont typeface="Arial" pitchFamily="34" charset="0"/>
            <a:buChar char="•"/>
          </a:pPr>
          <a:r>
            <a:rPr lang="en-GB" sz="1100" baseline="0"/>
            <a:t>  </a:t>
          </a:r>
          <a:r>
            <a:rPr lang="en-GB" sz="1100" b="1" baseline="0"/>
            <a:t>Maintenance</a:t>
          </a:r>
          <a:r>
            <a:rPr lang="en-GB" sz="1100" baseline="0"/>
            <a:t> - Produce a summary of maintenance, implications and likely costs.</a:t>
          </a:r>
        </a:p>
        <a:p>
          <a:pPr>
            <a:buFont typeface="Arial" pitchFamily="34" charset="0"/>
            <a:buChar char="•"/>
          </a:pPr>
          <a:r>
            <a:rPr lang="en-GB" sz="1100" baseline="0"/>
            <a:t>  </a:t>
          </a:r>
          <a:r>
            <a:rPr lang="en-GB" sz="1100" b="1" baseline="0"/>
            <a:t>Benefits</a:t>
          </a:r>
          <a:r>
            <a:rPr lang="en-GB" sz="1100" baseline="0"/>
            <a:t> -  Detail benefits and reasons for undertaking this scheme i.e.. carbon, CO2, local employment.</a:t>
          </a:r>
        </a:p>
        <a:p>
          <a:pPr>
            <a:buFont typeface="Arial" pitchFamily="34" charset="0"/>
            <a:buChar char="•"/>
          </a:pPr>
          <a:r>
            <a:rPr lang="en-GB" sz="1100" baseline="0"/>
            <a:t>  </a:t>
          </a:r>
          <a:r>
            <a:rPr lang="en-GB" sz="1100" b="1" baseline="0"/>
            <a:t>DECC rating </a:t>
          </a:r>
          <a:r>
            <a:rPr lang="en-GB" sz="1100" baseline="0"/>
            <a:t>- Produce an estimated DECC rating with biomass to prove how biomass will improve the DECC rating.</a:t>
          </a:r>
        </a:p>
        <a:p>
          <a:pPr>
            <a:buFont typeface="Arial" pitchFamily="34" charset="0"/>
            <a:buChar char="•"/>
          </a:pPr>
          <a:r>
            <a:rPr lang="en-GB" sz="1100" baseline="0"/>
            <a:t>  </a:t>
          </a:r>
          <a:r>
            <a:rPr lang="en-GB" sz="1100" b="1" baseline="0"/>
            <a:t>Financial analysis </a:t>
          </a:r>
          <a:r>
            <a:rPr lang="en-GB" sz="1100" baseline="0"/>
            <a:t>- Detailed financial analysis that includes total capital cost, capital cost per kW and cost per tonne of carbon saved.</a:t>
          </a:r>
        </a:p>
        <a:p>
          <a:pPr>
            <a:buFont typeface="Arial" pitchFamily="34" charset="0"/>
            <a:buChar char="•"/>
          </a:pPr>
          <a:r>
            <a:rPr lang="en-GB" sz="1100" baseline="0"/>
            <a:t>  </a:t>
          </a:r>
          <a:r>
            <a:rPr lang="en-GB" sz="1100" b="1" baseline="0"/>
            <a:t>Risk  assessment </a:t>
          </a:r>
          <a:r>
            <a:rPr lang="en-GB" sz="1100" baseline="0"/>
            <a:t> - Detail all risks.</a:t>
          </a:r>
        </a:p>
        <a:p>
          <a:pPr>
            <a:buFont typeface="Arial" pitchFamily="34" charset="0"/>
            <a:buChar char="•"/>
          </a:pPr>
          <a:r>
            <a:rPr lang="en-GB" sz="1100" baseline="0"/>
            <a:t>  </a:t>
          </a:r>
          <a:r>
            <a:rPr lang="en-GB" sz="1100" b="1" baseline="0"/>
            <a:t>Summary</a:t>
          </a:r>
          <a:r>
            <a:rPr lang="en-GB" sz="1100" baseline="0"/>
            <a:t> - A detailed overview with concise recommendations.</a:t>
          </a:r>
        </a:p>
      </xdr:txBody>
    </xdr:sp>
    <xdr:clientData/>
  </xdr:twoCellAnchor>
  <xdr:twoCellAnchor>
    <xdr:from>
      <xdr:col>0</xdr:col>
      <xdr:colOff>31750</xdr:colOff>
      <xdr:row>176</xdr:row>
      <xdr:rowOff>47625</xdr:rowOff>
    </xdr:from>
    <xdr:to>
      <xdr:col>8</xdr:col>
      <xdr:colOff>0</xdr:colOff>
      <xdr:row>195</xdr:row>
      <xdr:rowOff>0</xdr:rowOff>
    </xdr:to>
    <xdr:sp macro="" textlink="" fLocksText="0">
      <xdr:nvSpPr>
        <xdr:cNvPr id="3" name="TextBox 2"/>
        <xdr:cNvSpPr txBox="1"/>
      </xdr:nvSpPr>
      <xdr:spPr>
        <a:xfrm>
          <a:off x="31750" y="38909625"/>
          <a:ext cx="7683500" cy="4295775"/>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endParaRPr lang="en-GB" sz="1100"/>
        </a:p>
      </xdr:txBody>
    </xdr:sp>
    <xdr:clientData fLocksWithSheet="0"/>
  </xdr:twoCellAnchor>
  <xdr:twoCellAnchor>
    <xdr:from>
      <xdr:col>0</xdr:col>
      <xdr:colOff>17318</xdr:colOff>
      <xdr:row>158</xdr:row>
      <xdr:rowOff>59531</xdr:rowOff>
    </xdr:from>
    <xdr:to>
      <xdr:col>6</xdr:col>
      <xdr:colOff>916517</xdr:colOff>
      <xdr:row>167</xdr:row>
      <xdr:rowOff>0</xdr:rowOff>
    </xdr:to>
    <xdr:sp macro="" textlink="" fLocksText="0">
      <xdr:nvSpPr>
        <xdr:cNvPr id="4" name="TextBox 3"/>
        <xdr:cNvSpPr txBox="1"/>
      </xdr:nvSpPr>
      <xdr:spPr>
        <a:xfrm>
          <a:off x="17318" y="35035331"/>
          <a:ext cx="6785649" cy="1997869"/>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endParaRPr lang="en-GB" sz="1100"/>
        </a:p>
      </xdr:txBody>
    </xdr:sp>
    <xdr:clientData fLocksWithSheet="0"/>
  </xdr:twoCellAnchor>
  <xdr:twoCellAnchor>
    <xdr:from>
      <xdr:col>4</xdr:col>
      <xdr:colOff>31751</xdr:colOff>
      <xdr:row>198</xdr:row>
      <xdr:rowOff>47625</xdr:rowOff>
    </xdr:from>
    <xdr:to>
      <xdr:col>8</xdr:col>
      <xdr:colOff>0</xdr:colOff>
      <xdr:row>208</xdr:row>
      <xdr:rowOff>11906</xdr:rowOff>
    </xdr:to>
    <xdr:sp macro="" textlink="" fLocksText="0">
      <xdr:nvSpPr>
        <xdr:cNvPr id="5" name="TextBox 4"/>
        <xdr:cNvSpPr txBox="1"/>
      </xdr:nvSpPr>
      <xdr:spPr>
        <a:xfrm>
          <a:off x="4089401" y="43710225"/>
          <a:ext cx="3625849" cy="2250281"/>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endParaRPr lang="en-GB" sz="1100"/>
        </a:p>
      </xdr:txBody>
    </xdr:sp>
    <xdr:clientData fLocksWithSheet="0"/>
  </xdr:twoCellAnchor>
  <xdr:twoCellAnchor>
    <xdr:from>
      <xdr:col>4</xdr:col>
      <xdr:colOff>31749</xdr:colOff>
      <xdr:row>211</xdr:row>
      <xdr:rowOff>47625</xdr:rowOff>
    </xdr:from>
    <xdr:to>
      <xdr:col>8</xdr:col>
      <xdr:colOff>0</xdr:colOff>
      <xdr:row>219</xdr:row>
      <xdr:rowOff>226218</xdr:rowOff>
    </xdr:to>
    <xdr:sp macro="" textlink="" fLocksText="0">
      <xdr:nvSpPr>
        <xdr:cNvPr id="6" name="TextBox 5"/>
        <xdr:cNvSpPr txBox="1"/>
      </xdr:nvSpPr>
      <xdr:spPr>
        <a:xfrm>
          <a:off x="4089399" y="46682025"/>
          <a:ext cx="3625851" cy="2007393"/>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endParaRPr lang="en-GB" sz="1100"/>
        </a:p>
      </xdr:txBody>
    </xdr:sp>
    <xdr:clientData fLocksWithSheet="0"/>
  </xdr:twoCellAnchor>
  <xdr:twoCellAnchor>
    <xdr:from>
      <xdr:col>4</xdr:col>
      <xdr:colOff>34638</xdr:colOff>
      <xdr:row>225</xdr:row>
      <xdr:rowOff>47625</xdr:rowOff>
    </xdr:from>
    <xdr:to>
      <xdr:col>8</xdr:col>
      <xdr:colOff>1</xdr:colOff>
      <xdr:row>244</xdr:row>
      <xdr:rowOff>11907</xdr:rowOff>
    </xdr:to>
    <xdr:sp macro="" textlink="" fLocksText="0">
      <xdr:nvSpPr>
        <xdr:cNvPr id="7" name="TextBox 6"/>
        <xdr:cNvSpPr txBox="1"/>
      </xdr:nvSpPr>
      <xdr:spPr>
        <a:xfrm>
          <a:off x="4092288" y="49653825"/>
          <a:ext cx="3622963" cy="4307682"/>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endParaRPr lang="en-GB" sz="1100"/>
        </a:p>
      </xdr:txBody>
    </xdr:sp>
    <xdr:clientData fLocksWithSheet="0"/>
  </xdr:twoCellAnchor>
  <xdr:twoCellAnchor>
    <xdr:from>
      <xdr:col>0</xdr:col>
      <xdr:colOff>25979</xdr:colOff>
      <xdr:row>264</xdr:row>
      <xdr:rowOff>47625</xdr:rowOff>
    </xdr:from>
    <xdr:to>
      <xdr:col>8</xdr:col>
      <xdr:colOff>11907</xdr:colOff>
      <xdr:row>278</xdr:row>
      <xdr:rowOff>190500</xdr:rowOff>
    </xdr:to>
    <xdr:sp macro="" textlink="" fLocksText="0">
      <xdr:nvSpPr>
        <xdr:cNvPr id="8" name="TextBox 7"/>
        <xdr:cNvSpPr txBox="1"/>
      </xdr:nvSpPr>
      <xdr:spPr>
        <a:xfrm>
          <a:off x="25979" y="58340625"/>
          <a:ext cx="7701178" cy="3343275"/>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endParaRPr lang="en-GB" sz="1100"/>
        </a:p>
      </xdr:txBody>
    </xdr:sp>
    <xdr:clientData fLocksWithSheet="0"/>
  </xdr:twoCellAnchor>
  <xdr:twoCellAnchor>
    <xdr:from>
      <xdr:col>0</xdr:col>
      <xdr:colOff>25977</xdr:colOff>
      <xdr:row>321</xdr:row>
      <xdr:rowOff>52916</xdr:rowOff>
    </xdr:from>
    <xdr:to>
      <xdr:col>8</xdr:col>
      <xdr:colOff>0</xdr:colOff>
      <xdr:row>327</xdr:row>
      <xdr:rowOff>10583</xdr:rowOff>
    </xdr:to>
    <xdr:sp macro="" textlink="" fLocksText="0">
      <xdr:nvSpPr>
        <xdr:cNvPr id="9" name="TextBox 8"/>
        <xdr:cNvSpPr txBox="1"/>
      </xdr:nvSpPr>
      <xdr:spPr>
        <a:xfrm>
          <a:off x="25977" y="70242641"/>
          <a:ext cx="7689273" cy="1138767"/>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endParaRPr lang="en-GB" sz="1100"/>
        </a:p>
      </xdr:txBody>
    </xdr:sp>
    <xdr:clientData fLocksWithSheet="0"/>
  </xdr:twoCellAnchor>
</xdr:wsDr>
</file>

<file path=xl/drawings/drawing7.xml><?xml version="1.0" encoding="utf-8"?>
<xdr:wsDr xmlns:xdr="http://schemas.openxmlformats.org/drawingml/2006/spreadsheetDrawing" xmlns:a="http://schemas.openxmlformats.org/drawingml/2006/main">
  <xdr:twoCellAnchor>
    <xdr:from>
      <xdr:col>7</xdr:col>
      <xdr:colOff>163285</xdr:colOff>
      <xdr:row>104</xdr:row>
      <xdr:rowOff>0</xdr:rowOff>
    </xdr:from>
    <xdr:to>
      <xdr:col>14</xdr:col>
      <xdr:colOff>217713</xdr:colOff>
      <xdr:row>126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340179</xdr:colOff>
      <xdr:row>104</xdr:row>
      <xdr:rowOff>0</xdr:rowOff>
    </xdr:from>
    <xdr:to>
      <xdr:col>20</xdr:col>
      <xdr:colOff>1034143</xdr:colOff>
      <xdr:row>126</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31750</xdr:colOff>
      <xdr:row>170</xdr:row>
      <xdr:rowOff>71438</xdr:rowOff>
    </xdr:from>
    <xdr:to>
      <xdr:col>8</xdr:col>
      <xdr:colOff>0</xdr:colOff>
      <xdr:row>189</xdr:row>
      <xdr:rowOff>0</xdr:rowOff>
    </xdr:to>
    <xdr:sp macro="" textlink="" fLocksText="0">
      <xdr:nvSpPr>
        <xdr:cNvPr id="2" name="TextBox 1"/>
        <xdr:cNvSpPr txBox="1"/>
      </xdr:nvSpPr>
      <xdr:spPr>
        <a:xfrm>
          <a:off x="31750" y="38933438"/>
          <a:ext cx="8083550" cy="4271962"/>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endParaRPr lang="en-GB" sz="1100"/>
        </a:p>
      </xdr:txBody>
    </xdr:sp>
    <xdr:clientData fLocksWithSheet="0"/>
  </xdr:twoCellAnchor>
  <xdr:twoCellAnchor>
    <xdr:from>
      <xdr:col>0</xdr:col>
      <xdr:colOff>17318</xdr:colOff>
      <xdr:row>153</xdr:row>
      <xdr:rowOff>71437</xdr:rowOff>
    </xdr:from>
    <xdr:to>
      <xdr:col>6</xdr:col>
      <xdr:colOff>973667</xdr:colOff>
      <xdr:row>162</xdr:row>
      <xdr:rowOff>0</xdr:rowOff>
    </xdr:to>
    <xdr:sp macro="" textlink="" fLocksText="0">
      <xdr:nvSpPr>
        <xdr:cNvPr id="3" name="TextBox 2"/>
        <xdr:cNvSpPr txBox="1"/>
      </xdr:nvSpPr>
      <xdr:spPr>
        <a:xfrm>
          <a:off x="17318" y="35047237"/>
          <a:ext cx="7109499" cy="1985963"/>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endParaRPr lang="en-GB" sz="1100"/>
        </a:p>
      </xdr:txBody>
    </xdr:sp>
    <xdr:clientData fLocksWithSheet="0"/>
  </xdr:twoCellAnchor>
  <xdr:twoCellAnchor>
    <xdr:from>
      <xdr:col>0</xdr:col>
      <xdr:colOff>219417</xdr:colOff>
      <xdr:row>9</xdr:row>
      <xdr:rowOff>42523</xdr:rowOff>
    </xdr:from>
    <xdr:to>
      <xdr:col>8</xdr:col>
      <xdr:colOff>963083</xdr:colOff>
      <xdr:row>26</xdr:row>
      <xdr:rowOff>142875</xdr:rowOff>
    </xdr:to>
    <xdr:sp macro="" textlink="">
      <xdr:nvSpPr>
        <xdr:cNvPr id="4" name="TextBox 3"/>
        <xdr:cNvSpPr txBox="1"/>
      </xdr:nvSpPr>
      <xdr:spPr>
        <a:xfrm>
          <a:off x="219417" y="2099923"/>
          <a:ext cx="8858966" cy="3986552"/>
        </a:xfrm>
        <a:prstGeom prst="rect">
          <a:avLst/>
        </a:prstGeom>
        <a:solidFill>
          <a:srgbClr val="0070C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t"/>
        <a:lstStyle/>
        <a:p>
          <a:r>
            <a:rPr lang="en-GB" sz="1400"/>
            <a:t>A biomass report</a:t>
          </a:r>
          <a:r>
            <a:rPr lang="en-GB" sz="1400" baseline="0"/>
            <a:t> should  be produced alongside this pre-install form .  The report should include:</a:t>
          </a:r>
        </a:p>
        <a:p>
          <a:pPr>
            <a:buFont typeface="Arial" pitchFamily="34" charset="0"/>
            <a:buChar char="•"/>
          </a:pPr>
          <a:r>
            <a:rPr lang="en-GB" sz="1100"/>
            <a:t>  A</a:t>
          </a:r>
          <a:r>
            <a:rPr lang="en-GB" sz="1100" baseline="0"/>
            <a:t> d</a:t>
          </a:r>
          <a:r>
            <a:rPr lang="en-GB" sz="1100" b="1"/>
            <a:t>escription of the site and surrounding</a:t>
          </a:r>
          <a:r>
            <a:rPr lang="en-GB" sz="1100" b="1" baseline="0"/>
            <a:t> facilities</a:t>
          </a:r>
          <a:r>
            <a:rPr lang="en-GB" sz="1100" baseline="0"/>
            <a:t>.</a:t>
          </a:r>
        </a:p>
        <a:p>
          <a:pPr>
            <a:buFont typeface="Arial" pitchFamily="34" charset="0"/>
            <a:buChar char="•"/>
          </a:pPr>
          <a:r>
            <a:rPr lang="en-GB" sz="1100" baseline="0"/>
            <a:t>  Describe building uses that will have an influence  on boiler sizing e.g. sports halls, special temprature needs and kitchens etc.</a:t>
          </a:r>
        </a:p>
        <a:p>
          <a:pPr>
            <a:buFont typeface="Arial" pitchFamily="34" charset="0"/>
            <a:buChar char="•"/>
          </a:pPr>
          <a:r>
            <a:rPr lang="en-GB" sz="1100" baseline="0"/>
            <a:t>  Describe links with other renewables and any boiler sizing.  Include buffer vessel / clorifier with solar coil recommendations.</a:t>
          </a:r>
        </a:p>
        <a:p>
          <a:pPr>
            <a:buFont typeface="Arial" pitchFamily="34" charset="0"/>
            <a:buChar char="•"/>
          </a:pPr>
          <a:r>
            <a:rPr lang="en-GB" sz="1100" baseline="0"/>
            <a:t>  </a:t>
          </a:r>
          <a:r>
            <a:rPr lang="en-GB" sz="1100" b="1" baseline="0"/>
            <a:t>Limitations and constraints  </a:t>
          </a:r>
          <a:r>
            <a:rPr lang="en-GB" sz="1100" b="0" baseline="0"/>
            <a:t>- De</a:t>
          </a:r>
          <a:r>
            <a:rPr lang="en-GB" sz="1100" baseline="0"/>
            <a:t>liveries, location of boiler and fuel store, noise and emissions.</a:t>
          </a:r>
        </a:p>
        <a:p>
          <a:pPr>
            <a:buFont typeface="Arial" pitchFamily="34" charset="0"/>
            <a:buChar char="•"/>
          </a:pPr>
          <a:r>
            <a:rPr lang="en-GB" sz="1100" baseline="0"/>
            <a:t>  </a:t>
          </a:r>
          <a:r>
            <a:rPr lang="en-GB" sz="1100" b="1" baseline="0"/>
            <a:t>A report on existing systems</a:t>
          </a:r>
          <a:r>
            <a:rPr lang="en-GB" sz="1100" baseline="0"/>
            <a:t> - conditions, life expectancy, maintenance costs, likely replacement.</a:t>
          </a:r>
        </a:p>
        <a:p>
          <a:pPr>
            <a:buFont typeface="Arial" pitchFamily="34" charset="0"/>
            <a:buChar char="•"/>
          </a:pPr>
          <a:r>
            <a:rPr lang="en-GB" sz="1100" baseline="0"/>
            <a:t>  List existing equipment to be used or replaced.</a:t>
          </a:r>
        </a:p>
        <a:p>
          <a:pPr>
            <a:buFont typeface="Arial" pitchFamily="34" charset="0"/>
            <a:buChar char="•"/>
          </a:pPr>
          <a:r>
            <a:rPr lang="en-GB" sz="1100" baseline="0"/>
            <a:t>  </a:t>
          </a:r>
          <a:r>
            <a:rPr lang="en-GB" sz="1100" b="1" baseline="0"/>
            <a:t>Existing revenue usage </a:t>
          </a:r>
          <a:r>
            <a:rPr lang="en-GB" sz="1100" baseline="0"/>
            <a:t>- Detailed analysis of existing running costs, including fuel.</a:t>
          </a:r>
        </a:p>
        <a:p>
          <a:pPr>
            <a:buFont typeface="Arial" pitchFamily="34" charset="0"/>
            <a:buChar char="•"/>
          </a:pPr>
          <a:r>
            <a:rPr lang="en-GB" sz="1100" baseline="0"/>
            <a:t>  A p</a:t>
          </a:r>
          <a:r>
            <a:rPr lang="en-GB" sz="1100" b="1" baseline="0"/>
            <a:t>roposed biomass strategy </a:t>
          </a:r>
          <a:r>
            <a:rPr lang="en-GB" sz="1100" baseline="0"/>
            <a:t>- Include other renewables such as solar water heating, reduction in load from increased thermal insulation or</a:t>
          </a:r>
          <a:br>
            <a:rPr lang="en-GB" sz="1100" baseline="0"/>
          </a:br>
          <a:r>
            <a:rPr lang="en-GB" sz="1100" baseline="0"/>
            <a:t>   fabric  changes,  use of buffer vessels.  Create a summer water heating and low-load strategy.  Outline proposed biomass boiler sizing with </a:t>
          </a:r>
          <a:br>
            <a:rPr lang="en-GB" sz="1100" baseline="0"/>
          </a:br>
          <a:r>
            <a:rPr lang="en-GB" sz="1100" baseline="0"/>
            <a:t>   justification in terms  of heat  loads and boiler sizing.  Create controls and zoning.</a:t>
          </a:r>
        </a:p>
        <a:p>
          <a:pPr>
            <a:buFont typeface="Arial" pitchFamily="34" charset="0"/>
            <a:buChar char="•"/>
          </a:pPr>
          <a:r>
            <a:rPr lang="en-GB" sz="1100" baseline="0"/>
            <a:t>  </a:t>
          </a:r>
          <a:r>
            <a:rPr lang="en-GB" sz="1100" b="1" baseline="0"/>
            <a:t>Estimated capital costs </a:t>
          </a:r>
          <a:r>
            <a:rPr lang="en-GB" sz="1100" baseline="0"/>
            <a:t>- Produce a summary of estimated capital costs with assumptions and an overview of all components and capital costs.</a:t>
          </a:r>
        </a:p>
        <a:p>
          <a:pPr>
            <a:buFont typeface="Arial" pitchFamily="34" charset="0"/>
            <a:buChar char="•"/>
          </a:pPr>
          <a:r>
            <a:rPr lang="en-GB" sz="1100" baseline="0"/>
            <a:t>  </a:t>
          </a:r>
          <a:r>
            <a:rPr lang="en-GB" sz="1100" b="1" baseline="0"/>
            <a:t>Plans/site layout </a:t>
          </a:r>
          <a:r>
            <a:rPr lang="en-GB" sz="1100" baseline="0"/>
            <a:t>- Show proposed location of boiler/s and fuel storage, layout of heating mains and district heating layout with accurate </a:t>
          </a:r>
          <a:br>
            <a:rPr lang="en-GB" sz="1100" baseline="0"/>
          </a:br>
          <a:r>
            <a:rPr lang="en-GB" sz="1100" baseline="0"/>
            <a:t>   measurements.  Layout of deliveries, access, reversing and parking.</a:t>
          </a:r>
        </a:p>
        <a:p>
          <a:pPr>
            <a:buFont typeface="Arial" pitchFamily="34" charset="0"/>
            <a:buChar char="•"/>
          </a:pPr>
          <a:r>
            <a:rPr lang="en-GB" sz="1100"/>
            <a:t>  </a:t>
          </a:r>
          <a:r>
            <a:rPr lang="en-GB" sz="1100" b="1"/>
            <a:t>Links with other projects </a:t>
          </a:r>
          <a:r>
            <a:rPr lang="en-GB" sz="1100"/>
            <a:t>- Review any projects likely to happen within the short-term (1-2 yrs),</a:t>
          </a:r>
          <a:r>
            <a:rPr lang="en-GB" sz="1100" baseline="0"/>
            <a:t> medium (2-5 yrs) and long-term (5yrs+) along </a:t>
          </a:r>
          <a:br>
            <a:rPr lang="en-GB" sz="1100" baseline="0"/>
          </a:br>
          <a:r>
            <a:rPr lang="en-GB" sz="1100" baseline="0"/>
            <a:t>    with implications and risks.</a:t>
          </a:r>
        </a:p>
        <a:p>
          <a:pPr>
            <a:buFont typeface="Arial" pitchFamily="34" charset="0"/>
            <a:buChar char="•"/>
          </a:pPr>
          <a:r>
            <a:rPr lang="en-GB" sz="1100" baseline="0"/>
            <a:t>  </a:t>
          </a:r>
          <a:r>
            <a:rPr lang="en-GB" sz="1100" b="1" baseline="0"/>
            <a:t>Maintenance</a:t>
          </a:r>
          <a:r>
            <a:rPr lang="en-GB" sz="1100" baseline="0"/>
            <a:t> - Produce a summary of maintenance, implications and likely costs.</a:t>
          </a:r>
        </a:p>
        <a:p>
          <a:pPr>
            <a:buFont typeface="Arial" pitchFamily="34" charset="0"/>
            <a:buChar char="•"/>
          </a:pPr>
          <a:r>
            <a:rPr lang="en-GB" sz="1100" baseline="0"/>
            <a:t>  </a:t>
          </a:r>
          <a:r>
            <a:rPr lang="en-GB" sz="1100" b="1" baseline="0"/>
            <a:t>Benefits</a:t>
          </a:r>
          <a:r>
            <a:rPr lang="en-GB" sz="1100" baseline="0"/>
            <a:t> -  Detail benefits and reasons for undertaking this scheme i.e.. carbon, CO2, local employment.</a:t>
          </a:r>
        </a:p>
        <a:p>
          <a:pPr>
            <a:buFont typeface="Arial" pitchFamily="34" charset="0"/>
            <a:buChar char="•"/>
          </a:pPr>
          <a:r>
            <a:rPr lang="en-GB" sz="1100" baseline="0"/>
            <a:t>  </a:t>
          </a:r>
          <a:r>
            <a:rPr lang="en-GB" sz="1100" b="1" baseline="0"/>
            <a:t>DECC rating </a:t>
          </a:r>
          <a:r>
            <a:rPr lang="en-GB" sz="1100" baseline="0"/>
            <a:t>- Produce an estimated DECC rating with biomass to prove how biomass will improve the DECC rating.</a:t>
          </a:r>
        </a:p>
        <a:p>
          <a:pPr>
            <a:buFont typeface="Arial" pitchFamily="34" charset="0"/>
            <a:buChar char="•"/>
          </a:pPr>
          <a:r>
            <a:rPr lang="en-GB" sz="1100" baseline="0"/>
            <a:t>  </a:t>
          </a:r>
          <a:r>
            <a:rPr lang="en-GB" sz="1100" b="1" baseline="0"/>
            <a:t>Financial analysis </a:t>
          </a:r>
          <a:r>
            <a:rPr lang="en-GB" sz="1100" baseline="0"/>
            <a:t>- Detailed financial analysis that includes total capital cost, capital cost per kW and cost per tonne of carbon saved.</a:t>
          </a:r>
        </a:p>
        <a:p>
          <a:pPr>
            <a:buFont typeface="Arial" pitchFamily="34" charset="0"/>
            <a:buChar char="•"/>
          </a:pPr>
          <a:r>
            <a:rPr lang="en-GB" sz="1100" baseline="0"/>
            <a:t>  </a:t>
          </a:r>
          <a:r>
            <a:rPr lang="en-GB" sz="1100" b="1" baseline="0"/>
            <a:t>Risk  assessment </a:t>
          </a:r>
          <a:r>
            <a:rPr lang="en-GB" sz="1100" baseline="0"/>
            <a:t> - Detail all risks.</a:t>
          </a:r>
        </a:p>
        <a:p>
          <a:pPr>
            <a:buFont typeface="Arial" pitchFamily="34" charset="0"/>
            <a:buChar char="•"/>
          </a:pPr>
          <a:r>
            <a:rPr lang="en-GB" sz="1100" baseline="0"/>
            <a:t>  </a:t>
          </a:r>
          <a:r>
            <a:rPr lang="en-GB" sz="1100" b="1" baseline="0"/>
            <a:t>Summary</a:t>
          </a:r>
          <a:r>
            <a:rPr lang="en-GB" sz="1100" baseline="0"/>
            <a:t> - A detailed overview with concise recommendations.</a:t>
          </a:r>
        </a:p>
      </xdr:txBody>
    </xdr:sp>
    <xdr:clientData/>
  </xdr:twoCellAnchor>
  <xdr:twoCellAnchor>
    <xdr:from>
      <xdr:col>4</xdr:col>
      <xdr:colOff>31751</xdr:colOff>
      <xdr:row>192</xdr:row>
      <xdr:rowOff>59531</xdr:rowOff>
    </xdr:from>
    <xdr:to>
      <xdr:col>8</xdr:col>
      <xdr:colOff>0</xdr:colOff>
      <xdr:row>202</xdr:row>
      <xdr:rowOff>11906</xdr:rowOff>
    </xdr:to>
    <xdr:sp macro="" textlink="" fLocksText="0">
      <xdr:nvSpPr>
        <xdr:cNvPr id="5" name="TextBox 4"/>
        <xdr:cNvSpPr txBox="1"/>
      </xdr:nvSpPr>
      <xdr:spPr>
        <a:xfrm>
          <a:off x="4222751" y="43950731"/>
          <a:ext cx="3892549" cy="2238375"/>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endParaRPr lang="en-GB" sz="1100"/>
        </a:p>
      </xdr:txBody>
    </xdr:sp>
    <xdr:clientData fLocksWithSheet="0"/>
  </xdr:twoCellAnchor>
  <xdr:twoCellAnchor>
    <xdr:from>
      <xdr:col>4</xdr:col>
      <xdr:colOff>31749</xdr:colOff>
      <xdr:row>205</xdr:row>
      <xdr:rowOff>47625</xdr:rowOff>
    </xdr:from>
    <xdr:to>
      <xdr:col>8</xdr:col>
      <xdr:colOff>0</xdr:colOff>
      <xdr:row>214</xdr:row>
      <xdr:rowOff>0</xdr:rowOff>
    </xdr:to>
    <xdr:sp macro="" textlink="" fLocksText="0">
      <xdr:nvSpPr>
        <xdr:cNvPr id="6" name="TextBox 5"/>
        <xdr:cNvSpPr txBox="1"/>
      </xdr:nvSpPr>
      <xdr:spPr>
        <a:xfrm>
          <a:off x="4222749" y="46910625"/>
          <a:ext cx="3892551" cy="2009775"/>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endParaRPr lang="en-GB" sz="1100"/>
        </a:p>
      </xdr:txBody>
    </xdr:sp>
    <xdr:clientData fLocksWithSheet="0"/>
  </xdr:twoCellAnchor>
  <xdr:twoCellAnchor>
    <xdr:from>
      <xdr:col>4</xdr:col>
      <xdr:colOff>34638</xdr:colOff>
      <xdr:row>219</xdr:row>
      <xdr:rowOff>47625</xdr:rowOff>
    </xdr:from>
    <xdr:to>
      <xdr:col>8</xdr:col>
      <xdr:colOff>1</xdr:colOff>
      <xdr:row>238</xdr:row>
      <xdr:rowOff>11907</xdr:rowOff>
    </xdr:to>
    <xdr:sp macro="" textlink="" fLocksText="0">
      <xdr:nvSpPr>
        <xdr:cNvPr id="7" name="TextBox 6"/>
        <xdr:cNvSpPr txBox="1"/>
      </xdr:nvSpPr>
      <xdr:spPr>
        <a:xfrm>
          <a:off x="4225638" y="50111025"/>
          <a:ext cx="3889663" cy="4307682"/>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endParaRPr lang="en-GB" sz="1100"/>
        </a:p>
      </xdr:txBody>
    </xdr:sp>
    <xdr:clientData fLocksWithSheet="0"/>
  </xdr:twoCellAnchor>
  <xdr:twoCellAnchor>
    <xdr:from>
      <xdr:col>0</xdr:col>
      <xdr:colOff>25979</xdr:colOff>
      <xdr:row>255</xdr:row>
      <xdr:rowOff>59531</xdr:rowOff>
    </xdr:from>
    <xdr:to>
      <xdr:col>8</xdr:col>
      <xdr:colOff>11907</xdr:colOff>
      <xdr:row>270</xdr:row>
      <xdr:rowOff>0</xdr:rowOff>
    </xdr:to>
    <xdr:sp macro="" textlink="" fLocksText="0">
      <xdr:nvSpPr>
        <xdr:cNvPr id="8" name="TextBox 7"/>
        <xdr:cNvSpPr txBox="1"/>
      </xdr:nvSpPr>
      <xdr:spPr>
        <a:xfrm>
          <a:off x="25979" y="58352531"/>
          <a:ext cx="8101228" cy="3369469"/>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endParaRPr lang="en-GB" sz="1100"/>
        </a:p>
      </xdr:txBody>
    </xdr:sp>
    <xdr:clientData fLocksWithSheet="0"/>
  </xdr:twoCellAnchor>
  <xdr:twoCellAnchor>
    <xdr:from>
      <xdr:col>0</xdr:col>
      <xdr:colOff>25977</xdr:colOff>
      <xdr:row>308</xdr:row>
      <xdr:rowOff>52916</xdr:rowOff>
    </xdr:from>
    <xdr:to>
      <xdr:col>8</xdr:col>
      <xdr:colOff>0</xdr:colOff>
      <xdr:row>314</xdr:row>
      <xdr:rowOff>10583</xdr:rowOff>
    </xdr:to>
    <xdr:sp macro="" textlink="" fLocksText="0">
      <xdr:nvSpPr>
        <xdr:cNvPr id="9" name="TextBox 8"/>
        <xdr:cNvSpPr txBox="1"/>
      </xdr:nvSpPr>
      <xdr:spPr>
        <a:xfrm>
          <a:off x="25977" y="70461716"/>
          <a:ext cx="8089323" cy="1329267"/>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endParaRPr lang="en-GB" sz="1100"/>
        </a:p>
      </xdr:txBody>
    </xdr:sp>
    <xdr:clientData fLocksWithSheet="0"/>
  </xdr:twoCellAnchor>
</xdr:wsDr>
</file>

<file path=xl/drawings/drawing9.xml><?xml version="1.0" encoding="utf-8"?>
<xdr:wsDr xmlns:xdr="http://schemas.openxmlformats.org/drawingml/2006/spreadsheetDrawing" xmlns:a="http://schemas.openxmlformats.org/drawingml/2006/main">
  <xdr:twoCellAnchor>
    <xdr:from>
      <xdr:col>0</xdr:col>
      <xdr:colOff>190499</xdr:colOff>
      <xdr:row>71</xdr:row>
      <xdr:rowOff>1</xdr:rowOff>
    </xdr:from>
    <xdr:to>
      <xdr:col>4</xdr:col>
      <xdr:colOff>1142999</xdr:colOff>
      <xdr:row>95</xdr:row>
      <xdr:rowOff>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171450</xdr:colOff>
      <xdr:row>95</xdr:row>
      <xdr:rowOff>133350</xdr:rowOff>
    </xdr:from>
    <xdr:to>
      <xdr:col>4</xdr:col>
      <xdr:colOff>1123950</xdr:colOff>
      <xdr:row>119</xdr:row>
      <xdr:rowOff>133350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1276350</xdr:colOff>
      <xdr:row>71</xdr:row>
      <xdr:rowOff>0</xdr:rowOff>
    </xdr:from>
    <xdr:to>
      <xdr:col>12</xdr:col>
      <xdr:colOff>857250</xdr:colOff>
      <xdr:row>95</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981075</xdr:colOff>
      <xdr:row>71</xdr:row>
      <xdr:rowOff>1</xdr:rowOff>
    </xdr:from>
    <xdr:to>
      <xdr:col>25</xdr:col>
      <xdr:colOff>114300</xdr:colOff>
      <xdr:row>95</xdr:row>
      <xdr:rowOff>1</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25</xdr:col>
      <xdr:colOff>269874</xdr:colOff>
      <xdr:row>71</xdr:row>
      <xdr:rowOff>0</xdr:rowOff>
    </xdr:from>
    <xdr:to>
      <xdr:col>42</xdr:col>
      <xdr:colOff>76200</xdr:colOff>
      <xdr:row>95</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1276350</xdr:colOff>
      <xdr:row>95</xdr:row>
      <xdr:rowOff>133350</xdr:rowOff>
    </xdr:from>
    <xdr:to>
      <xdr:col>12</xdr:col>
      <xdr:colOff>857250</xdr:colOff>
      <xdr:row>119</xdr:row>
      <xdr:rowOff>133350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990600</xdr:colOff>
      <xdr:row>95</xdr:row>
      <xdr:rowOff>133350</xdr:rowOff>
    </xdr:from>
    <xdr:to>
      <xdr:col>25</xdr:col>
      <xdr:colOff>114300</xdr:colOff>
      <xdr:row>119</xdr:row>
      <xdr:rowOff>133350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jb@afiweb.net" TargetMode="External"/><Relationship Id="rId2" Type="http://schemas.openxmlformats.org/officeDocument/2006/relationships/hyperlink" Target="mailto:gjb@afiweb.net" TargetMode="External"/><Relationship Id="rId1" Type="http://schemas.openxmlformats.org/officeDocument/2006/relationships/hyperlink" Target="mailto:gjb@afiweb.net"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gjb@afiweb.net%20-%20Tel:%2001473%20264%20776%20-%20Mobile:%200750%20146%2038%2032"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hyperlink" Target="http://www.vcacarfueldata.org.uk/ved/"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hyperlink" Target="http://www.defra.gov.uk/environment/business/envrp/pdf/conversion-factors.pdf" TargetMode="External"/><Relationship Id="rId2" Type="http://schemas.openxmlformats.org/officeDocument/2006/relationships/hyperlink" Target="http://www.defra.gov.uk/environment/business/envrp/pdf/conversion-factors.pdf" TargetMode="External"/><Relationship Id="rId1" Type="http://schemas.openxmlformats.org/officeDocument/2006/relationships/hyperlink" Target="http://www.defra.gov.uk/environment/business/envrp/pdf/conversion-factors.pdf%20-%20Annex%201" TargetMode="External"/><Relationship Id="rId5" Type="http://schemas.openxmlformats.org/officeDocument/2006/relationships/drawing" Target="../drawings/drawing9.xml"/><Relationship Id="rId4"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hyperlink" Target="http://www.defra.gov.uk/environment/business/envrp/pdf/conversion-factors.pdf%20-%20Annex%201" TargetMode="External"/><Relationship Id="rId2" Type="http://schemas.openxmlformats.org/officeDocument/2006/relationships/hyperlink" Target="http://www.defra.gov.uk/environment/business/envrp/pdf/conversion-factors.pdf" TargetMode="External"/><Relationship Id="rId1" Type="http://schemas.openxmlformats.org/officeDocument/2006/relationships/hyperlink" Target="http://www.defra.gov.uk/environment/business/envrp/pdf/conversion-factors.pdf" TargetMode="External"/><Relationship Id="rId5" Type="http://schemas.openxmlformats.org/officeDocument/2006/relationships/drawing" Target="../drawings/drawing10.xml"/><Relationship Id="rId4"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hyperlink" Target="http://www.environmental-protection.org.uk/assets/library/documents/Biomass_and_Air_Quality_Guidance.pdf" TargetMode="External"/><Relationship Id="rId2" Type="http://schemas.openxmlformats.org/officeDocument/2006/relationships/hyperlink" Target="http://www.environmental-protection.org.uk/assets/library/documents/Biomass_Developers_Leaflet.pdf" TargetMode="External"/><Relationship Id="rId1" Type="http://schemas.openxmlformats.org/officeDocument/2006/relationships/hyperlink" Target="http://www.environment-agency.gov.uk/business/topics/permitting/default.aspx%5d" TargetMode="External"/><Relationship Id="rId4"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1:Q26"/>
  <sheetViews>
    <sheetView showGridLines="0" tabSelected="1" zoomScale="130" zoomScaleNormal="130" workbookViewId="0">
      <selection activeCell="T1" sqref="T1"/>
    </sheetView>
  </sheetViews>
  <sheetFormatPr defaultRowHeight="12.75" x14ac:dyDescent="0.2"/>
  <cols>
    <col min="1" max="1" width="9.140625" style="157"/>
    <col min="2" max="2" width="4.7109375" style="157" customWidth="1"/>
    <col min="3" max="16384" width="9.140625" style="157"/>
  </cols>
  <sheetData>
    <row r="1" spans="3:17" ht="8.1" customHeight="1" x14ac:dyDescent="0.2"/>
    <row r="2" spans="3:17" ht="12.75" customHeight="1" x14ac:dyDescent="0.2">
      <c r="C2" s="1237"/>
      <c r="D2" s="1237"/>
      <c r="E2" s="1237"/>
      <c r="F2" s="1237"/>
      <c r="G2" s="1237"/>
      <c r="H2" s="1237"/>
      <c r="I2" s="1237"/>
      <c r="J2" s="1237"/>
      <c r="K2" s="1237"/>
      <c r="L2" s="1237"/>
      <c r="M2" s="1237"/>
      <c r="N2" s="1237"/>
    </row>
    <row r="3" spans="3:17" ht="12.75" customHeight="1" x14ac:dyDescent="0.2">
      <c r="C3" s="1237"/>
      <c r="D3" s="1237"/>
      <c r="E3" s="1237"/>
      <c r="F3" s="1237"/>
      <c r="G3" s="1237"/>
      <c r="H3" s="1237"/>
      <c r="I3" s="1237"/>
      <c r="J3" s="1237"/>
      <c r="K3" s="1237"/>
      <c r="L3" s="1237"/>
      <c r="M3" s="1237"/>
      <c r="N3" s="1237"/>
    </row>
    <row r="4" spans="3:17" ht="12.75" customHeight="1" x14ac:dyDescent="0.2">
      <c r="C4" s="1238"/>
      <c r="D4" s="1238"/>
      <c r="E4" s="1238"/>
      <c r="F4" s="1238"/>
      <c r="G4" s="1238"/>
      <c r="H4" s="1238"/>
      <c r="I4" s="1238"/>
      <c r="J4" s="1238"/>
      <c r="K4" s="1238"/>
      <c r="L4" s="1238"/>
      <c r="M4" s="1238"/>
      <c r="N4" s="1238"/>
    </row>
    <row r="5" spans="3:17" ht="12.75" customHeight="1" x14ac:dyDescent="0.2">
      <c r="C5" s="1239" t="s">
        <v>444</v>
      </c>
      <c r="D5" s="1240"/>
      <c r="E5" s="1240"/>
      <c r="F5" s="1240"/>
      <c r="G5" s="1240"/>
      <c r="H5" s="1240"/>
      <c r="I5" s="1240"/>
      <c r="J5" s="1240"/>
      <c r="K5" s="1240"/>
      <c r="L5" s="1240"/>
      <c r="M5" s="1240"/>
      <c r="N5" s="1241"/>
    </row>
    <row r="6" spans="3:17" ht="12.75" customHeight="1" x14ac:dyDescent="0.2">
      <c r="C6" s="1242"/>
      <c r="D6" s="1243"/>
      <c r="E6" s="1243"/>
      <c r="F6" s="1243"/>
      <c r="G6" s="1243"/>
      <c r="H6" s="1243"/>
      <c r="I6" s="1243"/>
      <c r="J6" s="1243"/>
      <c r="K6" s="1243"/>
      <c r="L6" s="1243"/>
      <c r="M6" s="1243"/>
      <c r="N6" s="1244"/>
    </row>
    <row r="7" spans="3:17" ht="12.75" customHeight="1" x14ac:dyDescent="0.2">
      <c r="C7" s="1242"/>
      <c r="D7" s="1243"/>
      <c r="E7" s="1243"/>
      <c r="F7" s="1243"/>
      <c r="G7" s="1243"/>
      <c r="H7" s="1243"/>
      <c r="I7" s="1243"/>
      <c r="J7" s="1243"/>
      <c r="K7" s="1243"/>
      <c r="L7" s="1243"/>
      <c r="M7" s="1243"/>
      <c r="N7" s="1244"/>
    </row>
    <row r="8" spans="3:17" ht="8.1" customHeight="1" x14ac:dyDescent="0.2">
      <c r="C8" s="1245" t="s">
        <v>586</v>
      </c>
      <c r="D8" s="1246"/>
      <c r="E8" s="1246"/>
      <c r="F8" s="1246"/>
      <c r="G8" s="1246"/>
      <c r="H8" s="1246"/>
      <c r="I8" s="1246"/>
      <c r="J8" s="1246"/>
      <c r="K8" s="1246"/>
      <c r="L8" s="1246"/>
      <c r="M8" s="1246"/>
      <c r="N8" s="1247"/>
    </row>
    <row r="9" spans="3:17" ht="15" customHeight="1" x14ac:dyDescent="0.2">
      <c r="C9" s="1245"/>
      <c r="D9" s="1246"/>
      <c r="E9" s="1246"/>
      <c r="F9" s="1246"/>
      <c r="G9" s="1246"/>
      <c r="H9" s="1246"/>
      <c r="I9" s="1246"/>
      <c r="J9" s="1246"/>
      <c r="K9" s="1246"/>
      <c r="L9" s="1246"/>
      <c r="M9" s="1246"/>
      <c r="N9" s="1247"/>
    </row>
    <row r="10" spans="3:17" ht="15" customHeight="1" x14ac:dyDescent="0.2">
      <c r="C10" s="1245"/>
      <c r="D10" s="1246"/>
      <c r="E10" s="1246"/>
      <c r="F10" s="1246"/>
      <c r="G10" s="1246"/>
      <c r="H10" s="1246"/>
      <c r="I10" s="1246"/>
      <c r="J10" s="1246"/>
      <c r="K10" s="1246"/>
      <c r="L10" s="1246"/>
      <c r="M10" s="1246"/>
      <c r="N10" s="1247"/>
    </row>
    <row r="11" spans="3:17" ht="15" customHeight="1" x14ac:dyDescent="0.2">
      <c r="C11" s="1245"/>
      <c r="D11" s="1246"/>
      <c r="E11" s="1246"/>
      <c r="F11" s="1246"/>
      <c r="G11" s="1246"/>
      <c r="H11" s="1246"/>
      <c r="I11" s="1246"/>
      <c r="J11" s="1246"/>
      <c r="K11" s="1246"/>
      <c r="L11" s="1246"/>
      <c r="M11" s="1246"/>
      <c r="N11" s="1247"/>
    </row>
    <row r="12" spans="3:17" ht="15" customHeight="1" x14ac:dyDescent="0.2">
      <c r="C12" s="1245"/>
      <c r="D12" s="1246"/>
      <c r="E12" s="1246"/>
      <c r="F12" s="1246"/>
      <c r="G12" s="1246"/>
      <c r="H12" s="1246"/>
      <c r="I12" s="1246"/>
      <c r="J12" s="1246"/>
      <c r="K12" s="1246"/>
      <c r="L12" s="1246"/>
      <c r="M12" s="1246"/>
      <c r="N12" s="1247"/>
    </row>
    <row r="13" spans="3:17" ht="12.75" customHeight="1" x14ac:dyDescent="0.2">
      <c r="C13" s="1245"/>
      <c r="D13" s="1246"/>
      <c r="E13" s="1246"/>
      <c r="F13" s="1246"/>
      <c r="G13" s="1246"/>
      <c r="H13" s="1246"/>
      <c r="I13" s="1246"/>
      <c r="J13" s="1246"/>
      <c r="K13" s="1246"/>
      <c r="L13" s="1246"/>
      <c r="M13" s="1246"/>
      <c r="N13" s="1247"/>
    </row>
    <row r="14" spans="3:17" ht="12.75" customHeight="1" x14ac:dyDescent="0.2">
      <c r="C14" s="1245"/>
      <c r="D14" s="1246"/>
      <c r="E14" s="1246"/>
      <c r="F14" s="1246"/>
      <c r="G14" s="1246"/>
      <c r="H14" s="1246"/>
      <c r="I14" s="1246"/>
      <c r="J14" s="1246"/>
      <c r="K14" s="1246"/>
      <c r="L14" s="1246"/>
      <c r="M14" s="1246"/>
      <c r="N14" s="1247"/>
      <c r="O14" s="266"/>
      <c r="P14" s="266"/>
      <c r="Q14" s="266"/>
    </row>
    <row r="15" spans="3:17" ht="12.75" customHeight="1" x14ac:dyDescent="0.2">
      <c r="C15" s="1248" t="s">
        <v>372</v>
      </c>
      <c r="D15" s="1249"/>
      <c r="E15" s="1249"/>
      <c r="F15" s="1249"/>
      <c r="G15" s="1249"/>
      <c r="H15" s="1249"/>
      <c r="I15" s="1249"/>
      <c r="J15" s="1249"/>
      <c r="K15" s="1249"/>
      <c r="L15" s="1249"/>
      <c r="M15" s="1249"/>
      <c r="N15" s="1250"/>
      <c r="O15" s="266"/>
      <c r="P15" s="266"/>
      <c r="Q15" s="266"/>
    </row>
    <row r="16" spans="3:17" ht="12.75" customHeight="1" x14ac:dyDescent="0.2">
      <c r="C16" s="1251"/>
      <c r="D16" s="1252"/>
      <c r="E16" s="1252"/>
      <c r="F16" s="1252"/>
      <c r="G16" s="1252"/>
      <c r="H16" s="1252"/>
      <c r="I16" s="1252"/>
      <c r="J16" s="1252"/>
      <c r="K16" s="1252"/>
      <c r="L16" s="1252"/>
      <c r="M16" s="1252"/>
      <c r="N16" s="1253"/>
      <c r="P16" s="266"/>
      <c r="Q16" s="266"/>
    </row>
    <row r="17" spans="3:17" ht="12.75" customHeight="1" x14ac:dyDescent="0.2">
      <c r="C17" s="1254" t="s">
        <v>756</v>
      </c>
      <c r="D17" s="1254"/>
      <c r="E17" s="1254"/>
      <c r="F17" s="1254"/>
      <c r="G17" s="1254"/>
      <c r="H17" s="1254"/>
      <c r="I17" s="1254"/>
      <c r="J17" s="1254"/>
      <c r="K17" s="1254"/>
      <c r="L17" s="1254"/>
      <c r="M17" s="1254"/>
      <c r="N17" s="1254"/>
      <c r="P17" s="266"/>
      <c r="Q17" s="266"/>
    </row>
    <row r="18" spans="3:17" ht="12.75" customHeight="1" x14ac:dyDescent="0.2">
      <c r="C18" s="1255"/>
      <c r="D18" s="1255"/>
      <c r="E18" s="1255"/>
      <c r="F18" s="1255"/>
      <c r="G18" s="1255"/>
      <c r="H18" s="1255"/>
      <c r="I18" s="1255"/>
      <c r="J18" s="1255"/>
      <c r="K18" s="1255"/>
      <c r="L18" s="1255"/>
      <c r="M18" s="1255"/>
      <c r="N18" s="1255"/>
      <c r="P18" s="266"/>
      <c r="Q18" s="266"/>
    </row>
    <row r="19" spans="3:17" ht="12.75" customHeight="1" x14ac:dyDescent="0.2">
      <c r="C19" s="1256" t="s">
        <v>757</v>
      </c>
      <c r="D19" s="1257"/>
      <c r="E19" s="1257"/>
      <c r="F19" s="1257"/>
      <c r="G19" s="1257"/>
      <c r="H19" s="1257"/>
      <c r="I19" s="1257"/>
      <c r="J19" s="1257"/>
      <c r="K19" s="1257"/>
      <c r="L19" s="1257"/>
      <c r="M19" s="1257"/>
      <c r="N19" s="1258"/>
      <c r="P19" s="266"/>
      <c r="Q19" s="266"/>
    </row>
    <row r="20" spans="3:17" ht="12.75" customHeight="1" x14ac:dyDescent="0.2">
      <c r="C20" s="1256"/>
      <c r="D20" s="1257"/>
      <c r="E20" s="1257"/>
      <c r="F20" s="1257"/>
      <c r="G20" s="1257"/>
      <c r="H20" s="1257"/>
      <c r="I20" s="1257"/>
      <c r="J20" s="1257"/>
      <c r="K20" s="1257"/>
      <c r="L20" s="1257"/>
      <c r="M20" s="1257"/>
      <c r="N20" s="1258"/>
      <c r="P20" s="266"/>
      <c r="Q20" s="266"/>
    </row>
    <row r="21" spans="3:17" ht="12.75" customHeight="1" x14ac:dyDescent="0.2">
      <c r="C21" s="1231" t="s">
        <v>758</v>
      </c>
      <c r="D21" s="1232"/>
      <c r="E21" s="1232"/>
      <c r="F21" s="1232"/>
      <c r="G21" s="1232"/>
      <c r="H21" s="1232"/>
      <c r="I21" s="1232"/>
      <c r="J21" s="1232"/>
      <c r="K21" s="1232"/>
      <c r="L21" s="1232"/>
      <c r="M21" s="1232"/>
      <c r="N21" s="1233"/>
      <c r="P21" s="266"/>
      <c r="Q21" s="266"/>
    </row>
    <row r="22" spans="3:17" ht="12.75" customHeight="1" x14ac:dyDescent="0.2">
      <c r="C22" s="1234"/>
      <c r="D22" s="1235"/>
      <c r="E22" s="1235"/>
      <c r="F22" s="1235"/>
      <c r="G22" s="1235"/>
      <c r="H22" s="1235"/>
      <c r="I22" s="1235"/>
      <c r="J22" s="1235"/>
      <c r="K22" s="1235"/>
      <c r="L22" s="1235"/>
      <c r="M22" s="1235"/>
      <c r="N22" s="1236"/>
    </row>
    <row r="26" spans="3:17" ht="23.25" x14ac:dyDescent="0.35">
      <c r="M26" s="1229"/>
    </row>
  </sheetData>
  <sheetProtection password="F0D8" sheet="1" objects="1" scenarios="1"/>
  <mergeCells count="7">
    <mergeCell ref="C21:N22"/>
    <mergeCell ref="C2:N4"/>
    <mergeCell ref="C5:N7"/>
    <mergeCell ref="C8:N14"/>
    <mergeCell ref="C15:N16"/>
    <mergeCell ref="C17:N18"/>
    <mergeCell ref="C19:N20"/>
  </mergeCells>
  <hyperlinks>
    <hyperlink ref="C17:N18" r:id="rId1" display="Gary Battell - gjb@afiweb.net - Tel: 01473 264 776 - Mobile: 0750 146 38 32"/>
    <hyperlink ref="C19:N20" r:id="rId2" display="Gary Battell - gjb@afiweb.net - Tel: 01473 264 776 - Mobile: 0750 146 38 32"/>
    <hyperlink ref="C21:N22" r:id="rId3" display="Gary Battell - gjb@afiweb.net - Tel: 01473 264 776 - Mobile: 0750 146 38 32"/>
    <hyperlink ref="C21" r:id="rId4"/>
  </hyperlinks>
  <pageMargins left="0.7" right="0.7" top="0.75" bottom="0.75" header="0.3" footer="0.3"/>
  <pageSetup paperSize="9" orientation="landscape"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E181"/>
  <sheetViews>
    <sheetView showGridLines="0" zoomScale="70" zoomScaleNormal="70" workbookViewId="0">
      <selection activeCell="R54" sqref="R54"/>
    </sheetView>
  </sheetViews>
  <sheetFormatPr defaultRowHeight="12.75" x14ac:dyDescent="0.2"/>
  <cols>
    <col min="1" max="1" width="38.7109375" style="283" customWidth="1"/>
    <col min="2" max="2" width="14.7109375" style="283" customWidth="1"/>
    <col min="3" max="3" width="12.7109375" style="283" customWidth="1"/>
    <col min="4" max="4" width="33.7109375" style="283" customWidth="1"/>
    <col min="5" max="5" width="12.7109375" style="283" customWidth="1"/>
    <col min="6" max="16384" width="9.140625" style="283"/>
  </cols>
  <sheetData>
    <row r="1" spans="1:5" ht="20.100000000000001" customHeight="1" x14ac:dyDescent="0.25">
      <c r="A1" s="2379" t="s">
        <v>444</v>
      </c>
      <c r="B1" s="2379"/>
      <c r="C1" s="2379"/>
      <c r="D1" s="487"/>
    </row>
    <row r="2" spans="1:5" ht="20.100000000000001" customHeight="1" x14ac:dyDescent="0.25">
      <c r="A2" s="280" t="s">
        <v>441</v>
      </c>
      <c r="B2" s="281"/>
      <c r="C2" s="282"/>
      <c r="D2" s="282"/>
    </row>
    <row r="3" spans="1:5" s="286" customFormat="1" ht="20.100000000000001" customHeight="1" x14ac:dyDescent="0.2">
      <c r="A3" s="2339" t="s">
        <v>274</v>
      </c>
      <c r="B3" s="2339"/>
      <c r="C3" s="2339"/>
      <c r="D3" s="285"/>
      <c r="E3" s="283"/>
    </row>
    <row r="4" spans="1:5" s="286" customFormat="1" ht="20.100000000000001" customHeight="1" x14ac:dyDescent="0.2">
      <c r="A4" s="2380" t="s">
        <v>276</v>
      </c>
      <c r="B4" s="2382">
        <v>4500</v>
      </c>
      <c r="C4" s="2382"/>
      <c r="D4" s="288"/>
      <c r="E4" s="283"/>
    </row>
    <row r="5" spans="1:5" s="286" customFormat="1" ht="20.100000000000001" customHeight="1" x14ac:dyDescent="0.25">
      <c r="A5" s="2381"/>
      <c r="B5" s="2382"/>
      <c r="C5" s="2382"/>
      <c r="D5" s="289"/>
    </row>
    <row r="6" spans="1:5" s="286" customFormat="1" ht="20.100000000000001" customHeight="1" x14ac:dyDescent="0.25">
      <c r="A6" s="2383" t="s">
        <v>6</v>
      </c>
      <c r="B6" s="2384">
        <v>67</v>
      </c>
      <c r="C6" s="2385" t="s">
        <v>7</v>
      </c>
      <c r="D6" s="290" t="s">
        <v>8</v>
      </c>
    </row>
    <row r="7" spans="1:5" s="286" customFormat="1" ht="20.100000000000001" customHeight="1" x14ac:dyDescent="0.25">
      <c r="A7" s="2383"/>
      <c r="B7" s="2384"/>
      <c r="C7" s="2385"/>
      <c r="D7" s="291" t="s">
        <v>282</v>
      </c>
    </row>
    <row r="8" spans="1:5" s="286" customFormat="1" ht="20.100000000000001" customHeight="1" x14ac:dyDescent="0.25">
      <c r="A8" s="2386" t="s">
        <v>9</v>
      </c>
      <c r="B8" s="2387">
        <f>ROUNDUP(B4*B6/1000,0)</f>
        <v>302</v>
      </c>
      <c r="C8" s="2388"/>
      <c r="D8" s="292" t="s">
        <v>283</v>
      </c>
    </row>
    <row r="9" spans="1:5" s="286" customFormat="1" ht="20.100000000000001" customHeight="1" x14ac:dyDescent="0.2">
      <c r="A9" s="2386"/>
      <c r="B9" s="2389"/>
      <c r="C9" s="2390"/>
      <c r="D9" s="293" t="s">
        <v>11</v>
      </c>
      <c r="E9" s="283"/>
    </row>
    <row r="10" spans="1:5" s="286" customFormat="1" ht="20.100000000000001" customHeight="1" x14ac:dyDescent="0.25">
      <c r="A10" s="2377" t="s">
        <v>599</v>
      </c>
      <c r="B10" s="2391">
        <v>1400</v>
      </c>
      <c r="C10" s="2392"/>
      <c r="D10" s="294" t="s">
        <v>601</v>
      </c>
      <c r="E10" s="295"/>
    </row>
    <row r="11" spans="1:5" s="286" customFormat="1" ht="20.100000000000001" customHeight="1" x14ac:dyDescent="0.25">
      <c r="A11" s="2377"/>
      <c r="B11" s="2393"/>
      <c r="C11" s="2394"/>
      <c r="D11" s="294" t="s">
        <v>719</v>
      </c>
      <c r="E11" s="295"/>
    </row>
    <row r="12" spans="1:5" s="286" customFormat="1" ht="20.100000000000001" customHeight="1" x14ac:dyDescent="0.25">
      <c r="A12" s="2377" t="s">
        <v>19</v>
      </c>
      <c r="B12" s="2395">
        <v>0.75</v>
      </c>
      <c r="C12" s="2396"/>
      <c r="D12" s="294"/>
    </row>
    <row r="13" spans="1:5" s="286" customFormat="1" ht="20.100000000000001" customHeight="1" x14ac:dyDescent="0.25">
      <c r="A13" s="2377"/>
      <c r="B13" s="2397"/>
      <c r="C13" s="2398"/>
      <c r="D13" s="296" t="s">
        <v>384</v>
      </c>
    </row>
    <row r="14" spans="1:5" s="286" customFormat="1" ht="20.100000000000001" customHeight="1" x14ac:dyDescent="0.25">
      <c r="A14" s="389" t="s">
        <v>284</v>
      </c>
      <c r="B14" s="2405">
        <f>B16/B12</f>
        <v>563733.33333333337</v>
      </c>
      <c r="C14" s="2406"/>
      <c r="D14" s="285" t="s">
        <v>275</v>
      </c>
    </row>
    <row r="15" spans="1:5" s="286" customFormat="1" ht="20.100000000000001" customHeight="1" x14ac:dyDescent="0.25">
      <c r="A15" s="1116" t="s">
        <v>285</v>
      </c>
      <c r="B15" s="2401"/>
      <c r="C15" s="2402"/>
      <c r="D15" s="288" t="s">
        <v>277</v>
      </c>
    </row>
    <row r="16" spans="1:5" s="286" customFormat="1" ht="20.100000000000001" customHeight="1" x14ac:dyDescent="0.25">
      <c r="A16" s="389" t="s">
        <v>286</v>
      </c>
      <c r="B16" s="2405">
        <f>B8*B10</f>
        <v>422800</v>
      </c>
      <c r="C16" s="2406"/>
      <c r="D16" s="289" t="s">
        <v>281</v>
      </c>
    </row>
    <row r="17" spans="1:5" s="286" customFormat="1" ht="20.100000000000001" customHeight="1" x14ac:dyDescent="0.2">
      <c r="A17" s="1116" t="s">
        <v>287</v>
      </c>
      <c r="B17" s="2401"/>
      <c r="C17" s="2402"/>
      <c r="E17" s="283"/>
    </row>
    <row r="18" spans="1:5" s="286" customFormat="1" ht="20.100000000000001" customHeight="1" x14ac:dyDescent="0.2">
      <c r="A18" s="1122" t="s">
        <v>288</v>
      </c>
      <c r="B18" s="2407">
        <f>B16/B4</f>
        <v>93.955555555555549</v>
      </c>
      <c r="C18" s="2408"/>
      <c r="E18" s="283"/>
    </row>
    <row r="19" spans="1:5" s="286" customFormat="1" ht="20.100000000000001" customHeight="1" x14ac:dyDescent="0.2">
      <c r="A19" s="389" t="s">
        <v>289</v>
      </c>
      <c r="B19" s="2401">
        <f>B21/B12</f>
        <v>33333.333333333336</v>
      </c>
      <c r="C19" s="2402"/>
      <c r="E19" s="283"/>
    </row>
    <row r="20" spans="1:5" s="286" customFormat="1" ht="20.100000000000001" customHeight="1" x14ac:dyDescent="0.2">
      <c r="A20" s="1116" t="s">
        <v>285</v>
      </c>
      <c r="B20" s="2409"/>
      <c r="C20" s="2410"/>
      <c r="E20" s="283"/>
    </row>
    <row r="21" spans="1:5" ht="20.100000000000001" customHeight="1" x14ac:dyDescent="0.2">
      <c r="A21" s="2411" t="s">
        <v>290</v>
      </c>
      <c r="B21" s="2391">
        <v>25000</v>
      </c>
      <c r="C21" s="2392"/>
      <c r="D21" s="297" t="s">
        <v>385</v>
      </c>
    </row>
    <row r="22" spans="1:5" ht="20.100000000000001" customHeight="1" x14ac:dyDescent="0.2">
      <c r="A22" s="2411"/>
      <c r="B22" s="2393"/>
      <c r="C22" s="2394"/>
      <c r="D22" s="298" t="s">
        <v>386</v>
      </c>
    </row>
    <row r="23" spans="1:5" ht="20.100000000000001" customHeight="1" x14ac:dyDescent="0.2">
      <c r="A23" s="2412" t="s">
        <v>17</v>
      </c>
      <c r="B23" s="2405">
        <f>ROUNDUP(B21/B10,0)</f>
        <v>18</v>
      </c>
      <c r="C23" s="2406"/>
      <c r="D23" s="289" t="s">
        <v>387</v>
      </c>
    </row>
    <row r="24" spans="1:5" ht="20.100000000000001" customHeight="1" x14ac:dyDescent="0.2">
      <c r="A24" s="2412"/>
      <c r="B24" s="2401"/>
      <c r="C24" s="2402"/>
      <c r="D24" s="299" t="s">
        <v>388</v>
      </c>
    </row>
    <row r="25" spans="1:5" ht="20.100000000000001" customHeight="1" x14ac:dyDescent="0.2">
      <c r="A25" s="2386" t="s">
        <v>27</v>
      </c>
      <c r="B25" s="2389">
        <f>B8+B23</f>
        <v>320</v>
      </c>
      <c r="C25" s="2390"/>
    </row>
    <row r="26" spans="1:5" ht="20.100000000000001" customHeight="1" x14ac:dyDescent="0.2">
      <c r="A26" s="2386"/>
      <c r="B26" s="2389"/>
      <c r="C26" s="2390"/>
    </row>
    <row r="27" spans="1:5" ht="20.100000000000001" customHeight="1" x14ac:dyDescent="0.2">
      <c r="A27" s="389" t="s">
        <v>291</v>
      </c>
      <c r="B27" s="2401">
        <f>B14+B19</f>
        <v>597066.66666666674</v>
      </c>
      <c r="C27" s="2402"/>
    </row>
    <row r="28" spans="1:5" ht="20.100000000000001" customHeight="1" x14ac:dyDescent="0.2">
      <c r="A28" s="1116" t="s">
        <v>292</v>
      </c>
      <c r="B28" s="2401"/>
      <c r="C28" s="2402"/>
    </row>
    <row r="29" spans="1:5" ht="20.100000000000001" customHeight="1" x14ac:dyDescent="0.2">
      <c r="A29" s="2399" t="s">
        <v>293</v>
      </c>
      <c r="B29" s="2401">
        <f>B16+B21</f>
        <v>447800</v>
      </c>
      <c r="C29" s="2402"/>
    </row>
    <row r="30" spans="1:5" ht="20.100000000000001" customHeight="1" x14ac:dyDescent="0.2">
      <c r="A30" s="2400"/>
      <c r="B30" s="2403"/>
      <c r="C30" s="2404"/>
      <c r="D30" s="284"/>
    </row>
    <row r="31" spans="1:5" ht="20.100000000000001" customHeight="1" x14ac:dyDescent="0.2">
      <c r="D31" s="284"/>
    </row>
    <row r="32" spans="1:5" ht="20.100000000000001" customHeight="1" x14ac:dyDescent="0.2">
      <c r="A32" s="231" t="s">
        <v>224</v>
      </c>
      <c r="B32" s="2415">
        <v>20</v>
      </c>
      <c r="C32" s="2416"/>
      <c r="D32" s="284"/>
    </row>
    <row r="33" spans="1:4" ht="20.100000000000001" customHeight="1" x14ac:dyDescent="0.2">
      <c r="A33" s="2417" t="s">
        <v>327</v>
      </c>
      <c r="B33" s="2368">
        <f>B25*B32</f>
        <v>6400</v>
      </c>
      <c r="C33" s="2369"/>
      <c r="D33" s="284"/>
    </row>
    <row r="34" spans="1:4" ht="20.100000000000001" customHeight="1" x14ac:dyDescent="0.2">
      <c r="A34" s="2417"/>
      <c r="B34" s="2368"/>
      <c r="C34" s="2369"/>
      <c r="D34" s="284"/>
    </row>
    <row r="35" spans="1:4" ht="20.100000000000001" customHeight="1" x14ac:dyDescent="0.2">
      <c r="A35" s="2418"/>
      <c r="B35" s="2370"/>
      <c r="C35" s="2371"/>
      <c r="D35" s="284"/>
    </row>
    <row r="36" spans="1:4" ht="20.100000000000001" customHeight="1" x14ac:dyDescent="0.2">
      <c r="A36" s="2419" t="s">
        <v>389</v>
      </c>
      <c r="B36" s="2419"/>
      <c r="C36" s="2419"/>
    </row>
    <row r="37" spans="1:4" ht="20.100000000000001" customHeight="1" x14ac:dyDescent="0.2">
      <c r="A37" s="2374" t="s">
        <v>294</v>
      </c>
      <c r="B37" s="2374"/>
      <c r="C37" s="2374"/>
      <c r="D37" s="2374"/>
    </row>
    <row r="38" spans="1:4" ht="20.100000000000001" customHeight="1" x14ac:dyDescent="0.2">
      <c r="A38" s="2420" t="s">
        <v>295</v>
      </c>
      <c r="B38" s="2420"/>
      <c r="C38" s="2420"/>
    </row>
    <row r="39" spans="1:4" ht="20.100000000000001" customHeight="1" x14ac:dyDescent="0.2">
      <c r="A39" s="390" t="s">
        <v>21</v>
      </c>
      <c r="B39" s="2341" t="s">
        <v>201</v>
      </c>
      <c r="C39" s="2421"/>
    </row>
    <row r="40" spans="1:4" ht="20.100000000000001" customHeight="1" x14ac:dyDescent="0.2">
      <c r="A40" s="1154">
        <v>0</v>
      </c>
      <c r="B40" s="2422">
        <v>0</v>
      </c>
      <c r="C40" s="2422"/>
    </row>
    <row r="41" spans="1:4" ht="20.100000000000001" customHeight="1" x14ac:dyDescent="0.2">
      <c r="A41" s="391" t="s">
        <v>200</v>
      </c>
      <c r="B41" s="2423" t="s">
        <v>200</v>
      </c>
      <c r="C41" s="2424"/>
      <c r="D41" s="284"/>
    </row>
    <row r="42" spans="1:4" ht="20.100000000000001" customHeight="1" x14ac:dyDescent="0.2">
      <c r="A42" s="1156">
        <v>0.85</v>
      </c>
      <c r="B42" s="2425">
        <v>0.85</v>
      </c>
      <c r="C42" s="2425"/>
      <c r="D42" s="284"/>
    </row>
    <row r="43" spans="1:4" ht="20.100000000000001" customHeight="1" x14ac:dyDescent="0.2">
      <c r="A43" s="390" t="s">
        <v>201</v>
      </c>
      <c r="B43" s="2341" t="s">
        <v>21</v>
      </c>
      <c r="C43" s="2421"/>
      <c r="D43" s="284"/>
    </row>
    <row r="44" spans="1:4" ht="20.100000000000001" customHeight="1" x14ac:dyDescent="0.2">
      <c r="A44" s="392">
        <f>A40*A42</f>
        <v>0</v>
      </c>
      <c r="B44" s="2413">
        <f>B40/B42</f>
        <v>0</v>
      </c>
      <c r="C44" s="2414"/>
      <c r="D44" s="284"/>
    </row>
    <row r="45" spans="1:4" ht="20.100000000000001" customHeight="1" x14ac:dyDescent="0.2">
      <c r="A45" s="393"/>
      <c r="B45" s="393"/>
      <c r="C45" s="393"/>
      <c r="D45" s="284"/>
    </row>
    <row r="46" spans="1:4" s="284" customFormat="1" ht="20.100000000000001" customHeight="1" x14ac:dyDescent="0.2">
      <c r="A46" s="1117" t="s">
        <v>296</v>
      </c>
      <c r="B46" s="2426">
        <v>0</v>
      </c>
      <c r="C46" s="2426"/>
    </row>
    <row r="47" spans="1:4" s="284" customFormat="1" ht="20.100000000000001" customHeight="1" x14ac:dyDescent="0.2">
      <c r="A47" s="1157" t="s">
        <v>192</v>
      </c>
      <c r="B47" s="2427">
        <f>B46*0.09290304</f>
        <v>0</v>
      </c>
      <c r="C47" s="2428"/>
    </row>
    <row r="48" spans="1:4" s="284" customFormat="1" ht="20.100000000000001" customHeight="1" x14ac:dyDescent="0.2">
      <c r="A48" s="393"/>
      <c r="B48" s="393"/>
      <c r="C48" s="393"/>
    </row>
    <row r="49" spans="1:5" s="284" customFormat="1" ht="20.100000000000001" customHeight="1" x14ac:dyDescent="0.2">
      <c r="A49" s="1117" t="s">
        <v>192</v>
      </c>
      <c r="B49" s="2429">
        <v>0</v>
      </c>
      <c r="C49" s="2429"/>
    </row>
    <row r="50" spans="1:5" s="284" customFormat="1" ht="20.100000000000001" customHeight="1" x14ac:dyDescent="0.2">
      <c r="A50" s="1157" t="s">
        <v>296</v>
      </c>
      <c r="B50" s="2427">
        <f>B49*10.7639104</f>
        <v>0</v>
      </c>
      <c r="C50" s="2428"/>
      <c r="D50" s="283"/>
    </row>
    <row r="51" spans="1:5" s="284" customFormat="1" ht="20.100000000000001" customHeight="1" x14ac:dyDescent="0.2">
      <c r="A51" s="283"/>
      <c r="B51" s="283"/>
      <c r="C51" s="283"/>
      <c r="D51" s="283"/>
    </row>
    <row r="52" spans="1:5" s="284" customFormat="1" ht="20.100000000000001" customHeight="1" x14ac:dyDescent="0.25">
      <c r="A52" s="2375" t="s">
        <v>416</v>
      </c>
      <c r="B52" s="2376"/>
      <c r="C52" s="418">
        <v>8760</v>
      </c>
      <c r="D52" s="419" t="s">
        <v>600</v>
      </c>
    </row>
    <row r="53" spans="1:5" s="284" customFormat="1" ht="20.100000000000001" customHeight="1" x14ac:dyDescent="0.2">
      <c r="A53" s="2377" t="s">
        <v>215</v>
      </c>
      <c r="B53" s="2378"/>
      <c r="C53" s="420">
        <v>0</v>
      </c>
      <c r="D53" s="421">
        <f>C53*C54*C55</f>
        <v>0</v>
      </c>
    </row>
    <row r="54" spans="1:5" s="284" customFormat="1" ht="20.100000000000001" customHeight="1" x14ac:dyDescent="0.25">
      <c r="A54" s="2377" t="s">
        <v>216</v>
      </c>
      <c r="B54" s="2378"/>
      <c r="C54" s="420">
        <v>0</v>
      </c>
      <c r="D54" s="422" t="s">
        <v>415</v>
      </c>
    </row>
    <row r="55" spans="1:5" s="284" customFormat="1" ht="20.100000000000001" customHeight="1" x14ac:dyDescent="0.2">
      <c r="A55" s="2356" t="s">
        <v>218</v>
      </c>
      <c r="B55" s="2357"/>
      <c r="C55" s="420">
        <v>0</v>
      </c>
      <c r="D55" s="423">
        <f>D53/C52</f>
        <v>0</v>
      </c>
    </row>
    <row r="56" spans="1:5" ht="20.100000000000001" customHeight="1" x14ac:dyDescent="0.2">
      <c r="A56" s="1190" t="s">
        <v>718</v>
      </c>
      <c r="B56" s="309"/>
      <c r="C56" s="309"/>
      <c r="D56" s="309"/>
      <c r="E56" s="305"/>
    </row>
    <row r="57" spans="1:5" ht="20.100000000000001" customHeight="1" x14ac:dyDescent="0.2">
      <c r="A57" s="309"/>
      <c r="B57" s="309"/>
      <c r="C57" s="309"/>
      <c r="D57" s="309"/>
      <c r="E57" s="305"/>
    </row>
    <row r="58" spans="1:5" s="284" customFormat="1" ht="20.100000000000001" customHeight="1" x14ac:dyDescent="0.2">
      <c r="A58" s="309"/>
      <c r="B58" s="309"/>
      <c r="C58" s="309"/>
      <c r="D58" s="309"/>
      <c r="E58" s="305"/>
    </row>
    <row r="59" spans="1:5" s="284" customFormat="1" ht="20.100000000000001" customHeight="1" x14ac:dyDescent="0.2">
      <c r="A59" s="309"/>
      <c r="B59" s="309"/>
      <c r="C59" s="309"/>
      <c r="D59" s="309"/>
      <c r="E59" s="305"/>
    </row>
    <row r="60" spans="1:5" s="284" customFormat="1" ht="20.100000000000001" customHeight="1" x14ac:dyDescent="0.2">
      <c r="E60" s="306"/>
    </row>
    <row r="61" spans="1:5" s="284" customFormat="1" ht="20.100000000000001" customHeight="1" x14ac:dyDescent="0.2"/>
    <row r="62" spans="1:5" s="284" customFormat="1" ht="20.100000000000001" customHeight="1" x14ac:dyDescent="0.2"/>
    <row r="63" spans="1:5" s="284" customFormat="1" ht="20.100000000000001" customHeight="1" x14ac:dyDescent="0.2"/>
    <row r="64" spans="1:5" s="284" customFormat="1" ht="15" customHeight="1" x14ac:dyDescent="0.2"/>
    <row r="65" s="284" customFormat="1" ht="15" customHeight="1" x14ac:dyDescent="0.2"/>
    <row r="66" s="284" customFormat="1" ht="15" customHeight="1" x14ac:dyDescent="0.2"/>
    <row r="67" s="284" customFormat="1" ht="15" customHeight="1" x14ac:dyDescent="0.2"/>
    <row r="68" s="284" customFormat="1" ht="15" customHeight="1" x14ac:dyDescent="0.2"/>
    <row r="69" s="284" customFormat="1" ht="15" customHeight="1" x14ac:dyDescent="0.2"/>
    <row r="70" s="284" customFormat="1" ht="15" customHeight="1" x14ac:dyDescent="0.2"/>
    <row r="71" s="284" customFormat="1" ht="15" customHeight="1" x14ac:dyDescent="0.2"/>
    <row r="72" s="284" customFormat="1" ht="15" customHeight="1" x14ac:dyDescent="0.2"/>
    <row r="73" s="284" customFormat="1"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spans="1:5" ht="15" customHeight="1" x14ac:dyDescent="0.2"/>
    <row r="114" spans="1:5" ht="15" customHeight="1" x14ac:dyDescent="0.2"/>
    <row r="115" spans="1:5" ht="15" customHeight="1" x14ac:dyDescent="0.2">
      <c r="A115" s="300"/>
      <c r="B115" s="300"/>
      <c r="C115" s="300"/>
      <c r="D115" s="300"/>
      <c r="E115" s="300"/>
    </row>
    <row r="116" spans="1:5" ht="15" customHeight="1" x14ac:dyDescent="0.2">
      <c r="A116" s="300"/>
      <c r="B116" s="300"/>
      <c r="C116" s="300"/>
      <c r="D116" s="300"/>
      <c r="E116" s="300"/>
    </row>
    <row r="117" spans="1:5" ht="15" customHeight="1" x14ac:dyDescent="0.2">
      <c r="A117" s="300"/>
      <c r="B117" s="300"/>
      <c r="C117" s="300"/>
      <c r="D117" s="300"/>
      <c r="E117" s="300"/>
    </row>
    <row r="118" spans="1:5" ht="15" customHeight="1" x14ac:dyDescent="0.2">
      <c r="A118" s="300"/>
      <c r="B118" s="300"/>
      <c r="C118" s="300"/>
      <c r="D118" s="300"/>
      <c r="E118" s="300"/>
    </row>
    <row r="119" spans="1:5" ht="15" customHeight="1" x14ac:dyDescent="0.2">
      <c r="A119" s="300"/>
      <c r="B119" s="300"/>
      <c r="C119" s="300"/>
      <c r="D119" s="300"/>
      <c r="E119" s="300"/>
    </row>
    <row r="120" spans="1:5" ht="15" customHeight="1" x14ac:dyDescent="0.2">
      <c r="A120" s="300"/>
      <c r="B120" s="300"/>
      <c r="C120" s="300"/>
      <c r="D120" s="300"/>
      <c r="E120" s="300"/>
    </row>
    <row r="121" spans="1:5" ht="15" customHeight="1" x14ac:dyDescent="0.2">
      <c r="A121" s="300"/>
      <c r="B121" s="300"/>
      <c r="C121" s="300"/>
      <c r="D121" s="300"/>
      <c r="E121" s="300"/>
    </row>
    <row r="122" spans="1:5" ht="15" customHeight="1" x14ac:dyDescent="0.2">
      <c r="A122" s="300"/>
      <c r="B122" s="300"/>
      <c r="C122" s="300"/>
      <c r="D122" s="300"/>
      <c r="E122" s="300"/>
    </row>
    <row r="123" spans="1:5" ht="15" customHeight="1" x14ac:dyDescent="0.2">
      <c r="A123" s="300"/>
      <c r="B123" s="300"/>
      <c r="C123" s="300"/>
      <c r="D123" s="300"/>
      <c r="E123" s="286"/>
    </row>
    <row r="124" spans="1:5" ht="15" customHeight="1" x14ac:dyDescent="0.2">
      <c r="A124" s="300"/>
      <c r="B124" s="300"/>
      <c r="C124" s="300"/>
      <c r="D124" s="300"/>
      <c r="E124" s="286"/>
    </row>
    <row r="125" spans="1:5" ht="15" customHeight="1" x14ac:dyDescent="0.2">
      <c r="A125" s="300"/>
      <c r="B125" s="300"/>
      <c r="C125" s="300"/>
      <c r="D125" s="300"/>
      <c r="E125" s="286"/>
    </row>
    <row r="126" spans="1:5" ht="15" customHeight="1" x14ac:dyDescent="0.2">
      <c r="A126" s="300"/>
      <c r="B126" s="300"/>
      <c r="C126" s="300"/>
      <c r="D126" s="300"/>
      <c r="E126" s="286"/>
    </row>
    <row r="127" spans="1:5" ht="15" customHeight="1" x14ac:dyDescent="0.2">
      <c r="A127" s="300"/>
      <c r="B127" s="300"/>
      <c r="C127" s="300"/>
      <c r="D127" s="300"/>
      <c r="E127" s="286"/>
    </row>
    <row r="128" spans="1:5" ht="15" customHeight="1" x14ac:dyDescent="0.2">
      <c r="A128" s="300"/>
      <c r="B128" s="300"/>
      <c r="C128" s="300"/>
      <c r="D128" s="300"/>
      <c r="E128" s="286"/>
    </row>
    <row r="129" spans="1:5" ht="15" customHeight="1" x14ac:dyDescent="0.2">
      <c r="A129" s="300"/>
      <c r="B129" s="300"/>
      <c r="C129" s="300"/>
      <c r="D129" s="300"/>
      <c r="E129" s="286"/>
    </row>
    <row r="130" spans="1:5" ht="15" customHeight="1" x14ac:dyDescent="0.2">
      <c r="A130" s="300"/>
      <c r="B130" s="300"/>
      <c r="C130" s="300"/>
      <c r="D130" s="300"/>
      <c r="E130" s="286"/>
    </row>
    <row r="131" spans="1:5" ht="15" customHeight="1" x14ac:dyDescent="0.2">
      <c r="A131" s="300"/>
      <c r="B131" s="300"/>
      <c r="C131" s="300"/>
      <c r="D131" s="300"/>
      <c r="E131" s="286"/>
    </row>
    <row r="132" spans="1:5" ht="15" customHeight="1" x14ac:dyDescent="0.2">
      <c r="A132" s="300"/>
      <c r="B132" s="300"/>
      <c r="C132" s="300"/>
      <c r="D132" s="300"/>
      <c r="E132" s="286"/>
    </row>
    <row r="133" spans="1:5" ht="15" customHeight="1" x14ac:dyDescent="0.2">
      <c r="A133" s="300"/>
      <c r="B133" s="300"/>
      <c r="C133" s="300"/>
      <c r="D133" s="300"/>
      <c r="E133" s="286"/>
    </row>
    <row r="134" spans="1:5" ht="15" customHeight="1" x14ac:dyDescent="0.2">
      <c r="A134" s="300"/>
      <c r="B134" s="300"/>
      <c r="C134" s="300"/>
      <c r="D134" s="300"/>
      <c r="E134" s="286"/>
    </row>
    <row r="135" spans="1:5" ht="15" customHeight="1" x14ac:dyDescent="0.2">
      <c r="A135" s="300"/>
      <c r="B135" s="300"/>
      <c r="C135" s="300"/>
      <c r="D135" s="300"/>
      <c r="E135" s="286"/>
    </row>
    <row r="136" spans="1:5" ht="15" customHeight="1" x14ac:dyDescent="0.2">
      <c r="A136" s="300"/>
      <c r="B136" s="300"/>
      <c r="C136" s="300"/>
      <c r="D136" s="300"/>
      <c r="E136" s="307"/>
    </row>
    <row r="137" spans="1:5" ht="15" customHeight="1" x14ac:dyDescent="0.2">
      <c r="A137" s="300"/>
      <c r="B137" s="300"/>
      <c r="C137" s="300"/>
      <c r="D137" s="300"/>
      <c r="E137" s="307"/>
    </row>
    <row r="138" spans="1:5" ht="15" customHeight="1" x14ac:dyDescent="0.2">
      <c r="A138" s="300"/>
      <c r="B138" s="300"/>
      <c r="C138" s="300"/>
      <c r="D138" s="300"/>
      <c r="E138" s="286"/>
    </row>
    <row r="139" spans="1:5" ht="15" customHeight="1" x14ac:dyDescent="0.2">
      <c r="A139" s="300"/>
      <c r="B139" s="300"/>
      <c r="C139" s="300"/>
      <c r="D139" s="300"/>
      <c r="E139" s="286"/>
    </row>
    <row r="140" spans="1:5" ht="15" customHeight="1" x14ac:dyDescent="0.2">
      <c r="A140" s="282"/>
      <c r="B140" s="282"/>
      <c r="C140" s="282"/>
      <c r="D140" s="282"/>
      <c r="E140" s="286"/>
    </row>
    <row r="141" spans="1:5" ht="15" customHeight="1" x14ac:dyDescent="0.2">
      <c r="A141" s="282"/>
      <c r="B141" s="282"/>
      <c r="C141" s="282"/>
      <c r="D141" s="282"/>
      <c r="E141" s="286"/>
    </row>
    <row r="142" spans="1:5" ht="15" customHeight="1" x14ac:dyDescent="0.2">
      <c r="A142" s="282"/>
      <c r="B142" s="282"/>
      <c r="C142" s="282"/>
      <c r="D142" s="282"/>
      <c r="E142" s="286"/>
    </row>
    <row r="143" spans="1:5" ht="15" customHeight="1" x14ac:dyDescent="0.2">
      <c r="A143" s="282"/>
      <c r="B143" s="282"/>
      <c r="C143" s="282"/>
      <c r="D143" s="282"/>
      <c r="E143" s="286"/>
    </row>
    <row r="144" spans="1:5" ht="15" customHeight="1" x14ac:dyDescent="0.2">
      <c r="A144" s="282"/>
      <c r="B144" s="282"/>
      <c r="C144" s="282"/>
      <c r="D144" s="282"/>
      <c r="E144" s="286"/>
    </row>
    <row r="145" spans="1:5" ht="15" customHeight="1" x14ac:dyDescent="0.2">
      <c r="A145" s="282"/>
      <c r="B145" s="282"/>
      <c r="C145" s="282"/>
      <c r="D145" s="282"/>
      <c r="E145" s="286"/>
    </row>
    <row r="146" spans="1:5" ht="15" customHeight="1" x14ac:dyDescent="0.2">
      <c r="A146" s="282"/>
      <c r="B146" s="282"/>
      <c r="C146" s="282"/>
      <c r="D146" s="282"/>
      <c r="E146" s="286"/>
    </row>
    <row r="147" spans="1:5" ht="15" customHeight="1" x14ac:dyDescent="0.2">
      <c r="A147" s="308"/>
      <c r="B147" s="282"/>
      <c r="C147" s="282"/>
      <c r="D147" s="282"/>
      <c r="E147" s="286"/>
    </row>
    <row r="148" spans="1:5" ht="15" customHeight="1" x14ac:dyDescent="0.2">
      <c r="A148" s="282"/>
      <c r="B148" s="282"/>
      <c r="C148" s="282"/>
      <c r="D148" s="282"/>
      <c r="E148" s="286"/>
    </row>
    <row r="149" spans="1:5" ht="15" customHeight="1" x14ac:dyDescent="0.2">
      <c r="A149" s="282"/>
      <c r="B149" s="282"/>
      <c r="C149" s="282"/>
      <c r="D149" s="282"/>
      <c r="E149" s="286"/>
    </row>
    <row r="150" spans="1:5" ht="15" customHeight="1" x14ac:dyDescent="0.2">
      <c r="A150" s="282"/>
      <c r="B150" s="282"/>
      <c r="C150" s="282"/>
      <c r="D150" s="282"/>
      <c r="E150" s="286"/>
    </row>
    <row r="151" spans="1:5" x14ac:dyDescent="0.2">
      <c r="A151" s="282"/>
      <c r="B151" s="282"/>
      <c r="C151" s="282"/>
      <c r="D151" s="282"/>
      <c r="E151" s="308"/>
    </row>
    <row r="152" spans="1:5" x14ac:dyDescent="0.2">
      <c r="B152" s="282"/>
      <c r="C152" s="308"/>
      <c r="D152" s="308"/>
      <c r="E152" s="286"/>
    </row>
    <row r="153" spans="1:5" x14ac:dyDescent="0.2">
      <c r="A153" s="282"/>
      <c r="B153" s="308"/>
      <c r="C153" s="282"/>
      <c r="D153" s="282"/>
      <c r="E153" s="286"/>
    </row>
    <row r="154" spans="1:5" x14ac:dyDescent="0.2">
      <c r="E154" s="286"/>
    </row>
    <row r="155" spans="1:5" x14ac:dyDescent="0.2">
      <c r="E155" s="286"/>
    </row>
    <row r="156" spans="1:5" x14ac:dyDescent="0.2">
      <c r="E156" s="286"/>
    </row>
    <row r="157" spans="1:5" x14ac:dyDescent="0.2">
      <c r="E157" s="286"/>
    </row>
    <row r="158" spans="1:5" x14ac:dyDescent="0.2">
      <c r="E158" s="286"/>
    </row>
    <row r="159" spans="1:5" x14ac:dyDescent="0.2">
      <c r="E159" s="286"/>
    </row>
    <row r="160" spans="1:5" x14ac:dyDescent="0.2">
      <c r="E160" s="286"/>
    </row>
    <row r="161" spans="1:5" x14ac:dyDescent="0.2">
      <c r="E161" s="307"/>
    </row>
    <row r="162" spans="1:5" x14ac:dyDescent="0.2">
      <c r="E162" s="307"/>
    </row>
    <row r="163" spans="1:5" x14ac:dyDescent="0.2">
      <c r="A163" s="307"/>
      <c r="B163" s="307"/>
      <c r="C163" s="307"/>
      <c r="D163" s="307"/>
      <c r="E163" s="286"/>
    </row>
    <row r="164" spans="1:5" x14ac:dyDescent="0.2">
      <c r="A164" s="282"/>
      <c r="B164" s="307"/>
      <c r="C164" s="282"/>
      <c r="D164" s="282"/>
    </row>
    <row r="165" spans="1:5" x14ac:dyDescent="0.2">
      <c r="A165" s="301"/>
      <c r="B165" s="282"/>
      <c r="C165" s="301"/>
      <c r="D165" s="301"/>
    </row>
    <row r="166" spans="1:5" x14ac:dyDescent="0.2">
      <c r="A166" s="301"/>
      <c r="B166" s="301"/>
      <c r="C166" s="301"/>
      <c r="D166" s="301"/>
    </row>
    <row r="167" spans="1:5" x14ac:dyDescent="0.2">
      <c r="A167" s="301"/>
      <c r="B167" s="301"/>
      <c r="C167" s="301"/>
      <c r="D167" s="301"/>
    </row>
    <row r="168" spans="1:5" x14ac:dyDescent="0.2">
      <c r="A168" s="301"/>
      <c r="B168" s="301"/>
      <c r="C168" s="301"/>
      <c r="D168" s="301"/>
    </row>
    <row r="169" spans="1:5" x14ac:dyDescent="0.2">
      <c r="A169" s="301"/>
      <c r="B169" s="301"/>
      <c r="C169" s="301"/>
      <c r="D169" s="301"/>
    </row>
    <row r="170" spans="1:5" x14ac:dyDescent="0.2">
      <c r="A170" s="301"/>
      <c r="B170" s="301"/>
      <c r="C170" s="301"/>
      <c r="D170" s="301"/>
    </row>
    <row r="171" spans="1:5" x14ac:dyDescent="0.2">
      <c r="A171" s="301"/>
      <c r="B171" s="301"/>
      <c r="C171" s="301"/>
      <c r="D171" s="301"/>
    </row>
    <row r="172" spans="1:5" x14ac:dyDescent="0.2">
      <c r="A172" s="301"/>
      <c r="B172" s="301"/>
      <c r="C172" s="301"/>
      <c r="D172" s="301"/>
    </row>
    <row r="173" spans="1:5" x14ac:dyDescent="0.2">
      <c r="A173" s="301"/>
      <c r="B173" s="301"/>
      <c r="C173" s="301"/>
      <c r="D173" s="301"/>
    </row>
    <row r="174" spans="1:5" x14ac:dyDescent="0.2">
      <c r="A174" s="301"/>
      <c r="B174" s="301"/>
      <c r="C174" s="301"/>
      <c r="D174" s="301"/>
    </row>
    <row r="175" spans="1:5" x14ac:dyDescent="0.2">
      <c r="A175" s="301"/>
      <c r="B175" s="301"/>
      <c r="C175" s="301"/>
      <c r="D175" s="301"/>
    </row>
    <row r="176" spans="1:5" x14ac:dyDescent="0.2">
      <c r="A176" s="301"/>
      <c r="B176" s="301"/>
      <c r="C176" s="301"/>
      <c r="D176" s="301"/>
    </row>
    <row r="177" spans="1:4" x14ac:dyDescent="0.2">
      <c r="A177" s="301"/>
      <c r="B177" s="301"/>
      <c r="C177" s="301"/>
      <c r="D177" s="301"/>
    </row>
    <row r="178" spans="1:4" x14ac:dyDescent="0.2">
      <c r="A178" s="301"/>
      <c r="B178" s="301"/>
      <c r="C178" s="301"/>
      <c r="D178" s="301"/>
    </row>
    <row r="179" spans="1:4" x14ac:dyDescent="0.2">
      <c r="A179" s="301"/>
      <c r="B179" s="301"/>
      <c r="C179" s="301"/>
      <c r="D179" s="301"/>
    </row>
    <row r="180" spans="1:4" x14ac:dyDescent="0.2">
      <c r="A180" s="301"/>
      <c r="B180" s="301"/>
      <c r="C180" s="301"/>
      <c r="D180" s="301"/>
    </row>
    <row r="181" spans="1:4" x14ac:dyDescent="0.2">
      <c r="B181" s="301"/>
    </row>
  </sheetData>
  <sheetProtection password="F0D8" sheet="1" objects="1" scenarios="1"/>
  <mergeCells count="46">
    <mergeCell ref="A54:B54"/>
    <mergeCell ref="A55:B55"/>
    <mergeCell ref="B46:C46"/>
    <mergeCell ref="B47:C47"/>
    <mergeCell ref="B49:C49"/>
    <mergeCell ref="B50:C50"/>
    <mergeCell ref="A52:B52"/>
    <mergeCell ref="A53:B53"/>
    <mergeCell ref="B44:C44"/>
    <mergeCell ref="B32:C32"/>
    <mergeCell ref="A33:A35"/>
    <mergeCell ref="B33:C35"/>
    <mergeCell ref="A36:C36"/>
    <mergeCell ref="A37:D37"/>
    <mergeCell ref="A38:C38"/>
    <mergeCell ref="B39:C39"/>
    <mergeCell ref="B40:C40"/>
    <mergeCell ref="B41:C41"/>
    <mergeCell ref="B42:C42"/>
    <mergeCell ref="B43:C43"/>
    <mergeCell ref="A29:A30"/>
    <mergeCell ref="B29:C30"/>
    <mergeCell ref="B14:C15"/>
    <mergeCell ref="B16:C17"/>
    <mergeCell ref="B18:C18"/>
    <mergeCell ref="B19:C20"/>
    <mergeCell ref="A21:A22"/>
    <mergeCell ref="B21:C22"/>
    <mergeCell ref="A23:A24"/>
    <mergeCell ref="B23:C24"/>
    <mergeCell ref="A25:A26"/>
    <mergeCell ref="B25:C26"/>
    <mergeCell ref="B27:C28"/>
    <mergeCell ref="A8:A9"/>
    <mergeCell ref="B8:C9"/>
    <mergeCell ref="A10:A11"/>
    <mergeCell ref="B10:C11"/>
    <mergeCell ref="A12:A13"/>
    <mergeCell ref="B12:C13"/>
    <mergeCell ref="A1:C1"/>
    <mergeCell ref="A3:C3"/>
    <mergeCell ref="A4:A5"/>
    <mergeCell ref="B4:C5"/>
    <mergeCell ref="A6:A7"/>
    <mergeCell ref="B6:B7"/>
    <mergeCell ref="C6:C7"/>
  </mergeCells>
  <pageMargins left="1.4960629921259843" right="0.47244094488188981" top="0.98425196850393704" bottom="0.74803149606299213" header="0.51181102362204722" footer="0.39370078740157483"/>
  <pageSetup paperSize="9" scale="8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A136"/>
  <sheetViews>
    <sheetView showGridLines="0" showZeros="0" zoomScale="70" zoomScaleNormal="70" workbookViewId="0">
      <selection activeCell="J53" sqref="J53"/>
    </sheetView>
  </sheetViews>
  <sheetFormatPr defaultRowHeight="12.75" x14ac:dyDescent="0.2"/>
  <cols>
    <col min="1" max="4" width="18.7109375" style="157" customWidth="1"/>
    <col min="5" max="15" width="15.7109375" style="157" customWidth="1"/>
    <col min="16" max="17" width="18.7109375" style="157" customWidth="1"/>
    <col min="18" max="22" width="15.7109375" style="157" customWidth="1"/>
    <col min="23" max="24" width="16.7109375" style="157" customWidth="1"/>
    <col min="25" max="16384" width="9.140625" style="157"/>
  </cols>
  <sheetData>
    <row r="1" spans="1:27" s="163" customFormat="1" ht="15" customHeight="1" x14ac:dyDescent="0.25">
      <c r="A1" s="2430"/>
      <c r="B1" s="2431"/>
      <c r="C1" s="2431"/>
      <c r="D1" s="2432"/>
      <c r="F1" s="2436" t="s">
        <v>8</v>
      </c>
      <c r="G1" s="2437"/>
      <c r="H1" s="2438"/>
      <c r="Q1" s="2439" t="s">
        <v>490</v>
      </c>
      <c r="R1" s="2439"/>
      <c r="S1" s="2439"/>
      <c r="T1" s="394"/>
      <c r="U1" s="395"/>
      <c r="V1" s="2440"/>
    </row>
    <row r="2" spans="1:27" s="163" customFormat="1" ht="15" customHeight="1" x14ac:dyDescent="0.2">
      <c r="A2" s="2433"/>
      <c r="B2" s="2434"/>
      <c r="C2" s="2434"/>
      <c r="D2" s="2435"/>
      <c r="F2" s="2441" t="s">
        <v>596</v>
      </c>
      <c r="G2" s="2442"/>
      <c r="H2" s="2443"/>
      <c r="Q2" s="2444" t="s">
        <v>25</v>
      </c>
      <c r="R2" s="2446">
        <f>L92</f>
        <v>0</v>
      </c>
      <c r="S2" s="2447"/>
      <c r="T2" s="181"/>
      <c r="U2" s="395"/>
      <c r="V2" s="2440"/>
    </row>
    <row r="3" spans="1:27" s="163" customFormat="1" ht="15" customHeight="1" x14ac:dyDescent="0.2">
      <c r="A3" s="2450" t="s">
        <v>280</v>
      </c>
      <c r="B3" s="2451"/>
      <c r="C3" s="2426"/>
      <c r="D3" s="2426"/>
      <c r="F3" s="2441" t="s">
        <v>10</v>
      </c>
      <c r="G3" s="2442"/>
      <c r="H3" s="2443"/>
      <c r="Q3" s="2445"/>
      <c r="R3" s="2448"/>
      <c r="S3" s="2449"/>
      <c r="T3" s="157"/>
      <c r="U3" s="157"/>
      <c r="V3" s="157"/>
    </row>
    <row r="4" spans="1:27" s="163" customFormat="1" ht="15" customHeight="1" x14ac:dyDescent="0.25">
      <c r="A4" s="2377" t="s">
        <v>7</v>
      </c>
      <c r="B4" s="2452"/>
      <c r="C4" s="2453"/>
      <c r="D4" s="2454"/>
      <c r="E4" s="1" t="s">
        <v>7</v>
      </c>
      <c r="F4" s="2455" t="s">
        <v>597</v>
      </c>
      <c r="G4" s="2455"/>
      <c r="H4" s="2456"/>
      <c r="Q4" s="409" t="s">
        <v>199</v>
      </c>
      <c r="R4" s="410" t="s">
        <v>491</v>
      </c>
      <c r="S4" s="1128" t="s">
        <v>25</v>
      </c>
      <c r="T4" s="1127" t="s">
        <v>492</v>
      </c>
      <c r="U4" s="2457" t="s">
        <v>493</v>
      </c>
      <c r="V4" s="2458"/>
      <c r="W4" s="1668"/>
      <c r="X4" s="1668"/>
      <c r="AA4" s="1120"/>
    </row>
    <row r="5" spans="1:27" s="163" customFormat="1" ht="15" customHeight="1" x14ac:dyDescent="0.25">
      <c r="A5" s="1618" t="s">
        <v>599</v>
      </c>
      <c r="B5" s="2459"/>
      <c r="C5" s="2426"/>
      <c r="D5" s="2426"/>
      <c r="E5" s="294" t="s">
        <v>631</v>
      </c>
      <c r="Q5" s="397" t="s">
        <v>115</v>
      </c>
      <c r="R5" s="443">
        <v>0.52300000000000002</v>
      </c>
      <c r="S5" s="398">
        <f>R2</f>
        <v>0</v>
      </c>
      <c r="T5" s="1137">
        <f t="shared" ref="T5:T10" si="0">U5*1000</f>
        <v>0</v>
      </c>
      <c r="U5" s="2460">
        <f t="shared" ref="U5:U10" si="1">R5*S5/1000</f>
        <v>0</v>
      </c>
      <c r="V5" s="2461"/>
      <c r="W5" s="2462"/>
      <c r="X5" s="2462"/>
      <c r="AA5" s="407"/>
    </row>
    <row r="6" spans="1:27" s="163" customFormat="1" ht="15" customHeight="1" x14ac:dyDescent="0.25">
      <c r="A6" s="1600" t="s">
        <v>13</v>
      </c>
      <c r="B6" s="2469"/>
      <c r="C6" s="2470"/>
      <c r="D6" s="2470"/>
      <c r="J6" s="2471">
        <f>A1</f>
        <v>0</v>
      </c>
      <c r="K6" s="2472"/>
      <c r="L6" s="2472"/>
      <c r="M6" s="2472"/>
      <c r="N6" s="2472"/>
      <c r="O6" s="2473"/>
      <c r="Q6" s="397" t="s">
        <v>494</v>
      </c>
      <c r="R6" s="443">
        <v>0.29499999999999998</v>
      </c>
      <c r="S6" s="398">
        <f>R2</f>
        <v>0</v>
      </c>
      <c r="T6" s="1137">
        <f t="shared" si="0"/>
        <v>0</v>
      </c>
      <c r="U6" s="2460">
        <f t="shared" si="1"/>
        <v>0</v>
      </c>
      <c r="V6" s="2461"/>
      <c r="W6" s="2462"/>
      <c r="X6" s="2462"/>
      <c r="AA6" s="407"/>
    </row>
    <row r="7" spans="1:27" s="163" customFormat="1" ht="15" customHeight="1" x14ac:dyDescent="0.2">
      <c r="A7" s="1618" t="s">
        <v>514</v>
      </c>
      <c r="B7" s="2459"/>
      <c r="C7" s="2426"/>
      <c r="D7" s="2426"/>
      <c r="E7" s="263" t="s">
        <v>447</v>
      </c>
      <c r="F7" s="3"/>
      <c r="G7" s="701"/>
      <c r="H7" s="701"/>
      <c r="J7" s="2474"/>
      <c r="K7" s="2475"/>
      <c r="L7" s="2475"/>
      <c r="M7" s="2475"/>
      <c r="N7" s="2475"/>
      <c r="O7" s="2476"/>
      <c r="Q7" s="397" t="s">
        <v>260</v>
      </c>
      <c r="R7" s="444">
        <v>0.251</v>
      </c>
      <c r="S7" s="398">
        <f>R2</f>
        <v>0</v>
      </c>
      <c r="T7" s="1137">
        <f t="shared" si="0"/>
        <v>0</v>
      </c>
      <c r="U7" s="2460">
        <f t="shared" si="1"/>
        <v>0</v>
      </c>
      <c r="V7" s="2461"/>
      <c r="W7" s="2462"/>
      <c r="X7" s="2462"/>
      <c r="AA7" s="407"/>
    </row>
    <row r="8" spans="1:27" s="163" customFormat="1" ht="15" customHeight="1" x14ac:dyDescent="0.25">
      <c r="A8" s="2399" t="s">
        <v>21</v>
      </c>
      <c r="B8" s="2463"/>
      <c r="C8" s="2464">
        <f>SUM(IFERROR(C9/C6,))</f>
        <v>0</v>
      </c>
      <c r="D8" s="2465"/>
      <c r="J8" s="2466" t="s">
        <v>485</v>
      </c>
      <c r="K8" s="2342"/>
      <c r="L8" s="2467">
        <f>C10</f>
        <v>0</v>
      </c>
      <c r="M8" s="2468"/>
      <c r="N8" s="1128" t="s">
        <v>192</v>
      </c>
      <c r="O8" s="1141">
        <f>C3</f>
        <v>0</v>
      </c>
      <c r="Q8" s="397" t="s">
        <v>262</v>
      </c>
      <c r="R8" s="444">
        <v>0.214</v>
      </c>
      <c r="S8" s="398">
        <f>R2</f>
        <v>0</v>
      </c>
      <c r="T8" s="1137">
        <f t="shared" si="0"/>
        <v>0</v>
      </c>
      <c r="U8" s="2460">
        <f t="shared" si="1"/>
        <v>0</v>
      </c>
      <c r="V8" s="2461"/>
      <c r="W8" s="2462"/>
      <c r="X8" s="2462"/>
      <c r="AA8" s="407"/>
    </row>
    <row r="9" spans="1:27" s="163" customFormat="1" ht="15" customHeight="1" x14ac:dyDescent="0.25">
      <c r="A9" s="2485" t="s">
        <v>486</v>
      </c>
      <c r="B9" s="2378"/>
      <c r="C9" s="2486">
        <f>SUM(IFERROR(C10*C5+C7,))</f>
        <v>0</v>
      </c>
      <c r="D9" s="2487"/>
      <c r="E9" s="2488" t="s">
        <v>220</v>
      </c>
      <c r="F9" s="2488"/>
      <c r="G9" s="2488" t="s">
        <v>220</v>
      </c>
      <c r="H9" s="2489"/>
      <c r="J9" s="2399" t="s">
        <v>21</v>
      </c>
      <c r="K9" s="2463"/>
      <c r="L9" s="2480">
        <f>C8</f>
        <v>0</v>
      </c>
      <c r="M9" s="2480"/>
      <c r="N9" s="2477" t="s">
        <v>220</v>
      </c>
      <c r="O9" s="2478"/>
      <c r="Q9" s="397" t="s">
        <v>264</v>
      </c>
      <c r="R9" s="444">
        <v>0.185</v>
      </c>
      <c r="S9" s="398">
        <f>R2</f>
        <v>0</v>
      </c>
      <c r="T9" s="1137">
        <f t="shared" si="0"/>
        <v>0</v>
      </c>
      <c r="U9" s="2460">
        <f t="shared" si="1"/>
        <v>0</v>
      </c>
      <c r="V9" s="2461"/>
      <c r="W9" s="2462"/>
      <c r="X9" s="2462"/>
      <c r="AA9" s="407"/>
    </row>
    <row r="10" spans="1:27" s="185" customFormat="1" ht="15" customHeight="1" x14ac:dyDescent="0.25">
      <c r="A10" s="2479" t="s">
        <v>485</v>
      </c>
      <c r="B10" s="2463"/>
      <c r="C10" s="2480">
        <f>SUM(IFERROR(C3*C4/1000+C7/C5,))</f>
        <v>0</v>
      </c>
      <c r="D10" s="2481"/>
      <c r="E10" s="2482" t="s">
        <v>487</v>
      </c>
      <c r="F10" s="2482"/>
      <c r="G10" s="2483" t="s">
        <v>488</v>
      </c>
      <c r="H10" s="2484"/>
      <c r="I10" s="163"/>
      <c r="J10" s="2377" t="s">
        <v>486</v>
      </c>
      <c r="K10" s="2378"/>
      <c r="L10" s="2480">
        <f>C9</f>
        <v>0</v>
      </c>
      <c r="M10" s="2480"/>
      <c r="N10" s="2483" t="s">
        <v>488</v>
      </c>
      <c r="O10" s="2484"/>
      <c r="Q10" s="403" t="s">
        <v>495</v>
      </c>
      <c r="R10" s="444">
        <v>2.5000000000000001E-2</v>
      </c>
      <c r="S10" s="404">
        <f>R2</f>
        <v>0</v>
      </c>
      <c r="T10" s="195">
        <f t="shared" si="0"/>
        <v>0</v>
      </c>
      <c r="U10" s="2490">
        <f t="shared" si="1"/>
        <v>0</v>
      </c>
      <c r="V10" s="2491"/>
      <c r="W10" s="2462"/>
      <c r="X10" s="2462"/>
      <c r="AA10" s="407"/>
    </row>
    <row r="11" spans="1:27" s="185" customFormat="1" ht="15" customHeight="1" x14ac:dyDescent="0.25">
      <c r="A11" s="2492" t="s">
        <v>627</v>
      </c>
      <c r="B11" s="2493"/>
      <c r="C11" s="2494">
        <f>C8/3490</f>
        <v>0</v>
      </c>
      <c r="D11" s="2495"/>
      <c r="E11" s="2496">
        <v>61.8</v>
      </c>
      <c r="F11" s="2496"/>
      <c r="G11" s="2497">
        <f>C11*E11</f>
        <v>0</v>
      </c>
      <c r="H11" s="2498"/>
      <c r="I11" s="702"/>
      <c r="J11" s="2492" t="s">
        <v>627</v>
      </c>
      <c r="K11" s="2493"/>
      <c r="L11" s="2494">
        <f>C11</f>
        <v>0</v>
      </c>
      <c r="M11" s="2494"/>
      <c r="N11" s="2499">
        <f>G11</f>
        <v>0</v>
      </c>
      <c r="O11" s="2498"/>
    </row>
    <row r="12" spans="1:27" s="185" customFormat="1" ht="15" customHeight="1" x14ac:dyDescent="0.25">
      <c r="A12" s="2516" t="s">
        <v>628</v>
      </c>
      <c r="B12" s="2517"/>
      <c r="C12" s="2518">
        <f>C8/3300</f>
        <v>0</v>
      </c>
      <c r="D12" s="2519"/>
      <c r="E12" s="2496">
        <v>56.9</v>
      </c>
      <c r="F12" s="2496"/>
      <c r="G12" s="2520">
        <f>C12*E12</f>
        <v>0</v>
      </c>
      <c r="H12" s="2501"/>
      <c r="I12" s="702"/>
      <c r="J12" s="2516" t="s">
        <v>628</v>
      </c>
      <c r="K12" s="2517"/>
      <c r="L12" s="2518">
        <f>C12</f>
        <v>0</v>
      </c>
      <c r="M12" s="2518"/>
      <c r="N12" s="2500">
        <f>G12</f>
        <v>0</v>
      </c>
      <c r="O12" s="2501"/>
      <c r="Q12" s="2502" t="s">
        <v>511</v>
      </c>
      <c r="R12" s="2503"/>
      <c r="S12" s="2503"/>
      <c r="T12" s="2503"/>
      <c r="U12" s="2503"/>
      <c r="V12" s="2503"/>
      <c r="W12" s="2503"/>
      <c r="X12" s="2504"/>
    </row>
    <row r="13" spans="1:27" s="185" customFormat="1" ht="15" customHeight="1" x14ac:dyDescent="0.25">
      <c r="A13" s="2508" t="s">
        <v>489</v>
      </c>
      <c r="B13" s="2509"/>
      <c r="C13" s="2510">
        <f>C8/4680</f>
        <v>0</v>
      </c>
      <c r="D13" s="2511"/>
      <c r="E13" s="2496">
        <v>210</v>
      </c>
      <c r="F13" s="2496"/>
      <c r="G13" s="2512">
        <f>C13*E13</f>
        <v>0</v>
      </c>
      <c r="H13" s="2513"/>
      <c r="I13" s="703"/>
      <c r="J13" s="2514" t="s">
        <v>489</v>
      </c>
      <c r="K13" s="2509"/>
      <c r="L13" s="2510">
        <f>C13</f>
        <v>0</v>
      </c>
      <c r="M13" s="2510"/>
      <c r="N13" s="2515">
        <f>G13</f>
        <v>0</v>
      </c>
      <c r="O13" s="2513"/>
      <c r="Q13" s="2505"/>
      <c r="R13" s="2506"/>
      <c r="S13" s="2506"/>
      <c r="T13" s="2506"/>
      <c r="U13" s="2506"/>
      <c r="V13" s="2506"/>
      <c r="W13" s="2506"/>
      <c r="X13" s="2507"/>
    </row>
    <row r="14" spans="1:27" s="185" customFormat="1" ht="15" customHeight="1" x14ac:dyDescent="0.25">
      <c r="A14" s="2539" t="s">
        <v>513</v>
      </c>
      <c r="B14" s="2540"/>
      <c r="C14" s="2541">
        <f>C8/1</f>
        <v>0</v>
      </c>
      <c r="D14" s="2542"/>
      <c r="E14" s="2529">
        <v>3.5000000000000003E-2</v>
      </c>
      <c r="F14" s="2529"/>
      <c r="G14" s="2543">
        <f>C14*E14</f>
        <v>0</v>
      </c>
      <c r="H14" s="2522"/>
      <c r="I14" s="702"/>
      <c r="J14" s="2544" t="s">
        <v>513</v>
      </c>
      <c r="K14" s="2540"/>
      <c r="L14" s="2541">
        <f>C14</f>
        <v>0</v>
      </c>
      <c r="M14" s="2541"/>
      <c r="N14" s="2521">
        <f>G14</f>
        <v>0</v>
      </c>
      <c r="O14" s="2522"/>
      <c r="Q14" s="2523">
        <f>R2</f>
        <v>0</v>
      </c>
      <c r="R14" s="2524"/>
      <c r="S14" s="2524"/>
      <c r="T14" s="2524"/>
      <c r="U14" s="406" t="s">
        <v>25</v>
      </c>
      <c r="V14" s="406"/>
      <c r="W14" s="406"/>
      <c r="X14" s="411"/>
    </row>
    <row r="15" spans="1:27" s="163" customFormat="1" ht="15" customHeight="1" x14ac:dyDescent="0.2">
      <c r="A15" s="2525" t="s">
        <v>349</v>
      </c>
      <c r="B15" s="2526"/>
      <c r="C15" s="2527">
        <f>C8/10.85</f>
        <v>0</v>
      </c>
      <c r="D15" s="2528"/>
      <c r="E15" s="2529">
        <v>0.53</v>
      </c>
      <c r="F15" s="2529"/>
      <c r="G15" s="2530">
        <f>C15*E15</f>
        <v>0</v>
      </c>
      <c r="H15" s="2531"/>
      <c r="I15" s="704"/>
      <c r="J15" s="2532" t="s">
        <v>446</v>
      </c>
      <c r="K15" s="2533"/>
      <c r="L15" s="2534">
        <f>C15</f>
        <v>0</v>
      </c>
      <c r="M15" s="2534"/>
      <c r="N15" s="2535">
        <f>G15</f>
        <v>0</v>
      </c>
      <c r="O15" s="2531"/>
      <c r="Q15" s="2536" t="s">
        <v>496</v>
      </c>
      <c r="R15" s="2537"/>
      <c r="S15" s="2537" t="s">
        <v>497</v>
      </c>
      <c r="T15" s="2545"/>
      <c r="U15" s="2537" t="s">
        <v>498</v>
      </c>
      <c r="V15" s="2537"/>
      <c r="W15" s="2537" t="s">
        <v>510</v>
      </c>
      <c r="X15" s="2547"/>
    </row>
    <row r="16" spans="1:27" s="163" customFormat="1" ht="15" customHeight="1" x14ac:dyDescent="0.25">
      <c r="Q16" s="2538"/>
      <c r="R16" s="2477"/>
      <c r="S16" s="2546"/>
      <c r="T16" s="2546"/>
      <c r="U16" s="2477" t="str">
        <f>Q35</f>
        <v>Ford Focus 1.6L cars</v>
      </c>
      <c r="V16" s="2477"/>
      <c r="W16" s="2477" t="str">
        <f>Q35</f>
        <v>Ford Focus 1.6L cars</v>
      </c>
      <c r="X16" s="2478"/>
    </row>
    <row r="17" spans="1:24" s="163" customFormat="1" ht="15" customHeight="1" x14ac:dyDescent="0.25">
      <c r="Q17" s="2548">
        <f>U7-U10</f>
        <v>0</v>
      </c>
      <c r="R17" s="2549"/>
      <c r="S17" s="2549">
        <f>Q17*20</f>
        <v>0</v>
      </c>
      <c r="T17" s="2549"/>
      <c r="U17" s="2552">
        <f>Q17/T37</f>
        <v>0</v>
      </c>
      <c r="V17" s="2552"/>
      <c r="W17" s="2554">
        <f>Q17/T37*20</f>
        <v>0</v>
      </c>
      <c r="X17" s="2555"/>
    </row>
    <row r="18" spans="1:24" s="163" customFormat="1" ht="15" customHeight="1" x14ac:dyDescent="0.25">
      <c r="A18" s="2430"/>
      <c r="B18" s="2431"/>
      <c r="C18" s="2431"/>
      <c r="D18" s="2432"/>
      <c r="F18" s="2436" t="s">
        <v>8</v>
      </c>
      <c r="G18" s="2437"/>
      <c r="H18" s="2438"/>
      <c r="Q18" s="2550"/>
      <c r="R18" s="2551"/>
      <c r="S18" s="2551"/>
      <c r="T18" s="2551"/>
      <c r="U18" s="2553"/>
      <c r="V18" s="2553"/>
      <c r="W18" s="2556"/>
      <c r="X18" s="2557"/>
    </row>
    <row r="19" spans="1:24" s="163" customFormat="1" ht="15" customHeight="1" x14ac:dyDescent="0.2">
      <c r="A19" s="2433"/>
      <c r="B19" s="2434"/>
      <c r="C19" s="2434"/>
      <c r="D19" s="2435"/>
      <c r="F19" s="2441" t="s">
        <v>596</v>
      </c>
      <c r="G19" s="2442"/>
      <c r="H19" s="2443"/>
      <c r="J19" s="705"/>
      <c r="Q19" s="2536" t="s">
        <v>499</v>
      </c>
      <c r="R19" s="2537"/>
      <c r="S19" s="2537" t="s">
        <v>500</v>
      </c>
      <c r="T19" s="2537"/>
      <c r="U19" s="2537" t="s">
        <v>501</v>
      </c>
      <c r="V19" s="2537"/>
      <c r="W19" s="2537" t="s">
        <v>502</v>
      </c>
      <c r="X19" s="2558"/>
    </row>
    <row r="20" spans="1:24" s="163" customFormat="1" ht="15" customHeight="1" x14ac:dyDescent="0.25">
      <c r="A20" s="2450" t="s">
        <v>280</v>
      </c>
      <c r="B20" s="2451"/>
      <c r="C20" s="2426"/>
      <c r="D20" s="2426"/>
      <c r="F20" s="2441" t="s">
        <v>10</v>
      </c>
      <c r="G20" s="2442"/>
      <c r="H20" s="2443"/>
      <c r="J20" s="481"/>
      <c r="Q20" s="2538"/>
      <c r="R20" s="2477"/>
      <c r="S20" s="2477"/>
      <c r="T20" s="2477"/>
      <c r="U20" s="2477"/>
      <c r="V20" s="2477"/>
      <c r="W20" s="2477"/>
      <c r="X20" s="2478"/>
    </row>
    <row r="21" spans="1:24" s="163" customFormat="1" ht="15" customHeight="1" thickBot="1" x14ac:dyDescent="0.3">
      <c r="A21" s="2377" t="s">
        <v>7</v>
      </c>
      <c r="B21" s="2452"/>
      <c r="C21" s="2453"/>
      <c r="D21" s="2454"/>
      <c r="E21" s="1" t="s">
        <v>7</v>
      </c>
      <c r="F21" s="2455" t="s">
        <v>597</v>
      </c>
      <c r="G21" s="2455"/>
      <c r="H21" s="2456"/>
      <c r="Q21" s="2563">
        <f>Q17*1000/2</f>
        <v>0</v>
      </c>
      <c r="R21" s="2559"/>
      <c r="S21" s="2559">
        <f>Q21*20</f>
        <v>0</v>
      </c>
      <c r="T21" s="2559"/>
      <c r="U21" s="2559">
        <f>Q21/17.8</f>
        <v>0</v>
      </c>
      <c r="V21" s="2559"/>
      <c r="W21" s="2559">
        <f>U21*20</f>
        <v>0</v>
      </c>
      <c r="X21" s="2560"/>
    </row>
    <row r="22" spans="1:24" s="163" customFormat="1" ht="15" customHeight="1" thickTop="1" thickBot="1" x14ac:dyDescent="0.3">
      <c r="A22" s="1618" t="s">
        <v>599</v>
      </c>
      <c r="B22" s="2459"/>
      <c r="C22" s="2426"/>
      <c r="D22" s="2426"/>
      <c r="E22" s="294" t="s">
        <v>631</v>
      </c>
      <c r="Q22" s="2564"/>
      <c r="R22" s="2561"/>
      <c r="S22" s="2561"/>
      <c r="T22" s="2561"/>
      <c r="U22" s="2561"/>
      <c r="V22" s="2561"/>
      <c r="W22" s="2561"/>
      <c r="X22" s="2562"/>
    </row>
    <row r="23" spans="1:24" s="163" customFormat="1" ht="15" customHeight="1" thickTop="1" thickBot="1" x14ac:dyDescent="0.3">
      <c r="A23" s="1600" t="s">
        <v>13</v>
      </c>
      <c r="B23" s="2469"/>
      <c r="C23" s="2470"/>
      <c r="D23" s="2470"/>
      <c r="J23" s="2471" t="str">
        <f>A1&amp;" &amp; "&amp;A18</f>
        <v xml:space="preserve"> &amp; </v>
      </c>
      <c r="K23" s="2472"/>
      <c r="L23" s="2472"/>
      <c r="M23" s="2472"/>
      <c r="N23" s="2472"/>
      <c r="O23" s="2473"/>
      <c r="Q23" s="2568" t="s">
        <v>512</v>
      </c>
      <c r="R23" s="2569"/>
      <c r="S23" s="2569"/>
      <c r="T23" s="2569"/>
      <c r="U23" s="2569"/>
      <c r="V23" s="2569"/>
      <c r="W23" s="2569"/>
      <c r="X23" s="2570"/>
    </row>
    <row r="24" spans="1:24" s="163" customFormat="1" ht="15" customHeight="1" thickTop="1" x14ac:dyDescent="0.25">
      <c r="A24" s="1618" t="s">
        <v>514</v>
      </c>
      <c r="B24" s="2459"/>
      <c r="C24" s="2426"/>
      <c r="D24" s="2426"/>
      <c r="E24" s="263" t="s">
        <v>447</v>
      </c>
      <c r="J24" s="2565"/>
      <c r="K24" s="2566"/>
      <c r="L24" s="2566"/>
      <c r="M24" s="2566"/>
      <c r="N24" s="2566"/>
      <c r="O24" s="2567"/>
      <c r="Q24" s="2571"/>
      <c r="R24" s="2572"/>
      <c r="S24" s="2572"/>
      <c r="T24" s="2572"/>
      <c r="U24" s="2572"/>
      <c r="V24" s="2572"/>
      <c r="W24" s="2572"/>
      <c r="X24" s="2573"/>
    </row>
    <row r="25" spans="1:24" s="163" customFormat="1" ht="15" customHeight="1" x14ac:dyDescent="0.25">
      <c r="A25" s="2399" t="s">
        <v>21</v>
      </c>
      <c r="B25" s="2463"/>
      <c r="C25" s="2464">
        <f>SUM(IFERROR(C26/C23,))</f>
        <v>0</v>
      </c>
      <c r="D25" s="2465"/>
      <c r="J25" s="2399" t="s">
        <v>485</v>
      </c>
      <c r="K25" s="2463"/>
      <c r="L25" s="2480">
        <f>L8+C27</f>
        <v>0</v>
      </c>
      <c r="M25" s="2481"/>
      <c r="N25" s="1136" t="s">
        <v>192</v>
      </c>
      <c r="O25" s="1138">
        <f>O8+C20</f>
        <v>0</v>
      </c>
      <c r="Q25" s="2523">
        <f>R2</f>
        <v>0</v>
      </c>
      <c r="R25" s="2524"/>
      <c r="S25" s="2524"/>
      <c r="T25" s="2524"/>
      <c r="U25" s="406" t="s">
        <v>25</v>
      </c>
      <c r="V25" s="408"/>
      <c r="W25" s="408"/>
      <c r="X25" s="412"/>
    </row>
    <row r="26" spans="1:24" s="163" customFormat="1" ht="15" customHeight="1" x14ac:dyDescent="0.2">
      <c r="A26" s="2485" t="s">
        <v>486</v>
      </c>
      <c r="B26" s="2378"/>
      <c r="C26" s="2486">
        <f>SUM(IFERROR(C27*C22+C24,))</f>
        <v>0</v>
      </c>
      <c r="D26" s="2487"/>
      <c r="E26" s="2488" t="s">
        <v>220</v>
      </c>
      <c r="F26" s="2488"/>
      <c r="G26" s="2488" t="s">
        <v>220</v>
      </c>
      <c r="H26" s="2489"/>
      <c r="J26" s="2399" t="s">
        <v>21</v>
      </c>
      <c r="K26" s="2463"/>
      <c r="L26" s="2480">
        <f>L9+C25</f>
        <v>0</v>
      </c>
      <c r="M26" s="2480"/>
      <c r="N26" s="2477" t="s">
        <v>220</v>
      </c>
      <c r="O26" s="2478"/>
      <c r="Q26" s="2536" t="s">
        <v>496</v>
      </c>
      <c r="R26" s="2537"/>
      <c r="S26" s="2537" t="s">
        <v>497</v>
      </c>
      <c r="T26" s="2545"/>
      <c r="U26" s="2537" t="s">
        <v>498</v>
      </c>
      <c r="V26" s="2537"/>
      <c r="W26" s="2537" t="s">
        <v>510</v>
      </c>
      <c r="X26" s="2547"/>
    </row>
    <row r="27" spans="1:24" s="163" customFormat="1" ht="15" customHeight="1" x14ac:dyDescent="0.25">
      <c r="A27" s="2479" t="s">
        <v>485</v>
      </c>
      <c r="B27" s="2463"/>
      <c r="C27" s="2480">
        <f>SUM(IFERROR(C20*C21/1000+C24/C22,))</f>
        <v>0</v>
      </c>
      <c r="D27" s="2481"/>
      <c r="E27" s="2482" t="s">
        <v>487</v>
      </c>
      <c r="F27" s="2482"/>
      <c r="G27" s="2483" t="s">
        <v>488</v>
      </c>
      <c r="H27" s="2484"/>
      <c r="J27" s="2377" t="s">
        <v>486</v>
      </c>
      <c r="K27" s="2378"/>
      <c r="L27" s="2480">
        <f>L10+C26</f>
        <v>0</v>
      </c>
      <c r="M27" s="2480"/>
      <c r="N27" s="2483" t="s">
        <v>488</v>
      </c>
      <c r="O27" s="2484"/>
      <c r="Q27" s="2538"/>
      <c r="R27" s="2477"/>
      <c r="S27" s="2546"/>
      <c r="T27" s="2546"/>
      <c r="U27" s="2477" t="str">
        <f>Q35</f>
        <v>Ford Focus 1.6L cars</v>
      </c>
      <c r="V27" s="2477"/>
      <c r="W27" s="2477" t="str">
        <f>Q35</f>
        <v>Ford Focus 1.6L cars</v>
      </c>
      <c r="X27" s="2478"/>
    </row>
    <row r="28" spans="1:24" s="163" customFormat="1" ht="15" customHeight="1" x14ac:dyDescent="0.25">
      <c r="A28" s="2492" t="s">
        <v>627</v>
      </c>
      <c r="B28" s="2493"/>
      <c r="C28" s="2494">
        <f>C25/3490</f>
        <v>0</v>
      </c>
      <c r="D28" s="2495"/>
      <c r="E28" s="2496">
        <v>61.8</v>
      </c>
      <c r="F28" s="2496"/>
      <c r="G28" s="2574">
        <f>C28*E28</f>
        <v>0</v>
      </c>
      <c r="H28" s="2575"/>
      <c r="I28" s="702"/>
      <c r="J28" s="2492" t="s">
        <v>627</v>
      </c>
      <c r="K28" s="2493"/>
      <c r="L28" s="2494">
        <f>L11+C28</f>
        <v>0</v>
      </c>
      <c r="M28" s="2494"/>
      <c r="N28" s="2499">
        <f>N11+G28</f>
        <v>0</v>
      </c>
      <c r="O28" s="2498"/>
      <c r="Q28" s="2548">
        <f>U9-U10</f>
        <v>0</v>
      </c>
      <c r="R28" s="2549"/>
      <c r="S28" s="2549">
        <f>Q28*20</f>
        <v>0</v>
      </c>
      <c r="T28" s="2549"/>
      <c r="U28" s="2552">
        <f>Q28/T37</f>
        <v>0</v>
      </c>
      <c r="V28" s="2552"/>
      <c r="W28" s="2554">
        <f>Q28/T37*20</f>
        <v>0</v>
      </c>
      <c r="X28" s="2555"/>
    </row>
    <row r="29" spans="1:24" s="163" customFormat="1" ht="15" customHeight="1" x14ac:dyDescent="0.25">
      <c r="A29" s="2516" t="s">
        <v>628</v>
      </c>
      <c r="B29" s="2517"/>
      <c r="C29" s="2518">
        <f>C25/3300</f>
        <v>0</v>
      </c>
      <c r="D29" s="2519"/>
      <c r="E29" s="2496">
        <v>56.9</v>
      </c>
      <c r="F29" s="2496"/>
      <c r="G29" s="2520">
        <f>C29*E29</f>
        <v>0</v>
      </c>
      <c r="H29" s="2501"/>
      <c r="I29" s="702"/>
      <c r="J29" s="2516" t="s">
        <v>628</v>
      </c>
      <c r="K29" s="2517"/>
      <c r="L29" s="2518">
        <f>L12+C29</f>
        <v>0</v>
      </c>
      <c r="M29" s="2518"/>
      <c r="N29" s="2500">
        <f>N12+G29</f>
        <v>0</v>
      </c>
      <c r="O29" s="2501"/>
      <c r="Q29" s="2550"/>
      <c r="R29" s="2551"/>
      <c r="S29" s="2551"/>
      <c r="T29" s="2551"/>
      <c r="U29" s="2553"/>
      <c r="V29" s="2553"/>
      <c r="W29" s="2556"/>
      <c r="X29" s="2557"/>
    </row>
    <row r="30" spans="1:24" s="163" customFormat="1" ht="15" customHeight="1" x14ac:dyDescent="0.25">
      <c r="A30" s="2508" t="s">
        <v>489</v>
      </c>
      <c r="B30" s="2509"/>
      <c r="C30" s="2510">
        <f>C25/4680</f>
        <v>0</v>
      </c>
      <c r="D30" s="2511"/>
      <c r="E30" s="2496">
        <v>210</v>
      </c>
      <c r="F30" s="2496"/>
      <c r="G30" s="2512">
        <f>C30*E30</f>
        <v>0</v>
      </c>
      <c r="H30" s="2513"/>
      <c r="I30" s="703"/>
      <c r="J30" s="2514" t="s">
        <v>489</v>
      </c>
      <c r="K30" s="2509"/>
      <c r="L30" s="2510">
        <f>L13+C30</f>
        <v>0</v>
      </c>
      <c r="M30" s="2510"/>
      <c r="N30" s="2515">
        <f>N13+G30</f>
        <v>0</v>
      </c>
      <c r="O30" s="2513"/>
      <c r="Q30" s="2536" t="s">
        <v>499</v>
      </c>
      <c r="R30" s="2537"/>
      <c r="S30" s="2537" t="s">
        <v>500</v>
      </c>
      <c r="T30" s="2537"/>
      <c r="U30" s="2537" t="s">
        <v>501</v>
      </c>
      <c r="V30" s="2537"/>
      <c r="W30" s="2537" t="s">
        <v>502</v>
      </c>
      <c r="X30" s="2558"/>
    </row>
    <row r="31" spans="1:24" s="163" customFormat="1" ht="15" customHeight="1" x14ac:dyDescent="0.25">
      <c r="A31" s="2539" t="s">
        <v>513</v>
      </c>
      <c r="B31" s="2540"/>
      <c r="C31" s="2541">
        <f>C25/1</f>
        <v>0</v>
      </c>
      <c r="D31" s="2542"/>
      <c r="E31" s="2529">
        <v>3.5000000000000003E-2</v>
      </c>
      <c r="F31" s="2529"/>
      <c r="G31" s="2543">
        <f>C31*E31</f>
        <v>0</v>
      </c>
      <c r="H31" s="2522"/>
      <c r="I31" s="702"/>
      <c r="J31" s="2544" t="s">
        <v>513</v>
      </c>
      <c r="K31" s="2540"/>
      <c r="L31" s="2541">
        <f>L14+C31</f>
        <v>0</v>
      </c>
      <c r="M31" s="2541"/>
      <c r="N31" s="2521">
        <f>N14+G31</f>
        <v>0</v>
      </c>
      <c r="O31" s="2522"/>
      <c r="Q31" s="2538"/>
      <c r="R31" s="2477"/>
      <c r="S31" s="2477"/>
      <c r="T31" s="2477"/>
      <c r="U31" s="2477"/>
      <c r="V31" s="2477"/>
      <c r="W31" s="2477"/>
      <c r="X31" s="2478"/>
    </row>
    <row r="32" spans="1:24" s="163" customFormat="1" ht="15" customHeight="1" x14ac:dyDescent="0.25">
      <c r="A32" s="2525" t="s">
        <v>349</v>
      </c>
      <c r="B32" s="2526"/>
      <c r="C32" s="2527">
        <f>C25/10.85</f>
        <v>0</v>
      </c>
      <c r="D32" s="2528"/>
      <c r="E32" s="2529">
        <v>0.5</v>
      </c>
      <c r="F32" s="2529"/>
      <c r="G32" s="2530">
        <f>C32*E32</f>
        <v>0</v>
      </c>
      <c r="H32" s="2531"/>
      <c r="I32" s="704"/>
      <c r="J32" s="2532" t="s">
        <v>446</v>
      </c>
      <c r="K32" s="2533"/>
      <c r="L32" s="2534">
        <f>L15+C32</f>
        <v>0</v>
      </c>
      <c r="M32" s="2534"/>
      <c r="N32" s="2535">
        <f>N15+G32</f>
        <v>0</v>
      </c>
      <c r="O32" s="2531"/>
      <c r="Q32" s="2576">
        <f>Q28*1000/2</f>
        <v>0</v>
      </c>
      <c r="R32" s="2577"/>
      <c r="S32" s="2577">
        <f>Q32*20</f>
        <v>0</v>
      </c>
      <c r="T32" s="2577"/>
      <c r="U32" s="2577">
        <f>Q32/17.8</f>
        <v>0</v>
      </c>
      <c r="V32" s="2577"/>
      <c r="W32" s="2577">
        <f>U32*20</f>
        <v>0</v>
      </c>
      <c r="X32" s="2580"/>
    </row>
    <row r="33" spans="1:24" s="163" customFormat="1" ht="15" customHeight="1" x14ac:dyDescent="0.25">
      <c r="Q33" s="2578"/>
      <c r="R33" s="2579"/>
      <c r="S33" s="2579"/>
      <c r="T33" s="2579"/>
      <c r="U33" s="2579"/>
      <c r="V33" s="2579"/>
      <c r="W33" s="2579"/>
      <c r="X33" s="2581"/>
    </row>
    <row r="34" spans="1:24" s="163" customFormat="1" ht="15" customHeight="1" x14ac:dyDescent="0.25">
      <c r="A34" s="2430"/>
      <c r="B34" s="2431"/>
      <c r="C34" s="2431"/>
      <c r="D34" s="2432"/>
      <c r="F34" s="2436" t="s">
        <v>8</v>
      </c>
      <c r="G34" s="2437"/>
      <c r="H34" s="2438"/>
    </row>
    <row r="35" spans="1:24" s="163" customFormat="1" ht="15" customHeight="1" x14ac:dyDescent="0.25">
      <c r="A35" s="2433"/>
      <c r="B35" s="2434"/>
      <c r="C35" s="2434"/>
      <c r="D35" s="2435"/>
      <c r="F35" s="2441" t="s">
        <v>596</v>
      </c>
      <c r="G35" s="2442"/>
      <c r="H35" s="2443"/>
      <c r="Q35" s="2582" t="s">
        <v>503</v>
      </c>
      <c r="R35" s="2583"/>
      <c r="S35" s="2583"/>
      <c r="T35" s="2584"/>
    </row>
    <row r="36" spans="1:24" s="163" customFormat="1" ht="15" customHeight="1" x14ac:dyDescent="0.25">
      <c r="A36" s="2450" t="s">
        <v>280</v>
      </c>
      <c r="B36" s="2451"/>
      <c r="C36" s="2426"/>
      <c r="D36" s="2426"/>
      <c r="F36" s="2441" t="s">
        <v>10</v>
      </c>
      <c r="G36" s="2442"/>
      <c r="H36" s="2443"/>
      <c r="Q36" s="413" t="s">
        <v>504</v>
      </c>
      <c r="R36" s="410" t="s">
        <v>505</v>
      </c>
      <c r="S36" s="1128" t="s">
        <v>506</v>
      </c>
      <c r="T36" s="414" t="s">
        <v>507</v>
      </c>
    </row>
    <row r="37" spans="1:24" s="163" customFormat="1" ht="15" customHeight="1" x14ac:dyDescent="0.25">
      <c r="A37" s="2377" t="s">
        <v>7</v>
      </c>
      <c r="B37" s="2452"/>
      <c r="C37" s="2453"/>
      <c r="D37" s="2454"/>
      <c r="E37" s="1" t="s">
        <v>7</v>
      </c>
      <c r="F37" s="2455" t="s">
        <v>597</v>
      </c>
      <c r="G37" s="2455"/>
      <c r="H37" s="2456"/>
      <c r="Q37" s="445">
        <v>159</v>
      </c>
      <c r="R37" s="446">
        <v>12000</v>
      </c>
      <c r="S37" s="404">
        <f>R37*1.609344</f>
        <v>19312.128000000001</v>
      </c>
      <c r="T37" s="415">
        <f>Q37*S37/1000000</f>
        <v>3.0706283519999999</v>
      </c>
    </row>
    <row r="38" spans="1:24" s="163" customFormat="1" ht="15" customHeight="1" x14ac:dyDescent="0.2">
      <c r="A38" s="1618" t="s">
        <v>599</v>
      </c>
      <c r="B38" s="2459"/>
      <c r="C38" s="2426"/>
      <c r="D38" s="2426"/>
      <c r="E38" s="294" t="s">
        <v>631</v>
      </c>
      <c r="Q38" s="405"/>
      <c r="R38" s="405"/>
      <c r="S38" s="157"/>
      <c r="T38" s="157"/>
    </row>
    <row r="39" spans="1:24" s="163" customFormat="1" ht="15" customHeight="1" x14ac:dyDescent="0.2">
      <c r="A39" s="1600" t="s">
        <v>13</v>
      </c>
      <c r="B39" s="2469"/>
      <c r="C39" s="2470"/>
      <c r="D39" s="2470"/>
      <c r="J39" s="2471" t="str">
        <f>A1&amp;", "&amp;A18&amp;" &amp; "&amp;A34</f>
        <v xml:space="preserve">,  &amp; </v>
      </c>
      <c r="K39" s="2472"/>
      <c r="L39" s="2472"/>
      <c r="M39" s="2472"/>
      <c r="N39" s="2472"/>
      <c r="O39" s="2473"/>
      <c r="Q39" s="157"/>
      <c r="R39" s="157"/>
      <c r="S39" s="157"/>
      <c r="T39" s="157"/>
    </row>
    <row r="40" spans="1:24" s="163" customFormat="1" ht="15" customHeight="1" x14ac:dyDescent="0.25">
      <c r="A40" s="1618" t="s">
        <v>514</v>
      </c>
      <c r="B40" s="2459"/>
      <c r="C40" s="2426"/>
      <c r="D40" s="2426"/>
      <c r="E40" s="263" t="s">
        <v>447</v>
      </c>
      <c r="J40" s="2565"/>
      <c r="K40" s="2566"/>
      <c r="L40" s="2566"/>
      <c r="M40" s="2566"/>
      <c r="N40" s="2566"/>
      <c r="O40" s="2567"/>
      <c r="Q40" s="1610" t="str">
        <f>Q35</f>
        <v>Ford Focus 1.6L cars</v>
      </c>
      <c r="R40" s="1611"/>
      <c r="S40" s="1611"/>
      <c r="T40" s="2585"/>
    </row>
    <row r="41" spans="1:24" s="163" customFormat="1" ht="15" customHeight="1" x14ac:dyDescent="0.25">
      <c r="A41" s="2399" t="s">
        <v>21</v>
      </c>
      <c r="B41" s="2463"/>
      <c r="C41" s="2464">
        <f>SUM(IFERROR(C42/C39,))</f>
        <v>0</v>
      </c>
      <c r="D41" s="2465"/>
      <c r="J41" s="2399" t="s">
        <v>485</v>
      </c>
      <c r="K41" s="2463"/>
      <c r="L41" s="2480">
        <f>L25+C43</f>
        <v>0</v>
      </c>
      <c r="M41" s="2481"/>
      <c r="N41" s="1136" t="s">
        <v>192</v>
      </c>
      <c r="O41" s="1138">
        <f>O25+C36</f>
        <v>0</v>
      </c>
      <c r="Q41" s="1124" t="s">
        <v>504</v>
      </c>
      <c r="R41" s="416" t="s">
        <v>508</v>
      </c>
      <c r="S41" s="1136" t="s">
        <v>505</v>
      </c>
      <c r="T41" s="1125" t="s">
        <v>507</v>
      </c>
    </row>
    <row r="42" spans="1:24" s="163" customFormat="1" ht="15" customHeight="1" x14ac:dyDescent="0.25">
      <c r="A42" s="2485" t="s">
        <v>486</v>
      </c>
      <c r="B42" s="2378"/>
      <c r="C42" s="2486">
        <f>SUM(IFERROR(C43*C38+C40,))</f>
        <v>0</v>
      </c>
      <c r="D42" s="2487"/>
      <c r="E42" s="2488" t="s">
        <v>220</v>
      </c>
      <c r="F42" s="2488"/>
      <c r="G42" s="2488" t="s">
        <v>220</v>
      </c>
      <c r="H42" s="2489"/>
      <c r="J42" s="2399" t="s">
        <v>21</v>
      </c>
      <c r="K42" s="2463"/>
      <c r="L42" s="2480">
        <f>L26+C41</f>
        <v>0</v>
      </c>
      <c r="M42" s="2480"/>
      <c r="N42" s="2477" t="s">
        <v>220</v>
      </c>
      <c r="O42" s="2478"/>
      <c r="Q42" s="1191">
        <f>Q37</f>
        <v>159</v>
      </c>
      <c r="R42" s="417">
        <v>19312</v>
      </c>
      <c r="S42" s="404">
        <f>R42*0.621371192237</f>
        <v>11999.920464480943</v>
      </c>
      <c r="T42" s="415">
        <f>Q42*R42/1000000</f>
        <v>3.070608</v>
      </c>
    </row>
    <row r="43" spans="1:24" s="163" customFormat="1" ht="15" customHeight="1" x14ac:dyDescent="0.2">
      <c r="A43" s="2479" t="s">
        <v>485</v>
      </c>
      <c r="B43" s="2463"/>
      <c r="C43" s="2480">
        <f>SUM(IFERROR(C36*C37/1000+C40/C38,))</f>
        <v>0</v>
      </c>
      <c r="D43" s="2481"/>
      <c r="E43" s="2482" t="s">
        <v>487</v>
      </c>
      <c r="F43" s="2482"/>
      <c r="G43" s="2483" t="s">
        <v>488</v>
      </c>
      <c r="H43" s="2484"/>
      <c r="J43" s="2377" t="s">
        <v>486</v>
      </c>
      <c r="K43" s="2378"/>
      <c r="L43" s="2480">
        <f>L27+C42</f>
        <v>0</v>
      </c>
      <c r="M43" s="2480"/>
      <c r="N43" s="2483" t="s">
        <v>488</v>
      </c>
      <c r="O43" s="2484"/>
      <c r="Q43" s="157"/>
      <c r="R43" s="157"/>
      <c r="S43" s="157"/>
      <c r="T43" s="157"/>
    </row>
    <row r="44" spans="1:24" s="163" customFormat="1" ht="15" customHeight="1" x14ac:dyDescent="0.25">
      <c r="A44" s="2492" t="s">
        <v>627</v>
      </c>
      <c r="B44" s="2493"/>
      <c r="C44" s="2494">
        <f>C41/3490</f>
        <v>0</v>
      </c>
      <c r="D44" s="2495"/>
      <c r="E44" s="2496">
        <v>61.8</v>
      </c>
      <c r="F44" s="2496"/>
      <c r="G44" s="2574">
        <f>C44*E44</f>
        <v>0</v>
      </c>
      <c r="H44" s="2575"/>
      <c r="I44" s="702"/>
      <c r="J44" s="2492" t="s">
        <v>627</v>
      </c>
      <c r="K44" s="2493"/>
      <c r="L44" s="2593">
        <f>L28+C44</f>
        <v>0</v>
      </c>
      <c r="M44" s="2594"/>
      <c r="N44" s="2586">
        <f>N28+G44</f>
        <v>0</v>
      </c>
      <c r="O44" s="2587"/>
      <c r="Q44" s="2588" t="s">
        <v>509</v>
      </c>
      <c r="R44" s="2588"/>
      <c r="S44" s="2588"/>
      <c r="T44" s="2588"/>
    </row>
    <row r="45" spans="1:24" s="163" customFormat="1" ht="15" customHeight="1" x14ac:dyDescent="0.25">
      <c r="A45" s="2516" t="s">
        <v>628</v>
      </c>
      <c r="B45" s="2517"/>
      <c r="C45" s="2518">
        <f>C41/3300</f>
        <v>0</v>
      </c>
      <c r="D45" s="2519"/>
      <c r="E45" s="2496">
        <v>56.9</v>
      </c>
      <c r="F45" s="2496"/>
      <c r="G45" s="2520">
        <f>C45*E45</f>
        <v>0</v>
      </c>
      <c r="H45" s="2501"/>
      <c r="I45" s="702"/>
      <c r="J45" s="2516" t="s">
        <v>628</v>
      </c>
      <c r="K45" s="2517"/>
      <c r="L45" s="2589">
        <f>L29+C45</f>
        <v>0</v>
      </c>
      <c r="M45" s="2590"/>
      <c r="N45" s="2591">
        <f>N29+G45</f>
        <v>0</v>
      </c>
      <c r="O45" s="2592"/>
    </row>
    <row r="46" spans="1:24" s="163" customFormat="1" ht="15" customHeight="1" x14ac:dyDescent="0.25">
      <c r="A46" s="2508" t="s">
        <v>489</v>
      </c>
      <c r="B46" s="2509"/>
      <c r="C46" s="2510">
        <f>C41/4680</f>
        <v>0</v>
      </c>
      <c r="D46" s="2511"/>
      <c r="E46" s="2496">
        <v>210</v>
      </c>
      <c r="F46" s="2496"/>
      <c r="G46" s="2512">
        <f>C46*E46</f>
        <v>0</v>
      </c>
      <c r="H46" s="2513"/>
      <c r="I46" s="703"/>
      <c r="J46" s="2514" t="s">
        <v>489</v>
      </c>
      <c r="K46" s="2509"/>
      <c r="L46" s="2597">
        <f>L30+C46</f>
        <v>0</v>
      </c>
      <c r="M46" s="2598"/>
      <c r="N46" s="2595">
        <f>N30+G46</f>
        <v>0</v>
      </c>
      <c r="O46" s="2596"/>
    </row>
    <row r="47" spans="1:24" s="163" customFormat="1" ht="15" customHeight="1" x14ac:dyDescent="0.25">
      <c r="A47" s="2539" t="s">
        <v>513</v>
      </c>
      <c r="B47" s="2540"/>
      <c r="C47" s="2541">
        <f>C41/1</f>
        <v>0</v>
      </c>
      <c r="D47" s="2542"/>
      <c r="E47" s="2529">
        <v>3.5000000000000003E-2</v>
      </c>
      <c r="F47" s="2529"/>
      <c r="G47" s="2543">
        <f>C47*E47</f>
        <v>0</v>
      </c>
      <c r="H47" s="2522"/>
      <c r="I47" s="702"/>
      <c r="J47" s="2544" t="s">
        <v>513</v>
      </c>
      <c r="K47" s="2540"/>
      <c r="L47" s="2541">
        <f>L31+C47</f>
        <v>0</v>
      </c>
      <c r="M47" s="2541"/>
      <c r="N47" s="2521">
        <f>N31+G47</f>
        <v>0</v>
      </c>
      <c r="O47" s="2522"/>
    </row>
    <row r="48" spans="1:24" s="163" customFormat="1" ht="15" customHeight="1" x14ac:dyDescent="0.25">
      <c r="A48" s="2525" t="s">
        <v>349</v>
      </c>
      <c r="B48" s="2526"/>
      <c r="C48" s="2527">
        <f>C41/10.85</f>
        <v>0</v>
      </c>
      <c r="D48" s="2601"/>
      <c r="E48" s="2529">
        <v>0.5</v>
      </c>
      <c r="F48" s="2529"/>
      <c r="G48" s="2530">
        <f>C48*E48</f>
        <v>0</v>
      </c>
      <c r="H48" s="2531"/>
      <c r="I48" s="704"/>
      <c r="J48" s="2532" t="s">
        <v>446</v>
      </c>
      <c r="K48" s="2533"/>
      <c r="L48" s="2602">
        <f>L32+C48</f>
        <v>0</v>
      </c>
      <c r="M48" s="2603"/>
      <c r="N48" s="2599">
        <f>N32+G48</f>
        <v>0</v>
      </c>
      <c r="O48" s="2600"/>
    </row>
    <row r="49" spans="1:15" s="163" customFormat="1" ht="15" customHeight="1" x14ac:dyDescent="0.25"/>
    <row r="50" spans="1:15" s="163" customFormat="1" ht="15" customHeight="1" x14ac:dyDescent="0.25"/>
    <row r="51" spans="1:15" s="163" customFormat="1" ht="15" customHeight="1" x14ac:dyDescent="0.25">
      <c r="A51" s="2430"/>
      <c r="B51" s="2431"/>
      <c r="C51" s="2431"/>
      <c r="D51" s="2432"/>
      <c r="F51" s="2436" t="s">
        <v>8</v>
      </c>
      <c r="G51" s="2437"/>
      <c r="H51" s="2438"/>
    </row>
    <row r="52" spans="1:15" s="163" customFormat="1" ht="15" customHeight="1" x14ac:dyDescent="0.25">
      <c r="A52" s="2433"/>
      <c r="B52" s="2434"/>
      <c r="C52" s="2434"/>
      <c r="D52" s="2435"/>
      <c r="F52" s="2441" t="s">
        <v>596</v>
      </c>
      <c r="G52" s="2442"/>
      <c r="H52" s="2443"/>
    </row>
    <row r="53" spans="1:15" s="163" customFormat="1" ht="15" customHeight="1" x14ac:dyDescent="0.25">
      <c r="A53" s="2450" t="s">
        <v>280</v>
      </c>
      <c r="B53" s="2451"/>
      <c r="C53" s="2426"/>
      <c r="D53" s="2426"/>
      <c r="F53" s="2441" t="s">
        <v>10</v>
      </c>
      <c r="G53" s="2442"/>
      <c r="H53" s="2443"/>
    </row>
    <row r="54" spans="1:15" s="163" customFormat="1" ht="15" customHeight="1" x14ac:dyDescent="0.25">
      <c r="A54" s="2377" t="s">
        <v>7</v>
      </c>
      <c r="B54" s="2452"/>
      <c r="C54" s="2453"/>
      <c r="D54" s="2454"/>
      <c r="E54" s="1" t="s">
        <v>7</v>
      </c>
      <c r="F54" s="2455" t="s">
        <v>597</v>
      </c>
      <c r="G54" s="2455"/>
      <c r="H54" s="2456"/>
    </row>
    <row r="55" spans="1:15" s="163" customFormat="1" ht="15" customHeight="1" x14ac:dyDescent="0.25">
      <c r="A55" s="1618" t="s">
        <v>599</v>
      </c>
      <c r="B55" s="2459"/>
      <c r="C55" s="2426"/>
      <c r="D55" s="2426"/>
      <c r="E55" s="294" t="s">
        <v>631</v>
      </c>
    </row>
    <row r="56" spans="1:15" s="163" customFormat="1" ht="15" customHeight="1" x14ac:dyDescent="0.25">
      <c r="A56" s="1600" t="s">
        <v>13</v>
      </c>
      <c r="B56" s="2469"/>
      <c r="C56" s="2470"/>
      <c r="D56" s="2470"/>
      <c r="J56" s="2471" t="str">
        <f>A1&amp;", "&amp;A18&amp;", "&amp;A34&amp;" &amp; "&amp;A51</f>
        <v xml:space="preserve">, ,  &amp; </v>
      </c>
      <c r="K56" s="2472"/>
      <c r="L56" s="2472"/>
      <c r="M56" s="2472"/>
      <c r="N56" s="2472"/>
      <c r="O56" s="2473"/>
    </row>
    <row r="57" spans="1:15" s="163" customFormat="1" ht="15" customHeight="1" x14ac:dyDescent="0.25">
      <c r="A57" s="1618" t="s">
        <v>514</v>
      </c>
      <c r="B57" s="2459"/>
      <c r="C57" s="2426"/>
      <c r="D57" s="2426"/>
      <c r="E57" s="263" t="s">
        <v>447</v>
      </c>
      <c r="J57" s="2565"/>
      <c r="K57" s="2566"/>
      <c r="L57" s="2566"/>
      <c r="M57" s="2566"/>
      <c r="N57" s="2566"/>
      <c r="O57" s="2567"/>
    </row>
    <row r="58" spans="1:15" s="163" customFormat="1" ht="15" customHeight="1" x14ac:dyDescent="0.25">
      <c r="A58" s="2399" t="s">
        <v>21</v>
      </c>
      <c r="B58" s="2463"/>
      <c r="C58" s="2464">
        <f>SUM(IFERROR(C59/C56,))</f>
        <v>0</v>
      </c>
      <c r="D58" s="2465"/>
      <c r="J58" s="2399" t="s">
        <v>485</v>
      </c>
      <c r="K58" s="2463"/>
      <c r="L58" s="2480">
        <f>L41+C60</f>
        <v>0</v>
      </c>
      <c r="M58" s="2481"/>
      <c r="N58" s="1136" t="s">
        <v>192</v>
      </c>
      <c r="O58" s="1138">
        <f>O41+C53</f>
        <v>0</v>
      </c>
    </row>
    <row r="59" spans="1:15" s="163" customFormat="1" ht="15" customHeight="1" x14ac:dyDescent="0.25">
      <c r="A59" s="2485" t="s">
        <v>486</v>
      </c>
      <c r="B59" s="2378"/>
      <c r="C59" s="2486">
        <f>SUM(IFERROR(C60*C55+C57,))</f>
        <v>0</v>
      </c>
      <c r="D59" s="2487"/>
      <c r="E59" s="2488" t="s">
        <v>220</v>
      </c>
      <c r="F59" s="2488"/>
      <c r="G59" s="2488" t="s">
        <v>220</v>
      </c>
      <c r="H59" s="2489"/>
      <c r="J59" s="2399" t="s">
        <v>21</v>
      </c>
      <c r="K59" s="2463"/>
      <c r="L59" s="2480">
        <f>L42+C58</f>
        <v>0</v>
      </c>
      <c r="M59" s="2480"/>
      <c r="N59" s="2477" t="s">
        <v>220</v>
      </c>
      <c r="O59" s="2478"/>
    </row>
    <row r="60" spans="1:15" s="163" customFormat="1" ht="15" customHeight="1" x14ac:dyDescent="0.25">
      <c r="A60" s="2479" t="s">
        <v>485</v>
      </c>
      <c r="B60" s="2463"/>
      <c r="C60" s="2480">
        <f>SUM(IFERROR(C53*C54/1000+C57/C55,))</f>
        <v>0</v>
      </c>
      <c r="D60" s="2481"/>
      <c r="E60" s="2482" t="s">
        <v>487</v>
      </c>
      <c r="F60" s="2482"/>
      <c r="G60" s="2483" t="s">
        <v>488</v>
      </c>
      <c r="H60" s="2484"/>
      <c r="J60" s="2377" t="s">
        <v>486</v>
      </c>
      <c r="K60" s="2378"/>
      <c r="L60" s="2480">
        <f>L43+C59</f>
        <v>0</v>
      </c>
      <c r="M60" s="2480"/>
      <c r="N60" s="2483" t="s">
        <v>488</v>
      </c>
      <c r="O60" s="2484"/>
    </row>
    <row r="61" spans="1:15" s="163" customFormat="1" ht="15" customHeight="1" x14ac:dyDescent="0.25">
      <c r="A61" s="2492" t="s">
        <v>627</v>
      </c>
      <c r="B61" s="2493"/>
      <c r="C61" s="2494">
        <f>C58/3490</f>
        <v>0</v>
      </c>
      <c r="D61" s="2495"/>
      <c r="E61" s="2496">
        <v>61.8</v>
      </c>
      <c r="F61" s="2496"/>
      <c r="G61" s="2574">
        <f>C61*E61</f>
        <v>0</v>
      </c>
      <c r="H61" s="2575"/>
      <c r="I61" s="702"/>
      <c r="J61" s="2492" t="s">
        <v>627</v>
      </c>
      <c r="K61" s="2493"/>
      <c r="L61" s="2494">
        <f>L44+C61</f>
        <v>0</v>
      </c>
      <c r="M61" s="2494"/>
      <c r="N61" s="2499">
        <f>N44+G61</f>
        <v>0</v>
      </c>
      <c r="O61" s="2498"/>
    </row>
    <row r="62" spans="1:15" s="163" customFormat="1" ht="15" customHeight="1" x14ac:dyDescent="0.25">
      <c r="A62" s="2516" t="s">
        <v>628</v>
      </c>
      <c r="B62" s="2517"/>
      <c r="C62" s="2518">
        <f>C58/3300</f>
        <v>0</v>
      </c>
      <c r="D62" s="2519"/>
      <c r="E62" s="2496">
        <v>56.9</v>
      </c>
      <c r="F62" s="2496"/>
      <c r="G62" s="2520">
        <f>C62*E62</f>
        <v>0</v>
      </c>
      <c r="H62" s="2501"/>
      <c r="I62" s="702"/>
      <c r="J62" s="2516" t="s">
        <v>628</v>
      </c>
      <c r="K62" s="2517"/>
      <c r="L62" s="2518">
        <f>L45+C62</f>
        <v>0</v>
      </c>
      <c r="M62" s="2518"/>
      <c r="N62" s="2500">
        <f>N45+G62</f>
        <v>0</v>
      </c>
      <c r="O62" s="2501"/>
    </row>
    <row r="63" spans="1:15" s="163" customFormat="1" ht="15" customHeight="1" x14ac:dyDescent="0.25">
      <c r="A63" s="2508" t="s">
        <v>489</v>
      </c>
      <c r="B63" s="2509"/>
      <c r="C63" s="2510">
        <f>C58/4680</f>
        <v>0</v>
      </c>
      <c r="D63" s="2511"/>
      <c r="E63" s="2496">
        <v>210</v>
      </c>
      <c r="F63" s="2496"/>
      <c r="G63" s="2512">
        <f>C63*E63</f>
        <v>0</v>
      </c>
      <c r="H63" s="2513"/>
      <c r="I63" s="703"/>
      <c r="J63" s="2514" t="s">
        <v>489</v>
      </c>
      <c r="K63" s="2509"/>
      <c r="L63" s="2510">
        <f>L46+C63</f>
        <v>0</v>
      </c>
      <c r="M63" s="2510"/>
      <c r="N63" s="2515">
        <f>N46+G63</f>
        <v>0</v>
      </c>
      <c r="O63" s="2513"/>
    </row>
    <row r="64" spans="1:15" s="163" customFormat="1" ht="15" customHeight="1" x14ac:dyDescent="0.25">
      <c r="A64" s="2539" t="s">
        <v>513</v>
      </c>
      <c r="B64" s="2540"/>
      <c r="C64" s="2541">
        <f>C58/1</f>
        <v>0</v>
      </c>
      <c r="D64" s="2542"/>
      <c r="E64" s="2529">
        <v>3.5000000000000003E-2</v>
      </c>
      <c r="F64" s="2529"/>
      <c r="G64" s="2543">
        <f>C64*E64</f>
        <v>0</v>
      </c>
      <c r="H64" s="2522"/>
      <c r="I64" s="702"/>
      <c r="J64" s="2544" t="s">
        <v>513</v>
      </c>
      <c r="K64" s="2540"/>
      <c r="L64" s="2541">
        <f>L47+C64</f>
        <v>0</v>
      </c>
      <c r="M64" s="2541"/>
      <c r="N64" s="2521">
        <f>N47+G64</f>
        <v>0</v>
      </c>
      <c r="O64" s="2522"/>
    </row>
    <row r="65" spans="1:15" s="163" customFormat="1" ht="15" customHeight="1" x14ac:dyDescent="0.25">
      <c r="A65" s="2525" t="s">
        <v>349</v>
      </c>
      <c r="B65" s="2526"/>
      <c r="C65" s="2527">
        <f>C58/10.85</f>
        <v>0</v>
      </c>
      <c r="D65" s="2601"/>
      <c r="E65" s="2529">
        <v>0.5</v>
      </c>
      <c r="F65" s="2529"/>
      <c r="G65" s="2530">
        <f>C65*E65</f>
        <v>0</v>
      </c>
      <c r="H65" s="2531"/>
      <c r="I65" s="704"/>
      <c r="J65" s="2532" t="s">
        <v>446</v>
      </c>
      <c r="K65" s="2533"/>
      <c r="L65" s="2534">
        <f>L47+C65</f>
        <v>0</v>
      </c>
      <c r="M65" s="2534"/>
      <c r="N65" s="2535">
        <f>N47+G65</f>
        <v>0</v>
      </c>
      <c r="O65" s="2531"/>
    </row>
    <row r="66" spans="1:15" s="163" customFormat="1" ht="15" customHeight="1" x14ac:dyDescent="0.25"/>
    <row r="67" spans="1:15" s="163" customFormat="1" ht="15" customHeight="1" x14ac:dyDescent="0.25">
      <c r="A67" s="2430"/>
      <c r="B67" s="2431"/>
      <c r="C67" s="2431"/>
      <c r="D67" s="2432"/>
      <c r="F67" s="2436" t="s">
        <v>8</v>
      </c>
      <c r="G67" s="2437"/>
      <c r="H67" s="2438"/>
    </row>
    <row r="68" spans="1:15" s="163" customFormat="1" ht="15" customHeight="1" x14ac:dyDescent="0.25">
      <c r="A68" s="2433"/>
      <c r="B68" s="2434"/>
      <c r="C68" s="2434"/>
      <c r="D68" s="2435"/>
      <c r="F68" s="2441" t="s">
        <v>596</v>
      </c>
      <c r="G68" s="2442"/>
      <c r="H68" s="2443"/>
    </row>
    <row r="69" spans="1:15" s="163" customFormat="1" ht="15" customHeight="1" x14ac:dyDescent="0.25">
      <c r="A69" s="2450" t="s">
        <v>280</v>
      </c>
      <c r="B69" s="2451"/>
      <c r="C69" s="2426"/>
      <c r="D69" s="2426"/>
      <c r="F69" s="2441" t="s">
        <v>10</v>
      </c>
      <c r="G69" s="2442"/>
      <c r="H69" s="2443"/>
    </row>
    <row r="70" spans="1:15" s="163" customFormat="1" ht="15" customHeight="1" x14ac:dyDescent="0.25">
      <c r="A70" s="2377" t="s">
        <v>7</v>
      </c>
      <c r="B70" s="2452"/>
      <c r="C70" s="2453"/>
      <c r="D70" s="2454"/>
      <c r="E70" s="1" t="s">
        <v>7</v>
      </c>
      <c r="F70" s="2455" t="s">
        <v>597</v>
      </c>
      <c r="G70" s="2455"/>
      <c r="H70" s="2456"/>
    </row>
    <row r="71" spans="1:15" s="163" customFormat="1" ht="15" customHeight="1" x14ac:dyDescent="0.25">
      <c r="A71" s="1618" t="s">
        <v>599</v>
      </c>
      <c r="B71" s="2459"/>
      <c r="C71" s="2426"/>
      <c r="D71" s="2426"/>
      <c r="E71" s="294" t="s">
        <v>631</v>
      </c>
    </row>
    <row r="72" spans="1:15" s="163" customFormat="1" ht="15" customHeight="1" x14ac:dyDescent="0.25">
      <c r="A72" s="1600" t="s">
        <v>13</v>
      </c>
      <c r="B72" s="2469"/>
      <c r="C72" s="2470"/>
      <c r="D72" s="2470"/>
      <c r="J72" s="2471" t="str">
        <f>A1&amp;", "&amp;A18&amp;", "&amp;A34&amp;", "&amp;A51&amp;" &amp; "&amp;A67</f>
        <v xml:space="preserve">, , ,  &amp; </v>
      </c>
      <c r="K72" s="2472"/>
      <c r="L72" s="2472"/>
      <c r="M72" s="2472"/>
      <c r="N72" s="2472"/>
      <c r="O72" s="2473"/>
    </row>
    <row r="73" spans="1:15" s="163" customFormat="1" ht="15" customHeight="1" x14ac:dyDescent="0.25">
      <c r="A73" s="1618" t="s">
        <v>514</v>
      </c>
      <c r="B73" s="2459"/>
      <c r="C73" s="2426"/>
      <c r="D73" s="2426"/>
      <c r="E73" s="263" t="s">
        <v>447</v>
      </c>
      <c r="J73" s="2565"/>
      <c r="K73" s="2566"/>
      <c r="L73" s="2566"/>
      <c r="M73" s="2566"/>
      <c r="N73" s="2566"/>
      <c r="O73" s="2567"/>
    </row>
    <row r="74" spans="1:15" s="163" customFormat="1" ht="15" customHeight="1" x14ac:dyDescent="0.25">
      <c r="A74" s="2399" t="s">
        <v>21</v>
      </c>
      <c r="B74" s="2463"/>
      <c r="C74" s="2464">
        <f>SUM(IFERROR(C75/C72,))</f>
        <v>0</v>
      </c>
      <c r="D74" s="2465"/>
      <c r="J74" s="2399" t="s">
        <v>485</v>
      </c>
      <c r="K74" s="2463"/>
      <c r="L74" s="2480">
        <f>L58+C76</f>
        <v>0</v>
      </c>
      <c r="M74" s="2481"/>
      <c r="N74" s="1136" t="s">
        <v>192</v>
      </c>
      <c r="O74" s="1138">
        <f>O58+C69</f>
        <v>0</v>
      </c>
    </row>
    <row r="75" spans="1:15" s="163" customFormat="1" ht="15" customHeight="1" x14ac:dyDescent="0.25">
      <c r="A75" s="2485" t="s">
        <v>486</v>
      </c>
      <c r="B75" s="2378"/>
      <c r="C75" s="2486">
        <f>SUM(IFERROR(C76*C71+C73,))</f>
        <v>0</v>
      </c>
      <c r="D75" s="2487"/>
      <c r="E75" s="2605" t="s">
        <v>220</v>
      </c>
      <c r="F75" s="2605"/>
      <c r="G75" s="2605" t="s">
        <v>220</v>
      </c>
      <c r="H75" s="2606"/>
      <c r="J75" s="2399" t="s">
        <v>21</v>
      </c>
      <c r="K75" s="2463"/>
      <c r="L75" s="2480">
        <f>L59+C74</f>
        <v>0</v>
      </c>
      <c r="M75" s="2480"/>
      <c r="N75" s="2477" t="s">
        <v>220</v>
      </c>
      <c r="O75" s="2478"/>
    </row>
    <row r="76" spans="1:15" s="163" customFormat="1" ht="15" customHeight="1" x14ac:dyDescent="0.25">
      <c r="A76" s="2479" t="s">
        <v>485</v>
      </c>
      <c r="B76" s="2463"/>
      <c r="C76" s="2480">
        <f>SUM(IFERROR(C69*C70/1000+C73/C71,))</f>
        <v>0</v>
      </c>
      <c r="D76" s="2481"/>
      <c r="E76" s="2482" t="s">
        <v>487</v>
      </c>
      <c r="F76" s="2482"/>
      <c r="G76" s="2483" t="s">
        <v>488</v>
      </c>
      <c r="H76" s="2604"/>
      <c r="J76" s="2377" t="s">
        <v>486</v>
      </c>
      <c r="K76" s="2378"/>
      <c r="L76" s="2480">
        <f>L60+C75</f>
        <v>0</v>
      </c>
      <c r="M76" s="2480"/>
      <c r="N76" s="2483" t="s">
        <v>488</v>
      </c>
      <c r="O76" s="2484"/>
    </row>
    <row r="77" spans="1:15" s="163" customFormat="1" ht="15" customHeight="1" x14ac:dyDescent="0.25">
      <c r="A77" s="2492" t="s">
        <v>627</v>
      </c>
      <c r="B77" s="2493"/>
      <c r="C77" s="2494">
        <f>C74/3490</f>
        <v>0</v>
      </c>
      <c r="D77" s="2495"/>
      <c r="E77" s="2496">
        <v>61.8</v>
      </c>
      <c r="F77" s="2496"/>
      <c r="G77" s="2574">
        <f>C77*E77</f>
        <v>0</v>
      </c>
      <c r="H77" s="2608"/>
      <c r="I77" s="702"/>
      <c r="J77" s="2492" t="s">
        <v>627</v>
      </c>
      <c r="K77" s="2493"/>
      <c r="L77" s="2494">
        <f>L61+C77</f>
        <v>0</v>
      </c>
      <c r="M77" s="2494"/>
      <c r="N77" s="2499">
        <f>N61+G77</f>
        <v>0</v>
      </c>
      <c r="O77" s="2498"/>
    </row>
    <row r="78" spans="1:15" s="163" customFormat="1" ht="15" customHeight="1" x14ac:dyDescent="0.25">
      <c r="A78" s="2516" t="s">
        <v>628</v>
      </c>
      <c r="B78" s="2517"/>
      <c r="C78" s="2518">
        <f>C74/3300</f>
        <v>0</v>
      </c>
      <c r="D78" s="2519"/>
      <c r="E78" s="2496">
        <v>56.9</v>
      </c>
      <c r="F78" s="2496"/>
      <c r="G78" s="2520">
        <f>C78*E78</f>
        <v>0</v>
      </c>
      <c r="H78" s="2607"/>
      <c r="I78" s="702"/>
      <c r="J78" s="2516" t="s">
        <v>628</v>
      </c>
      <c r="K78" s="2517"/>
      <c r="L78" s="2518">
        <f>L62+C78</f>
        <v>0</v>
      </c>
      <c r="M78" s="2518"/>
      <c r="N78" s="2500">
        <f>N62+G78</f>
        <v>0</v>
      </c>
      <c r="O78" s="2501"/>
    </row>
    <row r="79" spans="1:15" s="163" customFormat="1" ht="15" customHeight="1" x14ac:dyDescent="0.25">
      <c r="A79" s="2508" t="s">
        <v>489</v>
      </c>
      <c r="B79" s="2509"/>
      <c r="C79" s="2510">
        <f>C74/4680</f>
        <v>0</v>
      </c>
      <c r="D79" s="2511"/>
      <c r="E79" s="2496">
        <v>210</v>
      </c>
      <c r="F79" s="2496"/>
      <c r="G79" s="2512">
        <f>C79*E79</f>
        <v>0</v>
      </c>
      <c r="H79" s="2609"/>
      <c r="I79" s="703"/>
      <c r="J79" s="2514" t="s">
        <v>489</v>
      </c>
      <c r="K79" s="2509"/>
      <c r="L79" s="2510">
        <f>L63+C79</f>
        <v>0</v>
      </c>
      <c r="M79" s="2510"/>
      <c r="N79" s="2515">
        <f>N63+G79</f>
        <v>0</v>
      </c>
      <c r="O79" s="2513"/>
    </row>
    <row r="80" spans="1:15" s="163" customFormat="1" ht="15" customHeight="1" x14ac:dyDescent="0.25">
      <c r="A80" s="2539" t="s">
        <v>513</v>
      </c>
      <c r="B80" s="2540"/>
      <c r="C80" s="2541">
        <f>C74/1</f>
        <v>0</v>
      </c>
      <c r="D80" s="2542"/>
      <c r="E80" s="2529">
        <v>3.5000000000000003E-2</v>
      </c>
      <c r="F80" s="2529"/>
      <c r="G80" s="2543">
        <f>C80*E80</f>
        <v>0</v>
      </c>
      <c r="H80" s="2522"/>
      <c r="I80" s="702"/>
      <c r="J80" s="2544" t="s">
        <v>513</v>
      </c>
      <c r="K80" s="2540"/>
      <c r="L80" s="2541">
        <f>L64+C80</f>
        <v>0</v>
      </c>
      <c r="M80" s="2541"/>
      <c r="N80" s="2521">
        <f>N64+G80</f>
        <v>0</v>
      </c>
      <c r="O80" s="2522"/>
    </row>
    <row r="81" spans="1:15" s="163" customFormat="1" ht="15" customHeight="1" x14ac:dyDescent="0.25">
      <c r="A81" s="2525" t="s">
        <v>349</v>
      </c>
      <c r="B81" s="2526"/>
      <c r="C81" s="2527">
        <f>C74/10.85</f>
        <v>0</v>
      </c>
      <c r="D81" s="2601"/>
      <c r="E81" s="2529">
        <v>0.5</v>
      </c>
      <c r="F81" s="2529"/>
      <c r="G81" s="2530">
        <f>C81*E81</f>
        <v>0</v>
      </c>
      <c r="H81" s="2610"/>
      <c r="I81" s="704"/>
      <c r="J81" s="2532" t="s">
        <v>446</v>
      </c>
      <c r="K81" s="2533"/>
      <c r="L81" s="2534">
        <f>L65+C81</f>
        <v>0</v>
      </c>
      <c r="M81" s="2534"/>
      <c r="N81" s="2535">
        <f>N65+G81</f>
        <v>0</v>
      </c>
      <c r="O81" s="2531"/>
    </row>
    <row r="82" spans="1:15" s="163" customFormat="1" ht="15" customHeight="1" x14ac:dyDescent="0.25"/>
    <row r="83" spans="1:15" s="163" customFormat="1" ht="15" customHeight="1" x14ac:dyDescent="0.25"/>
    <row r="84" spans="1:15" s="163" customFormat="1" ht="15" customHeight="1" x14ac:dyDescent="0.25">
      <c r="A84" s="2430"/>
      <c r="B84" s="2431"/>
      <c r="C84" s="2431"/>
      <c r="D84" s="2432"/>
      <c r="F84" s="2436" t="s">
        <v>8</v>
      </c>
      <c r="G84" s="2437"/>
      <c r="H84" s="2438"/>
    </row>
    <row r="85" spans="1:15" s="163" customFormat="1" ht="15" customHeight="1" x14ac:dyDescent="0.25">
      <c r="A85" s="2433"/>
      <c r="B85" s="2434"/>
      <c r="C85" s="2434"/>
      <c r="D85" s="2435"/>
      <c r="F85" s="2441" t="s">
        <v>596</v>
      </c>
      <c r="G85" s="2442"/>
      <c r="H85" s="2443"/>
    </row>
    <row r="86" spans="1:15" s="163" customFormat="1" ht="15" customHeight="1" x14ac:dyDescent="0.25">
      <c r="A86" s="2450" t="s">
        <v>280</v>
      </c>
      <c r="B86" s="2451"/>
      <c r="C86" s="2426"/>
      <c r="D86" s="2426"/>
      <c r="F86" s="2441" t="s">
        <v>10</v>
      </c>
      <c r="G86" s="2442"/>
      <c r="H86" s="2443"/>
    </row>
    <row r="87" spans="1:15" s="163" customFormat="1" ht="15" customHeight="1" x14ac:dyDescent="0.25">
      <c r="A87" s="2377" t="s">
        <v>7</v>
      </c>
      <c r="B87" s="2452"/>
      <c r="C87" s="2453"/>
      <c r="D87" s="2454"/>
      <c r="E87" s="1" t="s">
        <v>7</v>
      </c>
      <c r="F87" s="2455" t="s">
        <v>597</v>
      </c>
      <c r="G87" s="2455"/>
      <c r="H87" s="2456"/>
    </row>
    <row r="88" spans="1:15" s="163" customFormat="1" ht="15" customHeight="1" x14ac:dyDescent="0.25">
      <c r="A88" s="1618" t="s">
        <v>599</v>
      </c>
      <c r="B88" s="2459"/>
      <c r="C88" s="2426"/>
      <c r="D88" s="2426"/>
      <c r="E88" s="294" t="s">
        <v>631</v>
      </c>
    </row>
    <row r="89" spans="1:15" s="163" customFormat="1" ht="15" customHeight="1" x14ac:dyDescent="0.25">
      <c r="A89" s="1600" t="s">
        <v>13</v>
      </c>
      <c r="B89" s="2469"/>
      <c r="C89" s="2470"/>
      <c r="D89" s="2470"/>
      <c r="J89" s="2471" t="str">
        <f>A1&amp;", "&amp;A18&amp;", "&amp;A34&amp;", "&amp;A51&amp;", "&amp;A67&amp;" &amp; "&amp;A84</f>
        <v xml:space="preserve">, , , ,  &amp; </v>
      </c>
      <c r="K89" s="2472"/>
      <c r="L89" s="2472"/>
      <c r="M89" s="2472"/>
      <c r="N89" s="2472"/>
      <c r="O89" s="2473"/>
    </row>
    <row r="90" spans="1:15" s="163" customFormat="1" ht="15" customHeight="1" x14ac:dyDescent="0.25">
      <c r="A90" s="1618" t="s">
        <v>514</v>
      </c>
      <c r="B90" s="2459"/>
      <c r="C90" s="2426"/>
      <c r="D90" s="2426"/>
      <c r="E90" s="263" t="s">
        <v>447</v>
      </c>
      <c r="J90" s="2565"/>
      <c r="K90" s="2566"/>
      <c r="L90" s="2566"/>
      <c r="M90" s="2566"/>
      <c r="N90" s="2566"/>
      <c r="O90" s="2567"/>
    </row>
    <row r="91" spans="1:15" s="163" customFormat="1" ht="15" customHeight="1" x14ac:dyDescent="0.25">
      <c r="A91" s="2399" t="s">
        <v>21</v>
      </c>
      <c r="B91" s="2463"/>
      <c r="C91" s="2464">
        <f>SUM(IFERROR(C92/C89,))</f>
        <v>0</v>
      </c>
      <c r="D91" s="2465"/>
      <c r="J91" s="2399" t="s">
        <v>485</v>
      </c>
      <c r="K91" s="2463"/>
      <c r="L91" s="2480">
        <f>ROUNDUP(L74+C93,0)</f>
        <v>0</v>
      </c>
      <c r="M91" s="2481"/>
      <c r="N91" s="1136" t="s">
        <v>192</v>
      </c>
      <c r="O91" s="1138">
        <f>O74+C86</f>
        <v>0</v>
      </c>
    </row>
    <row r="92" spans="1:15" s="163" customFormat="1" ht="15" customHeight="1" x14ac:dyDescent="0.25">
      <c r="A92" s="2485" t="s">
        <v>486</v>
      </c>
      <c r="B92" s="2378"/>
      <c r="C92" s="2486">
        <f>SUM(IFERROR(C93*C88+C90,))</f>
        <v>0</v>
      </c>
      <c r="D92" s="2487"/>
      <c r="E92" s="2605" t="s">
        <v>220</v>
      </c>
      <c r="F92" s="2605"/>
      <c r="G92" s="2605" t="s">
        <v>220</v>
      </c>
      <c r="H92" s="2606"/>
      <c r="J92" s="2399" t="s">
        <v>21</v>
      </c>
      <c r="K92" s="2463"/>
      <c r="L92" s="2480">
        <f>L75+C91</f>
        <v>0</v>
      </c>
      <c r="M92" s="2480"/>
      <c r="N92" s="2477" t="s">
        <v>220</v>
      </c>
      <c r="O92" s="2478"/>
    </row>
    <row r="93" spans="1:15" ht="15" customHeight="1" x14ac:dyDescent="0.2">
      <c r="A93" s="2479" t="s">
        <v>485</v>
      </c>
      <c r="B93" s="2463"/>
      <c r="C93" s="2480">
        <f>SUM(IFERROR(C86*C87/1000+C90/C88,))</f>
        <v>0</v>
      </c>
      <c r="D93" s="2481"/>
      <c r="E93" s="2482" t="s">
        <v>487</v>
      </c>
      <c r="F93" s="2482"/>
      <c r="G93" s="2483" t="s">
        <v>488</v>
      </c>
      <c r="H93" s="2604"/>
      <c r="I93" s="163"/>
      <c r="J93" s="2377" t="s">
        <v>486</v>
      </c>
      <c r="K93" s="2378"/>
      <c r="L93" s="2480">
        <f>L76+C92</f>
        <v>0</v>
      </c>
      <c r="M93" s="2480"/>
      <c r="N93" s="2483" t="s">
        <v>488</v>
      </c>
      <c r="O93" s="2484"/>
    </row>
    <row r="94" spans="1:15" ht="15" customHeight="1" x14ac:dyDescent="0.2">
      <c r="A94" s="2492" t="s">
        <v>627</v>
      </c>
      <c r="B94" s="2493"/>
      <c r="C94" s="2494">
        <f>C91/3490</f>
        <v>0</v>
      </c>
      <c r="D94" s="2495"/>
      <c r="E94" s="2496">
        <v>61.8</v>
      </c>
      <c r="F94" s="2496"/>
      <c r="G94" s="2611">
        <f>C94*E94</f>
        <v>0</v>
      </c>
      <c r="H94" s="2612"/>
      <c r="I94" s="702"/>
      <c r="J94" s="2492" t="s">
        <v>627</v>
      </c>
      <c r="K94" s="2493"/>
      <c r="L94" s="2494">
        <f>L77+C94</f>
        <v>0</v>
      </c>
      <c r="M94" s="2494"/>
      <c r="N94" s="2499">
        <f>N77+G94</f>
        <v>0</v>
      </c>
      <c r="O94" s="2498"/>
    </row>
    <row r="95" spans="1:15" ht="15" customHeight="1" x14ac:dyDescent="0.2">
      <c r="A95" s="2516" t="s">
        <v>628</v>
      </c>
      <c r="B95" s="2517"/>
      <c r="C95" s="2518">
        <f>C91/3300</f>
        <v>0</v>
      </c>
      <c r="D95" s="2519"/>
      <c r="E95" s="2496">
        <v>56.9</v>
      </c>
      <c r="F95" s="2496"/>
      <c r="G95" s="2520">
        <f>C95*E95</f>
        <v>0</v>
      </c>
      <c r="H95" s="2607"/>
      <c r="I95" s="702"/>
      <c r="J95" s="2516" t="s">
        <v>628</v>
      </c>
      <c r="K95" s="2517"/>
      <c r="L95" s="2518">
        <f>L78+C95</f>
        <v>0</v>
      </c>
      <c r="M95" s="2518"/>
      <c r="N95" s="2500">
        <f>N78+G95</f>
        <v>0</v>
      </c>
      <c r="O95" s="2501"/>
    </row>
    <row r="96" spans="1:15" ht="15" customHeight="1" x14ac:dyDescent="0.2">
      <c r="A96" s="2508" t="s">
        <v>489</v>
      </c>
      <c r="B96" s="2509"/>
      <c r="C96" s="2510">
        <f>C91/4680</f>
        <v>0</v>
      </c>
      <c r="D96" s="2511"/>
      <c r="E96" s="2496">
        <v>210</v>
      </c>
      <c r="F96" s="2496"/>
      <c r="G96" s="2512">
        <f>C96*E96</f>
        <v>0</v>
      </c>
      <c r="H96" s="2609"/>
      <c r="I96" s="703"/>
      <c r="J96" s="2514" t="s">
        <v>489</v>
      </c>
      <c r="K96" s="2509"/>
      <c r="L96" s="2510">
        <f>L79+C96</f>
        <v>0</v>
      </c>
      <c r="M96" s="2510"/>
      <c r="N96" s="2515">
        <f>N79+G96</f>
        <v>0</v>
      </c>
      <c r="O96" s="2513"/>
    </row>
    <row r="97" spans="1:18" ht="15" customHeight="1" x14ac:dyDescent="0.2">
      <c r="A97" s="2539" t="s">
        <v>513</v>
      </c>
      <c r="B97" s="2540"/>
      <c r="C97" s="2541">
        <f>C91/1</f>
        <v>0</v>
      </c>
      <c r="D97" s="2542"/>
      <c r="E97" s="2529">
        <v>3.5000000000000003E-2</v>
      </c>
      <c r="F97" s="2529"/>
      <c r="G97" s="2543">
        <f>C97*E97</f>
        <v>0</v>
      </c>
      <c r="H97" s="2522"/>
      <c r="I97" s="702"/>
      <c r="J97" s="2544" t="s">
        <v>513</v>
      </c>
      <c r="K97" s="2540"/>
      <c r="L97" s="2541">
        <f>L80+C97</f>
        <v>0</v>
      </c>
      <c r="M97" s="2541"/>
      <c r="N97" s="2521">
        <f>N80+G97</f>
        <v>0</v>
      </c>
      <c r="O97" s="2522"/>
    </row>
    <row r="98" spans="1:18" ht="15" customHeight="1" x14ac:dyDescent="0.2">
      <c r="A98" s="2525" t="s">
        <v>349</v>
      </c>
      <c r="B98" s="2526"/>
      <c r="C98" s="2527">
        <f>C91/10.85</f>
        <v>0</v>
      </c>
      <c r="D98" s="2601"/>
      <c r="E98" s="2529">
        <v>0.5</v>
      </c>
      <c r="F98" s="2529"/>
      <c r="G98" s="2530">
        <f>C98*E98</f>
        <v>0</v>
      </c>
      <c r="H98" s="2610"/>
      <c r="I98" s="704"/>
      <c r="J98" s="2532" t="s">
        <v>446</v>
      </c>
      <c r="K98" s="2533"/>
      <c r="L98" s="2534">
        <f>L81+C98</f>
        <v>0</v>
      </c>
      <c r="M98" s="2534"/>
      <c r="N98" s="2535">
        <f>N81+G98</f>
        <v>0</v>
      </c>
      <c r="O98" s="2531"/>
    </row>
    <row r="99" spans="1:18" ht="15" customHeight="1" x14ac:dyDescent="0.2">
      <c r="Q99" s="1668"/>
      <c r="R99" s="1668"/>
    </row>
    <row r="100" spans="1:18" ht="15" customHeight="1" x14ac:dyDescent="0.25">
      <c r="A100" s="236" t="s">
        <v>199</v>
      </c>
      <c r="B100" s="330" t="s">
        <v>119</v>
      </c>
      <c r="C100" s="331" t="s">
        <v>21</v>
      </c>
      <c r="D100" s="337" t="s">
        <v>200</v>
      </c>
      <c r="E100" s="335" t="s">
        <v>201</v>
      </c>
      <c r="F100" s="706"/>
      <c r="G100" s="235"/>
      <c r="O100" s="396"/>
      <c r="Q100" s="2620"/>
      <c r="R100" s="2620"/>
    </row>
    <row r="101" spans="1:18" ht="15" customHeight="1" x14ac:dyDescent="0.25">
      <c r="A101" s="2621" t="s">
        <v>110</v>
      </c>
      <c r="B101" s="381">
        <v>0</v>
      </c>
      <c r="C101" s="379">
        <f>B101*10.85</f>
        <v>0</v>
      </c>
      <c r="D101" s="2623">
        <v>0</v>
      </c>
      <c r="E101" s="377">
        <f>C101*D101</f>
        <v>0</v>
      </c>
      <c r="F101" s="706"/>
      <c r="G101" s="447"/>
      <c r="O101" s="221"/>
    </row>
    <row r="102" spans="1:18" ht="15" customHeight="1" x14ac:dyDescent="0.2">
      <c r="A102" s="2622"/>
      <c r="B102" s="382">
        <f>C102/10.85</f>
        <v>0</v>
      </c>
      <c r="C102" s="380">
        <v>0</v>
      </c>
      <c r="D102" s="2624"/>
      <c r="E102" s="378">
        <f>C102*D101</f>
        <v>0</v>
      </c>
      <c r="F102" s="447"/>
      <c r="G102" s="447"/>
      <c r="O102" s="221"/>
    </row>
    <row r="103" spans="1:18" ht="15" customHeight="1" x14ac:dyDescent="0.25">
      <c r="A103" s="707"/>
      <c r="B103" s="707"/>
      <c r="C103" s="707"/>
      <c r="D103" s="707"/>
      <c r="E103" s="707"/>
      <c r="F103" s="707"/>
      <c r="G103" s="707"/>
      <c r="O103" s="1135"/>
    </row>
    <row r="104" spans="1:18" ht="15" customHeight="1" x14ac:dyDescent="0.25">
      <c r="A104" s="2358" t="s">
        <v>541</v>
      </c>
      <c r="B104" s="2619"/>
      <c r="C104" s="483">
        <v>25000</v>
      </c>
      <c r="D104" s="707"/>
      <c r="O104" s="399"/>
    </row>
    <row r="105" spans="1:18" ht="15" customHeight="1" x14ac:dyDescent="0.25">
      <c r="A105" s="1618" t="s">
        <v>542</v>
      </c>
      <c r="B105" s="2459"/>
      <c r="C105" s="708">
        <v>0.5</v>
      </c>
      <c r="D105" s="707"/>
      <c r="E105" s="450" t="s">
        <v>522</v>
      </c>
      <c r="F105" s="451" t="s">
        <v>523</v>
      </c>
      <c r="G105" s="452" t="s">
        <v>25</v>
      </c>
      <c r="O105" s="401"/>
    </row>
    <row r="106" spans="1:18" ht="15" customHeight="1" x14ac:dyDescent="0.25">
      <c r="A106" s="2615" t="s">
        <v>543</v>
      </c>
      <c r="B106" s="2616"/>
      <c r="C106" s="386">
        <f>C104*C105</f>
        <v>12500</v>
      </c>
      <c r="D106" s="707"/>
      <c r="E106" s="453" t="s">
        <v>524</v>
      </c>
      <c r="F106" s="454">
        <v>0.13500000000000001</v>
      </c>
      <c r="G106" s="455">
        <f>L92*F106</f>
        <v>0</v>
      </c>
    </row>
    <row r="107" spans="1:18" ht="15" customHeight="1" x14ac:dyDescent="0.25">
      <c r="A107" s="2617" t="s">
        <v>383</v>
      </c>
      <c r="B107" s="2618"/>
      <c r="C107" s="169">
        <f>C104*10.85</f>
        <v>271250</v>
      </c>
      <c r="D107" s="707"/>
      <c r="E107" s="456" t="s">
        <v>525</v>
      </c>
      <c r="F107" s="454">
        <v>0.14000000000000001</v>
      </c>
      <c r="G107" s="457">
        <f>L92*F107</f>
        <v>0</v>
      </c>
      <c r="O107" s="402"/>
    </row>
    <row r="108" spans="1:18" ht="15" customHeight="1" x14ac:dyDescent="0.25">
      <c r="A108" s="238"/>
      <c r="B108" s="239"/>
      <c r="C108" s="238"/>
      <c r="D108" s="238"/>
      <c r="E108" s="456" t="s">
        <v>526</v>
      </c>
      <c r="F108" s="454">
        <v>0.1</v>
      </c>
      <c r="G108" s="457">
        <f>L92*F108</f>
        <v>0</v>
      </c>
    </row>
    <row r="109" spans="1:18" ht="15" customHeight="1" x14ac:dyDescent="0.25">
      <c r="A109" s="2358" t="s">
        <v>544</v>
      </c>
      <c r="B109" s="2619"/>
      <c r="C109" s="1189">
        <v>12500</v>
      </c>
      <c r="D109" s="707"/>
      <c r="E109" s="456" t="s">
        <v>527</v>
      </c>
      <c r="F109" s="454">
        <v>7.0000000000000007E-2</v>
      </c>
      <c r="G109" s="457">
        <f>L92*F109</f>
        <v>0</v>
      </c>
    </row>
    <row r="110" spans="1:18" ht="15" customHeight="1" x14ac:dyDescent="0.25">
      <c r="A110" s="1618" t="s">
        <v>545</v>
      </c>
      <c r="B110" s="2459"/>
      <c r="C110" s="485">
        <v>25000</v>
      </c>
      <c r="D110" s="707"/>
      <c r="E110" s="456" t="s">
        <v>528</v>
      </c>
      <c r="F110" s="454">
        <v>0.04</v>
      </c>
      <c r="G110" s="457">
        <f>L92*F110</f>
        <v>0</v>
      </c>
      <c r="N110" s="163"/>
      <c r="O110" s="163"/>
      <c r="P110" s="163"/>
      <c r="Q110" s="163"/>
      <c r="R110" s="163"/>
    </row>
    <row r="111" spans="1:18" ht="15" customHeight="1" x14ac:dyDescent="0.25">
      <c r="A111" s="2615" t="s">
        <v>546</v>
      </c>
      <c r="B111" s="2616"/>
      <c r="C111" s="709">
        <f>C109/C110</f>
        <v>0.5</v>
      </c>
      <c r="D111" s="707"/>
      <c r="E111" s="456" t="s">
        <v>529</v>
      </c>
      <c r="F111" s="454">
        <v>0.03</v>
      </c>
      <c r="G111" s="457">
        <f>L92*F111</f>
        <v>0</v>
      </c>
      <c r="N111" s="163"/>
      <c r="O111" s="163"/>
      <c r="P111" s="163"/>
      <c r="Q111" s="163"/>
      <c r="R111" s="163"/>
    </row>
    <row r="112" spans="1:18" ht="15" customHeight="1" x14ac:dyDescent="0.2">
      <c r="A112" s="2617" t="s">
        <v>383</v>
      </c>
      <c r="B112" s="2618"/>
      <c r="C112" s="169">
        <f>C110*10.85</f>
        <v>271250</v>
      </c>
      <c r="D112" s="240"/>
      <c r="E112" s="456" t="s">
        <v>530</v>
      </c>
      <c r="F112" s="454">
        <v>0.03</v>
      </c>
      <c r="G112" s="457">
        <f>L92*F112</f>
        <v>0</v>
      </c>
      <c r="N112" s="2625"/>
      <c r="O112" s="2625"/>
      <c r="P112" s="2626"/>
      <c r="Q112" s="179"/>
      <c r="R112" s="179"/>
    </row>
    <row r="113" spans="1:23" ht="15" customHeight="1" x14ac:dyDescent="0.2">
      <c r="D113" s="336"/>
      <c r="E113" s="456" t="s">
        <v>531</v>
      </c>
      <c r="F113" s="454">
        <v>0.04</v>
      </c>
      <c r="G113" s="457">
        <f>L92*F113</f>
        <v>0</v>
      </c>
      <c r="N113" s="2625"/>
      <c r="O113" s="2625"/>
      <c r="P113" s="2626"/>
      <c r="Q113" s="179"/>
      <c r="R113" s="179"/>
    </row>
    <row r="114" spans="1:23" ht="15" customHeight="1" x14ac:dyDescent="0.2">
      <c r="A114" s="2375" t="s">
        <v>446</v>
      </c>
      <c r="B114" s="2376"/>
      <c r="C114" s="384">
        <v>0</v>
      </c>
      <c r="D114" s="328"/>
      <c r="E114" s="456" t="s">
        <v>532</v>
      </c>
      <c r="F114" s="454">
        <v>8.5000000000000006E-2</v>
      </c>
      <c r="G114" s="457">
        <f>L92*F114</f>
        <v>0</v>
      </c>
      <c r="N114" s="2613"/>
      <c r="O114" s="2613"/>
      <c r="P114" s="2614"/>
      <c r="Q114" s="2613"/>
      <c r="R114" s="2614"/>
    </row>
    <row r="115" spans="1:23" ht="15" customHeight="1" x14ac:dyDescent="0.2">
      <c r="A115" s="2356" t="s">
        <v>25</v>
      </c>
      <c r="B115" s="2357"/>
      <c r="C115" s="1151">
        <f>C114*10.85</f>
        <v>0</v>
      </c>
      <c r="D115" s="241"/>
      <c r="E115" s="456" t="s">
        <v>533</v>
      </c>
      <c r="F115" s="454">
        <v>0.1</v>
      </c>
      <c r="G115" s="457">
        <f>L92*F115</f>
        <v>0</v>
      </c>
      <c r="N115" s="2613"/>
      <c r="O115" s="2613"/>
      <c r="P115" s="2614"/>
      <c r="Q115" s="2613"/>
      <c r="R115" s="2614"/>
    </row>
    <row r="116" spans="1:23" ht="15" customHeight="1" x14ac:dyDescent="0.25">
      <c r="A116" s="267"/>
      <c r="B116" s="267"/>
      <c r="C116" s="163"/>
      <c r="D116" s="707"/>
      <c r="E116" s="456" t="s">
        <v>534</v>
      </c>
      <c r="F116" s="454">
        <v>0.11</v>
      </c>
      <c r="G116" s="457">
        <f>L92*F116</f>
        <v>0</v>
      </c>
      <c r="N116" s="1118"/>
      <c r="O116" s="1118"/>
      <c r="P116" s="1119"/>
      <c r="Q116" s="1118"/>
      <c r="R116" s="1119"/>
    </row>
    <row r="117" spans="1:23" ht="15" customHeight="1" x14ac:dyDescent="0.25">
      <c r="A117" s="2375" t="s">
        <v>25</v>
      </c>
      <c r="B117" s="2376"/>
      <c r="C117" s="383">
        <v>0</v>
      </c>
      <c r="D117" s="707"/>
      <c r="E117" s="458" t="s">
        <v>535</v>
      </c>
      <c r="F117" s="454">
        <v>0.12</v>
      </c>
      <c r="G117" s="459">
        <f>L92*F117</f>
        <v>0</v>
      </c>
      <c r="N117" s="163"/>
      <c r="O117" s="163"/>
      <c r="P117" s="163"/>
      <c r="Q117" s="163"/>
      <c r="R117" s="163"/>
    </row>
    <row r="118" spans="1:23" ht="15" customHeight="1" x14ac:dyDescent="0.2">
      <c r="A118" s="2356" t="s">
        <v>446</v>
      </c>
      <c r="B118" s="2357"/>
      <c r="C118" s="1151">
        <f>C117/10.85</f>
        <v>0</v>
      </c>
      <c r="D118" s="163"/>
      <c r="E118" s="460"/>
      <c r="F118" s="463">
        <f>SUM(F106:F117)</f>
        <v>1</v>
      </c>
      <c r="G118" s="169">
        <f>SUM(G106:G117)</f>
        <v>0</v>
      </c>
      <c r="N118" s="163"/>
      <c r="O118" s="163"/>
      <c r="P118" s="163"/>
      <c r="Q118" s="163"/>
      <c r="R118" s="163"/>
    </row>
    <row r="119" spans="1:23" ht="15" customHeight="1" x14ac:dyDescent="0.2">
      <c r="N119" s="163"/>
      <c r="O119" s="163"/>
      <c r="P119" s="163"/>
    </row>
    <row r="120" spans="1:23" ht="15" customHeight="1" x14ac:dyDescent="0.2">
      <c r="A120" s="2375" t="s">
        <v>215</v>
      </c>
      <c r="B120" s="2376"/>
      <c r="C120" s="469">
        <v>8760</v>
      </c>
      <c r="E120" s="2450" t="s">
        <v>536</v>
      </c>
      <c r="F120" s="2451"/>
      <c r="G120" s="1188">
        <f>G118</f>
        <v>0</v>
      </c>
      <c r="N120" s="163"/>
      <c r="O120" s="163"/>
      <c r="P120" s="163"/>
    </row>
    <row r="121" spans="1:23" ht="15" customHeight="1" x14ac:dyDescent="0.2">
      <c r="A121" s="2377" t="s">
        <v>215</v>
      </c>
      <c r="B121" s="2378"/>
      <c r="C121" s="1187">
        <v>0</v>
      </c>
      <c r="E121" s="2377" t="s">
        <v>537</v>
      </c>
      <c r="F121" s="2452"/>
      <c r="G121" s="467">
        <v>0</v>
      </c>
      <c r="N121" s="163"/>
      <c r="O121" s="163"/>
      <c r="P121" s="163"/>
    </row>
    <row r="122" spans="1:23" ht="15" customHeight="1" x14ac:dyDescent="0.2">
      <c r="A122" s="2377" t="s">
        <v>216</v>
      </c>
      <c r="B122" s="2378"/>
      <c r="C122" s="1187">
        <v>0</v>
      </c>
      <c r="E122" s="2356" t="s">
        <v>473</v>
      </c>
      <c r="F122" s="2357"/>
      <c r="G122" s="466" t="e">
        <f>G121/G120</f>
        <v>#DIV/0!</v>
      </c>
      <c r="N122" s="163"/>
      <c r="O122" s="163"/>
      <c r="P122" s="163"/>
    </row>
    <row r="123" spans="1:23" ht="15" customHeight="1" x14ac:dyDescent="0.2">
      <c r="A123" s="2377" t="s">
        <v>538</v>
      </c>
      <c r="B123" s="2452"/>
      <c r="C123" s="1187">
        <v>0</v>
      </c>
      <c r="P123" s="163"/>
    </row>
    <row r="124" spans="1:23" ht="15" customHeight="1" x14ac:dyDescent="0.2">
      <c r="A124" s="2627" t="s">
        <v>600</v>
      </c>
      <c r="B124" s="2628"/>
      <c r="C124" s="2635"/>
      <c r="E124" s="2450" t="s">
        <v>536</v>
      </c>
      <c r="F124" s="2451"/>
      <c r="G124" s="1188">
        <f>G118</f>
        <v>0</v>
      </c>
      <c r="P124" s="163"/>
    </row>
    <row r="125" spans="1:23" ht="15" customHeight="1" x14ac:dyDescent="0.2">
      <c r="A125" s="2636">
        <f>C121*C122*C123</f>
        <v>0</v>
      </c>
      <c r="B125" s="2637"/>
      <c r="C125" s="2638"/>
      <c r="E125" s="2466" t="s">
        <v>539</v>
      </c>
      <c r="F125" s="2342"/>
      <c r="G125" s="1154">
        <v>0</v>
      </c>
      <c r="I125" s="465"/>
      <c r="J125" s="465"/>
      <c r="N125" s="163"/>
      <c r="O125" s="163"/>
      <c r="P125" s="163"/>
      <c r="W125" s="400"/>
    </row>
    <row r="126" spans="1:23" ht="15" customHeight="1" x14ac:dyDescent="0.2">
      <c r="A126" s="2627" t="s">
        <v>415</v>
      </c>
      <c r="B126" s="2628"/>
      <c r="C126" s="2629"/>
      <c r="E126" s="2356" t="s">
        <v>473</v>
      </c>
      <c r="F126" s="2357"/>
      <c r="G126" s="466" t="e">
        <f>G125/G124</f>
        <v>#DIV/0!</v>
      </c>
      <c r="H126" s="464"/>
      <c r="I126" s="464"/>
      <c r="N126" s="163"/>
      <c r="O126" s="163"/>
      <c r="P126" s="163"/>
    </row>
    <row r="127" spans="1:23" ht="15" customHeight="1" x14ac:dyDescent="0.2">
      <c r="A127" s="2630">
        <f>A125/C120</f>
        <v>0</v>
      </c>
      <c r="B127" s="2631"/>
      <c r="C127" s="2632"/>
      <c r="H127" s="2633"/>
      <c r="I127" s="2634"/>
      <c r="J127" s="2634"/>
      <c r="K127" s="2634"/>
      <c r="L127" s="2634"/>
      <c r="M127" s="2634"/>
      <c r="N127" s="2634"/>
      <c r="O127" s="2634"/>
      <c r="P127" s="163"/>
    </row>
    <row r="128" spans="1:23" ht="15" customHeight="1" x14ac:dyDescent="0.2">
      <c r="A128" s="1190" t="s">
        <v>718</v>
      </c>
      <c r="K128" s="468"/>
      <c r="N128" s="163"/>
      <c r="O128" s="163"/>
      <c r="P128" s="163"/>
    </row>
    <row r="129" spans="3:16" ht="15" customHeight="1" x14ac:dyDescent="0.2">
      <c r="K129" s="468"/>
      <c r="N129" s="163"/>
      <c r="O129" s="163"/>
      <c r="P129" s="163"/>
    </row>
    <row r="130" spans="3:16" ht="15" customHeight="1" x14ac:dyDescent="0.2">
      <c r="K130" s="468"/>
      <c r="N130" s="163"/>
      <c r="O130" s="163"/>
      <c r="P130" s="163"/>
    </row>
    <row r="131" spans="3:16" x14ac:dyDescent="0.2">
      <c r="N131" s="163"/>
      <c r="O131" s="163"/>
      <c r="P131" s="163"/>
    </row>
    <row r="132" spans="3:16" ht="15" x14ac:dyDescent="0.2">
      <c r="C132" s="332"/>
      <c r="N132" s="163"/>
      <c r="O132" s="163"/>
      <c r="P132" s="163"/>
    </row>
    <row r="133" spans="3:16" ht="15" x14ac:dyDescent="0.2">
      <c r="C133" s="333"/>
      <c r="N133" s="163"/>
      <c r="O133" s="163"/>
      <c r="P133" s="163"/>
    </row>
    <row r="134" spans="3:16" x14ac:dyDescent="0.2">
      <c r="N134" s="163"/>
      <c r="O134" s="163"/>
      <c r="P134" s="163"/>
    </row>
    <row r="135" spans="3:16" ht="15.75" x14ac:dyDescent="0.2">
      <c r="D135" s="461"/>
    </row>
    <row r="136" spans="3:16" ht="18" x14ac:dyDescent="0.2">
      <c r="D136" s="462"/>
    </row>
  </sheetData>
  <sheetProtection password="F0D8" sheet="1" objects="1" scenarios="1"/>
  <mergeCells count="509">
    <mergeCell ref="A126:C126"/>
    <mergeCell ref="E126:F126"/>
    <mergeCell ref="A127:C127"/>
    <mergeCell ref="H127:O127"/>
    <mergeCell ref="A122:B122"/>
    <mergeCell ref="E122:F122"/>
    <mergeCell ref="A123:B123"/>
    <mergeCell ref="A124:C124"/>
    <mergeCell ref="E124:F124"/>
    <mergeCell ref="A125:C125"/>
    <mergeCell ref="E125:F125"/>
    <mergeCell ref="A117:B117"/>
    <mergeCell ref="A118:B118"/>
    <mergeCell ref="A120:B120"/>
    <mergeCell ref="E120:F120"/>
    <mergeCell ref="A121:B121"/>
    <mergeCell ref="E121:F121"/>
    <mergeCell ref="A112:B112"/>
    <mergeCell ref="N112:P113"/>
    <mergeCell ref="A114:B114"/>
    <mergeCell ref="N114:P115"/>
    <mergeCell ref="Q114:R115"/>
    <mergeCell ref="A115:B115"/>
    <mergeCell ref="A105:B105"/>
    <mergeCell ref="A106:B106"/>
    <mergeCell ref="A107:B107"/>
    <mergeCell ref="A109:B109"/>
    <mergeCell ref="A110:B110"/>
    <mergeCell ref="A111:B111"/>
    <mergeCell ref="N98:O98"/>
    <mergeCell ref="Q99:R99"/>
    <mergeCell ref="Q100:R100"/>
    <mergeCell ref="A101:A102"/>
    <mergeCell ref="D101:D102"/>
    <mergeCell ref="A104:B104"/>
    <mergeCell ref="A98:B98"/>
    <mergeCell ref="C98:D98"/>
    <mergeCell ref="E98:F98"/>
    <mergeCell ref="G98:H98"/>
    <mergeCell ref="J98:K98"/>
    <mergeCell ref="L98:M98"/>
    <mergeCell ref="N96:O96"/>
    <mergeCell ref="A97:B97"/>
    <mergeCell ref="C97:D97"/>
    <mergeCell ref="E97:F97"/>
    <mergeCell ref="G97:H97"/>
    <mergeCell ref="J97:K97"/>
    <mergeCell ref="L97:M97"/>
    <mergeCell ref="N97:O97"/>
    <mergeCell ref="A96:B96"/>
    <mergeCell ref="C96:D96"/>
    <mergeCell ref="E96:F96"/>
    <mergeCell ref="G96:H96"/>
    <mergeCell ref="J96:K96"/>
    <mergeCell ref="L96:M96"/>
    <mergeCell ref="N94:O94"/>
    <mergeCell ref="A95:B95"/>
    <mergeCell ref="C95:D95"/>
    <mergeCell ref="E95:F95"/>
    <mergeCell ref="G95:H95"/>
    <mergeCell ref="J95:K95"/>
    <mergeCell ref="L95:M95"/>
    <mergeCell ref="N95:O95"/>
    <mergeCell ref="A94:B94"/>
    <mergeCell ref="C94:D94"/>
    <mergeCell ref="E94:F94"/>
    <mergeCell ref="G94:H94"/>
    <mergeCell ref="J94:K94"/>
    <mergeCell ref="L94:M94"/>
    <mergeCell ref="N92:O92"/>
    <mergeCell ref="A93:B93"/>
    <mergeCell ref="C93:D93"/>
    <mergeCell ref="E93:F93"/>
    <mergeCell ref="G93:H93"/>
    <mergeCell ref="J93:K93"/>
    <mergeCell ref="L93:M93"/>
    <mergeCell ref="N93:O93"/>
    <mergeCell ref="A92:B92"/>
    <mergeCell ref="C92:D92"/>
    <mergeCell ref="E92:F92"/>
    <mergeCell ref="G92:H92"/>
    <mergeCell ref="J92:K92"/>
    <mergeCell ref="L92:M92"/>
    <mergeCell ref="J89:O90"/>
    <mergeCell ref="A90:B90"/>
    <mergeCell ref="C90:D90"/>
    <mergeCell ref="A91:B91"/>
    <mergeCell ref="C91:D91"/>
    <mergeCell ref="J91:K91"/>
    <mergeCell ref="L91:M91"/>
    <mergeCell ref="A87:B87"/>
    <mergeCell ref="C87:D87"/>
    <mergeCell ref="F87:H87"/>
    <mergeCell ref="A88:B88"/>
    <mergeCell ref="C88:D88"/>
    <mergeCell ref="A89:B89"/>
    <mergeCell ref="C89:D89"/>
    <mergeCell ref="N81:O81"/>
    <mergeCell ref="A84:D85"/>
    <mergeCell ref="F84:H84"/>
    <mergeCell ref="F85:H85"/>
    <mergeCell ref="A86:B86"/>
    <mergeCell ref="C86:D86"/>
    <mergeCell ref="F86:H86"/>
    <mergeCell ref="A81:B81"/>
    <mergeCell ref="C81:D81"/>
    <mergeCell ref="E81:F81"/>
    <mergeCell ref="G81:H81"/>
    <mergeCell ref="J81:K81"/>
    <mergeCell ref="L81:M81"/>
    <mergeCell ref="N79:O79"/>
    <mergeCell ref="A80:B80"/>
    <mergeCell ref="C80:D80"/>
    <mergeCell ref="E80:F80"/>
    <mergeCell ref="G80:H80"/>
    <mergeCell ref="J80:K80"/>
    <mergeCell ref="L80:M80"/>
    <mergeCell ref="N80:O80"/>
    <mergeCell ref="A79:B79"/>
    <mergeCell ref="C79:D79"/>
    <mergeCell ref="E79:F79"/>
    <mergeCell ref="G79:H79"/>
    <mergeCell ref="J79:K79"/>
    <mergeCell ref="L79:M79"/>
    <mergeCell ref="N77:O77"/>
    <mergeCell ref="A78:B78"/>
    <mergeCell ref="C78:D78"/>
    <mergeCell ref="E78:F78"/>
    <mergeCell ref="G78:H78"/>
    <mergeCell ref="J78:K78"/>
    <mergeCell ref="L78:M78"/>
    <mergeCell ref="N78:O78"/>
    <mergeCell ref="A77:B77"/>
    <mergeCell ref="C77:D77"/>
    <mergeCell ref="E77:F77"/>
    <mergeCell ref="G77:H77"/>
    <mergeCell ref="J77:K77"/>
    <mergeCell ref="L77:M77"/>
    <mergeCell ref="N75:O75"/>
    <mergeCell ref="A76:B76"/>
    <mergeCell ref="C76:D76"/>
    <mergeCell ref="E76:F76"/>
    <mergeCell ref="G76:H76"/>
    <mergeCell ref="J76:K76"/>
    <mergeCell ref="L76:M76"/>
    <mergeCell ref="N76:O76"/>
    <mergeCell ref="A75:B75"/>
    <mergeCell ref="C75:D75"/>
    <mergeCell ref="E75:F75"/>
    <mergeCell ref="G75:H75"/>
    <mergeCell ref="J75:K75"/>
    <mergeCell ref="L75:M75"/>
    <mergeCell ref="J72:O73"/>
    <mergeCell ref="A73:B73"/>
    <mergeCell ref="C73:D73"/>
    <mergeCell ref="A74:B74"/>
    <mergeCell ref="C74:D74"/>
    <mergeCell ref="J74:K74"/>
    <mergeCell ref="L74:M74"/>
    <mergeCell ref="A70:B70"/>
    <mergeCell ref="C70:D70"/>
    <mergeCell ref="F70:H70"/>
    <mergeCell ref="A71:B71"/>
    <mergeCell ref="C71:D71"/>
    <mergeCell ref="A72:B72"/>
    <mergeCell ref="C72:D72"/>
    <mergeCell ref="N65:O65"/>
    <mergeCell ref="A67:D68"/>
    <mergeCell ref="F67:H67"/>
    <mergeCell ref="F68:H68"/>
    <mergeCell ref="A69:B69"/>
    <mergeCell ref="C69:D69"/>
    <mergeCell ref="F69:H69"/>
    <mergeCell ref="A65:B65"/>
    <mergeCell ref="C65:D65"/>
    <mergeCell ref="E65:F65"/>
    <mergeCell ref="G65:H65"/>
    <mergeCell ref="J65:K65"/>
    <mergeCell ref="L65:M65"/>
    <mergeCell ref="N63:O63"/>
    <mergeCell ref="A64:B64"/>
    <mergeCell ref="C64:D64"/>
    <mergeCell ref="E64:F64"/>
    <mergeCell ref="G64:H64"/>
    <mergeCell ref="J64:K64"/>
    <mergeCell ref="L64:M64"/>
    <mergeCell ref="N64:O64"/>
    <mergeCell ref="A63:B63"/>
    <mergeCell ref="C63:D63"/>
    <mergeCell ref="E63:F63"/>
    <mergeCell ref="G63:H63"/>
    <mergeCell ref="J63:K63"/>
    <mergeCell ref="L63:M63"/>
    <mergeCell ref="N61:O61"/>
    <mergeCell ref="A62:B62"/>
    <mergeCell ref="C62:D62"/>
    <mergeCell ref="E62:F62"/>
    <mergeCell ref="G62:H62"/>
    <mergeCell ref="J62:K62"/>
    <mergeCell ref="L62:M62"/>
    <mergeCell ref="N62:O62"/>
    <mergeCell ref="A61:B61"/>
    <mergeCell ref="C61:D61"/>
    <mergeCell ref="E61:F61"/>
    <mergeCell ref="G61:H61"/>
    <mergeCell ref="J61:K61"/>
    <mergeCell ref="L61:M61"/>
    <mergeCell ref="N59:O59"/>
    <mergeCell ref="A60:B60"/>
    <mergeCell ref="C60:D60"/>
    <mergeCell ref="E60:F60"/>
    <mergeCell ref="G60:H60"/>
    <mergeCell ref="J60:K60"/>
    <mergeCell ref="L60:M60"/>
    <mergeCell ref="N60:O60"/>
    <mergeCell ref="A59:B59"/>
    <mergeCell ref="C59:D59"/>
    <mergeCell ref="E59:F59"/>
    <mergeCell ref="G59:H59"/>
    <mergeCell ref="J59:K59"/>
    <mergeCell ref="L59:M59"/>
    <mergeCell ref="J56:O57"/>
    <mergeCell ref="A57:B57"/>
    <mergeCell ref="C57:D57"/>
    <mergeCell ref="A58:B58"/>
    <mergeCell ref="C58:D58"/>
    <mergeCell ref="J58:K58"/>
    <mergeCell ref="L58:M58"/>
    <mergeCell ref="A54:B54"/>
    <mergeCell ref="C54:D54"/>
    <mergeCell ref="F54:H54"/>
    <mergeCell ref="A55:B55"/>
    <mergeCell ref="C55:D55"/>
    <mergeCell ref="A56:B56"/>
    <mergeCell ref="C56:D56"/>
    <mergeCell ref="N48:O48"/>
    <mergeCell ref="A51:D52"/>
    <mergeCell ref="F51:H51"/>
    <mergeCell ref="F52:H52"/>
    <mergeCell ref="A53:B53"/>
    <mergeCell ref="C53:D53"/>
    <mergeCell ref="F53:H53"/>
    <mergeCell ref="A48:B48"/>
    <mergeCell ref="C48:D48"/>
    <mergeCell ref="E48:F48"/>
    <mergeCell ref="G48:H48"/>
    <mergeCell ref="J48:K48"/>
    <mergeCell ref="L48:M48"/>
    <mergeCell ref="N46:O46"/>
    <mergeCell ref="A47:B47"/>
    <mergeCell ref="C47:D47"/>
    <mergeCell ref="E47:F47"/>
    <mergeCell ref="G47:H47"/>
    <mergeCell ref="J47:K47"/>
    <mergeCell ref="L47:M47"/>
    <mergeCell ref="N47:O47"/>
    <mergeCell ref="A46:B46"/>
    <mergeCell ref="C46:D46"/>
    <mergeCell ref="E46:F46"/>
    <mergeCell ref="G46:H46"/>
    <mergeCell ref="J46:K46"/>
    <mergeCell ref="L46:M46"/>
    <mergeCell ref="A45:B45"/>
    <mergeCell ref="C45:D45"/>
    <mergeCell ref="E45:F45"/>
    <mergeCell ref="G45:H45"/>
    <mergeCell ref="J45:K45"/>
    <mergeCell ref="L45:M45"/>
    <mergeCell ref="N45:O45"/>
    <mergeCell ref="A44:B44"/>
    <mergeCell ref="C44:D44"/>
    <mergeCell ref="E44:F44"/>
    <mergeCell ref="G44:H44"/>
    <mergeCell ref="J44:K44"/>
    <mergeCell ref="L44:M44"/>
    <mergeCell ref="A43:B43"/>
    <mergeCell ref="C43:D43"/>
    <mergeCell ref="E43:F43"/>
    <mergeCell ref="G43:H43"/>
    <mergeCell ref="J43:K43"/>
    <mergeCell ref="L43:M43"/>
    <mergeCell ref="N43:O43"/>
    <mergeCell ref="N44:O44"/>
    <mergeCell ref="Q44:T44"/>
    <mergeCell ref="Q40:T40"/>
    <mergeCell ref="A41:B41"/>
    <mergeCell ref="C41:D41"/>
    <mergeCell ref="J41:K41"/>
    <mergeCell ref="L41:M41"/>
    <mergeCell ref="A42:B42"/>
    <mergeCell ref="C42:D42"/>
    <mergeCell ref="E42:F42"/>
    <mergeCell ref="G42:H42"/>
    <mergeCell ref="J42:K42"/>
    <mergeCell ref="L42:M42"/>
    <mergeCell ref="N42:O42"/>
    <mergeCell ref="A38:B38"/>
    <mergeCell ref="C38:D38"/>
    <mergeCell ref="A39:B39"/>
    <mergeCell ref="C39:D39"/>
    <mergeCell ref="J39:O40"/>
    <mergeCell ref="A40:B40"/>
    <mergeCell ref="C40:D40"/>
    <mergeCell ref="A36:B36"/>
    <mergeCell ref="C36:D36"/>
    <mergeCell ref="F36:H36"/>
    <mergeCell ref="A37:B37"/>
    <mergeCell ref="C37:D37"/>
    <mergeCell ref="F37:H37"/>
    <mergeCell ref="Q32:R33"/>
    <mergeCell ref="S32:T33"/>
    <mergeCell ref="U32:V33"/>
    <mergeCell ref="W32:X33"/>
    <mergeCell ref="A34:D35"/>
    <mergeCell ref="F34:H34"/>
    <mergeCell ref="F35:H35"/>
    <mergeCell ref="Q35:T35"/>
    <mergeCell ref="N31:O31"/>
    <mergeCell ref="A32:B32"/>
    <mergeCell ref="C32:D32"/>
    <mergeCell ref="E32:F32"/>
    <mergeCell ref="G32:H32"/>
    <mergeCell ref="J32:K32"/>
    <mergeCell ref="L32:M32"/>
    <mergeCell ref="N32:O32"/>
    <mergeCell ref="Q30:R31"/>
    <mergeCell ref="S30:T31"/>
    <mergeCell ref="U30:V31"/>
    <mergeCell ref="W30:X31"/>
    <mergeCell ref="A31:B31"/>
    <mergeCell ref="C31:D31"/>
    <mergeCell ref="E31:F31"/>
    <mergeCell ref="G31:H31"/>
    <mergeCell ref="J31:K31"/>
    <mergeCell ref="L31:M31"/>
    <mergeCell ref="L29:M29"/>
    <mergeCell ref="N29:O29"/>
    <mergeCell ref="A30:B30"/>
    <mergeCell ref="C30:D30"/>
    <mergeCell ref="E30:F30"/>
    <mergeCell ref="G30:H30"/>
    <mergeCell ref="J30:K30"/>
    <mergeCell ref="L30:M30"/>
    <mergeCell ref="N30:O30"/>
    <mergeCell ref="S28:T29"/>
    <mergeCell ref="U28:V29"/>
    <mergeCell ref="W28:X29"/>
    <mergeCell ref="A29:B29"/>
    <mergeCell ref="C29:D29"/>
    <mergeCell ref="E29:F29"/>
    <mergeCell ref="G29:H29"/>
    <mergeCell ref="J29:K29"/>
    <mergeCell ref="A28:B28"/>
    <mergeCell ref="C28:D28"/>
    <mergeCell ref="E28:F28"/>
    <mergeCell ref="G28:H28"/>
    <mergeCell ref="J28:K28"/>
    <mergeCell ref="L28:M28"/>
    <mergeCell ref="E27:F27"/>
    <mergeCell ref="G27:H27"/>
    <mergeCell ref="J27:K27"/>
    <mergeCell ref="L27:M27"/>
    <mergeCell ref="L26:M26"/>
    <mergeCell ref="N26:O26"/>
    <mergeCell ref="Q26:R27"/>
    <mergeCell ref="N28:O28"/>
    <mergeCell ref="Q28:R29"/>
    <mergeCell ref="A23:B23"/>
    <mergeCell ref="C23:D23"/>
    <mergeCell ref="J23:O24"/>
    <mergeCell ref="Q23:X24"/>
    <mergeCell ref="A24:B24"/>
    <mergeCell ref="C24:D24"/>
    <mergeCell ref="S26:T27"/>
    <mergeCell ref="U26:V26"/>
    <mergeCell ref="W26:X26"/>
    <mergeCell ref="N27:O27"/>
    <mergeCell ref="U27:V27"/>
    <mergeCell ref="W27:X27"/>
    <mergeCell ref="A25:B25"/>
    <mergeCell ref="C25:D25"/>
    <mergeCell ref="J25:K25"/>
    <mergeCell ref="L25:M25"/>
    <mergeCell ref="Q25:T25"/>
    <mergeCell ref="A26:B26"/>
    <mergeCell ref="C26:D26"/>
    <mergeCell ref="E26:F26"/>
    <mergeCell ref="G26:H26"/>
    <mergeCell ref="J26:K26"/>
    <mergeCell ref="A27:B27"/>
    <mergeCell ref="C27:D27"/>
    <mergeCell ref="A18:D19"/>
    <mergeCell ref="F18:H18"/>
    <mergeCell ref="F19:H19"/>
    <mergeCell ref="Q19:R20"/>
    <mergeCell ref="S19:T20"/>
    <mergeCell ref="U19:V20"/>
    <mergeCell ref="W21:X22"/>
    <mergeCell ref="A22:B22"/>
    <mergeCell ref="C22:D22"/>
    <mergeCell ref="A20:B20"/>
    <mergeCell ref="C20:D20"/>
    <mergeCell ref="F20:H20"/>
    <mergeCell ref="A21:B21"/>
    <mergeCell ref="C21:D21"/>
    <mergeCell ref="F21:H21"/>
    <mergeCell ref="Q21:R22"/>
    <mergeCell ref="S21:T22"/>
    <mergeCell ref="U21:V22"/>
    <mergeCell ref="U15:V15"/>
    <mergeCell ref="W15:X15"/>
    <mergeCell ref="U16:V16"/>
    <mergeCell ref="W16:X16"/>
    <mergeCell ref="Q17:R18"/>
    <mergeCell ref="S17:T18"/>
    <mergeCell ref="U17:V18"/>
    <mergeCell ref="W17:X18"/>
    <mergeCell ref="W19:X20"/>
    <mergeCell ref="N14:O14"/>
    <mergeCell ref="Q14:T14"/>
    <mergeCell ref="A15:B15"/>
    <mergeCell ref="C15:D15"/>
    <mergeCell ref="E15:F15"/>
    <mergeCell ref="G15:H15"/>
    <mergeCell ref="J15:K15"/>
    <mergeCell ref="L15:M15"/>
    <mergeCell ref="N15:O15"/>
    <mergeCell ref="Q15:R16"/>
    <mergeCell ref="A14:B14"/>
    <mergeCell ref="C14:D14"/>
    <mergeCell ref="E14:F14"/>
    <mergeCell ref="G14:H14"/>
    <mergeCell ref="J14:K14"/>
    <mergeCell ref="L14:M14"/>
    <mergeCell ref="S15:T16"/>
    <mergeCell ref="A11:B11"/>
    <mergeCell ref="C11:D11"/>
    <mergeCell ref="E11:F11"/>
    <mergeCell ref="G11:H11"/>
    <mergeCell ref="J11:K11"/>
    <mergeCell ref="L11:M11"/>
    <mergeCell ref="N11:O11"/>
    <mergeCell ref="N12:O12"/>
    <mergeCell ref="Q12:X13"/>
    <mergeCell ref="A13:B13"/>
    <mergeCell ref="C13:D13"/>
    <mergeCell ref="E13:F13"/>
    <mergeCell ref="G13:H13"/>
    <mergeCell ref="J13:K13"/>
    <mergeCell ref="L13:M13"/>
    <mergeCell ref="N13:O13"/>
    <mergeCell ref="A12:B12"/>
    <mergeCell ref="C12:D12"/>
    <mergeCell ref="E12:F12"/>
    <mergeCell ref="G12:H12"/>
    <mergeCell ref="J12:K12"/>
    <mergeCell ref="L12:M12"/>
    <mergeCell ref="N9:O9"/>
    <mergeCell ref="U9:V9"/>
    <mergeCell ref="W9:X9"/>
    <mergeCell ref="A10:B10"/>
    <mergeCell ref="C10:D10"/>
    <mergeCell ref="E10:F10"/>
    <mergeCell ref="G10:H10"/>
    <mergeCell ref="J10:K10"/>
    <mergeCell ref="L10:M10"/>
    <mergeCell ref="N10:O10"/>
    <mergeCell ref="A9:B9"/>
    <mergeCell ref="C9:D9"/>
    <mergeCell ref="E9:F9"/>
    <mergeCell ref="G9:H9"/>
    <mergeCell ref="J9:K9"/>
    <mergeCell ref="L9:M9"/>
    <mergeCell ref="U10:V10"/>
    <mergeCell ref="W10:X10"/>
    <mergeCell ref="A8:B8"/>
    <mergeCell ref="C8:D8"/>
    <mergeCell ref="J8:K8"/>
    <mergeCell ref="L8:M8"/>
    <mergeCell ref="U8:V8"/>
    <mergeCell ref="W8:X8"/>
    <mergeCell ref="A6:B6"/>
    <mergeCell ref="C6:D6"/>
    <mergeCell ref="J6:O7"/>
    <mergeCell ref="U6:V6"/>
    <mergeCell ref="W6:X6"/>
    <mergeCell ref="A7:B7"/>
    <mergeCell ref="C7:D7"/>
    <mergeCell ref="U7:V7"/>
    <mergeCell ref="W7:X7"/>
    <mergeCell ref="A4:B4"/>
    <mergeCell ref="C4:D4"/>
    <mergeCell ref="F4:H4"/>
    <mergeCell ref="U4:V4"/>
    <mergeCell ref="W4:X4"/>
    <mergeCell ref="A5:B5"/>
    <mergeCell ref="C5:D5"/>
    <mergeCell ref="U5:V5"/>
    <mergeCell ref="W5:X5"/>
    <mergeCell ref="A1:D2"/>
    <mergeCell ref="F1:H1"/>
    <mergeCell ref="Q1:S1"/>
    <mergeCell ref="V1:V2"/>
    <mergeCell ref="F2:H2"/>
    <mergeCell ref="Q2:Q3"/>
    <mergeCell ref="R2:S3"/>
    <mergeCell ref="A3:B3"/>
    <mergeCell ref="C3:D3"/>
    <mergeCell ref="F3:H3"/>
  </mergeCells>
  <hyperlinks>
    <hyperlink ref="Q44" r:id="rId1"/>
  </hyperlinks>
  <pageMargins left="0.25" right="0.25" top="0.75" bottom="0.75" header="0.3" footer="0.3"/>
  <pageSetup paperSize="9" orientation="landscape"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R325"/>
  <sheetViews>
    <sheetView showGridLines="0" zoomScale="70" zoomScaleNormal="70" zoomScalePageLayoutView="30" workbookViewId="0">
      <selection activeCell="R54" sqref="R54"/>
    </sheetView>
  </sheetViews>
  <sheetFormatPr defaultRowHeight="15" x14ac:dyDescent="0.25"/>
  <cols>
    <col min="1" max="2" width="16.7109375" style="524" customWidth="1"/>
    <col min="3" max="9" width="14.7109375" style="524" customWidth="1"/>
    <col min="10" max="10" width="9.140625" style="524"/>
    <col min="11" max="19" width="16.7109375" style="524" customWidth="1"/>
    <col min="20" max="16384" width="9.140625" style="524"/>
  </cols>
  <sheetData>
    <row r="1" spans="1:18" ht="18" customHeight="1" x14ac:dyDescent="0.25">
      <c r="A1" s="2639" t="s">
        <v>444</v>
      </c>
      <c r="B1" s="2639"/>
      <c r="C1" s="2639"/>
      <c r="D1" s="534"/>
      <c r="E1" s="534"/>
      <c r="F1" s="532"/>
      <c r="G1" s="532"/>
      <c r="H1" s="532"/>
      <c r="I1" s="532"/>
    </row>
    <row r="2" spans="1:18" ht="18" customHeight="1" thickBot="1" x14ac:dyDescent="0.3">
      <c r="A2" s="2640"/>
      <c r="B2" s="2641"/>
      <c r="C2" s="2641"/>
      <c r="D2" s="2641"/>
      <c r="E2" s="2641"/>
      <c r="F2" s="2641"/>
      <c r="G2" s="2641"/>
      <c r="H2" s="2641"/>
      <c r="I2" s="2641"/>
    </row>
    <row r="3" spans="1:18" ht="18" customHeight="1" x14ac:dyDescent="0.25">
      <c r="A3" s="532"/>
      <c r="B3" s="2642" t="s">
        <v>0</v>
      </c>
      <c r="C3" s="2643"/>
      <c r="D3" s="2646"/>
      <c r="E3" s="2647"/>
      <c r="F3" s="2647"/>
      <c r="G3" s="2647"/>
      <c r="H3" s="2647"/>
      <c r="I3" s="2648"/>
      <c r="K3" s="1020" t="s">
        <v>199</v>
      </c>
      <c r="L3" s="1021" t="s">
        <v>119</v>
      </c>
      <c r="M3" s="1022" t="s">
        <v>21</v>
      </c>
      <c r="N3" s="1023" t="s">
        <v>200</v>
      </c>
      <c r="O3" s="1024" t="s">
        <v>201</v>
      </c>
      <c r="P3" s="1025"/>
      <c r="Q3" s="1026"/>
      <c r="R3" s="533"/>
    </row>
    <row r="4" spans="1:18" ht="18" customHeight="1" x14ac:dyDescent="0.25">
      <c r="A4" s="535"/>
      <c r="B4" s="2644"/>
      <c r="C4" s="2645"/>
      <c r="D4" s="2649"/>
      <c r="E4" s="2650"/>
      <c r="F4" s="2650"/>
      <c r="G4" s="2650"/>
      <c r="H4" s="2650"/>
      <c r="I4" s="2651"/>
      <c r="K4" s="1555" t="s">
        <v>110</v>
      </c>
      <c r="L4" s="1027">
        <v>0</v>
      </c>
      <c r="M4" s="1028">
        <f>L4*10.85</f>
        <v>0</v>
      </c>
      <c r="N4" s="1502">
        <v>0</v>
      </c>
      <c r="O4" s="1029">
        <f>M4*N4</f>
        <v>0</v>
      </c>
      <c r="P4" s="1025"/>
      <c r="Q4" s="1030"/>
      <c r="R4" s="533"/>
    </row>
    <row r="5" spans="1:18" ht="18" customHeight="1" x14ac:dyDescent="0.25">
      <c r="A5" s="535"/>
      <c r="B5" s="2644" t="s">
        <v>329</v>
      </c>
      <c r="C5" s="2645"/>
      <c r="D5" s="2652">
        <v>150</v>
      </c>
      <c r="E5" s="2653"/>
      <c r="F5" s="2653"/>
      <c r="G5" s="2653"/>
      <c r="H5" s="2653"/>
      <c r="I5" s="2654"/>
      <c r="K5" s="1556"/>
      <c r="L5" s="1031">
        <f>M5/10.85</f>
        <v>0</v>
      </c>
      <c r="M5" s="1032">
        <v>0</v>
      </c>
      <c r="N5" s="1503"/>
      <c r="O5" s="1033">
        <f>M5*N4</f>
        <v>0</v>
      </c>
      <c r="P5" s="1030"/>
      <c r="Q5" s="1030"/>
      <c r="R5" s="533"/>
    </row>
    <row r="6" spans="1:18" ht="18" customHeight="1" x14ac:dyDescent="0.25">
      <c r="A6" s="535"/>
      <c r="B6" s="2655" t="s">
        <v>2</v>
      </c>
      <c r="C6" s="2656"/>
      <c r="D6" s="2657">
        <v>40876</v>
      </c>
      <c r="E6" s="2657"/>
      <c r="F6" s="2657"/>
      <c r="G6" s="2657"/>
      <c r="H6" s="2657"/>
      <c r="I6" s="2658"/>
      <c r="K6" s="1034"/>
      <c r="L6" s="1034"/>
      <c r="M6" s="1034"/>
      <c r="N6" s="1034"/>
      <c r="O6" s="1034"/>
      <c r="P6" s="1034"/>
      <c r="Q6" s="1034"/>
    </row>
    <row r="7" spans="1:18" ht="18" customHeight="1" x14ac:dyDescent="0.25">
      <c r="A7" s="535"/>
      <c r="B7" s="2655" t="s">
        <v>3</v>
      </c>
      <c r="C7" s="2656"/>
      <c r="D7" s="2659"/>
      <c r="E7" s="2659"/>
      <c r="F7" s="2659"/>
      <c r="G7" s="2659"/>
      <c r="H7" s="2659"/>
      <c r="I7" s="2660"/>
      <c r="K7" s="1035" t="s">
        <v>541</v>
      </c>
      <c r="L7" s="1036">
        <v>0</v>
      </c>
      <c r="M7" s="1037"/>
      <c r="N7" s="1035" t="s">
        <v>544</v>
      </c>
      <c r="O7" s="1038">
        <v>0</v>
      </c>
      <c r="P7" s="1039"/>
      <c r="Q7" s="1040"/>
      <c r="R7" s="237"/>
    </row>
    <row r="8" spans="1:18" ht="18" customHeight="1" thickBot="1" x14ac:dyDescent="0.3">
      <c r="A8" s="535"/>
      <c r="B8" s="2661" t="s">
        <v>4</v>
      </c>
      <c r="C8" s="2662"/>
      <c r="D8" s="2663"/>
      <c r="E8" s="2663"/>
      <c r="F8" s="2663"/>
      <c r="G8" s="2663"/>
      <c r="H8" s="2663"/>
      <c r="I8" s="2664"/>
      <c r="K8" s="1140" t="s">
        <v>542</v>
      </c>
      <c r="L8" s="1041">
        <v>0</v>
      </c>
      <c r="M8" s="1042"/>
      <c r="N8" s="1140" t="s">
        <v>545</v>
      </c>
      <c r="O8" s="1043">
        <v>0</v>
      </c>
      <c r="P8" s="1039"/>
      <c r="Q8" s="1040"/>
      <c r="R8" s="238"/>
    </row>
    <row r="9" spans="1:18" ht="18" customHeight="1" x14ac:dyDescent="0.25">
      <c r="A9" s="536"/>
      <c r="B9" s="536"/>
      <c r="C9" s="535"/>
      <c r="D9" s="2665" t="s">
        <v>5</v>
      </c>
      <c r="E9" s="2665"/>
      <c r="F9" s="2665"/>
      <c r="G9" s="2665"/>
      <c r="H9" s="2665"/>
      <c r="I9" s="2665"/>
      <c r="K9" s="1044" t="s">
        <v>543</v>
      </c>
      <c r="L9" s="1045">
        <f>L7*L8</f>
        <v>0</v>
      </c>
      <c r="M9" s="1046"/>
      <c r="N9" s="1044" t="s">
        <v>546</v>
      </c>
      <c r="O9" s="1047">
        <f>IFERROR(O7/O8,0)</f>
        <v>0</v>
      </c>
      <c r="P9" s="1039"/>
      <c r="Q9" s="1039"/>
      <c r="R9" s="238"/>
    </row>
    <row r="10" spans="1:18" ht="18" customHeight="1" x14ac:dyDescent="0.25">
      <c r="A10" s="536"/>
      <c r="B10" s="536"/>
      <c r="C10" s="535"/>
      <c r="D10" s="1139"/>
      <c r="E10" s="1139"/>
      <c r="F10" s="1139"/>
      <c r="G10" s="1139"/>
      <c r="H10" s="1139"/>
      <c r="I10" s="1139"/>
      <c r="K10" s="1048" t="s">
        <v>383</v>
      </c>
      <c r="L10" s="1049">
        <f>L7*10.85</f>
        <v>0</v>
      </c>
      <c r="M10" s="1050"/>
      <c r="N10" s="1048" t="s">
        <v>383</v>
      </c>
      <c r="O10" s="1049">
        <f>O8*10.85</f>
        <v>0</v>
      </c>
      <c r="P10" s="1039"/>
      <c r="Q10" s="1039"/>
      <c r="R10" s="163"/>
    </row>
    <row r="11" spans="1:18" ht="18" customHeight="1" x14ac:dyDescent="0.25">
      <c r="A11" s="535"/>
      <c r="B11" s="535"/>
      <c r="C11" s="535"/>
      <c r="D11" s="535"/>
      <c r="E11" s="535"/>
      <c r="F11" s="535"/>
      <c r="G11" s="535"/>
      <c r="H11" s="535"/>
      <c r="I11" s="535"/>
      <c r="K11" s="1040"/>
      <c r="L11" s="1051"/>
      <c r="M11" s="1040"/>
      <c r="N11" s="1040"/>
      <c r="O11" s="1040"/>
      <c r="P11" s="1039"/>
      <c r="Q11" s="1039"/>
      <c r="R11" s="163"/>
    </row>
    <row r="12" spans="1:18" ht="18" customHeight="1" x14ac:dyDescent="0.25">
      <c r="A12" s="535"/>
      <c r="B12" s="535"/>
      <c r="C12" s="535"/>
      <c r="D12" s="535"/>
      <c r="E12" s="535"/>
      <c r="F12" s="535"/>
      <c r="G12" s="535"/>
      <c r="H12" s="535"/>
      <c r="I12" s="535"/>
      <c r="K12" s="1565" t="s">
        <v>547</v>
      </c>
      <c r="L12" s="2666"/>
      <c r="M12" s="1052">
        <v>0</v>
      </c>
      <c r="N12" s="1034"/>
      <c r="O12" s="1053"/>
      <c r="P12" s="1039"/>
      <c r="Q12" s="1034"/>
    </row>
    <row r="13" spans="1:18" ht="18" customHeight="1" x14ac:dyDescent="0.25">
      <c r="A13" s="535"/>
      <c r="B13" s="535"/>
      <c r="C13" s="535"/>
      <c r="D13" s="535"/>
      <c r="E13" s="535"/>
      <c r="F13" s="535"/>
      <c r="G13" s="535"/>
      <c r="H13" s="535"/>
      <c r="I13" s="535"/>
      <c r="K13" s="1567" t="s">
        <v>450</v>
      </c>
      <c r="L13" s="2667"/>
      <c r="M13" s="1036">
        <v>0</v>
      </c>
      <c r="N13" s="1034"/>
      <c r="O13" s="1037"/>
      <c r="P13" s="1039"/>
      <c r="Q13" s="1034"/>
    </row>
    <row r="14" spans="1:18" ht="18" customHeight="1" x14ac:dyDescent="0.25">
      <c r="A14" s="535"/>
      <c r="B14" s="535"/>
      <c r="C14" s="535"/>
      <c r="D14" s="535"/>
      <c r="E14" s="535"/>
      <c r="F14" s="535"/>
      <c r="G14" s="535"/>
      <c r="H14" s="535"/>
      <c r="I14" s="535"/>
      <c r="K14" s="1569" t="s">
        <v>548</v>
      </c>
      <c r="L14" s="2668"/>
      <c r="M14" s="1054">
        <f>IFERROR(M12/M13,0)</f>
        <v>0</v>
      </c>
      <c r="N14" s="1034"/>
      <c r="O14" s="1034"/>
      <c r="P14" s="1034"/>
      <c r="Q14" s="1034"/>
    </row>
    <row r="15" spans="1:18" ht="18" customHeight="1" x14ac:dyDescent="0.25">
      <c r="A15" s="535"/>
      <c r="B15" s="535"/>
      <c r="C15" s="535"/>
      <c r="D15" s="535"/>
      <c r="E15" s="535"/>
      <c r="F15" s="535"/>
      <c r="G15" s="535"/>
      <c r="H15" s="535"/>
      <c r="I15" s="535"/>
      <c r="K15" s="1039"/>
      <c r="L15" s="1039"/>
      <c r="M15" s="1055"/>
      <c r="N15" s="1056"/>
      <c r="O15" s="1034"/>
      <c r="P15" s="1034"/>
      <c r="Q15" s="1034"/>
    </row>
    <row r="16" spans="1:18" ht="18" customHeight="1" x14ac:dyDescent="0.25">
      <c r="A16" s="535"/>
      <c r="B16" s="535"/>
      <c r="C16" s="535"/>
      <c r="D16" s="535"/>
      <c r="E16" s="535"/>
      <c r="F16" s="535"/>
      <c r="G16" s="535"/>
      <c r="H16" s="535"/>
      <c r="I16" s="535"/>
      <c r="K16" s="1551" t="s">
        <v>549</v>
      </c>
      <c r="L16" s="1552"/>
      <c r="M16" s="1057">
        <v>0</v>
      </c>
      <c r="N16" s="1058"/>
      <c r="O16" s="1058"/>
      <c r="P16" s="1034"/>
      <c r="Q16" s="1039"/>
    </row>
    <row r="17" spans="1:18" ht="18" customHeight="1" x14ac:dyDescent="0.25">
      <c r="A17" s="536"/>
      <c r="B17" s="536"/>
      <c r="C17" s="537"/>
      <c r="D17" s="537"/>
      <c r="E17" s="537"/>
      <c r="F17" s="537"/>
      <c r="G17" s="537"/>
      <c r="H17" s="537"/>
      <c r="I17" s="535"/>
      <c r="K17" s="1553" t="s">
        <v>25</v>
      </c>
      <c r="L17" s="1554"/>
      <c r="M17" s="1059">
        <f>M16*10.85</f>
        <v>0</v>
      </c>
      <c r="N17" s="1060"/>
      <c r="O17" s="1060"/>
      <c r="P17" s="1034"/>
      <c r="Q17" s="1039"/>
    </row>
    <row r="18" spans="1:18" ht="18" customHeight="1" x14ac:dyDescent="0.25">
      <c r="A18" s="535"/>
      <c r="B18" s="535"/>
      <c r="C18" s="535"/>
      <c r="D18" s="535"/>
      <c r="E18" s="535"/>
      <c r="F18" s="535"/>
      <c r="G18" s="535"/>
      <c r="H18" s="535"/>
      <c r="I18" s="535"/>
      <c r="K18" s="1061"/>
      <c r="L18" s="1061"/>
      <c r="M18" s="1039"/>
      <c r="N18" s="1062"/>
      <c r="O18" s="1062"/>
      <c r="P18" s="1062"/>
      <c r="Q18" s="1039"/>
    </row>
    <row r="19" spans="1:18" ht="18" customHeight="1" x14ac:dyDescent="0.25">
      <c r="A19" s="535"/>
      <c r="B19" s="535"/>
      <c r="C19" s="535"/>
      <c r="D19" s="535"/>
      <c r="E19" s="535"/>
      <c r="F19" s="535"/>
      <c r="G19" s="535"/>
      <c r="H19" s="535"/>
      <c r="I19" s="535"/>
      <c r="K19" s="1551" t="s">
        <v>25</v>
      </c>
      <c r="L19" s="1552"/>
      <c r="M19" s="1063">
        <v>0</v>
      </c>
      <c r="N19" s="1034"/>
      <c r="O19" s="1058"/>
      <c r="P19" s="1058"/>
      <c r="Q19" s="1039"/>
    </row>
    <row r="20" spans="1:18" ht="18" customHeight="1" x14ac:dyDescent="0.25">
      <c r="A20" s="535"/>
      <c r="B20" s="535"/>
      <c r="C20" s="535"/>
      <c r="D20" s="535"/>
      <c r="E20" s="535"/>
      <c r="F20" s="535"/>
      <c r="G20" s="535"/>
      <c r="H20" s="535"/>
      <c r="I20" s="535"/>
      <c r="K20" s="1553" t="s">
        <v>549</v>
      </c>
      <c r="L20" s="1554"/>
      <c r="M20" s="1059">
        <f>M19/10.85</f>
        <v>0</v>
      </c>
      <c r="N20" s="1034"/>
      <c r="O20" s="1060"/>
      <c r="P20" s="1060"/>
      <c r="Q20" s="1039"/>
      <c r="R20" s="241"/>
    </row>
    <row r="21" spans="1:18" ht="18" customHeight="1" x14ac:dyDescent="0.25">
      <c r="A21" s="535"/>
      <c r="B21" s="535"/>
      <c r="C21" s="535"/>
      <c r="D21" s="535"/>
      <c r="E21" s="535"/>
      <c r="F21" s="535"/>
      <c r="G21" s="535"/>
      <c r="H21" s="535"/>
      <c r="I21" s="535"/>
      <c r="K21" s="1039"/>
      <c r="L21" s="1039"/>
      <c r="M21" s="1039"/>
      <c r="N21" s="1039"/>
      <c r="O21" s="1039"/>
      <c r="P21" s="1039"/>
      <c r="Q21" s="1039"/>
      <c r="R21" s="241"/>
    </row>
    <row r="22" spans="1:18" ht="18" customHeight="1" x14ac:dyDescent="0.25">
      <c r="A22" s="535"/>
      <c r="B22" s="535"/>
      <c r="C22" s="535"/>
      <c r="D22" s="535"/>
      <c r="E22" s="535"/>
      <c r="F22" s="535"/>
      <c r="G22" s="535"/>
      <c r="H22" s="535"/>
      <c r="I22" s="535"/>
      <c r="K22" s="1551" t="s">
        <v>215</v>
      </c>
      <c r="L22" s="1552"/>
      <c r="M22" s="1557">
        <v>8760</v>
      </c>
      <c r="N22" s="1558"/>
      <c r="O22" s="1581" t="s">
        <v>600</v>
      </c>
      <c r="P22" s="1582"/>
      <c r="Q22" s="1583"/>
      <c r="R22" s="376"/>
    </row>
    <row r="23" spans="1:18" ht="18" customHeight="1" x14ac:dyDescent="0.25">
      <c r="A23" s="535"/>
      <c r="B23" s="535"/>
      <c r="C23" s="535"/>
      <c r="D23" s="535"/>
      <c r="E23" s="535"/>
      <c r="F23" s="535"/>
      <c r="G23" s="535"/>
      <c r="H23" s="535"/>
      <c r="I23" s="535"/>
      <c r="K23" s="1578" t="s">
        <v>215</v>
      </c>
      <c r="L23" s="1584"/>
      <c r="M23" s="1585">
        <v>0</v>
      </c>
      <c r="N23" s="1585"/>
      <c r="O23" s="1586">
        <f>M23*M24*M25</f>
        <v>0</v>
      </c>
      <c r="P23" s="1587"/>
      <c r="Q23" s="1588"/>
      <c r="R23" s="328"/>
    </row>
    <row r="24" spans="1:18" ht="18" customHeight="1" x14ac:dyDescent="0.25">
      <c r="A24" s="535"/>
      <c r="B24" s="535"/>
      <c r="C24" s="535"/>
      <c r="D24" s="535"/>
      <c r="E24" s="535"/>
      <c r="F24" s="535"/>
      <c r="G24" s="535"/>
      <c r="H24" s="535"/>
      <c r="I24" s="535"/>
      <c r="K24" s="1578" t="s">
        <v>216</v>
      </c>
      <c r="L24" s="1584"/>
      <c r="M24" s="1585">
        <v>0</v>
      </c>
      <c r="N24" s="1585"/>
      <c r="O24" s="1589" t="s">
        <v>415</v>
      </c>
      <c r="P24" s="1590"/>
      <c r="Q24" s="1591"/>
      <c r="R24" s="376"/>
    </row>
    <row r="25" spans="1:18" ht="18" customHeight="1" x14ac:dyDescent="0.25">
      <c r="A25" s="535"/>
      <c r="B25" s="535"/>
      <c r="C25" s="535"/>
      <c r="D25" s="535"/>
      <c r="E25" s="535"/>
      <c r="F25" s="535"/>
      <c r="G25" s="535"/>
      <c r="H25" s="535"/>
      <c r="I25" s="535"/>
      <c r="K25" s="1553" t="s">
        <v>218</v>
      </c>
      <c r="L25" s="1554"/>
      <c r="M25" s="1585">
        <v>0</v>
      </c>
      <c r="N25" s="1585"/>
      <c r="O25" s="1571">
        <f>O23/M22</f>
        <v>0</v>
      </c>
      <c r="P25" s="1572"/>
      <c r="Q25" s="1573"/>
      <c r="R25" s="329"/>
    </row>
    <row r="26" spans="1:18" ht="18" customHeight="1" x14ac:dyDescent="0.25">
      <c r="A26" s="535"/>
      <c r="B26" s="535"/>
      <c r="C26" s="535"/>
      <c r="D26" s="535"/>
      <c r="E26" s="535"/>
      <c r="F26" s="535"/>
      <c r="G26" s="535"/>
      <c r="H26" s="535"/>
      <c r="I26" s="535"/>
      <c r="K26" s="1064" t="s">
        <v>718</v>
      </c>
      <c r="L26" s="1034"/>
      <c r="M26" s="1034"/>
      <c r="N26" s="1034"/>
      <c r="O26" s="1034"/>
      <c r="P26" s="1034"/>
      <c r="Q26" s="1034"/>
    </row>
    <row r="27" spans="1:18" ht="18" customHeight="1" x14ac:dyDescent="0.25">
      <c r="A27" s="535"/>
      <c r="B27" s="535"/>
      <c r="C27" s="535"/>
      <c r="D27" s="535"/>
      <c r="E27" s="535"/>
      <c r="F27" s="535"/>
      <c r="G27" s="535"/>
      <c r="H27" s="535"/>
      <c r="I27" s="535"/>
      <c r="K27" s="1574" t="s">
        <v>21</v>
      </c>
      <c r="L27" s="1575"/>
      <c r="M27" s="1576" t="e">
        <f>M28/M30</f>
        <v>#DIV/0!</v>
      </c>
      <c r="N27" s="1577"/>
      <c r="O27" s="1201"/>
      <c r="P27" s="1034"/>
      <c r="Q27" s="1034"/>
    </row>
    <row r="28" spans="1:18" ht="18" customHeight="1" x14ac:dyDescent="0.25">
      <c r="A28" s="535"/>
      <c r="B28" s="535"/>
      <c r="C28" s="535"/>
      <c r="D28" s="535"/>
      <c r="E28" s="535"/>
      <c r="F28" s="535"/>
      <c r="G28" s="535"/>
      <c r="H28" s="535"/>
      <c r="I28" s="535"/>
      <c r="K28" s="1578" t="s">
        <v>486</v>
      </c>
      <c r="L28" s="1579"/>
      <c r="M28" s="1580">
        <v>0</v>
      </c>
      <c r="N28" s="1580"/>
      <c r="O28" s="1201"/>
      <c r="P28" s="1034"/>
      <c r="Q28" s="1034"/>
    </row>
    <row r="29" spans="1:18" ht="18" customHeight="1" x14ac:dyDescent="0.25">
      <c r="A29" s="2669" t="s">
        <v>330</v>
      </c>
      <c r="B29" s="2669"/>
      <c r="C29" s="2669"/>
      <c r="D29" s="2669"/>
      <c r="E29" s="535"/>
      <c r="F29" s="535"/>
      <c r="G29" s="535"/>
      <c r="H29" s="535"/>
      <c r="I29" s="535"/>
      <c r="K29" s="1567" t="s">
        <v>600</v>
      </c>
      <c r="L29" s="1592"/>
      <c r="M29" s="1580">
        <v>0</v>
      </c>
      <c r="N29" s="1580"/>
      <c r="O29" s="1201"/>
      <c r="P29" s="1034"/>
      <c r="Q29" s="1034"/>
    </row>
    <row r="30" spans="1:18" ht="18" customHeight="1" x14ac:dyDescent="0.25">
      <c r="A30" s="1600" t="s">
        <v>9</v>
      </c>
      <c r="B30" s="1601"/>
      <c r="C30" s="2670">
        <f>D5-C39</f>
        <v>150</v>
      </c>
      <c r="D30" s="2671"/>
      <c r="E30" s="1616"/>
      <c r="F30" s="1617"/>
      <c r="G30" s="1617"/>
      <c r="H30" s="535"/>
      <c r="I30" s="535"/>
      <c r="K30" s="1593" t="s">
        <v>13</v>
      </c>
      <c r="L30" s="1594"/>
      <c r="M30" s="1595">
        <v>0</v>
      </c>
      <c r="N30" s="1595"/>
      <c r="O30" s="1034"/>
      <c r="P30" s="1034"/>
      <c r="Q30" s="1034"/>
    </row>
    <row r="31" spans="1:18" ht="18" customHeight="1" x14ac:dyDescent="0.25">
      <c r="A31" s="1600"/>
      <c r="B31" s="1601"/>
      <c r="C31" s="2670"/>
      <c r="D31" s="2671"/>
      <c r="E31" s="1616"/>
      <c r="F31" s="1617"/>
      <c r="G31" s="1617"/>
      <c r="H31" s="535"/>
      <c r="I31" s="535"/>
      <c r="K31" s="2022" t="s">
        <v>485</v>
      </c>
      <c r="L31" s="2023"/>
      <c r="M31" s="2024">
        <f>IFERROR(M28/M29,0)</f>
        <v>0</v>
      </c>
      <c r="N31" s="2025"/>
      <c r="O31" s="1034"/>
      <c r="P31" s="1034"/>
      <c r="Q31" s="1034"/>
    </row>
    <row r="32" spans="1:18" ht="18" customHeight="1" x14ac:dyDescent="0.25">
      <c r="A32" s="1618" t="s">
        <v>600</v>
      </c>
      <c r="B32" s="1619"/>
      <c r="C32" s="1620">
        <v>2100</v>
      </c>
      <c r="D32" s="1621"/>
      <c r="E32" s="1190" t="s">
        <v>718</v>
      </c>
      <c r="F32" s="1135"/>
      <c r="G32" s="1135"/>
      <c r="H32" s="535"/>
      <c r="I32" s="535"/>
    </row>
    <row r="33" spans="1:9" ht="18" customHeight="1" x14ac:dyDescent="0.25">
      <c r="A33" s="1600" t="s">
        <v>12</v>
      </c>
      <c r="B33" s="1601"/>
      <c r="C33" s="1602">
        <f>C35/C34</f>
        <v>338709.67741935485</v>
      </c>
      <c r="D33" s="1603"/>
      <c r="E33" s="1604"/>
      <c r="F33" s="1605"/>
      <c r="G33" s="1605"/>
      <c r="H33" s="535"/>
      <c r="I33" s="535"/>
    </row>
    <row r="34" spans="1:9" ht="18" customHeight="1" x14ac:dyDescent="0.25">
      <c r="A34" s="1600" t="s">
        <v>13</v>
      </c>
      <c r="B34" s="1606"/>
      <c r="C34" s="1607">
        <v>0.93</v>
      </c>
      <c r="D34" s="1607"/>
      <c r="E34" s="1608" t="s">
        <v>377</v>
      </c>
      <c r="F34" s="1609"/>
      <c r="G34" s="1609"/>
      <c r="H34" s="535"/>
      <c r="I34" s="535"/>
    </row>
    <row r="35" spans="1:9" ht="18" customHeight="1" x14ac:dyDescent="0.25">
      <c r="A35" s="1600" t="s">
        <v>326</v>
      </c>
      <c r="B35" s="1601"/>
      <c r="C35" s="2259">
        <f>C30*C32</f>
        <v>315000</v>
      </c>
      <c r="D35" s="2260"/>
      <c r="E35" s="3"/>
      <c r="F35" s="3"/>
      <c r="G35" s="535"/>
      <c r="H35" s="535"/>
      <c r="I35" s="535"/>
    </row>
    <row r="36" spans="1:9" ht="18" customHeight="1" x14ac:dyDescent="0.25">
      <c r="A36" s="535"/>
      <c r="B36" s="535"/>
      <c r="C36" s="535"/>
      <c r="D36" s="535"/>
      <c r="E36" s="3"/>
      <c r="F36" s="3"/>
      <c r="G36" s="535"/>
      <c r="H36" s="535"/>
      <c r="I36" s="535"/>
    </row>
    <row r="37" spans="1:9" ht="18" customHeight="1" x14ac:dyDescent="0.25">
      <c r="A37" s="1610" t="s">
        <v>15</v>
      </c>
      <c r="B37" s="1611"/>
      <c r="C37" s="1637">
        <f>C38/C34</f>
        <v>0</v>
      </c>
      <c r="D37" s="1638"/>
      <c r="E37" s="3"/>
      <c r="F37" s="3"/>
      <c r="G37" s="535"/>
      <c r="H37" s="535"/>
      <c r="I37" s="535"/>
    </row>
    <row r="38" spans="1:9" ht="18" customHeight="1" x14ac:dyDescent="0.25">
      <c r="A38" s="1600" t="s">
        <v>16</v>
      </c>
      <c r="B38" s="1606"/>
      <c r="C38" s="1639">
        <v>0</v>
      </c>
      <c r="D38" s="1640"/>
      <c r="E38" s="1105" t="s">
        <v>352</v>
      </c>
      <c r="F38" s="3"/>
      <c r="G38" s="535"/>
      <c r="H38" s="535"/>
      <c r="I38" s="535"/>
    </row>
    <row r="39" spans="1:9" ht="18" customHeight="1" x14ac:dyDescent="0.25">
      <c r="A39" s="1622" t="s">
        <v>17</v>
      </c>
      <c r="B39" s="1623"/>
      <c r="C39" s="1626">
        <f>ROUNDUP(C38/C32,0)</f>
        <v>0</v>
      </c>
      <c r="D39" s="1627"/>
      <c r="E39" s="716"/>
      <c r="F39" s="535"/>
      <c r="G39" s="535"/>
      <c r="H39" s="1630"/>
      <c r="I39" s="1630"/>
    </row>
    <row r="40" spans="1:9" ht="18" customHeight="1" x14ac:dyDescent="0.25">
      <c r="A40" s="1624"/>
      <c r="B40" s="1625"/>
      <c r="C40" s="1628"/>
      <c r="D40" s="1629"/>
      <c r="E40" s="716"/>
      <c r="F40" s="535"/>
      <c r="G40" s="535"/>
      <c r="H40" s="1630"/>
      <c r="I40" s="1630"/>
    </row>
    <row r="41" spans="1:9" ht="18" customHeight="1" x14ac:dyDescent="0.25">
      <c r="A41" s="4"/>
      <c r="B41" s="4"/>
      <c r="C41" s="5"/>
      <c r="D41" s="5"/>
      <c r="E41" s="716"/>
      <c r="F41" s="535"/>
      <c r="G41" s="535"/>
      <c r="H41" s="1134"/>
      <c r="I41" s="1134"/>
    </row>
    <row r="42" spans="1:9" ht="18" customHeight="1" x14ac:dyDescent="0.25">
      <c r="A42" s="1631" t="s">
        <v>18</v>
      </c>
      <c r="B42" s="1632"/>
      <c r="C42" s="1612">
        <f>ROUNDUP(C30+C39,0)</f>
        <v>150</v>
      </c>
      <c r="D42" s="1613"/>
      <c r="E42" s="716"/>
      <c r="F42" s="535"/>
      <c r="G42" s="535"/>
      <c r="H42" s="1630"/>
      <c r="I42" s="1630"/>
    </row>
    <row r="43" spans="1:9" ht="18" customHeight="1" x14ac:dyDescent="0.25">
      <c r="A43" s="1624"/>
      <c r="B43" s="1625"/>
      <c r="C43" s="1628"/>
      <c r="D43" s="1629"/>
      <c r="E43" s="716"/>
      <c r="F43" s="535"/>
      <c r="G43" s="535"/>
      <c r="H43" s="1630"/>
      <c r="I43" s="1630"/>
    </row>
    <row r="44" spans="1:9" ht="18" customHeight="1" x14ac:dyDescent="0.25">
      <c r="A44" s="235"/>
      <c r="B44" s="235"/>
      <c r="C44" s="235"/>
      <c r="D44" s="235"/>
      <c r="E44" s="3"/>
      <c r="F44" s="3"/>
      <c r="G44" s="535"/>
      <c r="H44" s="535"/>
      <c r="I44" s="535"/>
    </row>
    <row r="45" spans="1:9" ht="18" customHeight="1" x14ac:dyDescent="0.25">
      <c r="A45" s="1654" t="s">
        <v>125</v>
      </c>
      <c r="B45" s="1655"/>
      <c r="C45" s="1656">
        <v>150</v>
      </c>
      <c r="D45" s="1657"/>
      <c r="E45" s="3"/>
      <c r="F45" s="3"/>
      <c r="G45" s="535"/>
      <c r="H45" s="535"/>
      <c r="I45" s="535"/>
    </row>
    <row r="46" spans="1:9" ht="18" customHeight="1" x14ac:dyDescent="0.25">
      <c r="A46" s="1660" t="s">
        <v>373</v>
      </c>
      <c r="B46" s="1661"/>
      <c r="C46" s="1658"/>
      <c r="D46" s="1659"/>
      <c r="E46" s="3"/>
      <c r="F46" s="1120"/>
      <c r="G46" s="1120"/>
      <c r="H46" s="233"/>
      <c r="I46" s="233"/>
    </row>
    <row r="47" spans="1:9" ht="18" customHeight="1" x14ac:dyDescent="0.25">
      <c r="A47" s="235"/>
      <c r="B47" s="235"/>
      <c r="C47" s="235"/>
      <c r="D47" s="235"/>
      <c r="E47" s="3"/>
      <c r="F47" s="1120"/>
      <c r="G47" s="1120"/>
      <c r="H47" s="233"/>
      <c r="I47" s="233"/>
    </row>
    <row r="48" spans="1:9" ht="18" customHeight="1" x14ac:dyDescent="0.25">
      <c r="A48" s="1662" t="s">
        <v>475</v>
      </c>
      <c r="B48" s="1644"/>
      <c r="C48" s="1664">
        <f>C42</f>
        <v>150</v>
      </c>
      <c r="D48" s="1643" t="s">
        <v>476</v>
      </c>
      <c r="E48" s="1644"/>
      <c r="F48" s="1641">
        <f>C45</f>
        <v>150</v>
      </c>
      <c r="G48" s="1643" t="s">
        <v>477</v>
      </c>
      <c r="H48" s="1644"/>
      <c r="I48" s="1647">
        <f>F48/C48</f>
        <v>1</v>
      </c>
    </row>
    <row r="49" spans="1:9" ht="18" customHeight="1" x14ac:dyDescent="0.25">
      <c r="A49" s="1663"/>
      <c r="B49" s="1646"/>
      <c r="C49" s="1665"/>
      <c r="D49" s="1645"/>
      <c r="E49" s="1646"/>
      <c r="F49" s="1642"/>
      <c r="G49" s="1645"/>
      <c r="H49" s="1646"/>
      <c r="I49" s="2264"/>
    </row>
    <row r="50" spans="1:9" ht="18" customHeight="1" x14ac:dyDescent="0.25">
      <c r="A50" s="235"/>
      <c r="B50" s="235"/>
      <c r="C50" s="235"/>
      <c r="D50" s="235"/>
      <c r="E50" s="3"/>
      <c r="F50" s="1120"/>
      <c r="G50" s="1120"/>
      <c r="H50" s="234"/>
      <c r="I50" s="234"/>
    </row>
    <row r="51" spans="1:9" ht="18" customHeight="1" x14ac:dyDescent="0.25">
      <c r="A51" s="235"/>
      <c r="B51" s="235"/>
      <c r="C51" s="235"/>
      <c r="D51" s="235"/>
      <c r="E51" s="3"/>
      <c r="F51" s="1120"/>
      <c r="G51" s="1120"/>
      <c r="H51" s="234"/>
      <c r="I51" s="234"/>
    </row>
    <row r="52" spans="1:9" ht="18" customHeight="1" x14ac:dyDescent="0.25">
      <c r="A52" s="235"/>
      <c r="B52" s="235"/>
      <c r="C52" s="235"/>
      <c r="D52" s="235"/>
      <c r="E52" s="3"/>
      <c r="F52" s="1120"/>
      <c r="G52" s="1120"/>
      <c r="H52" s="234"/>
      <c r="I52" s="234"/>
    </row>
    <row r="53" spans="1:9" ht="18" customHeight="1" x14ac:dyDescent="0.25">
      <c r="A53" s="235"/>
      <c r="B53" s="235"/>
      <c r="C53" s="235"/>
      <c r="D53" s="235"/>
      <c r="E53" s="3"/>
      <c r="F53" s="1120"/>
      <c r="G53" s="1120"/>
      <c r="H53" s="234"/>
      <c r="I53" s="234"/>
    </row>
    <row r="54" spans="1:9" ht="18" customHeight="1" x14ac:dyDescent="0.25">
      <c r="A54" s="235"/>
      <c r="B54" s="235"/>
      <c r="C54" s="235"/>
      <c r="D54" s="235"/>
      <c r="E54" s="3"/>
      <c r="F54" s="1120"/>
      <c r="G54" s="1120"/>
      <c r="H54" s="234"/>
      <c r="I54" s="234"/>
    </row>
    <row r="55" spans="1:9" ht="18" customHeight="1" x14ac:dyDescent="0.25">
      <c r="A55" s="1649" t="s">
        <v>325</v>
      </c>
      <c r="B55" s="1649"/>
      <c r="C55" s="1649"/>
      <c r="D55" s="1649"/>
      <c r="E55" s="6"/>
      <c r="F55" s="6"/>
      <c r="G55" s="6"/>
      <c r="H55" s="6"/>
      <c r="I55" s="6"/>
    </row>
    <row r="56" spans="1:9" ht="18" customHeight="1" x14ac:dyDescent="0.25">
      <c r="A56" s="1650" t="s">
        <v>20</v>
      </c>
      <c r="B56" s="1651"/>
      <c r="C56" s="1612">
        <f>C33</f>
        <v>338709.67741935485</v>
      </c>
      <c r="D56" s="1613"/>
      <c r="E56" s="6"/>
      <c r="F56" s="6"/>
      <c r="G56" s="6"/>
      <c r="H56" s="6"/>
      <c r="I56" s="6"/>
    </row>
    <row r="57" spans="1:9" ht="18" customHeight="1" x14ac:dyDescent="0.25">
      <c r="A57" s="1652" t="s">
        <v>21</v>
      </c>
      <c r="B57" s="1653"/>
      <c r="C57" s="1614"/>
      <c r="D57" s="1615"/>
      <c r="E57" s="6"/>
      <c r="F57" s="6"/>
      <c r="G57" s="6"/>
      <c r="H57" s="6"/>
      <c r="I57" s="6"/>
    </row>
    <row r="58" spans="1:9" ht="18" customHeight="1" x14ac:dyDescent="0.25">
      <c r="A58" s="1666" t="s">
        <v>20</v>
      </c>
      <c r="B58" s="1667"/>
      <c r="C58" s="1614">
        <f>C35</f>
        <v>315000</v>
      </c>
      <c r="D58" s="1615"/>
      <c r="E58" s="6"/>
      <c r="F58" s="1668"/>
      <c r="G58" s="1668"/>
      <c r="H58" s="1672"/>
      <c r="I58" s="1672"/>
    </row>
    <row r="59" spans="1:9" ht="18" customHeight="1" x14ac:dyDescent="0.25">
      <c r="A59" s="1652" t="s">
        <v>22</v>
      </c>
      <c r="B59" s="1653"/>
      <c r="C59" s="1614"/>
      <c r="D59" s="1615"/>
      <c r="E59" s="6"/>
      <c r="F59" s="1668"/>
      <c r="G59" s="1668"/>
      <c r="H59" s="1673"/>
      <c r="I59" s="1673"/>
    </row>
    <row r="60" spans="1:9" ht="18" customHeight="1" x14ac:dyDescent="0.25">
      <c r="A60" s="1666" t="s">
        <v>23</v>
      </c>
      <c r="B60" s="1667"/>
      <c r="C60" s="1614">
        <f>C37</f>
        <v>0</v>
      </c>
      <c r="D60" s="1615"/>
      <c r="E60" s="6"/>
      <c r="F60" s="1668"/>
      <c r="G60" s="1668"/>
      <c r="H60" s="1669"/>
      <c r="I60" s="1669"/>
    </row>
    <row r="61" spans="1:9" ht="18" customHeight="1" x14ac:dyDescent="0.25">
      <c r="A61" s="1652" t="s">
        <v>21</v>
      </c>
      <c r="B61" s="1653"/>
      <c r="C61" s="1614"/>
      <c r="D61" s="1615"/>
      <c r="E61" s="6"/>
      <c r="F61" s="6"/>
      <c r="G61" s="6"/>
      <c r="H61" s="6"/>
      <c r="I61" s="6"/>
    </row>
    <row r="62" spans="1:9" ht="18" customHeight="1" x14ac:dyDescent="0.25">
      <c r="A62" s="1666" t="s">
        <v>23</v>
      </c>
      <c r="B62" s="1667"/>
      <c r="C62" s="1614">
        <f>C38</f>
        <v>0</v>
      </c>
      <c r="D62" s="1615"/>
      <c r="E62" s="6"/>
      <c r="F62" s="6"/>
      <c r="G62" s="6"/>
      <c r="H62" s="6"/>
      <c r="I62" s="6"/>
    </row>
    <row r="63" spans="1:9" ht="18" customHeight="1" x14ac:dyDescent="0.25">
      <c r="A63" s="1670" t="s">
        <v>22</v>
      </c>
      <c r="B63" s="1671"/>
      <c r="C63" s="1628"/>
      <c r="D63" s="1629"/>
      <c r="E63" s="6"/>
      <c r="F63" s="6"/>
      <c r="G63" s="6"/>
      <c r="H63" s="6"/>
      <c r="I63" s="6"/>
    </row>
    <row r="64" spans="1:9" ht="18" customHeight="1" x14ac:dyDescent="0.25">
      <c r="A64" s="6"/>
      <c r="B64" s="6"/>
      <c r="C64" s="1684"/>
      <c r="D64" s="1685"/>
      <c r="E64" s="6"/>
      <c r="F64" s="6"/>
      <c r="G64" s="6"/>
      <c r="H64" s="6"/>
      <c r="I64" s="6"/>
    </row>
    <row r="65" spans="1:9" ht="18" customHeight="1" x14ac:dyDescent="0.25">
      <c r="A65" s="1650" t="s">
        <v>24</v>
      </c>
      <c r="B65" s="1651"/>
      <c r="C65" s="1676">
        <f>C56+C60</f>
        <v>338709.67741935485</v>
      </c>
      <c r="D65" s="1677"/>
      <c r="E65" s="6"/>
      <c r="F65" s="6"/>
      <c r="G65" s="6"/>
      <c r="H65" s="6"/>
      <c r="I65" s="6"/>
    </row>
    <row r="66" spans="1:9" ht="18" customHeight="1" x14ac:dyDescent="0.25">
      <c r="A66" s="1670" t="s">
        <v>25</v>
      </c>
      <c r="B66" s="1671"/>
      <c r="C66" s="1676"/>
      <c r="D66" s="1677"/>
      <c r="E66" s="716"/>
      <c r="F66" s="535"/>
      <c r="G66" s="535"/>
      <c r="H66" s="535"/>
      <c r="I66" s="535"/>
    </row>
    <row r="67" spans="1:9" ht="18" customHeight="1" x14ac:dyDescent="0.25">
      <c r="A67" s="4"/>
      <c r="B67" s="4"/>
      <c r="C67" s="7"/>
      <c r="D67" s="7"/>
      <c r="E67" s="8"/>
      <c r="F67" s="535"/>
      <c r="G67" s="535"/>
      <c r="H67" s="535"/>
      <c r="I67" s="535"/>
    </row>
    <row r="68" spans="1:9" ht="18" customHeight="1" x14ac:dyDescent="0.25">
      <c r="A68" s="1650" t="s">
        <v>26</v>
      </c>
      <c r="B68" s="1651"/>
      <c r="C68" s="1676">
        <f>C58+C62</f>
        <v>315000</v>
      </c>
      <c r="D68" s="1677"/>
      <c r="E68" s="8"/>
      <c r="F68" s="535"/>
      <c r="G68" s="535"/>
      <c r="H68" s="535"/>
      <c r="I68" s="535"/>
    </row>
    <row r="69" spans="1:9" ht="18" customHeight="1" x14ac:dyDescent="0.25">
      <c r="A69" s="1670" t="s">
        <v>25</v>
      </c>
      <c r="B69" s="1671"/>
      <c r="C69" s="1676"/>
      <c r="D69" s="1677"/>
      <c r="E69" s="8"/>
      <c r="F69" s="535"/>
      <c r="G69" s="535"/>
      <c r="H69" s="535"/>
      <c r="I69" s="535"/>
    </row>
    <row r="70" spans="1:9" ht="18" customHeight="1" x14ac:dyDescent="0.25">
      <c r="A70" s="4"/>
      <c r="B70" s="4"/>
      <c r="C70" s="7"/>
      <c r="D70" s="7"/>
      <c r="E70" s="8"/>
      <c r="F70" s="535"/>
      <c r="G70" s="535"/>
      <c r="H70" s="535"/>
      <c r="I70" s="535"/>
    </row>
    <row r="71" spans="1:9" ht="18" customHeight="1" x14ac:dyDescent="0.25">
      <c r="A71" s="1674" t="s">
        <v>27</v>
      </c>
      <c r="B71" s="1675"/>
      <c r="C71" s="1676">
        <f>C42</f>
        <v>150</v>
      </c>
      <c r="D71" s="1677"/>
      <c r="E71" s="8"/>
      <c r="F71" s="535"/>
      <c r="G71" s="535"/>
      <c r="H71" s="535"/>
      <c r="I71" s="535"/>
    </row>
    <row r="72" spans="1:9" ht="18" customHeight="1" x14ac:dyDescent="0.25">
      <c r="A72" s="1674"/>
      <c r="B72" s="1675"/>
      <c r="C72" s="1676"/>
      <c r="D72" s="1677"/>
      <c r="E72" s="8"/>
      <c r="F72" s="535"/>
      <c r="G72" s="535"/>
      <c r="H72" s="535"/>
      <c r="I72" s="535"/>
    </row>
    <row r="73" spans="1:9" ht="18" customHeight="1" x14ac:dyDescent="0.25">
      <c r="A73" s="535"/>
      <c r="B73" s="535"/>
      <c r="C73" s="535"/>
      <c r="D73" s="535"/>
      <c r="E73" s="8"/>
      <c r="F73" s="535"/>
      <c r="G73" s="535"/>
      <c r="H73" s="535"/>
      <c r="I73" s="535"/>
    </row>
    <row r="74" spans="1:9" ht="18" customHeight="1" x14ac:dyDescent="0.25">
      <c r="A74" s="1649" t="s">
        <v>328</v>
      </c>
      <c r="B74" s="1649"/>
      <c r="C74" s="1649"/>
      <c r="D74" s="1649"/>
      <c r="E74" s="8"/>
      <c r="F74" s="490"/>
      <c r="G74" s="490"/>
      <c r="H74" s="490"/>
      <c r="I74" s="535"/>
    </row>
    <row r="75" spans="1:9" ht="18" customHeight="1" x14ac:dyDescent="0.25">
      <c r="A75" s="1631" t="s">
        <v>324</v>
      </c>
      <c r="B75" s="1632"/>
      <c r="C75" s="1612">
        <f>C71</f>
        <v>150</v>
      </c>
      <c r="D75" s="1613"/>
      <c r="E75" s="8"/>
      <c r="F75" s="490"/>
      <c r="G75" s="490"/>
      <c r="H75" s="490"/>
      <c r="I75" s="535"/>
    </row>
    <row r="76" spans="1:9" ht="18" customHeight="1" x14ac:dyDescent="0.25">
      <c r="A76" s="1622"/>
      <c r="B76" s="1623"/>
      <c r="C76" s="1614"/>
      <c r="D76" s="1615"/>
      <c r="E76" s="8"/>
      <c r="F76" s="490"/>
      <c r="G76" s="490"/>
      <c r="H76" s="490"/>
      <c r="I76" s="535"/>
    </row>
    <row r="77" spans="1:9" ht="18" customHeight="1" x14ac:dyDescent="0.25">
      <c r="A77" s="1678" t="s">
        <v>224</v>
      </c>
      <c r="B77" s="1679"/>
      <c r="C77" s="1680">
        <v>15</v>
      </c>
      <c r="D77" s="1681"/>
      <c r="E77" s="1702" t="s">
        <v>434</v>
      </c>
      <c r="F77" s="1703"/>
      <c r="G77" s="1703"/>
      <c r="H77" s="1703"/>
      <c r="I77" s="535"/>
    </row>
    <row r="78" spans="1:9" ht="18" customHeight="1" x14ac:dyDescent="0.25">
      <c r="A78" s="1678"/>
      <c r="B78" s="1679"/>
      <c r="C78" s="1682"/>
      <c r="D78" s="1683"/>
      <c r="E78" s="1702"/>
      <c r="F78" s="1703"/>
      <c r="G78" s="1703"/>
      <c r="H78" s="1703"/>
      <c r="I78" s="535"/>
    </row>
    <row r="79" spans="1:9" ht="18" customHeight="1" x14ac:dyDescent="0.25">
      <c r="A79" s="1704" t="s">
        <v>225</v>
      </c>
      <c r="B79" s="1705"/>
      <c r="C79" s="1708">
        <f>C75*C77</f>
        <v>2250</v>
      </c>
      <c r="D79" s="1709"/>
      <c r="E79" s="8"/>
      <c r="F79" s="9"/>
      <c r="G79" s="498"/>
      <c r="H79" s="498"/>
      <c r="I79" s="535"/>
    </row>
    <row r="80" spans="1:9" ht="18" customHeight="1" x14ac:dyDescent="0.25">
      <c r="A80" s="1706"/>
      <c r="B80" s="1707"/>
      <c r="C80" s="1710"/>
      <c r="D80" s="1711"/>
      <c r="E80" s="8"/>
      <c r="F80" s="9"/>
      <c r="G80" s="498"/>
      <c r="H80" s="498"/>
      <c r="I80" s="535"/>
    </row>
    <row r="81" spans="1:9" ht="18" customHeight="1" x14ac:dyDescent="0.25">
      <c r="A81" s="1712" t="s">
        <v>227</v>
      </c>
      <c r="B81" s="1712"/>
      <c r="C81" s="1712"/>
      <c r="D81" s="1712"/>
      <c r="E81" s="1712"/>
      <c r="F81" s="1712"/>
      <c r="G81" s="1712"/>
      <c r="H81" s="1712"/>
      <c r="I81" s="535"/>
    </row>
    <row r="82" spans="1:9" ht="18" customHeight="1" x14ac:dyDescent="0.25">
      <c r="A82" s="1713" t="s">
        <v>237</v>
      </c>
      <c r="B82" s="1713"/>
      <c r="C82" s="1713"/>
      <c r="D82" s="1713"/>
      <c r="E82" s="8"/>
      <c r="F82" s="9"/>
      <c r="G82" s="537"/>
      <c r="H82" s="537"/>
      <c r="I82" s="535"/>
    </row>
    <row r="83" spans="1:9" ht="18" customHeight="1" x14ac:dyDescent="0.25">
      <c r="A83" s="1106"/>
      <c r="B83" s="1106"/>
      <c r="C83" s="1106"/>
      <c r="D83" s="1106"/>
      <c r="E83" s="8"/>
      <c r="F83" s="2672" t="s">
        <v>28</v>
      </c>
      <c r="G83" s="2673"/>
      <c r="H83" s="2688">
        <f>C85/3/12</f>
        <v>2.6958745417013277</v>
      </c>
      <c r="I83" s="2689"/>
    </row>
    <row r="84" spans="1:9" ht="18" customHeight="1" x14ac:dyDescent="0.25">
      <c r="A84" s="1034"/>
      <c r="B84" s="1034"/>
      <c r="C84" s="1034"/>
      <c r="D84" s="1034"/>
      <c r="E84" s="716"/>
      <c r="F84" s="2692" t="s">
        <v>30</v>
      </c>
      <c r="G84" s="2693"/>
      <c r="H84" s="2690"/>
      <c r="I84" s="2691"/>
    </row>
    <row r="85" spans="1:9" ht="18" customHeight="1" x14ac:dyDescent="0.25">
      <c r="A85" s="2672" t="s">
        <v>747</v>
      </c>
      <c r="B85" s="2673"/>
      <c r="C85" s="2674">
        <f>C65/3.49/1000</f>
        <v>97.051483501247802</v>
      </c>
      <c r="D85" s="2675"/>
      <c r="E85" s="538"/>
      <c r="F85" s="2678" t="s">
        <v>28</v>
      </c>
      <c r="G85" s="2679"/>
      <c r="H85" s="2680">
        <f>ROUNDUP(H83/0.225,2)</f>
        <v>11.99</v>
      </c>
      <c r="I85" s="2681"/>
    </row>
    <row r="86" spans="1:9" ht="18" customHeight="1" x14ac:dyDescent="0.25">
      <c r="A86" s="2684" t="s">
        <v>29</v>
      </c>
      <c r="B86" s="2685"/>
      <c r="C86" s="2676"/>
      <c r="D86" s="2677"/>
      <c r="E86" s="538"/>
      <c r="F86" s="2686" t="s">
        <v>32</v>
      </c>
      <c r="G86" s="2687"/>
      <c r="H86" s="2682"/>
      <c r="I86" s="2683"/>
    </row>
    <row r="87" spans="1:9" ht="18" customHeight="1" x14ac:dyDescent="0.25">
      <c r="A87" s="1034"/>
      <c r="B87" s="1034"/>
      <c r="C87" s="1034"/>
      <c r="D87" s="1034"/>
      <c r="E87" s="538"/>
      <c r="F87" s="2678" t="s">
        <v>31</v>
      </c>
      <c r="G87" s="2679"/>
      <c r="H87" s="1746">
        <v>40</v>
      </c>
      <c r="I87" s="1747"/>
    </row>
    <row r="88" spans="1:9" ht="18" customHeight="1" x14ac:dyDescent="0.25">
      <c r="A88" s="2672" t="s">
        <v>747</v>
      </c>
      <c r="B88" s="2673"/>
      <c r="C88" s="2674">
        <f>C85/0.225</f>
        <v>431.33992667221241</v>
      </c>
      <c r="D88" s="2675"/>
      <c r="E88" s="538"/>
      <c r="F88" s="2692" t="s">
        <v>33</v>
      </c>
      <c r="G88" s="2693"/>
      <c r="H88" s="1746"/>
      <c r="I88" s="1747"/>
    </row>
    <row r="89" spans="1:9" ht="18" customHeight="1" x14ac:dyDescent="0.25">
      <c r="A89" s="2684" t="s">
        <v>753</v>
      </c>
      <c r="B89" s="2685"/>
      <c r="C89" s="2676"/>
      <c r="D89" s="2677"/>
      <c r="E89" s="538"/>
      <c r="F89" s="2678" t="s">
        <v>34</v>
      </c>
      <c r="G89" s="2679"/>
      <c r="H89" s="2690">
        <f>H87/H85</f>
        <v>3.3361134278565472</v>
      </c>
      <c r="I89" s="2691"/>
    </row>
    <row r="90" spans="1:9" ht="18" customHeight="1" x14ac:dyDescent="0.25">
      <c r="A90" s="539"/>
      <c r="B90" s="539"/>
      <c r="C90" s="540"/>
      <c r="D90" s="540"/>
      <c r="E90" s="538"/>
      <c r="F90" s="2684" t="s">
        <v>35</v>
      </c>
      <c r="G90" s="2685"/>
      <c r="H90" s="2694"/>
      <c r="I90" s="2695"/>
    </row>
    <row r="91" spans="1:9" ht="18" customHeight="1" x14ac:dyDescent="0.25">
      <c r="A91" s="1034"/>
      <c r="B91" s="1034"/>
      <c r="C91" s="1034"/>
      <c r="D91" s="1034"/>
      <c r="E91" s="538"/>
      <c r="F91" s="1034"/>
      <c r="G91" s="1034"/>
      <c r="H91" s="1034"/>
      <c r="I91" s="1034"/>
    </row>
    <row r="92" spans="1:9" ht="18" customHeight="1" x14ac:dyDescent="0.25">
      <c r="A92" s="1034"/>
      <c r="B92" s="1034"/>
      <c r="C92" s="1034"/>
      <c r="D92" s="1034"/>
      <c r="E92" s="8"/>
      <c r="F92" s="1724" t="s">
        <v>748</v>
      </c>
      <c r="G92" s="1725"/>
      <c r="H92" s="1726">
        <f>C94/3/12</f>
        <v>2.8510915607689804</v>
      </c>
      <c r="I92" s="1727"/>
    </row>
    <row r="93" spans="1:9" ht="18" customHeight="1" x14ac:dyDescent="0.25">
      <c r="A93" s="1034"/>
      <c r="B93" s="1034"/>
      <c r="C93" s="1034"/>
      <c r="D93" s="1034"/>
      <c r="E93" s="716"/>
      <c r="F93" s="1730" t="s">
        <v>30</v>
      </c>
      <c r="G93" s="1731"/>
      <c r="H93" s="1728"/>
      <c r="I93" s="1729"/>
    </row>
    <row r="94" spans="1:9" ht="18" customHeight="1" x14ac:dyDescent="0.25">
      <c r="A94" s="1724" t="s">
        <v>748</v>
      </c>
      <c r="B94" s="1725"/>
      <c r="C94" s="1732">
        <f>C65/3.3/1000</f>
        <v>102.6392961876833</v>
      </c>
      <c r="D94" s="1733"/>
      <c r="E94" s="538"/>
      <c r="F94" s="1736" t="s">
        <v>28</v>
      </c>
      <c r="G94" s="1737"/>
      <c r="H94" s="1738">
        <f>ROUNDUP(H92/0.225,2)</f>
        <v>12.68</v>
      </c>
      <c r="I94" s="1739"/>
    </row>
    <row r="95" spans="1:9" ht="18" customHeight="1" x14ac:dyDescent="0.25">
      <c r="A95" s="1742" t="s">
        <v>29</v>
      </c>
      <c r="B95" s="1743"/>
      <c r="C95" s="1734"/>
      <c r="D95" s="1735"/>
      <c r="E95" s="538"/>
      <c r="F95" s="1744" t="s">
        <v>32</v>
      </c>
      <c r="G95" s="1745"/>
      <c r="H95" s="1740"/>
      <c r="I95" s="1741"/>
    </row>
    <row r="96" spans="1:9" ht="18" customHeight="1" x14ac:dyDescent="0.25">
      <c r="A96" s="1034"/>
      <c r="B96" s="1034"/>
      <c r="C96" s="1034"/>
      <c r="D96" s="1034"/>
      <c r="E96" s="538"/>
      <c r="F96" s="1736" t="s">
        <v>31</v>
      </c>
      <c r="G96" s="1737"/>
      <c r="H96" s="1746">
        <v>40</v>
      </c>
      <c r="I96" s="1747"/>
    </row>
    <row r="97" spans="1:17" ht="18" customHeight="1" x14ac:dyDescent="0.25">
      <c r="A97" s="1724" t="s">
        <v>748</v>
      </c>
      <c r="B97" s="1725"/>
      <c r="C97" s="1732">
        <f>C94/0.326</f>
        <v>314.84446683338433</v>
      </c>
      <c r="D97" s="1733"/>
      <c r="E97" s="538"/>
      <c r="F97" s="1730" t="s">
        <v>33</v>
      </c>
      <c r="G97" s="1731"/>
      <c r="H97" s="1746"/>
      <c r="I97" s="1747"/>
    </row>
    <row r="98" spans="1:17" ht="18" customHeight="1" x14ac:dyDescent="0.25">
      <c r="A98" s="1742" t="s">
        <v>753</v>
      </c>
      <c r="B98" s="1743"/>
      <c r="C98" s="1734"/>
      <c r="D98" s="1735"/>
      <c r="E98" s="538"/>
      <c r="F98" s="1736" t="s">
        <v>34</v>
      </c>
      <c r="G98" s="1737"/>
      <c r="H98" s="1728">
        <f>H96/H94</f>
        <v>3.1545741324921135</v>
      </c>
      <c r="I98" s="1729"/>
    </row>
    <row r="99" spans="1:17" ht="18" customHeight="1" x14ac:dyDescent="0.25">
      <c r="A99" s="539"/>
      <c r="B99" s="539"/>
      <c r="C99" s="540"/>
      <c r="D99" s="540"/>
      <c r="E99" s="538"/>
      <c r="F99" s="1742" t="s">
        <v>35</v>
      </c>
      <c r="G99" s="1743"/>
      <c r="H99" s="1748"/>
      <c r="I99" s="1749"/>
      <c r="N99" s="532"/>
      <c r="O99" s="532"/>
      <c r="P99" s="532"/>
      <c r="Q99" s="532"/>
    </row>
    <row r="100" spans="1:17" s="545" customFormat="1" ht="18" customHeight="1" x14ac:dyDescent="0.25">
      <c r="A100" s="1133"/>
      <c r="B100" s="1133"/>
      <c r="C100" s="1107"/>
      <c r="D100" s="1107"/>
      <c r="E100" s="538"/>
      <c r="F100" s="539"/>
      <c r="G100" s="539"/>
      <c r="H100" s="1065"/>
      <c r="I100" s="1065"/>
      <c r="N100" s="541"/>
      <c r="O100" s="541"/>
      <c r="P100" s="541"/>
      <c r="Q100" s="541"/>
    </row>
    <row r="101" spans="1:17" s="545" customFormat="1" ht="18" customHeight="1" x14ac:dyDescent="0.25">
      <c r="A101" s="1108"/>
      <c r="B101" s="1108"/>
      <c r="C101" s="1108"/>
      <c r="D101" s="1108"/>
      <c r="E101" s="538"/>
      <c r="F101" s="2696" t="s">
        <v>36</v>
      </c>
      <c r="G101" s="2697"/>
      <c r="H101" s="2698">
        <f>C103/3/12</f>
        <v>2.0103850749012042</v>
      </c>
      <c r="I101" s="2699"/>
      <c r="N101" s="541"/>
      <c r="O101" s="541"/>
      <c r="P101" s="541"/>
      <c r="Q101" s="541"/>
    </row>
    <row r="102" spans="1:17" s="545" customFormat="1" ht="18" customHeight="1" x14ac:dyDescent="0.25">
      <c r="A102" s="1108"/>
      <c r="B102" s="1108"/>
      <c r="C102" s="1108"/>
      <c r="D102" s="1108"/>
      <c r="E102" s="538"/>
      <c r="F102" s="2702" t="s">
        <v>30</v>
      </c>
      <c r="G102" s="2703"/>
      <c r="H102" s="2700"/>
      <c r="I102" s="2701"/>
      <c r="N102" s="541"/>
      <c r="O102" s="541"/>
      <c r="P102" s="541"/>
      <c r="Q102" s="541"/>
    </row>
    <row r="103" spans="1:17" s="545" customFormat="1" ht="18" customHeight="1" x14ac:dyDescent="0.25">
      <c r="A103" s="2704" t="s">
        <v>36</v>
      </c>
      <c r="B103" s="2705"/>
      <c r="C103" s="2706">
        <f>C65/4.68/1000</f>
        <v>72.373862696443354</v>
      </c>
      <c r="D103" s="2707"/>
      <c r="E103" s="538"/>
      <c r="F103" s="2696" t="s">
        <v>36</v>
      </c>
      <c r="G103" s="2697"/>
      <c r="H103" s="2710">
        <f>ROUNDUP(H101/0.667,2)</f>
        <v>3.0199999999999996</v>
      </c>
      <c r="I103" s="2711"/>
      <c r="N103" s="541"/>
      <c r="O103" s="541"/>
      <c r="P103" s="541"/>
      <c r="Q103" s="541"/>
    </row>
    <row r="104" spans="1:17" s="545" customFormat="1" ht="18" customHeight="1" x14ac:dyDescent="0.25">
      <c r="A104" s="2714" t="s">
        <v>29</v>
      </c>
      <c r="B104" s="2715"/>
      <c r="C104" s="2708"/>
      <c r="D104" s="2709"/>
      <c r="E104" s="538"/>
      <c r="F104" s="2702" t="s">
        <v>32</v>
      </c>
      <c r="G104" s="2703"/>
      <c r="H104" s="2712"/>
      <c r="I104" s="2713"/>
      <c r="N104" s="541"/>
      <c r="O104" s="541"/>
      <c r="P104" s="541"/>
      <c r="Q104" s="541"/>
    </row>
    <row r="105" spans="1:17" s="545" customFormat="1" ht="18" customHeight="1" x14ac:dyDescent="0.25">
      <c r="A105" s="488"/>
      <c r="B105" s="488"/>
      <c r="C105" s="488"/>
      <c r="D105" s="488"/>
      <c r="E105" s="538"/>
      <c r="F105" s="2696" t="s">
        <v>31</v>
      </c>
      <c r="G105" s="2697"/>
      <c r="H105" s="2724">
        <v>40</v>
      </c>
      <c r="I105" s="2725"/>
      <c r="N105" s="541"/>
      <c r="O105" s="541"/>
      <c r="P105" s="541"/>
      <c r="Q105" s="541"/>
    </row>
    <row r="106" spans="1:17" s="545" customFormat="1" ht="18" customHeight="1" x14ac:dyDescent="0.25">
      <c r="A106" s="2704" t="s">
        <v>36</v>
      </c>
      <c r="B106" s="2705"/>
      <c r="C106" s="2706">
        <f>C103/0.667</f>
        <v>108.50654077427788</v>
      </c>
      <c r="D106" s="2707"/>
      <c r="E106" s="538"/>
      <c r="F106" s="2702" t="s">
        <v>33</v>
      </c>
      <c r="G106" s="2703"/>
      <c r="H106" s="2726"/>
      <c r="I106" s="2727"/>
      <c r="N106" s="541"/>
      <c r="O106" s="541"/>
      <c r="P106" s="541"/>
      <c r="Q106" s="541"/>
    </row>
    <row r="107" spans="1:17" s="545" customFormat="1" ht="18" customHeight="1" x14ac:dyDescent="0.25">
      <c r="A107" s="2714" t="s">
        <v>753</v>
      </c>
      <c r="B107" s="2715"/>
      <c r="C107" s="2708"/>
      <c r="D107" s="2709"/>
      <c r="E107" s="538"/>
      <c r="F107" s="2728" t="s">
        <v>34</v>
      </c>
      <c r="G107" s="2729"/>
      <c r="H107" s="2730">
        <f>H105/H103</f>
        <v>13.245033112582783</v>
      </c>
      <c r="I107" s="2731"/>
      <c r="N107" s="541"/>
      <c r="O107" s="541"/>
      <c r="P107" s="541"/>
      <c r="Q107" s="541"/>
    </row>
    <row r="108" spans="1:17" s="545" customFormat="1" ht="18" customHeight="1" x14ac:dyDescent="0.25">
      <c r="A108" s="2088"/>
      <c r="B108" s="2088"/>
      <c r="C108" s="1109"/>
      <c r="D108" s="1109"/>
      <c r="E108" s="538"/>
      <c r="F108" s="2702" t="s">
        <v>35</v>
      </c>
      <c r="G108" s="2703"/>
      <c r="H108" s="2732"/>
      <c r="I108" s="2733"/>
      <c r="N108" s="541"/>
      <c r="O108" s="541"/>
      <c r="P108" s="541"/>
      <c r="Q108" s="541"/>
    </row>
    <row r="109" spans="1:17" ht="18" customHeight="1" x14ac:dyDescent="0.25">
      <c r="A109" s="1066" t="s">
        <v>749</v>
      </c>
      <c r="B109" s="488"/>
      <c r="C109" s="488"/>
      <c r="D109" s="488"/>
      <c r="E109" s="538"/>
    </row>
    <row r="110" spans="1:17" ht="18" customHeight="1" x14ac:dyDescent="0.25">
      <c r="A110" s="2066" t="s">
        <v>37</v>
      </c>
      <c r="B110" s="2067"/>
      <c r="C110" s="2068">
        <f>0.185*(C56+C60)/1000</f>
        <v>62.661290322580641</v>
      </c>
      <c r="D110" s="2069"/>
      <c r="E110" s="532"/>
      <c r="F110" s="2716" t="s">
        <v>38</v>
      </c>
      <c r="G110" s="2717"/>
      <c r="H110" s="2718">
        <f>0.251*(C56+C60)/1000</f>
        <v>85.016129032258064</v>
      </c>
      <c r="I110" s="2719"/>
      <c r="N110" s="542"/>
      <c r="O110" s="542"/>
      <c r="P110" s="542"/>
      <c r="Q110" s="542"/>
    </row>
    <row r="111" spans="1:17" ht="18" customHeight="1" x14ac:dyDescent="0.25">
      <c r="A111" s="2076" t="s">
        <v>39</v>
      </c>
      <c r="B111" s="2077"/>
      <c r="C111" s="2070"/>
      <c r="D111" s="2071"/>
      <c r="E111" s="532"/>
      <c r="F111" s="2722" t="s">
        <v>39</v>
      </c>
      <c r="G111" s="2723"/>
      <c r="H111" s="2720"/>
      <c r="I111" s="2721"/>
    </row>
    <row r="112" spans="1:17" ht="18" customHeight="1" x14ac:dyDescent="0.25">
      <c r="A112" s="2097" t="s">
        <v>40</v>
      </c>
      <c r="B112" s="2098"/>
      <c r="C112" s="2070">
        <f>0.025*(C56+C60)/1000</f>
        <v>8.4677419354838719</v>
      </c>
      <c r="D112" s="2071"/>
      <c r="E112" s="542"/>
      <c r="F112" s="2740" t="s">
        <v>40</v>
      </c>
      <c r="G112" s="2741"/>
      <c r="H112" s="2742">
        <f>0.025*(C56+C60)/1000</f>
        <v>8.4677419354838719</v>
      </c>
      <c r="I112" s="2743"/>
    </row>
    <row r="113" spans="1:9" ht="18" customHeight="1" x14ac:dyDescent="0.25">
      <c r="A113" s="2103" t="s">
        <v>39</v>
      </c>
      <c r="B113" s="2104"/>
      <c r="C113" s="2070"/>
      <c r="D113" s="2071"/>
      <c r="E113" s="542"/>
      <c r="F113" s="2722" t="s">
        <v>39</v>
      </c>
      <c r="G113" s="2723"/>
      <c r="H113" s="2720"/>
      <c r="I113" s="2721"/>
    </row>
    <row r="114" spans="1:9" ht="18" customHeight="1" x14ac:dyDescent="0.25">
      <c r="A114" s="2114" t="s">
        <v>41</v>
      </c>
      <c r="B114" s="2115"/>
      <c r="C114" s="2116">
        <f>C110-C112</f>
        <v>54.193548387096769</v>
      </c>
      <c r="D114" s="2117"/>
      <c r="E114" s="538"/>
      <c r="F114" s="2753" t="s">
        <v>41</v>
      </c>
      <c r="G114" s="2754"/>
      <c r="H114" s="2734">
        <f>H110-H112</f>
        <v>76.548387096774192</v>
      </c>
      <c r="I114" s="2735"/>
    </row>
    <row r="115" spans="1:9" ht="18" customHeight="1" x14ac:dyDescent="0.25">
      <c r="A115" s="2093" t="s">
        <v>42</v>
      </c>
      <c r="B115" s="2094"/>
      <c r="C115" s="2118"/>
      <c r="D115" s="2119"/>
      <c r="E115" s="538"/>
      <c r="F115" s="2738" t="s">
        <v>43</v>
      </c>
      <c r="G115" s="2739"/>
      <c r="H115" s="2736"/>
      <c r="I115" s="2737"/>
    </row>
    <row r="116" spans="1:9" s="545" customFormat="1" ht="18" customHeight="1" x14ac:dyDescent="0.25">
      <c r="A116" s="1133"/>
      <c r="B116" s="1133"/>
      <c r="C116" s="1067"/>
      <c r="D116" s="1067"/>
      <c r="E116" s="538"/>
      <c r="F116" s="543"/>
      <c r="G116" s="543"/>
      <c r="H116" s="544"/>
      <c r="I116" s="544"/>
    </row>
    <row r="117" spans="1:9" s="545" customFormat="1" ht="18" customHeight="1" x14ac:dyDescent="0.25">
      <c r="A117" s="1133"/>
      <c r="B117" s="1133"/>
      <c r="C117" s="1067"/>
      <c r="D117" s="1067"/>
      <c r="E117" s="538"/>
      <c r="F117" s="543"/>
      <c r="G117" s="543"/>
      <c r="H117" s="544"/>
      <c r="I117" s="544"/>
    </row>
    <row r="118" spans="1:9" s="545" customFormat="1" ht="18" customHeight="1" x14ac:dyDescent="0.25">
      <c r="A118" s="1133"/>
      <c r="B118" s="1133"/>
      <c r="C118" s="1067"/>
      <c r="D118" s="1067"/>
      <c r="E118" s="538"/>
      <c r="F118" s="543"/>
      <c r="G118" s="543"/>
      <c r="H118" s="544"/>
      <c r="I118" s="544"/>
    </row>
    <row r="119" spans="1:9" s="545" customFormat="1" ht="18" customHeight="1" x14ac:dyDescent="0.25">
      <c r="A119" s="1133"/>
      <c r="B119" s="1133"/>
      <c r="C119" s="1067"/>
      <c r="D119" s="1067"/>
      <c r="E119" s="538"/>
      <c r="F119" s="543"/>
      <c r="G119" s="543"/>
      <c r="H119" s="544"/>
      <c r="I119" s="544"/>
    </row>
    <row r="120" spans="1:9" s="545" customFormat="1" ht="18" customHeight="1" x14ac:dyDescent="0.25">
      <c r="A120" s="1133"/>
      <c r="B120" s="1133"/>
      <c r="C120" s="1067"/>
      <c r="D120" s="1067"/>
      <c r="E120" s="538"/>
      <c r="F120" s="543"/>
      <c r="G120" s="543"/>
      <c r="H120" s="544"/>
      <c r="I120" s="544"/>
    </row>
    <row r="121" spans="1:9" s="545" customFormat="1" ht="18" customHeight="1" x14ac:dyDescent="0.25">
      <c r="A121" s="1133"/>
      <c r="B121" s="1133"/>
      <c r="C121" s="1067"/>
      <c r="D121" s="1067"/>
      <c r="E121" s="538"/>
      <c r="F121" s="543"/>
      <c r="G121" s="543"/>
      <c r="H121" s="544"/>
      <c r="I121" s="544"/>
    </row>
    <row r="122" spans="1:9" s="545" customFormat="1" ht="18" customHeight="1" x14ac:dyDescent="0.25">
      <c r="A122" s="1133"/>
      <c r="B122" s="1133"/>
      <c r="C122" s="1067"/>
      <c r="D122" s="1067"/>
      <c r="E122" s="538"/>
      <c r="F122" s="543"/>
      <c r="G122" s="543"/>
      <c r="H122" s="544"/>
      <c r="I122" s="544"/>
    </row>
    <row r="123" spans="1:9" s="545" customFormat="1" ht="18" customHeight="1" x14ac:dyDescent="0.25">
      <c r="A123" s="1133"/>
      <c r="B123" s="1133"/>
      <c r="C123" s="1067"/>
      <c r="D123" s="1067"/>
      <c r="E123" s="538"/>
      <c r="F123" s="543"/>
      <c r="G123" s="543"/>
      <c r="H123" s="544"/>
      <c r="I123" s="544"/>
    </row>
    <row r="124" spans="1:9" s="545" customFormat="1" ht="18" customHeight="1" x14ac:dyDescent="0.25">
      <c r="A124" s="1133"/>
      <c r="B124" s="1133"/>
      <c r="C124" s="1067"/>
      <c r="D124" s="1067"/>
      <c r="E124" s="538"/>
      <c r="F124" s="543"/>
      <c r="G124" s="543"/>
      <c r="H124" s="544"/>
      <c r="I124" s="544"/>
    </row>
    <row r="125" spans="1:9" s="545" customFormat="1" ht="18" customHeight="1" x14ac:dyDescent="0.25">
      <c r="A125" s="1133"/>
      <c r="B125" s="1133"/>
      <c r="C125" s="1067"/>
      <c r="D125" s="1067"/>
      <c r="E125" s="538"/>
      <c r="F125" s="543"/>
      <c r="G125" s="543"/>
      <c r="H125" s="544"/>
      <c r="I125" s="544"/>
    </row>
    <row r="126" spans="1:9" s="545" customFormat="1" ht="18" customHeight="1" x14ac:dyDescent="0.25">
      <c r="A126" s="1133"/>
      <c r="B126" s="1133"/>
      <c r="C126" s="1067"/>
      <c r="D126" s="1067"/>
      <c r="E126" s="538"/>
      <c r="F126" s="543"/>
      <c r="G126" s="543"/>
      <c r="H126" s="544"/>
      <c r="I126" s="544"/>
    </row>
    <row r="127" spans="1:9" s="545" customFormat="1" ht="18" customHeight="1" x14ac:dyDescent="0.25">
      <c r="A127" s="1133"/>
      <c r="B127" s="1133"/>
      <c r="C127" s="1067"/>
      <c r="D127" s="1067"/>
      <c r="E127" s="538"/>
      <c r="F127" s="543"/>
      <c r="G127" s="543"/>
      <c r="H127" s="544"/>
      <c r="I127" s="544"/>
    </row>
    <row r="128" spans="1:9" s="545" customFormat="1" ht="18" customHeight="1" x14ac:dyDescent="0.25">
      <c r="A128" s="1133"/>
      <c r="B128" s="1133"/>
      <c r="C128" s="1067"/>
      <c r="D128" s="1067"/>
      <c r="E128" s="538"/>
      <c r="F128" s="543"/>
      <c r="G128" s="543"/>
      <c r="H128" s="544"/>
      <c r="I128" s="544"/>
    </row>
    <row r="129" spans="1:9" s="545" customFormat="1" ht="18" customHeight="1" x14ac:dyDescent="0.25">
      <c r="A129" s="1133"/>
      <c r="B129" s="1133"/>
      <c r="C129" s="1067"/>
      <c r="D129" s="1067"/>
      <c r="E129" s="538"/>
      <c r="F129" s="543"/>
      <c r="G129" s="543"/>
      <c r="H129" s="544"/>
      <c r="I129" s="544"/>
    </row>
    <row r="130" spans="1:9" s="545" customFormat="1" ht="18" customHeight="1" x14ac:dyDescent="0.25">
      <c r="A130" s="1133"/>
      <c r="B130" s="1133"/>
      <c r="C130" s="1067"/>
      <c r="D130" s="1067"/>
      <c r="E130" s="538"/>
      <c r="F130" s="543"/>
      <c r="G130" s="543"/>
      <c r="H130" s="544"/>
      <c r="I130" s="544"/>
    </row>
    <row r="131" spans="1:9" s="545" customFormat="1" ht="18" customHeight="1" x14ac:dyDescent="0.25">
      <c r="A131" s="1133"/>
      <c r="B131" s="1133"/>
      <c r="C131" s="1067"/>
      <c r="D131" s="1067"/>
      <c r="E131" s="538"/>
      <c r="F131" s="543"/>
      <c r="G131" s="543"/>
      <c r="H131" s="544"/>
      <c r="I131" s="544"/>
    </row>
    <row r="132" spans="1:9" s="545" customFormat="1" ht="18" customHeight="1" x14ac:dyDescent="0.25">
      <c r="A132" s="1133"/>
      <c r="B132" s="1133"/>
      <c r="C132" s="1067"/>
      <c r="D132" s="1067"/>
      <c r="E132" s="538"/>
      <c r="F132" s="543"/>
      <c r="G132" s="543"/>
      <c r="H132" s="544"/>
      <c r="I132" s="544"/>
    </row>
    <row r="133" spans="1:9" s="545" customFormat="1" ht="18" customHeight="1" x14ac:dyDescent="0.25">
      <c r="A133" s="1133"/>
      <c r="B133" s="1133"/>
      <c r="C133" s="1067"/>
      <c r="D133" s="1067"/>
      <c r="E133" s="538"/>
      <c r="F133" s="543"/>
      <c r="G133" s="543"/>
      <c r="H133" s="544"/>
      <c r="I133" s="544"/>
    </row>
    <row r="134" spans="1:9" s="545" customFormat="1" ht="18" customHeight="1" x14ac:dyDescent="0.25">
      <c r="A134" s="1133"/>
      <c r="B134" s="1133"/>
      <c r="C134" s="1067"/>
      <c r="D134" s="1067"/>
      <c r="E134" s="538"/>
      <c r="F134" s="543"/>
      <c r="G134" s="543"/>
      <c r="H134" s="544"/>
      <c r="I134" s="544"/>
    </row>
    <row r="135" spans="1:9" s="545" customFormat="1" ht="18" customHeight="1" x14ac:dyDescent="0.25">
      <c r="A135" s="1133"/>
      <c r="B135" s="1133"/>
      <c r="C135" s="1067"/>
      <c r="D135" s="1067"/>
      <c r="E135" s="538"/>
      <c r="F135" s="543"/>
      <c r="G135" s="543"/>
      <c r="H135" s="544"/>
      <c r="I135" s="544"/>
    </row>
    <row r="136" spans="1:9" ht="18" customHeight="1" x14ac:dyDescent="0.25">
      <c r="A136" s="2744" t="s">
        <v>47</v>
      </c>
      <c r="B136" s="2745"/>
      <c r="C136" s="2748" t="s">
        <v>48</v>
      </c>
      <c r="D136" s="2748" t="s">
        <v>50</v>
      </c>
      <c r="E136" s="1143" t="s">
        <v>49</v>
      </c>
      <c r="F136" s="2750" t="s">
        <v>321</v>
      </c>
      <c r="G136" s="501" t="s">
        <v>322</v>
      </c>
      <c r="H136" s="544"/>
      <c r="I136" s="544"/>
    </row>
    <row r="137" spans="1:9" ht="18" customHeight="1" x14ac:dyDescent="0.25">
      <c r="A137" s="2746"/>
      <c r="B137" s="2747"/>
      <c r="C137" s="2749"/>
      <c r="D137" s="2749"/>
      <c r="E137" s="1144" t="s">
        <v>51</v>
      </c>
      <c r="F137" s="2751"/>
      <c r="G137" s="502" t="s">
        <v>323</v>
      </c>
      <c r="H137" s="544"/>
      <c r="I137" s="544"/>
    </row>
    <row r="138" spans="1:9" ht="18" customHeight="1" x14ac:dyDescent="0.25">
      <c r="A138" s="2746"/>
      <c r="B138" s="2747"/>
      <c r="C138" s="503" t="s">
        <v>52</v>
      </c>
      <c r="D138" s="503" t="s">
        <v>52</v>
      </c>
      <c r="E138" s="503" t="s">
        <v>52</v>
      </c>
      <c r="F138" s="503" t="s">
        <v>52</v>
      </c>
      <c r="G138" s="1017" t="s">
        <v>52</v>
      </c>
      <c r="H138" s="546"/>
      <c r="I138" s="546"/>
    </row>
    <row r="139" spans="1:9" ht="18" customHeight="1" x14ac:dyDescent="0.25">
      <c r="A139" s="2752" t="s">
        <v>53</v>
      </c>
      <c r="B139" s="2752"/>
      <c r="C139" s="1132" t="s">
        <v>744</v>
      </c>
      <c r="D139" s="1132"/>
      <c r="E139" s="1132"/>
      <c r="F139" s="1132"/>
      <c r="G139" s="1147"/>
      <c r="H139" s="546"/>
      <c r="I139" s="546"/>
    </row>
    <row r="140" spans="1:9" ht="18" customHeight="1" x14ac:dyDescent="0.25">
      <c r="A140" s="2752" t="s">
        <v>54</v>
      </c>
      <c r="B140" s="2752"/>
      <c r="C140" s="1132" t="s">
        <v>744</v>
      </c>
      <c r="D140" s="1132"/>
      <c r="E140" s="1132"/>
      <c r="F140" s="1132"/>
      <c r="G140" s="1147"/>
      <c r="H140" s="547"/>
      <c r="I140" s="547"/>
    </row>
    <row r="141" spans="1:9" ht="18" customHeight="1" x14ac:dyDescent="0.25">
      <c r="A141" s="2755" t="s">
        <v>339</v>
      </c>
      <c r="B141" s="2756"/>
      <c r="C141" s="1132" t="s">
        <v>744</v>
      </c>
      <c r="D141" s="1132"/>
      <c r="E141" s="1132"/>
      <c r="F141" s="1132"/>
      <c r="G141" s="1147"/>
      <c r="H141" s="547"/>
      <c r="I141" s="547"/>
    </row>
    <row r="142" spans="1:9" ht="18" customHeight="1" x14ac:dyDescent="0.25">
      <c r="A142" s="2752" t="s">
        <v>31</v>
      </c>
      <c r="B142" s="2752"/>
      <c r="C142" s="1132" t="s">
        <v>744</v>
      </c>
      <c r="D142" s="1132"/>
      <c r="E142" s="1132"/>
      <c r="F142" s="1132"/>
      <c r="G142" s="1147"/>
      <c r="H142" s="548"/>
      <c r="I142" s="548"/>
    </row>
    <row r="143" spans="1:9" ht="18" customHeight="1" x14ac:dyDescent="0.25">
      <c r="A143" s="2755" t="s">
        <v>55</v>
      </c>
      <c r="B143" s="2756"/>
      <c r="C143" s="1132" t="s">
        <v>750</v>
      </c>
      <c r="D143" s="1132"/>
      <c r="E143" s="1132"/>
      <c r="F143" s="1132"/>
      <c r="G143" s="1147"/>
      <c r="H143" s="548"/>
      <c r="I143" s="548"/>
    </row>
    <row r="144" spans="1:9" ht="18" customHeight="1" x14ac:dyDescent="0.25">
      <c r="A144" s="2752" t="s">
        <v>56</v>
      </c>
      <c r="B144" s="2752"/>
      <c r="C144" s="1132" t="s">
        <v>744</v>
      </c>
      <c r="D144" s="1132"/>
      <c r="E144" s="1132"/>
      <c r="F144" s="1132"/>
      <c r="G144" s="1147"/>
      <c r="H144" s="548"/>
      <c r="I144" s="548"/>
    </row>
    <row r="145" spans="1:9" ht="18" customHeight="1" x14ac:dyDescent="0.25">
      <c r="A145" s="2752" t="s">
        <v>57</v>
      </c>
      <c r="B145" s="2752"/>
      <c r="C145" s="1132" t="s">
        <v>744</v>
      </c>
      <c r="D145" s="1132"/>
      <c r="E145" s="1132"/>
      <c r="F145" s="1132"/>
      <c r="G145" s="1147"/>
      <c r="H145" s="548"/>
      <c r="I145" s="548"/>
    </row>
    <row r="146" spans="1:9" ht="18" customHeight="1" x14ac:dyDescent="0.25">
      <c r="A146" s="2755" t="s">
        <v>58</v>
      </c>
      <c r="B146" s="2756"/>
      <c r="C146" s="1132" t="s">
        <v>744</v>
      </c>
      <c r="D146" s="1132"/>
      <c r="E146" s="1132"/>
      <c r="F146" s="1132"/>
      <c r="G146" s="1147"/>
      <c r="H146" s="548"/>
      <c r="I146" s="548"/>
    </row>
    <row r="147" spans="1:9" ht="18" customHeight="1" x14ac:dyDescent="0.25">
      <c r="A147" s="2752" t="s">
        <v>59</v>
      </c>
      <c r="B147" s="2752"/>
      <c r="C147" s="1132" t="s">
        <v>744</v>
      </c>
      <c r="D147" s="1132"/>
      <c r="E147" s="1132"/>
      <c r="F147" s="1132"/>
      <c r="G147" s="1147"/>
      <c r="H147" s="548"/>
      <c r="I147" s="548"/>
    </row>
    <row r="148" spans="1:9" ht="18" customHeight="1" x14ac:dyDescent="0.25">
      <c r="A148" s="2755" t="s">
        <v>421</v>
      </c>
      <c r="B148" s="2756"/>
      <c r="C148" s="1132" t="s">
        <v>750</v>
      </c>
      <c r="D148" s="1132"/>
      <c r="E148" s="1132"/>
      <c r="F148" s="1132"/>
      <c r="G148" s="1147"/>
      <c r="H148" s="548"/>
      <c r="I148" s="548"/>
    </row>
    <row r="149" spans="1:9" ht="18" customHeight="1" x14ac:dyDescent="0.25">
      <c r="A149" s="2752" t="s">
        <v>60</v>
      </c>
      <c r="B149" s="2752"/>
      <c r="C149" s="1132" t="s">
        <v>750</v>
      </c>
      <c r="D149" s="1132"/>
      <c r="E149" s="1132"/>
      <c r="F149" s="1132"/>
      <c r="G149" s="1147"/>
      <c r="H149" s="548"/>
      <c r="I149" s="548"/>
    </row>
    <row r="150" spans="1:9" ht="18" customHeight="1" x14ac:dyDescent="0.25">
      <c r="A150" s="2755" t="s">
        <v>425</v>
      </c>
      <c r="B150" s="2756"/>
      <c r="C150" s="1132" t="s">
        <v>750</v>
      </c>
      <c r="D150" s="1132"/>
      <c r="E150" s="1132"/>
      <c r="F150" s="1132"/>
      <c r="G150" s="1147"/>
      <c r="H150" s="548"/>
      <c r="I150" s="548"/>
    </row>
    <row r="151" spans="1:9" ht="18" customHeight="1" x14ac:dyDescent="0.25">
      <c r="A151" s="2755" t="s">
        <v>424</v>
      </c>
      <c r="B151" s="2756"/>
      <c r="C151" s="1132" t="s">
        <v>744</v>
      </c>
      <c r="D151" s="1132"/>
      <c r="E151" s="1132"/>
      <c r="F151" s="1132"/>
      <c r="G151" s="1147"/>
      <c r="H151" s="548"/>
      <c r="I151" s="548"/>
    </row>
    <row r="152" spans="1:9" ht="18" customHeight="1" x14ac:dyDescent="0.25">
      <c r="A152" s="2752" t="s">
        <v>61</v>
      </c>
      <c r="B152" s="2752"/>
      <c r="C152" s="1132" t="s">
        <v>746</v>
      </c>
      <c r="D152" s="1132"/>
      <c r="E152" s="1132"/>
      <c r="F152" s="1132"/>
      <c r="G152" s="1147"/>
      <c r="H152" s="549"/>
      <c r="I152" s="549"/>
    </row>
    <row r="153" spans="1:9" ht="18" customHeight="1" x14ac:dyDescent="0.25">
      <c r="A153" s="504" t="s">
        <v>62</v>
      </c>
      <c r="B153" s="505"/>
      <c r="C153" s="505"/>
      <c r="D153" s="505"/>
      <c r="E153" s="505"/>
      <c r="F153" s="505"/>
      <c r="G153" s="506"/>
      <c r="H153" s="513"/>
      <c r="I153" s="513"/>
    </row>
    <row r="154" spans="1:9" ht="18" customHeight="1" x14ac:dyDescent="0.25">
      <c r="A154" s="550"/>
      <c r="B154" s="513"/>
      <c r="C154" s="513"/>
      <c r="D154" s="513"/>
      <c r="E154" s="513"/>
      <c r="F154" s="513"/>
      <c r="G154" s="513"/>
      <c r="H154" s="513"/>
      <c r="I154" s="513"/>
    </row>
    <row r="155" spans="1:9" ht="18" customHeight="1" x14ac:dyDescent="0.25">
      <c r="A155" s="513"/>
      <c r="B155" s="513"/>
      <c r="C155" s="513"/>
      <c r="D155" s="513"/>
      <c r="E155" s="513"/>
      <c r="F155" s="513"/>
      <c r="G155" s="513"/>
      <c r="H155" s="513"/>
      <c r="I155" s="513"/>
    </row>
    <row r="156" spans="1:9" ht="18" customHeight="1" x14ac:dyDescent="0.25">
      <c r="A156" s="513"/>
      <c r="B156" s="513"/>
      <c r="C156" s="513"/>
      <c r="D156" s="513"/>
      <c r="E156" s="513"/>
      <c r="F156" s="513"/>
      <c r="G156" s="513"/>
      <c r="H156" s="513"/>
      <c r="I156" s="513"/>
    </row>
    <row r="157" spans="1:9" ht="18" customHeight="1" x14ac:dyDescent="0.25">
      <c r="A157" s="513"/>
      <c r="B157" s="513"/>
      <c r="C157" s="513"/>
      <c r="D157" s="513"/>
      <c r="E157" s="513"/>
      <c r="F157" s="513"/>
      <c r="G157" s="513"/>
      <c r="H157" s="513"/>
      <c r="I157" s="513"/>
    </row>
    <row r="158" spans="1:9" ht="18" customHeight="1" x14ac:dyDescent="0.25">
      <c r="A158" s="513"/>
      <c r="B158" s="513"/>
      <c r="C158" s="513"/>
      <c r="D158" s="513"/>
      <c r="E158" s="513"/>
      <c r="F158" s="513"/>
      <c r="G158" s="513"/>
      <c r="H158" s="513"/>
      <c r="I158" s="513"/>
    </row>
    <row r="159" spans="1:9" ht="18" customHeight="1" x14ac:dyDescent="0.25">
      <c r="A159" s="513"/>
      <c r="B159" s="513"/>
      <c r="C159" s="513"/>
      <c r="D159" s="513"/>
      <c r="E159" s="513"/>
      <c r="F159" s="513"/>
      <c r="G159" s="513"/>
      <c r="H159" s="513"/>
      <c r="I159" s="513"/>
    </row>
    <row r="160" spans="1:9" ht="18" customHeight="1" x14ac:dyDescent="0.25">
      <c r="A160" s="513"/>
      <c r="B160" s="513"/>
      <c r="C160" s="513"/>
      <c r="D160" s="513"/>
      <c r="E160" s="513"/>
      <c r="F160" s="513"/>
      <c r="G160" s="513"/>
      <c r="H160" s="513"/>
      <c r="I160" s="513"/>
    </row>
    <row r="161" spans="1:9" ht="18" customHeight="1" x14ac:dyDescent="0.25">
      <c r="A161" s="513"/>
      <c r="B161" s="513"/>
      <c r="C161" s="513"/>
      <c r="D161" s="513"/>
      <c r="E161" s="513"/>
      <c r="F161" s="513"/>
      <c r="G161" s="513"/>
      <c r="H161" s="513"/>
      <c r="I161" s="513"/>
    </row>
    <row r="162" spans="1:9" ht="18" customHeight="1" x14ac:dyDescent="0.25">
      <c r="A162" s="513"/>
      <c r="B162" s="513"/>
      <c r="C162" s="513"/>
      <c r="D162" s="513"/>
      <c r="E162" s="513"/>
      <c r="F162" s="513"/>
      <c r="G162" s="513"/>
      <c r="H162" s="513"/>
      <c r="I162" s="513"/>
    </row>
    <row r="163" spans="1:9" ht="18" customHeight="1" x14ac:dyDescent="0.25">
      <c r="A163" s="2758" t="s">
        <v>63</v>
      </c>
      <c r="B163" s="2759"/>
      <c r="C163" s="2759"/>
      <c r="D163" s="2759"/>
      <c r="E163" s="2760" t="s">
        <v>64</v>
      </c>
      <c r="F163" s="2759"/>
      <c r="G163" s="2759"/>
      <c r="H163" s="2761"/>
      <c r="I163" s="513"/>
    </row>
    <row r="164" spans="1:9" ht="18" customHeight="1" x14ac:dyDescent="0.25">
      <c r="A164" s="2762" t="s">
        <v>47</v>
      </c>
      <c r="B164" s="2763"/>
      <c r="C164" s="2764" t="s">
        <v>52</v>
      </c>
      <c r="D164" s="2764"/>
      <c r="E164" s="2765" t="s">
        <v>47</v>
      </c>
      <c r="F164" s="2763"/>
      <c r="G164" s="2764" t="s">
        <v>52</v>
      </c>
      <c r="H164" s="2766"/>
      <c r="I164" s="513"/>
    </row>
    <row r="165" spans="1:9" ht="18" customHeight="1" x14ac:dyDescent="0.25">
      <c r="A165" s="2752" t="s">
        <v>65</v>
      </c>
      <c r="B165" s="2752"/>
      <c r="C165" s="2757" t="s">
        <v>745</v>
      </c>
      <c r="D165" s="2757"/>
      <c r="E165" s="2752" t="s">
        <v>66</v>
      </c>
      <c r="F165" s="2752"/>
      <c r="G165" s="2757" t="s">
        <v>745</v>
      </c>
      <c r="H165" s="2757"/>
    </row>
    <row r="166" spans="1:9" ht="18" customHeight="1" x14ac:dyDescent="0.25">
      <c r="A166" s="2752" t="s">
        <v>347</v>
      </c>
      <c r="B166" s="2752"/>
      <c r="C166" s="2757" t="s">
        <v>744</v>
      </c>
      <c r="D166" s="2757"/>
      <c r="E166" s="2752" t="s">
        <v>67</v>
      </c>
      <c r="F166" s="2752"/>
      <c r="G166" s="2757" t="s">
        <v>744</v>
      </c>
      <c r="H166" s="2757"/>
      <c r="I166" s="551"/>
    </row>
    <row r="167" spans="1:9" ht="18" customHeight="1" x14ac:dyDescent="0.25">
      <c r="A167" s="2752" t="s">
        <v>346</v>
      </c>
      <c r="B167" s="2752"/>
      <c r="C167" s="2782" t="s">
        <v>745</v>
      </c>
      <c r="D167" s="2782"/>
      <c r="E167" s="2752" t="s">
        <v>69</v>
      </c>
      <c r="F167" s="2752"/>
      <c r="G167" s="2757" t="s">
        <v>744</v>
      </c>
      <c r="H167" s="2757"/>
      <c r="I167" s="551"/>
    </row>
    <row r="168" spans="1:9" ht="18" customHeight="1" x14ac:dyDescent="0.25">
      <c r="A168" s="2752" t="s">
        <v>68</v>
      </c>
      <c r="B168" s="2755"/>
      <c r="C168" s="2757" t="s">
        <v>745</v>
      </c>
      <c r="D168" s="2757"/>
      <c r="E168" s="2756" t="s">
        <v>70</v>
      </c>
      <c r="F168" s="2752"/>
      <c r="G168" s="2783" t="s">
        <v>744</v>
      </c>
      <c r="H168" s="2783"/>
      <c r="I168" s="551"/>
    </row>
    <row r="169" spans="1:9" ht="18" customHeight="1" x14ac:dyDescent="0.25">
      <c r="A169" s="2755" t="s">
        <v>420</v>
      </c>
      <c r="B169" s="2767"/>
      <c r="C169" s="2768" t="s">
        <v>744</v>
      </c>
      <c r="D169" s="2769"/>
      <c r="E169" s="2770"/>
      <c r="F169" s="2770"/>
      <c r="G169" s="2771"/>
      <c r="H169" s="2772"/>
      <c r="I169" s="551"/>
    </row>
    <row r="170" spans="1:9" ht="18" customHeight="1" x14ac:dyDescent="0.25">
      <c r="A170" s="2773" t="s">
        <v>62</v>
      </c>
      <c r="B170" s="2774"/>
      <c r="C170" s="2774"/>
      <c r="D170" s="2774"/>
      <c r="E170" s="2774"/>
      <c r="F170" s="2774"/>
      <c r="G170" s="2774"/>
      <c r="H170" s="2775"/>
      <c r="I170" s="551"/>
    </row>
    <row r="171" spans="1:9" ht="18" customHeight="1" x14ac:dyDescent="0.25">
      <c r="A171" s="513"/>
      <c r="B171" s="513"/>
      <c r="C171" s="513"/>
      <c r="D171" s="513"/>
      <c r="E171" s="552"/>
      <c r="F171" s="552"/>
      <c r="G171" s="513"/>
      <c r="H171" s="513"/>
      <c r="I171" s="513"/>
    </row>
    <row r="172" spans="1:9" ht="18" customHeight="1" x14ac:dyDescent="0.25">
      <c r="A172" s="513"/>
      <c r="B172" s="513"/>
      <c r="C172" s="513"/>
      <c r="D172" s="513"/>
      <c r="E172" s="552"/>
      <c r="F172" s="552"/>
      <c r="G172" s="513"/>
      <c r="H172" s="513"/>
      <c r="I172" s="513"/>
    </row>
    <row r="173" spans="1:9" ht="18" customHeight="1" x14ac:dyDescent="0.25">
      <c r="A173" s="513"/>
      <c r="B173" s="513"/>
      <c r="C173" s="513"/>
      <c r="D173" s="513"/>
      <c r="E173" s="552"/>
      <c r="F173" s="552"/>
      <c r="G173" s="513"/>
      <c r="H173" s="513"/>
      <c r="I173" s="513"/>
    </row>
    <row r="174" spans="1:9" ht="18" customHeight="1" x14ac:dyDescent="0.25">
      <c r="A174" s="513"/>
      <c r="B174" s="513"/>
      <c r="C174" s="513"/>
      <c r="D174" s="513"/>
      <c r="E174" s="552"/>
      <c r="F174" s="552"/>
      <c r="G174" s="513"/>
      <c r="H174" s="513"/>
      <c r="I174" s="513"/>
    </row>
    <row r="175" spans="1:9" ht="18" customHeight="1" x14ac:dyDescent="0.25">
      <c r="A175" s="513"/>
      <c r="B175" s="513"/>
      <c r="C175" s="513"/>
      <c r="D175" s="513"/>
      <c r="E175" s="552"/>
      <c r="F175" s="552"/>
      <c r="G175" s="513"/>
      <c r="H175" s="513"/>
      <c r="I175" s="513"/>
    </row>
    <row r="176" spans="1:9" ht="18" customHeight="1" x14ac:dyDescent="0.25">
      <c r="A176" s="513"/>
      <c r="B176" s="513"/>
      <c r="C176" s="513"/>
      <c r="D176" s="513"/>
      <c r="E176" s="552"/>
      <c r="F176" s="552"/>
      <c r="G176" s="513"/>
      <c r="H176" s="513"/>
      <c r="I176" s="513"/>
    </row>
    <row r="177" spans="1:9" ht="18" customHeight="1" x14ac:dyDescent="0.25">
      <c r="A177" s="513"/>
      <c r="B177" s="513"/>
      <c r="C177" s="513"/>
      <c r="D177" s="513"/>
      <c r="E177" s="552"/>
      <c r="F177" s="552"/>
      <c r="G177" s="553"/>
      <c r="H177" s="553"/>
      <c r="I177" s="553"/>
    </row>
    <row r="178" spans="1:9" ht="18" customHeight="1" x14ac:dyDescent="0.25">
      <c r="A178" s="513"/>
      <c r="B178" s="513"/>
      <c r="C178" s="513"/>
      <c r="D178" s="513"/>
      <c r="E178" s="552"/>
      <c r="F178" s="552"/>
      <c r="G178" s="553"/>
      <c r="H178" s="553"/>
      <c r="I178" s="553"/>
    </row>
    <row r="179" spans="1:9" ht="18" customHeight="1" x14ac:dyDescent="0.25">
      <c r="A179" s="513"/>
      <c r="B179" s="513"/>
      <c r="C179" s="513"/>
      <c r="D179" s="513"/>
      <c r="E179" s="552"/>
      <c r="F179" s="552"/>
      <c r="G179" s="553"/>
      <c r="H179" s="553"/>
      <c r="I179" s="553"/>
    </row>
    <row r="180" spans="1:9" ht="18" customHeight="1" x14ac:dyDescent="0.25">
      <c r="A180" s="513"/>
      <c r="B180" s="513"/>
      <c r="C180" s="513"/>
      <c r="D180" s="513"/>
      <c r="E180" s="552"/>
      <c r="F180" s="552"/>
      <c r="G180" s="553"/>
      <c r="H180" s="553"/>
      <c r="I180" s="553"/>
    </row>
    <row r="181" spans="1:9" ht="18" customHeight="1" x14ac:dyDescent="0.25">
      <c r="A181" s="513"/>
      <c r="B181" s="513"/>
      <c r="C181" s="513"/>
      <c r="D181" s="513"/>
      <c r="E181" s="552"/>
      <c r="F181" s="552"/>
      <c r="G181" s="553"/>
      <c r="H181" s="553"/>
      <c r="I181" s="553"/>
    </row>
    <row r="182" spans="1:9" ht="18" customHeight="1" x14ac:dyDescent="0.25">
      <c r="A182" s="513"/>
      <c r="B182" s="513"/>
      <c r="C182" s="513"/>
      <c r="D182" s="513"/>
      <c r="E182" s="552"/>
      <c r="F182" s="552"/>
      <c r="G182" s="553"/>
      <c r="H182" s="553"/>
      <c r="I182" s="553"/>
    </row>
    <row r="183" spans="1:9" ht="18" customHeight="1" x14ac:dyDescent="0.25">
      <c r="A183" s="513"/>
      <c r="B183" s="513"/>
      <c r="C183" s="513"/>
      <c r="D183" s="513"/>
      <c r="E183" s="552"/>
      <c r="F183" s="552"/>
      <c r="G183" s="553"/>
      <c r="H183" s="553"/>
      <c r="I183" s="553"/>
    </row>
    <row r="184" spans="1:9" ht="18" customHeight="1" x14ac:dyDescent="0.25">
      <c r="A184" s="513"/>
      <c r="B184" s="513"/>
      <c r="C184" s="513"/>
      <c r="D184" s="513"/>
      <c r="E184" s="552"/>
      <c r="F184" s="552"/>
      <c r="G184" s="553"/>
      <c r="H184" s="553"/>
      <c r="I184" s="553"/>
    </row>
    <row r="185" spans="1:9" ht="18" customHeight="1" x14ac:dyDescent="0.25">
      <c r="A185" s="513"/>
      <c r="B185" s="513"/>
      <c r="C185" s="513"/>
      <c r="D185" s="513"/>
      <c r="E185" s="552"/>
      <c r="F185" s="552"/>
      <c r="G185" s="553"/>
      <c r="H185" s="553"/>
      <c r="I185" s="553"/>
    </row>
    <row r="186" spans="1:9" ht="18" customHeight="1" x14ac:dyDescent="0.25">
      <c r="A186" s="513"/>
      <c r="B186" s="513"/>
      <c r="C186" s="513"/>
      <c r="D186" s="513"/>
      <c r="E186" s="552"/>
      <c r="F186" s="552"/>
      <c r="G186" s="553"/>
      <c r="H186" s="553"/>
      <c r="I186" s="553"/>
    </row>
    <row r="187" spans="1:9" ht="18" customHeight="1" x14ac:dyDescent="0.25">
      <c r="A187" s="513"/>
      <c r="B187" s="513"/>
      <c r="C187" s="513"/>
      <c r="D187" s="513"/>
      <c r="E187" s="552"/>
      <c r="F187" s="552"/>
      <c r="G187" s="553"/>
      <c r="H187" s="553"/>
      <c r="I187" s="553"/>
    </row>
    <row r="188" spans="1:9" ht="18" customHeight="1" x14ac:dyDescent="0.25">
      <c r="A188" s="513"/>
      <c r="B188" s="513"/>
      <c r="C188" s="513"/>
      <c r="D188" s="513"/>
      <c r="E188" s="552"/>
      <c r="F188" s="552"/>
      <c r="G188" s="553"/>
      <c r="H188" s="553"/>
      <c r="I188" s="553"/>
    </row>
    <row r="189" spans="1:9" ht="18" customHeight="1" x14ac:dyDescent="0.25">
      <c r="A189" s="513"/>
      <c r="B189" s="513"/>
      <c r="C189" s="513"/>
      <c r="D189" s="513"/>
      <c r="E189" s="552"/>
      <c r="F189" s="552"/>
      <c r="G189" s="553"/>
      <c r="H189" s="553"/>
      <c r="I189" s="553"/>
    </row>
    <row r="190" spans="1:9" ht="18" customHeight="1" x14ac:dyDescent="0.25">
      <c r="A190" s="513"/>
      <c r="B190" s="513"/>
      <c r="C190" s="513"/>
      <c r="D190" s="513"/>
      <c r="E190" s="552"/>
      <c r="F190" s="552"/>
      <c r="G190" s="553"/>
      <c r="H190" s="553"/>
      <c r="I190" s="553"/>
    </row>
    <row r="191" spans="1:9" ht="18" customHeight="1" x14ac:dyDescent="0.25">
      <c r="A191" s="2758" t="s">
        <v>71</v>
      </c>
      <c r="B191" s="2759"/>
      <c r="C191" s="2759"/>
      <c r="D191" s="2759"/>
      <c r="E191" s="2776" t="s">
        <v>62</v>
      </c>
      <c r="F191" s="2777"/>
      <c r="G191" s="2777"/>
      <c r="H191" s="2778"/>
      <c r="I191" s="512"/>
    </row>
    <row r="192" spans="1:9" ht="18" customHeight="1" x14ac:dyDescent="0.25">
      <c r="A192" s="2762" t="s">
        <v>47</v>
      </c>
      <c r="B192" s="2763"/>
      <c r="C192" s="2763"/>
      <c r="D192" s="1145" t="s">
        <v>52</v>
      </c>
      <c r="E192" s="2779"/>
      <c r="F192" s="2780"/>
      <c r="G192" s="2780"/>
      <c r="H192" s="2781"/>
      <c r="I192" s="512"/>
    </row>
    <row r="193" spans="1:9" ht="18" customHeight="1" x14ac:dyDescent="0.25">
      <c r="A193" s="2752" t="s">
        <v>72</v>
      </c>
      <c r="B193" s="2752"/>
      <c r="C193" s="2752"/>
      <c r="D193" s="1147" t="s">
        <v>744</v>
      </c>
    </row>
    <row r="194" spans="1:9" ht="18" customHeight="1" x14ac:dyDescent="0.25">
      <c r="A194" s="2752" t="s">
        <v>73</v>
      </c>
      <c r="B194" s="2752"/>
      <c r="C194" s="2752"/>
      <c r="D194" s="1147" t="s">
        <v>745</v>
      </c>
      <c r="E194" s="512"/>
      <c r="F194" s="532"/>
      <c r="G194" s="532"/>
      <c r="H194" s="532"/>
      <c r="I194" s="532"/>
    </row>
    <row r="195" spans="1:9" ht="18" customHeight="1" x14ac:dyDescent="0.25">
      <c r="A195" s="2752" t="s">
        <v>74</v>
      </c>
      <c r="B195" s="2752"/>
      <c r="C195" s="2752"/>
      <c r="D195" s="1147" t="s">
        <v>745</v>
      </c>
      <c r="E195" s="554"/>
      <c r="F195" s="532"/>
      <c r="G195" s="532"/>
      <c r="H195" s="532"/>
      <c r="I195" s="532"/>
    </row>
    <row r="196" spans="1:9" ht="18" customHeight="1" x14ac:dyDescent="0.25">
      <c r="A196" s="2752" t="s">
        <v>75</v>
      </c>
      <c r="B196" s="2752"/>
      <c r="C196" s="2752"/>
      <c r="D196" s="1147" t="s">
        <v>745</v>
      </c>
      <c r="E196" s="554"/>
      <c r="F196" s="532"/>
      <c r="G196" s="532"/>
      <c r="H196" s="532"/>
      <c r="I196" s="532"/>
    </row>
    <row r="197" spans="1:9" ht="18" customHeight="1" x14ac:dyDescent="0.25">
      <c r="A197" s="2752" t="s">
        <v>76</v>
      </c>
      <c r="B197" s="2752"/>
      <c r="C197" s="2752"/>
      <c r="D197" s="1147" t="s">
        <v>745</v>
      </c>
      <c r="E197" s="554"/>
      <c r="F197" s="532"/>
      <c r="G197" s="532"/>
      <c r="H197" s="532"/>
      <c r="I197" s="532"/>
    </row>
    <row r="198" spans="1:9" ht="18" customHeight="1" x14ac:dyDescent="0.25">
      <c r="A198" s="2752" t="s">
        <v>77</v>
      </c>
      <c r="B198" s="2752"/>
      <c r="C198" s="2752"/>
      <c r="D198" s="1147" t="s">
        <v>744</v>
      </c>
      <c r="E198" s="554"/>
      <c r="F198" s="532"/>
      <c r="G198" s="532"/>
      <c r="H198" s="532"/>
      <c r="I198" s="532"/>
    </row>
    <row r="199" spans="1:9" ht="18" customHeight="1" x14ac:dyDescent="0.25">
      <c r="A199" s="2752" t="s">
        <v>78</v>
      </c>
      <c r="B199" s="2752"/>
      <c r="C199" s="2752"/>
      <c r="D199" s="507" t="s">
        <v>745</v>
      </c>
      <c r="E199" s="554"/>
      <c r="F199" s="532"/>
      <c r="G199" s="532"/>
      <c r="H199" s="532"/>
      <c r="I199" s="532"/>
    </row>
    <row r="200" spans="1:9" ht="18" customHeight="1" x14ac:dyDescent="0.25">
      <c r="A200" s="2752" t="s">
        <v>79</v>
      </c>
      <c r="B200" s="2752"/>
      <c r="C200" s="2752"/>
      <c r="D200" s="507" t="s">
        <v>746</v>
      </c>
      <c r="E200" s="554"/>
      <c r="F200" s="532"/>
      <c r="G200" s="532"/>
      <c r="H200" s="532"/>
      <c r="I200" s="532"/>
    </row>
    <row r="201" spans="1:9" ht="18" customHeight="1" x14ac:dyDescent="0.25">
      <c r="A201" s="2752" t="s">
        <v>80</v>
      </c>
      <c r="B201" s="2752"/>
      <c r="C201" s="2752"/>
      <c r="D201" s="507" t="s">
        <v>746</v>
      </c>
      <c r="E201" s="555"/>
      <c r="F201" s="532"/>
      <c r="G201" s="532"/>
      <c r="H201" s="532"/>
      <c r="I201" s="532"/>
    </row>
    <row r="202" spans="1:9" ht="18" customHeight="1" x14ac:dyDescent="0.25">
      <c r="A202" s="2784" t="s">
        <v>81</v>
      </c>
      <c r="B202" s="2784"/>
      <c r="C202" s="2784"/>
      <c r="D202" s="507" t="s">
        <v>744</v>
      </c>
      <c r="E202" s="555"/>
      <c r="F202" s="532"/>
      <c r="G202" s="532"/>
      <c r="H202" s="532"/>
      <c r="I202" s="532"/>
    </row>
    <row r="203" spans="1:9" ht="18" customHeight="1" x14ac:dyDescent="0.25">
      <c r="A203" s="2785" t="s">
        <v>82</v>
      </c>
      <c r="B203" s="2785"/>
      <c r="C203" s="2785"/>
      <c r="D203" s="2785"/>
      <c r="E203" s="555"/>
      <c r="F203" s="532"/>
      <c r="G203" s="532"/>
      <c r="H203" s="532"/>
      <c r="I203" s="532"/>
    </row>
    <row r="204" spans="1:9" ht="18" customHeight="1" x14ac:dyDescent="0.25">
      <c r="A204" s="532"/>
      <c r="B204" s="532"/>
      <c r="C204" s="532"/>
      <c r="D204" s="532"/>
      <c r="E204" s="555"/>
      <c r="F204" s="532"/>
      <c r="G204" s="532"/>
      <c r="H204" s="532"/>
      <c r="I204" s="532"/>
    </row>
    <row r="205" spans="1:9" ht="18" customHeight="1" x14ac:dyDescent="0.25">
      <c r="A205" s="2758" t="s">
        <v>47</v>
      </c>
      <c r="B205" s="2759"/>
      <c r="C205" s="2759"/>
      <c r="D205" s="508" t="s">
        <v>52</v>
      </c>
      <c r="E205" s="2790" t="s">
        <v>62</v>
      </c>
      <c r="F205" s="2791"/>
      <c r="G205" s="2791"/>
      <c r="H205" s="2792"/>
      <c r="I205" s="512"/>
    </row>
    <row r="206" spans="1:9" ht="18" customHeight="1" x14ac:dyDescent="0.25">
      <c r="A206" s="2755" t="s">
        <v>83</v>
      </c>
      <c r="B206" s="2767"/>
      <c r="C206" s="2767"/>
      <c r="D206" s="1147" t="s">
        <v>745</v>
      </c>
      <c r="E206" s="509"/>
      <c r="F206" s="509"/>
      <c r="G206" s="509"/>
      <c r="H206" s="509"/>
      <c r="I206" s="535"/>
    </row>
    <row r="207" spans="1:9" ht="18" customHeight="1" x14ac:dyDescent="0.25">
      <c r="A207" s="2755" t="s">
        <v>84</v>
      </c>
      <c r="B207" s="2767"/>
      <c r="C207" s="2767"/>
      <c r="D207" s="1147" t="s">
        <v>744</v>
      </c>
      <c r="E207" s="509"/>
      <c r="F207" s="509"/>
      <c r="G207" s="509"/>
      <c r="H207" s="509"/>
    </row>
    <row r="208" spans="1:9" ht="18" customHeight="1" x14ac:dyDescent="0.25">
      <c r="A208" s="2755" t="s">
        <v>85</v>
      </c>
      <c r="B208" s="2767"/>
      <c r="C208" s="2767"/>
      <c r="D208" s="1147" t="s">
        <v>744</v>
      </c>
      <c r="E208" s="512"/>
      <c r="F208" s="512"/>
      <c r="G208" s="512"/>
      <c r="H208" s="512"/>
      <c r="I208" s="532"/>
    </row>
    <row r="209" spans="1:9" ht="18" customHeight="1" x14ac:dyDescent="0.25">
      <c r="A209" s="2755" t="s">
        <v>86</v>
      </c>
      <c r="B209" s="2767"/>
      <c r="C209" s="2767"/>
      <c r="D209" s="1147" t="s">
        <v>745</v>
      </c>
      <c r="E209" s="512"/>
      <c r="F209" s="512"/>
      <c r="G209" s="512"/>
      <c r="H209" s="512"/>
      <c r="I209" s="532"/>
    </row>
    <row r="210" spans="1:9" ht="18" customHeight="1" x14ac:dyDescent="0.25">
      <c r="A210" s="2755" t="s">
        <v>87</v>
      </c>
      <c r="B210" s="2767"/>
      <c r="C210" s="2767"/>
      <c r="D210" s="1147" t="s">
        <v>745</v>
      </c>
      <c r="E210" s="554"/>
      <c r="F210" s="556"/>
      <c r="G210" s="532"/>
      <c r="H210" s="532"/>
      <c r="I210" s="532"/>
    </row>
    <row r="211" spans="1:9" ht="18" customHeight="1" x14ac:dyDescent="0.25">
      <c r="A211" s="2755" t="s">
        <v>88</v>
      </c>
      <c r="B211" s="2767"/>
      <c r="C211" s="2767"/>
      <c r="D211" s="1147" t="s">
        <v>744</v>
      </c>
      <c r="E211" s="554"/>
      <c r="F211" s="532"/>
      <c r="G211" s="532"/>
      <c r="H211" s="532"/>
      <c r="I211" s="532"/>
    </row>
    <row r="212" spans="1:9" ht="18" customHeight="1" x14ac:dyDescent="0.25">
      <c r="A212" s="2755" t="s">
        <v>89</v>
      </c>
      <c r="B212" s="2767"/>
      <c r="C212" s="2767"/>
      <c r="D212" s="507" t="s">
        <v>745</v>
      </c>
      <c r="E212" s="554"/>
      <c r="F212" s="532"/>
      <c r="G212" s="532"/>
      <c r="H212" s="532"/>
      <c r="I212" s="532"/>
    </row>
    <row r="213" spans="1:9" ht="18" customHeight="1" x14ac:dyDescent="0.25">
      <c r="A213" s="2755" t="s">
        <v>90</v>
      </c>
      <c r="B213" s="2767"/>
      <c r="C213" s="2767"/>
      <c r="D213" s="507" t="s">
        <v>744</v>
      </c>
      <c r="E213" s="554"/>
      <c r="F213" s="532"/>
      <c r="G213" s="532"/>
      <c r="H213" s="532"/>
      <c r="I213" s="532"/>
    </row>
    <row r="214" spans="1:9" ht="18" customHeight="1" x14ac:dyDescent="0.25">
      <c r="A214" s="2786" t="s">
        <v>91</v>
      </c>
      <c r="B214" s="2787"/>
      <c r="C214" s="2787"/>
      <c r="D214" s="507" t="s">
        <v>745</v>
      </c>
      <c r="E214" s="555"/>
      <c r="F214" s="532"/>
      <c r="G214" s="532"/>
      <c r="H214" s="532"/>
      <c r="I214" s="532"/>
    </row>
    <row r="215" spans="1:9" ht="18" customHeight="1" x14ac:dyDescent="0.25">
      <c r="A215" s="557"/>
      <c r="B215" s="557"/>
      <c r="C215" s="557"/>
      <c r="D215" s="558"/>
      <c r="E215" s="555"/>
      <c r="F215" s="532"/>
      <c r="G215" s="532"/>
      <c r="H215" s="532"/>
      <c r="I215" s="532"/>
    </row>
    <row r="216" spans="1:9" ht="18" customHeight="1" x14ac:dyDescent="0.25">
      <c r="A216" s="557"/>
      <c r="B216" s="557"/>
      <c r="C216" s="557"/>
      <c r="D216" s="558"/>
      <c r="E216" s="555"/>
      <c r="F216" s="532"/>
      <c r="G216" s="532"/>
      <c r="H216" s="532"/>
      <c r="I216" s="532"/>
    </row>
    <row r="217" spans="1:9" ht="18" customHeight="1" x14ac:dyDescent="0.25">
      <c r="A217" s="557"/>
      <c r="B217" s="557"/>
      <c r="C217" s="557"/>
      <c r="D217" s="558"/>
      <c r="E217" s="555"/>
      <c r="F217" s="532"/>
      <c r="G217" s="532"/>
      <c r="H217" s="532"/>
      <c r="I217" s="532"/>
    </row>
    <row r="218" spans="1:9" ht="18" customHeight="1" x14ac:dyDescent="0.25">
      <c r="A218" s="557"/>
      <c r="B218" s="557"/>
      <c r="C218" s="557"/>
      <c r="D218" s="558"/>
      <c r="E218" s="555"/>
      <c r="F218" s="532"/>
      <c r="G218" s="532"/>
      <c r="H218" s="532"/>
      <c r="I218" s="532"/>
    </row>
    <row r="219" spans="1:9" ht="18" customHeight="1" x14ac:dyDescent="0.25">
      <c r="A219" s="2758" t="s">
        <v>47</v>
      </c>
      <c r="B219" s="2759"/>
      <c r="C219" s="2759"/>
      <c r="D219" s="1149" t="s">
        <v>52</v>
      </c>
      <c r="E219" s="2788" t="s">
        <v>62</v>
      </c>
      <c r="F219" s="2788"/>
      <c r="G219" s="2788"/>
      <c r="H219" s="2789"/>
      <c r="I219" s="512"/>
    </row>
    <row r="220" spans="1:9" ht="18" customHeight="1" x14ac:dyDescent="0.25">
      <c r="A220" s="2752" t="s">
        <v>428</v>
      </c>
      <c r="B220" s="2752"/>
      <c r="C220" s="2752"/>
      <c r="D220" s="1147" t="s">
        <v>744</v>
      </c>
      <c r="E220" s="559"/>
      <c r="F220" s="532"/>
      <c r="G220" s="532"/>
      <c r="H220" s="532"/>
      <c r="I220" s="532"/>
    </row>
    <row r="221" spans="1:9" ht="18" customHeight="1" x14ac:dyDescent="0.25">
      <c r="A221" s="2752" t="s">
        <v>92</v>
      </c>
      <c r="B221" s="2752"/>
      <c r="C221" s="2752"/>
      <c r="D221" s="1147" t="s">
        <v>744</v>
      </c>
      <c r="I221" s="551"/>
    </row>
    <row r="222" spans="1:9" ht="18" customHeight="1" x14ac:dyDescent="0.25">
      <c r="A222" s="2752" t="s">
        <v>93</v>
      </c>
      <c r="B222" s="2752"/>
      <c r="C222" s="2752"/>
      <c r="D222" s="1147" t="s">
        <v>744</v>
      </c>
      <c r="E222" s="560"/>
      <c r="F222" s="561"/>
      <c r="G222" s="561"/>
      <c r="H222" s="561"/>
      <c r="I222" s="562"/>
    </row>
    <row r="223" spans="1:9" ht="18" customHeight="1" x14ac:dyDescent="0.25">
      <c r="A223" s="2752" t="s">
        <v>94</v>
      </c>
      <c r="B223" s="2752"/>
      <c r="C223" s="2752"/>
      <c r="D223" s="1147" t="s">
        <v>744</v>
      </c>
      <c r="E223" s="563"/>
      <c r="F223" s="562"/>
      <c r="G223" s="562"/>
      <c r="H223" s="562"/>
      <c r="I223" s="562"/>
    </row>
    <row r="224" spans="1:9" ht="18" customHeight="1" x14ac:dyDescent="0.25">
      <c r="A224" s="2752" t="s">
        <v>95</v>
      </c>
      <c r="B224" s="2752"/>
      <c r="C224" s="2752"/>
      <c r="D224" s="1147" t="s">
        <v>745</v>
      </c>
      <c r="E224" s="563"/>
      <c r="F224" s="562"/>
      <c r="G224" s="562"/>
      <c r="H224" s="562"/>
      <c r="I224" s="562"/>
    </row>
    <row r="225" spans="1:9" ht="18" customHeight="1" x14ac:dyDescent="0.25">
      <c r="A225" s="2752" t="s">
        <v>96</v>
      </c>
      <c r="B225" s="2752"/>
      <c r="C225" s="2752"/>
      <c r="D225" s="1147" t="s">
        <v>744</v>
      </c>
      <c r="E225" s="563"/>
      <c r="F225" s="562"/>
      <c r="G225" s="562"/>
      <c r="H225" s="562"/>
      <c r="I225" s="562"/>
    </row>
    <row r="226" spans="1:9" ht="18" customHeight="1" x14ac:dyDescent="0.25">
      <c r="A226" s="2752" t="s">
        <v>97</v>
      </c>
      <c r="B226" s="2752"/>
      <c r="C226" s="2752"/>
      <c r="D226" s="1147" t="s">
        <v>745</v>
      </c>
      <c r="E226" s="563"/>
      <c r="F226" s="562"/>
      <c r="G226" s="562"/>
      <c r="H226" s="562"/>
      <c r="I226" s="562"/>
    </row>
    <row r="227" spans="1:9" ht="18" customHeight="1" x14ac:dyDescent="0.25">
      <c r="A227" s="2752" t="s">
        <v>98</v>
      </c>
      <c r="B227" s="2752"/>
      <c r="C227" s="2752"/>
      <c r="D227" s="1147" t="s">
        <v>745</v>
      </c>
      <c r="E227" s="563"/>
      <c r="F227" s="562"/>
      <c r="G227" s="562"/>
      <c r="H227" s="562"/>
      <c r="I227" s="562"/>
    </row>
    <row r="228" spans="1:9" ht="18" customHeight="1" x14ac:dyDescent="0.25">
      <c r="A228" s="2755" t="s">
        <v>99</v>
      </c>
      <c r="B228" s="2767"/>
      <c r="C228" s="2756"/>
      <c r="D228" s="1147" t="s">
        <v>745</v>
      </c>
      <c r="E228" s="563"/>
      <c r="F228" s="562"/>
      <c r="G228" s="562"/>
      <c r="H228" s="562"/>
      <c r="I228" s="562"/>
    </row>
    <row r="229" spans="1:9" ht="18" customHeight="1" x14ac:dyDescent="0.25">
      <c r="A229" s="2755" t="s">
        <v>426</v>
      </c>
      <c r="B229" s="2767"/>
      <c r="C229" s="2756"/>
      <c r="D229" s="1147" t="s">
        <v>744</v>
      </c>
      <c r="E229" s="563"/>
      <c r="F229" s="562"/>
      <c r="G229" s="562"/>
      <c r="H229" s="562"/>
      <c r="I229" s="562"/>
    </row>
    <row r="230" spans="1:9" ht="18" customHeight="1" x14ac:dyDescent="0.25">
      <c r="A230" s="2755" t="s">
        <v>429</v>
      </c>
      <c r="B230" s="2767"/>
      <c r="C230" s="2756"/>
      <c r="D230" s="1147" t="s">
        <v>744</v>
      </c>
      <c r="E230" s="563"/>
      <c r="F230" s="562"/>
      <c r="G230" s="562"/>
      <c r="H230" s="562"/>
      <c r="I230" s="562"/>
    </row>
    <row r="231" spans="1:9" ht="18" customHeight="1" x14ac:dyDescent="0.25">
      <c r="A231" s="2755" t="s">
        <v>320</v>
      </c>
      <c r="B231" s="2767"/>
      <c r="C231" s="2756"/>
      <c r="D231" s="1147" t="s">
        <v>745</v>
      </c>
      <c r="E231" s="563"/>
      <c r="F231" s="562"/>
      <c r="G231" s="562"/>
      <c r="H231" s="562"/>
      <c r="I231" s="562"/>
    </row>
    <row r="232" spans="1:9" ht="18" customHeight="1" x14ac:dyDescent="0.25">
      <c r="A232" s="2755" t="s">
        <v>100</v>
      </c>
      <c r="B232" s="2767"/>
      <c r="C232" s="2756"/>
      <c r="D232" s="1147" t="s">
        <v>745</v>
      </c>
      <c r="E232" s="563"/>
      <c r="F232" s="562"/>
      <c r="G232" s="562"/>
      <c r="H232" s="562"/>
      <c r="I232" s="562"/>
    </row>
    <row r="233" spans="1:9" ht="18" customHeight="1" x14ac:dyDescent="0.25">
      <c r="A233" s="2755" t="s">
        <v>101</v>
      </c>
      <c r="B233" s="2767"/>
      <c r="C233" s="2756"/>
      <c r="D233" s="1147" t="s">
        <v>744</v>
      </c>
      <c r="E233" s="563"/>
      <c r="F233" s="562"/>
      <c r="G233" s="562"/>
      <c r="H233" s="562"/>
      <c r="I233" s="562"/>
    </row>
    <row r="234" spans="1:9" ht="18" customHeight="1" x14ac:dyDescent="0.25">
      <c r="A234" s="2755" t="s">
        <v>102</v>
      </c>
      <c r="B234" s="2767"/>
      <c r="C234" s="2756"/>
      <c r="D234" s="510" t="s">
        <v>745</v>
      </c>
      <c r="E234" s="563"/>
      <c r="F234" s="562"/>
      <c r="G234" s="562"/>
      <c r="H234" s="562"/>
      <c r="I234" s="562"/>
    </row>
    <row r="235" spans="1:9" ht="18" customHeight="1" x14ac:dyDescent="0.25">
      <c r="A235" s="2755" t="s">
        <v>430</v>
      </c>
      <c r="B235" s="2767"/>
      <c r="C235" s="2756"/>
      <c r="D235" s="510" t="s">
        <v>744</v>
      </c>
      <c r="E235" s="563"/>
      <c r="F235" s="562"/>
      <c r="G235" s="562"/>
      <c r="H235" s="562"/>
      <c r="I235" s="562"/>
    </row>
    <row r="236" spans="1:9" ht="18" customHeight="1" x14ac:dyDescent="0.25">
      <c r="A236" s="2755" t="s">
        <v>103</v>
      </c>
      <c r="B236" s="2767"/>
      <c r="C236" s="2756"/>
      <c r="D236" s="510" t="s">
        <v>750</v>
      </c>
      <c r="E236" s="563"/>
      <c r="F236" s="562"/>
      <c r="G236" s="562"/>
      <c r="H236" s="562"/>
      <c r="I236" s="562"/>
    </row>
    <row r="237" spans="1:9" ht="18" customHeight="1" x14ac:dyDescent="0.25">
      <c r="A237" s="2755" t="s">
        <v>432</v>
      </c>
      <c r="B237" s="2767"/>
      <c r="C237" s="2756"/>
      <c r="D237" s="510" t="s">
        <v>750</v>
      </c>
      <c r="E237" s="563"/>
      <c r="F237" s="562"/>
      <c r="G237" s="562"/>
      <c r="H237" s="562"/>
      <c r="I237" s="562"/>
    </row>
    <row r="238" spans="1:9" ht="18" customHeight="1" x14ac:dyDescent="0.25">
      <c r="A238" s="2786" t="s">
        <v>431</v>
      </c>
      <c r="B238" s="2787"/>
      <c r="C238" s="2793"/>
      <c r="D238" s="510" t="s">
        <v>750</v>
      </c>
      <c r="E238" s="563"/>
      <c r="F238" s="562"/>
      <c r="G238" s="562"/>
      <c r="H238" s="562"/>
      <c r="I238" s="562"/>
    </row>
    <row r="239" spans="1:9" ht="18" customHeight="1" x14ac:dyDescent="0.25">
      <c r="A239" s="541"/>
      <c r="B239" s="541"/>
      <c r="C239" s="541"/>
      <c r="D239" s="541"/>
      <c r="E239" s="562"/>
      <c r="F239" s="562"/>
      <c r="G239" s="562"/>
      <c r="H239" s="562"/>
      <c r="I239" s="562"/>
    </row>
    <row r="240" spans="1:9" ht="18" customHeight="1" x14ac:dyDescent="0.25">
      <c r="A240" s="541"/>
      <c r="B240" s="541"/>
      <c r="C240" s="541"/>
      <c r="D240" s="541"/>
      <c r="E240" s="562"/>
      <c r="F240" s="562"/>
      <c r="G240" s="562"/>
      <c r="H240" s="562"/>
      <c r="I240" s="562"/>
    </row>
    <row r="241" spans="1:9" ht="18" customHeight="1" x14ac:dyDescent="0.25">
      <c r="A241" s="541"/>
      <c r="B241" s="541"/>
      <c r="C241" s="541"/>
      <c r="D241" s="541"/>
      <c r="E241" s="562"/>
      <c r="F241" s="562"/>
      <c r="G241" s="562"/>
      <c r="H241" s="562"/>
      <c r="I241" s="562"/>
    </row>
    <row r="242" spans="1:9" ht="18" customHeight="1" x14ac:dyDescent="0.25">
      <c r="A242" s="541"/>
      <c r="B242" s="541"/>
      <c r="C242" s="541"/>
      <c r="D242" s="541"/>
      <c r="E242" s="562"/>
      <c r="F242" s="562"/>
      <c r="G242" s="562"/>
      <c r="H242" s="562"/>
      <c r="I242" s="562"/>
    </row>
    <row r="243" spans="1:9" ht="18" customHeight="1" x14ac:dyDescent="0.25">
      <c r="A243" s="541"/>
      <c r="B243" s="541"/>
      <c r="C243" s="541"/>
      <c r="D243" s="541"/>
      <c r="E243" s="541"/>
      <c r="F243" s="541"/>
      <c r="G243" s="541"/>
      <c r="H243" s="541"/>
      <c r="I243" s="541"/>
    </row>
    <row r="244" spans="1:9" ht="18" customHeight="1" x14ac:dyDescent="0.25">
      <c r="A244" s="2794" t="s">
        <v>451</v>
      </c>
      <c r="B244" s="2795"/>
      <c r="C244" s="2795"/>
      <c r="D244" s="2795"/>
      <c r="E244" s="2795"/>
      <c r="F244" s="2795"/>
      <c r="G244" s="2795"/>
      <c r="H244" s="2796"/>
      <c r="I244" s="551"/>
    </row>
    <row r="245" spans="1:9" ht="18" customHeight="1" x14ac:dyDescent="0.25">
      <c r="A245" s="2762" t="s">
        <v>47</v>
      </c>
      <c r="B245" s="2763"/>
      <c r="C245" s="2763"/>
      <c r="D245" s="710" t="s">
        <v>52</v>
      </c>
      <c r="E245" s="2763" t="s">
        <v>47</v>
      </c>
      <c r="F245" s="2763"/>
      <c r="G245" s="2763"/>
      <c r="H245" s="1146" t="s">
        <v>52</v>
      </c>
    </row>
    <row r="246" spans="1:9" ht="18" customHeight="1" x14ac:dyDescent="0.25">
      <c r="A246" s="2755" t="s">
        <v>418</v>
      </c>
      <c r="B246" s="2767"/>
      <c r="C246" s="2756"/>
      <c r="D246" s="1147" t="s">
        <v>746</v>
      </c>
      <c r="E246" s="2755" t="s">
        <v>342</v>
      </c>
      <c r="F246" s="2767"/>
      <c r="G246" s="2756"/>
      <c r="H246" s="1147" t="s">
        <v>750</v>
      </c>
    </row>
    <row r="247" spans="1:9" ht="18" customHeight="1" x14ac:dyDescent="0.25">
      <c r="A247" s="2755" t="s">
        <v>340</v>
      </c>
      <c r="B247" s="2767"/>
      <c r="C247" s="2756"/>
      <c r="D247" s="1147" t="s">
        <v>746</v>
      </c>
      <c r="E247" s="2797" t="s">
        <v>345</v>
      </c>
      <c r="F247" s="2798"/>
      <c r="G247" s="2799"/>
      <c r="H247" s="1147" t="s">
        <v>744</v>
      </c>
    </row>
    <row r="248" spans="1:9" ht="18" customHeight="1" x14ac:dyDescent="0.25">
      <c r="A248" s="2755" t="s">
        <v>417</v>
      </c>
      <c r="B248" s="2767"/>
      <c r="C248" s="2756"/>
      <c r="D248" s="1148" t="s">
        <v>746</v>
      </c>
      <c r="E248" s="2755" t="s">
        <v>341</v>
      </c>
      <c r="F248" s="2767"/>
      <c r="G248" s="2756"/>
      <c r="H248" s="1148" t="s">
        <v>744</v>
      </c>
    </row>
    <row r="249" spans="1:9" ht="18" customHeight="1" x14ac:dyDescent="0.25">
      <c r="A249" s="2755" t="s">
        <v>427</v>
      </c>
      <c r="B249" s="2767"/>
      <c r="C249" s="2756"/>
      <c r="D249" s="1148" t="s">
        <v>750</v>
      </c>
      <c r="E249" s="2755" t="s">
        <v>422</v>
      </c>
      <c r="F249" s="2767"/>
      <c r="G249" s="2756"/>
      <c r="H249" s="1148" t="s">
        <v>744</v>
      </c>
    </row>
    <row r="250" spans="1:9" ht="18" customHeight="1" x14ac:dyDescent="0.25">
      <c r="A250" s="2755" t="s">
        <v>419</v>
      </c>
      <c r="B250" s="2767"/>
      <c r="C250" s="2756"/>
      <c r="D250" s="1147" t="s">
        <v>745</v>
      </c>
      <c r="E250" s="2755" t="s">
        <v>423</v>
      </c>
      <c r="F250" s="2767"/>
      <c r="G250" s="2756"/>
      <c r="H250" s="1147" t="s">
        <v>744</v>
      </c>
    </row>
    <row r="251" spans="1:9" ht="18" customHeight="1" x14ac:dyDescent="0.25">
      <c r="A251" s="2755" t="s">
        <v>104</v>
      </c>
      <c r="B251" s="2767"/>
      <c r="C251" s="2756"/>
      <c r="D251" s="1147" t="s">
        <v>745</v>
      </c>
      <c r="E251" s="2755" t="s">
        <v>344</v>
      </c>
      <c r="F251" s="2767"/>
      <c r="G251" s="2756"/>
      <c r="H251" s="1147" t="s">
        <v>744</v>
      </c>
    </row>
    <row r="252" spans="1:9" ht="18" customHeight="1" x14ac:dyDescent="0.25">
      <c r="A252" s="2755" t="s">
        <v>105</v>
      </c>
      <c r="B252" s="2767"/>
      <c r="C252" s="2756"/>
      <c r="D252" s="1148" t="s">
        <v>750</v>
      </c>
      <c r="E252" s="2755" t="s">
        <v>343</v>
      </c>
      <c r="F252" s="2767"/>
      <c r="G252" s="2756"/>
      <c r="H252" s="1148" t="s">
        <v>744</v>
      </c>
    </row>
    <row r="253" spans="1:9" ht="18" customHeight="1" x14ac:dyDescent="0.25">
      <c r="A253" s="2755" t="s">
        <v>106</v>
      </c>
      <c r="B253" s="2767"/>
      <c r="C253" s="2756"/>
      <c r="D253" s="511" t="s">
        <v>746</v>
      </c>
      <c r="E253" s="2810"/>
      <c r="F253" s="2770"/>
      <c r="G253" s="2811"/>
      <c r="H253" s="511"/>
    </row>
    <row r="254" spans="1:9" ht="18" customHeight="1" x14ac:dyDescent="0.25">
      <c r="A254" s="2752" t="s">
        <v>107</v>
      </c>
      <c r="B254" s="2752"/>
      <c r="C254" s="2752"/>
      <c r="D254" s="511" t="s">
        <v>746</v>
      </c>
      <c r="E254" s="2810"/>
      <c r="F254" s="2770"/>
      <c r="G254" s="2811"/>
      <c r="H254" s="511"/>
    </row>
    <row r="255" spans="1:9" ht="18" customHeight="1" x14ac:dyDescent="0.25">
      <c r="A255" s="2773" t="s">
        <v>62</v>
      </c>
      <c r="B255" s="2774"/>
      <c r="C255" s="2774"/>
      <c r="D255" s="2774"/>
      <c r="E255" s="2774"/>
      <c r="F255" s="2774"/>
      <c r="G255" s="2774"/>
      <c r="H255" s="2775"/>
      <c r="I255" s="512"/>
    </row>
    <row r="256" spans="1:9" ht="18" customHeight="1" x14ac:dyDescent="0.25">
      <c r="A256" s="564"/>
      <c r="B256" s="564"/>
      <c r="C256" s="564"/>
      <c r="D256" s="565"/>
      <c r="E256" s="513"/>
      <c r="F256" s="513"/>
      <c r="G256" s="513"/>
      <c r="H256" s="513"/>
      <c r="I256" s="513"/>
    </row>
    <row r="257" spans="1:9" ht="18" customHeight="1" x14ac:dyDescent="0.25">
      <c r="A257" s="564"/>
      <c r="B257" s="564"/>
      <c r="C257" s="564"/>
      <c r="D257" s="565"/>
      <c r="E257" s="513"/>
      <c r="F257" s="513"/>
      <c r="G257" s="513"/>
      <c r="H257" s="513"/>
      <c r="I257" s="513"/>
    </row>
    <row r="258" spans="1:9" ht="18" customHeight="1" x14ac:dyDescent="0.25">
      <c r="A258" s="564"/>
      <c r="B258" s="564"/>
      <c r="C258" s="564"/>
      <c r="D258" s="565"/>
      <c r="E258" s="513"/>
      <c r="F258" s="513"/>
      <c r="G258" s="513"/>
      <c r="H258" s="513"/>
      <c r="I258" s="513"/>
    </row>
    <row r="259" spans="1:9" ht="18" customHeight="1" x14ac:dyDescent="0.25">
      <c r="A259" s="564"/>
      <c r="B259" s="564"/>
      <c r="C259" s="564"/>
      <c r="D259" s="565"/>
      <c r="E259" s="513"/>
      <c r="F259" s="513"/>
      <c r="G259" s="513"/>
      <c r="H259" s="513"/>
      <c r="I259" s="513"/>
    </row>
    <row r="260" spans="1:9" ht="18" customHeight="1" x14ac:dyDescent="0.25">
      <c r="A260" s="564"/>
      <c r="B260" s="564"/>
      <c r="C260" s="564"/>
      <c r="D260" s="565"/>
      <c r="E260" s="513"/>
      <c r="F260" s="513"/>
      <c r="G260" s="513"/>
      <c r="H260" s="513"/>
      <c r="I260" s="513"/>
    </row>
    <row r="261" spans="1:9" ht="18" customHeight="1" x14ac:dyDescent="0.25">
      <c r="A261" s="564"/>
      <c r="B261" s="564"/>
      <c r="C261" s="564"/>
      <c r="D261" s="565"/>
      <c r="E261" s="513"/>
      <c r="F261" s="513"/>
      <c r="G261" s="513"/>
      <c r="H261" s="513"/>
      <c r="I261" s="513"/>
    </row>
    <row r="262" spans="1:9" ht="18" customHeight="1" x14ac:dyDescent="0.25">
      <c r="A262" s="564"/>
      <c r="B262" s="564"/>
      <c r="C262" s="564"/>
      <c r="D262" s="565"/>
      <c r="E262" s="513"/>
      <c r="F262" s="513"/>
      <c r="G262" s="513"/>
      <c r="H262" s="513"/>
      <c r="I262" s="513"/>
    </row>
    <row r="263" spans="1:9" ht="18" customHeight="1" x14ac:dyDescent="0.25">
      <c r="A263" s="564"/>
      <c r="B263" s="564"/>
      <c r="C263" s="564"/>
      <c r="D263" s="565"/>
      <c r="E263" s="513"/>
      <c r="F263" s="513"/>
      <c r="G263" s="513"/>
      <c r="H263" s="513"/>
      <c r="I263" s="513"/>
    </row>
    <row r="264" spans="1:9" ht="18" customHeight="1" x14ac:dyDescent="0.25">
      <c r="A264" s="564"/>
      <c r="B264" s="564"/>
      <c r="C264" s="564"/>
      <c r="D264" s="565"/>
      <c r="E264" s="513"/>
      <c r="F264" s="513"/>
      <c r="G264" s="513"/>
      <c r="H264" s="513"/>
      <c r="I264" s="513"/>
    </row>
    <row r="265" spans="1:9" ht="18" customHeight="1" x14ac:dyDescent="0.25">
      <c r="A265" s="564"/>
      <c r="B265" s="564"/>
      <c r="C265" s="564"/>
      <c r="D265" s="565"/>
      <c r="E265" s="513"/>
      <c r="F265" s="513"/>
      <c r="G265" s="513"/>
      <c r="H265" s="513"/>
      <c r="I265" s="513"/>
    </row>
    <row r="266" spans="1:9" ht="18" customHeight="1" x14ac:dyDescent="0.25">
      <c r="A266" s="564"/>
      <c r="B266" s="564"/>
      <c r="C266" s="564"/>
      <c r="D266" s="565"/>
      <c r="E266" s="513"/>
      <c r="F266" s="513"/>
      <c r="G266" s="513"/>
      <c r="H266" s="513"/>
      <c r="I266" s="513"/>
    </row>
    <row r="267" spans="1:9" ht="18" customHeight="1" x14ac:dyDescent="0.25">
      <c r="A267" s="564"/>
      <c r="B267" s="564"/>
      <c r="C267" s="564"/>
      <c r="D267" s="565"/>
      <c r="E267" s="513"/>
      <c r="F267" s="513"/>
      <c r="G267" s="513"/>
      <c r="H267" s="513"/>
      <c r="I267" s="513"/>
    </row>
    <row r="268" spans="1:9" ht="18" customHeight="1" x14ac:dyDescent="0.25">
      <c r="A268" s="564"/>
      <c r="B268" s="564"/>
      <c r="C268" s="564"/>
      <c r="D268" s="565"/>
      <c r="E268" s="513"/>
      <c r="F268" s="513"/>
      <c r="G268" s="513"/>
      <c r="H268" s="513"/>
      <c r="I268" s="513"/>
    </row>
    <row r="269" spans="1:9" ht="18" customHeight="1" x14ac:dyDescent="0.25">
      <c r="A269" s="564"/>
      <c r="B269" s="564"/>
      <c r="C269" s="564"/>
      <c r="D269" s="565"/>
      <c r="E269" s="513"/>
      <c r="F269" s="513"/>
      <c r="G269" s="513"/>
      <c r="H269" s="513"/>
      <c r="I269" s="513"/>
    </row>
    <row r="270" spans="1:9" ht="18" customHeight="1" x14ac:dyDescent="0.25">
      <c r="A270" s="564"/>
      <c r="B270" s="564"/>
      <c r="C270" s="564"/>
      <c r="D270" s="565"/>
      <c r="E270" s="513"/>
      <c r="F270" s="513"/>
      <c r="G270" s="513"/>
      <c r="H270" s="513"/>
      <c r="I270" s="513"/>
    </row>
    <row r="271" spans="1:9" ht="18" customHeight="1" x14ac:dyDescent="0.25">
      <c r="A271" s="2812" t="s">
        <v>374</v>
      </c>
      <c r="B271" s="2812"/>
      <c r="C271" s="2812"/>
      <c r="D271" s="2812"/>
      <c r="E271" s="2812"/>
      <c r="F271" s="2812"/>
      <c r="G271" s="2812"/>
      <c r="H271" s="2812"/>
      <c r="I271" s="513"/>
    </row>
    <row r="272" spans="1:9" ht="18" customHeight="1" x14ac:dyDescent="0.25">
      <c r="A272" s="514"/>
      <c r="B272" s="515"/>
      <c r="C272" s="2800" t="s">
        <v>108</v>
      </c>
      <c r="D272" s="2801"/>
      <c r="E272" s="712" t="s">
        <v>109</v>
      </c>
      <c r="F272" s="2800" t="s">
        <v>108</v>
      </c>
      <c r="G272" s="2801"/>
      <c r="H272" s="516" t="s">
        <v>109</v>
      </c>
      <c r="I272" s="517"/>
    </row>
    <row r="273" spans="1:9" ht="18" customHeight="1" x14ac:dyDescent="0.25">
      <c r="A273" s="2802"/>
      <c r="B273" s="2803"/>
      <c r="C273" s="2804"/>
      <c r="D273" s="2805"/>
      <c r="E273" s="518">
        <v>0</v>
      </c>
      <c r="F273" s="2806"/>
      <c r="G273" s="2807"/>
      <c r="H273" s="518">
        <v>0</v>
      </c>
      <c r="I273" s="517"/>
    </row>
    <row r="274" spans="1:9" ht="18" customHeight="1" x14ac:dyDescent="0.25">
      <c r="A274" s="2808" t="s">
        <v>110</v>
      </c>
      <c r="B274" s="2809"/>
      <c r="C274" s="2804"/>
      <c r="D274" s="2805"/>
      <c r="E274" s="1185">
        <v>0</v>
      </c>
      <c r="F274" s="2806"/>
      <c r="G274" s="2807"/>
      <c r="H274" s="1185">
        <v>0</v>
      </c>
      <c r="I274" s="517"/>
    </row>
    <row r="275" spans="1:9" ht="18" customHeight="1" x14ac:dyDescent="0.25">
      <c r="A275" s="2816" t="s">
        <v>111</v>
      </c>
      <c r="B275" s="2817"/>
      <c r="C275" s="711"/>
      <c r="D275" s="1129"/>
      <c r="E275" s="1185">
        <v>0</v>
      </c>
      <c r="F275" s="1130"/>
      <c r="G275" s="1131"/>
      <c r="H275" s="1185">
        <v>0</v>
      </c>
      <c r="I275" s="517"/>
    </row>
    <row r="276" spans="1:9" ht="18" customHeight="1" x14ac:dyDescent="0.25">
      <c r="A276" s="519"/>
      <c r="B276" s="520"/>
      <c r="C276" s="711"/>
      <c r="D276" s="1129"/>
      <c r="E276" s="1185">
        <v>0</v>
      </c>
      <c r="F276" s="1130"/>
      <c r="G276" s="1131"/>
      <c r="H276" s="1185">
        <v>0</v>
      </c>
      <c r="I276" s="517"/>
    </row>
    <row r="277" spans="1:9" ht="18" customHeight="1" x14ac:dyDescent="0.25">
      <c r="A277" s="521"/>
      <c r="B277" s="522"/>
      <c r="C277" s="2804"/>
      <c r="D277" s="2805"/>
      <c r="E277" s="1185">
        <v>0</v>
      </c>
      <c r="F277" s="2806"/>
      <c r="G277" s="2807"/>
      <c r="H277" s="1185">
        <v>0</v>
      </c>
      <c r="I277" s="517"/>
    </row>
    <row r="278" spans="1:9" ht="18" customHeight="1" x14ac:dyDescent="0.25">
      <c r="A278" s="2818" t="s">
        <v>112</v>
      </c>
      <c r="B278" s="2819"/>
      <c r="C278" s="2820">
        <f>E273+E274+E275+E276+E277+H273+H274+H275+H276+H277/10</f>
        <v>0</v>
      </c>
      <c r="D278" s="2821"/>
      <c r="E278" s="1150" t="s">
        <v>109</v>
      </c>
      <c r="F278" s="2820">
        <f>C278*C32</f>
        <v>0</v>
      </c>
      <c r="G278" s="2821"/>
      <c r="H278" s="523" t="s">
        <v>25</v>
      </c>
      <c r="I278" s="517"/>
    </row>
    <row r="279" spans="1:9" ht="18" customHeight="1" x14ac:dyDescent="0.25">
      <c r="B279" s="525"/>
      <c r="C279" s="2813" t="s">
        <v>113</v>
      </c>
      <c r="D279" s="2813"/>
      <c r="E279" s="2813"/>
      <c r="F279" s="2813"/>
      <c r="G279" s="2813"/>
      <c r="H279" s="2813"/>
      <c r="I279" s="517"/>
    </row>
    <row r="280" spans="1:9" ht="18" customHeight="1" x14ac:dyDescent="0.25">
      <c r="A280" s="514"/>
      <c r="B280" s="515"/>
      <c r="C280" s="2814" t="s">
        <v>108</v>
      </c>
      <c r="D280" s="2815"/>
      <c r="E280" s="713" t="s">
        <v>109</v>
      </c>
      <c r="F280" s="2814" t="s">
        <v>108</v>
      </c>
      <c r="G280" s="2815"/>
      <c r="H280" s="714" t="s">
        <v>109</v>
      </c>
      <c r="I280" s="517"/>
    </row>
    <row r="281" spans="1:9" ht="18" customHeight="1" x14ac:dyDescent="0.25">
      <c r="A281" s="2802"/>
      <c r="B281" s="2803"/>
      <c r="C281" s="2804"/>
      <c r="D281" s="2805"/>
      <c r="E281" s="518">
        <v>0</v>
      </c>
      <c r="F281" s="2806"/>
      <c r="G281" s="2807"/>
      <c r="H281" s="518">
        <v>0</v>
      </c>
      <c r="I281" s="517"/>
    </row>
    <row r="282" spans="1:9" ht="18" customHeight="1" x14ac:dyDescent="0.25">
      <c r="A282" s="2808" t="s">
        <v>37</v>
      </c>
      <c r="B282" s="2809"/>
      <c r="C282" s="2804"/>
      <c r="D282" s="2805"/>
      <c r="E282" s="1185">
        <v>0</v>
      </c>
      <c r="F282" s="2806"/>
      <c r="G282" s="2807"/>
      <c r="H282" s="1185">
        <v>0</v>
      </c>
      <c r="I282" s="517"/>
    </row>
    <row r="283" spans="1:9" ht="18" customHeight="1" x14ac:dyDescent="0.25">
      <c r="A283" s="2816" t="s">
        <v>111</v>
      </c>
      <c r="B283" s="2817"/>
      <c r="C283" s="2804"/>
      <c r="D283" s="2805"/>
      <c r="E283" s="1185">
        <v>0</v>
      </c>
      <c r="F283" s="2806"/>
      <c r="G283" s="2807"/>
      <c r="H283" s="1185">
        <v>0</v>
      </c>
      <c r="I283" s="517"/>
    </row>
    <row r="284" spans="1:9" ht="18" customHeight="1" x14ac:dyDescent="0.25">
      <c r="A284" s="519"/>
      <c r="B284" s="520"/>
      <c r="C284" s="2804"/>
      <c r="D284" s="2805"/>
      <c r="E284" s="1185">
        <v>0</v>
      </c>
      <c r="F284" s="2806"/>
      <c r="G284" s="2807"/>
      <c r="H284" s="1185">
        <v>0</v>
      </c>
      <c r="I284" s="517"/>
    </row>
    <row r="285" spans="1:9" ht="18" customHeight="1" x14ac:dyDescent="0.25">
      <c r="A285" s="521"/>
      <c r="B285" s="522"/>
      <c r="C285" s="2804"/>
      <c r="D285" s="2805"/>
      <c r="E285" s="1185">
        <v>0</v>
      </c>
      <c r="F285" s="2806"/>
      <c r="G285" s="2807"/>
      <c r="H285" s="1185">
        <v>0</v>
      </c>
      <c r="I285" s="517"/>
    </row>
    <row r="286" spans="1:9" ht="18" customHeight="1" x14ac:dyDescent="0.25">
      <c r="A286" s="2818" t="s">
        <v>112</v>
      </c>
      <c r="B286" s="2819"/>
      <c r="C286" s="2820">
        <f>E281+E282+E283+E284+E285+H281+H282+H283+H284+H285/10</f>
        <v>0</v>
      </c>
      <c r="D286" s="2821"/>
      <c r="E286" s="1150" t="s">
        <v>109</v>
      </c>
      <c r="F286" s="2820">
        <f>C286*C32</f>
        <v>0</v>
      </c>
      <c r="G286" s="2821"/>
      <c r="H286" s="523" t="s">
        <v>25</v>
      </c>
      <c r="I286" s="517"/>
    </row>
    <row r="287" spans="1:9" ht="18" customHeight="1" x14ac:dyDescent="0.25">
      <c r="B287" s="526"/>
      <c r="C287" s="2834" t="s">
        <v>114</v>
      </c>
      <c r="D287" s="2834"/>
      <c r="E287" s="2834"/>
      <c r="F287" s="2834"/>
      <c r="G287" s="2834"/>
      <c r="H287" s="2834"/>
      <c r="I287" s="517"/>
    </row>
    <row r="288" spans="1:9" ht="18" customHeight="1" x14ac:dyDescent="0.25">
      <c r="A288" s="1962" t="s">
        <v>115</v>
      </c>
      <c r="B288" s="2835"/>
      <c r="C288" s="2814" t="s">
        <v>25</v>
      </c>
      <c r="D288" s="2836"/>
      <c r="E288" s="527"/>
      <c r="F288" s="527"/>
      <c r="G288" s="527"/>
      <c r="H288" s="527"/>
      <c r="I288" s="517"/>
    </row>
    <row r="289" spans="1:9" ht="18" customHeight="1" x14ac:dyDescent="0.25">
      <c r="A289" s="2837" t="s">
        <v>25</v>
      </c>
      <c r="B289" s="2838"/>
      <c r="C289" s="2806">
        <v>0</v>
      </c>
      <c r="D289" s="2807"/>
      <c r="E289" s="527"/>
      <c r="F289" s="527"/>
      <c r="G289" s="527"/>
      <c r="H289" s="527"/>
      <c r="I289" s="517"/>
    </row>
    <row r="290" spans="1:9" ht="18" customHeight="1" x14ac:dyDescent="0.25">
      <c r="A290" s="2818" t="s">
        <v>112</v>
      </c>
      <c r="B290" s="2819"/>
      <c r="C290" s="2820">
        <f>C289/C32</f>
        <v>0</v>
      </c>
      <c r="D290" s="2821"/>
      <c r="E290" s="528" t="s">
        <v>109</v>
      </c>
      <c r="F290" s="2820">
        <f>C290*C32</f>
        <v>0</v>
      </c>
      <c r="G290" s="2821"/>
      <c r="H290" s="523" t="s">
        <v>25</v>
      </c>
      <c r="I290" s="517"/>
    </row>
    <row r="291" spans="1:9" ht="18" customHeight="1" x14ac:dyDescent="0.25">
      <c r="B291" s="525"/>
      <c r="C291" s="2813"/>
      <c r="D291" s="2813"/>
      <c r="E291" s="2813"/>
      <c r="F291" s="2813"/>
      <c r="G291" s="2813"/>
      <c r="H291" s="2813"/>
      <c r="I291" s="517"/>
    </row>
    <row r="292" spans="1:9" ht="18" customHeight="1" x14ac:dyDescent="0.25">
      <c r="A292" s="1962" t="s">
        <v>116</v>
      </c>
      <c r="B292" s="2822"/>
      <c r="C292" s="2823">
        <f>C278+C286+C290</f>
        <v>0</v>
      </c>
      <c r="D292" s="2824"/>
      <c r="E292" s="2827" t="s">
        <v>25</v>
      </c>
      <c r="F292" s="2828"/>
      <c r="G292" s="2823">
        <f>C292*C32</f>
        <v>0</v>
      </c>
      <c r="H292" s="2831"/>
      <c r="I292" s="517"/>
    </row>
    <row r="293" spans="1:9" ht="18" customHeight="1" x14ac:dyDescent="0.25">
      <c r="A293" s="1964" t="s">
        <v>117</v>
      </c>
      <c r="B293" s="2833"/>
      <c r="C293" s="2825"/>
      <c r="D293" s="2826"/>
      <c r="E293" s="2829"/>
      <c r="F293" s="2830"/>
      <c r="G293" s="2825"/>
      <c r="H293" s="2832"/>
      <c r="I293" s="517"/>
    </row>
    <row r="294" spans="1:9" ht="18" customHeight="1" x14ac:dyDescent="0.25">
      <c r="A294" s="2834" t="s">
        <v>375</v>
      </c>
      <c r="B294" s="2834"/>
      <c r="C294" s="2834"/>
      <c r="D294" s="2834"/>
      <c r="E294" s="2834"/>
      <c r="F294" s="2834"/>
      <c r="G294" s="2834"/>
      <c r="H294" s="2834"/>
      <c r="I294" s="517"/>
    </row>
    <row r="295" spans="1:9" ht="18" customHeight="1" x14ac:dyDescent="0.25">
      <c r="A295" s="529"/>
      <c r="B295" s="529"/>
      <c r="C295" s="529"/>
      <c r="D295" s="529"/>
      <c r="E295" s="529"/>
      <c r="F295" s="529"/>
      <c r="G295" s="529"/>
      <c r="H295" s="529"/>
      <c r="I295" s="517"/>
    </row>
    <row r="296" spans="1:9" ht="18" customHeight="1" x14ac:dyDescent="0.25">
      <c r="A296" s="529"/>
      <c r="B296" s="529"/>
      <c r="C296" s="529"/>
      <c r="D296" s="529"/>
      <c r="E296" s="529"/>
      <c r="F296" s="529"/>
      <c r="H296" s="529"/>
      <c r="I296" s="517"/>
    </row>
    <row r="297" spans="1:9" ht="18" customHeight="1" x14ac:dyDescent="0.25">
      <c r="A297" s="529"/>
      <c r="B297" s="529"/>
      <c r="C297" s="529"/>
      <c r="D297" s="529"/>
      <c r="E297" s="529"/>
      <c r="F297" s="529"/>
      <c r="G297" s="529"/>
      <c r="H297" s="529"/>
      <c r="I297" s="517"/>
    </row>
    <row r="298" spans="1:9" ht="18" customHeight="1" thickBot="1" x14ac:dyDescent="0.3">
      <c r="A298" s="1068" t="s">
        <v>118</v>
      </c>
      <c r="B298" s="536"/>
      <c r="C298" s="537"/>
    </row>
    <row r="299" spans="1:9" ht="18" customHeight="1" x14ac:dyDescent="0.25">
      <c r="A299" s="1934" t="s">
        <v>337</v>
      </c>
      <c r="B299" s="1935"/>
      <c r="C299" s="1938" t="s">
        <v>335</v>
      </c>
      <c r="D299" s="1940" t="s">
        <v>751</v>
      </c>
      <c r="E299" s="1941"/>
      <c r="F299" s="1938" t="s">
        <v>201</v>
      </c>
      <c r="G299" s="1943" t="s">
        <v>752</v>
      </c>
      <c r="H299" s="1944"/>
    </row>
    <row r="300" spans="1:9" ht="18" customHeight="1" x14ac:dyDescent="0.25">
      <c r="A300" s="1936"/>
      <c r="B300" s="1937"/>
      <c r="C300" s="1939"/>
      <c r="D300" s="1069" t="s">
        <v>21</v>
      </c>
      <c r="E300" s="1070" t="s">
        <v>200</v>
      </c>
      <c r="F300" s="1942"/>
      <c r="G300" s="1071" t="s">
        <v>200</v>
      </c>
      <c r="H300" s="1072" t="s">
        <v>120</v>
      </c>
    </row>
    <row r="301" spans="1:9" ht="18" customHeight="1" x14ac:dyDescent="0.25">
      <c r="A301" s="1923" t="s">
        <v>331</v>
      </c>
      <c r="B301" s="1924"/>
      <c r="C301" s="1073">
        <v>30000</v>
      </c>
      <c r="D301" s="1074">
        <f>C301*10.85</f>
        <v>325500</v>
      </c>
      <c r="E301" s="1075">
        <v>0.8</v>
      </c>
      <c r="F301" s="1076">
        <f>D301*E301</f>
        <v>260400</v>
      </c>
      <c r="G301" s="1077">
        <v>0.93</v>
      </c>
      <c r="H301" s="1078">
        <f>IFERROR(F301/C32,0)</f>
        <v>124</v>
      </c>
    </row>
    <row r="302" spans="1:9" ht="18" customHeight="1" x14ac:dyDescent="0.25">
      <c r="A302" s="1923" t="s">
        <v>332</v>
      </c>
      <c r="B302" s="1924"/>
      <c r="C302" s="1073">
        <v>325500</v>
      </c>
      <c r="D302" s="1074">
        <f>C302*1</f>
        <v>325500</v>
      </c>
      <c r="E302" s="1075">
        <v>0.8</v>
      </c>
      <c r="F302" s="1076">
        <f t="shared" ref="F302:F303" si="0">D302*E302</f>
        <v>260400</v>
      </c>
      <c r="G302" s="1079">
        <v>0.93</v>
      </c>
      <c r="H302" s="1078">
        <f>IFERROR(F302/C32,0)</f>
        <v>124</v>
      </c>
    </row>
    <row r="303" spans="1:9" ht="18" customHeight="1" thickBot="1" x14ac:dyDescent="0.3">
      <c r="A303" s="1925" t="s">
        <v>333</v>
      </c>
      <c r="B303" s="1926"/>
      <c r="C303" s="1080">
        <v>325500</v>
      </c>
      <c r="D303" s="1081">
        <f>C303</f>
        <v>325500</v>
      </c>
      <c r="E303" s="1082">
        <v>0.8</v>
      </c>
      <c r="F303" s="1083">
        <f t="shared" si="0"/>
        <v>260400</v>
      </c>
      <c r="G303" s="1084">
        <v>0.93</v>
      </c>
      <c r="H303" s="1085">
        <f>IFERROR(F303/C32,0)</f>
        <v>124</v>
      </c>
      <c r="I303" s="531"/>
    </row>
    <row r="304" spans="1:9" s="533" customFormat="1" ht="18" customHeight="1" thickBot="1" x14ac:dyDescent="0.3"/>
    <row r="305" spans="1:9" s="533" customFormat="1" ht="18" customHeight="1" x14ac:dyDescent="0.25">
      <c r="A305" s="1927" t="s">
        <v>485</v>
      </c>
      <c r="B305" s="1928"/>
      <c r="C305" s="1931">
        <f>ROUNDUP(H301+H302+H303,0)</f>
        <v>372</v>
      </c>
      <c r="D305" s="1928"/>
      <c r="H305" s="1086"/>
    </row>
    <row r="306" spans="1:9" s="533" customFormat="1" ht="18" customHeight="1" thickBot="1" x14ac:dyDescent="0.3">
      <c r="A306" s="1929"/>
      <c r="B306" s="1930"/>
      <c r="C306" s="1929"/>
      <c r="D306" s="1930"/>
      <c r="H306" s="1087"/>
    </row>
    <row r="307" spans="1:9" s="533" customFormat="1" ht="18" customHeight="1" x14ac:dyDescent="0.25">
      <c r="H307" s="1088"/>
    </row>
    <row r="308" spans="1:9" s="533" customFormat="1" ht="18" customHeight="1" x14ac:dyDescent="0.25">
      <c r="A308" s="1932" t="s">
        <v>62</v>
      </c>
      <c r="B308" s="1933"/>
      <c r="C308" s="1933"/>
      <c r="D308" s="1933"/>
      <c r="E308" s="1933"/>
      <c r="F308" s="1933"/>
      <c r="G308" s="1933"/>
      <c r="H308" s="1933"/>
    </row>
    <row r="309" spans="1:9" ht="18" customHeight="1" x14ac:dyDescent="0.25">
      <c r="A309" s="1945"/>
      <c r="B309" s="1945"/>
      <c r="C309" s="533"/>
      <c r="D309" s="533"/>
      <c r="E309" s="530"/>
      <c r="I309" s="532"/>
    </row>
    <row r="310" spans="1:9" ht="18" customHeight="1" x14ac:dyDescent="0.25">
      <c r="I310" s="532"/>
    </row>
    <row r="311" spans="1:9" ht="18" customHeight="1" x14ac:dyDescent="0.25">
      <c r="A311" s="532"/>
      <c r="B311" s="532"/>
      <c r="C311" s="532"/>
      <c r="D311" s="532"/>
      <c r="E311" s="532"/>
      <c r="F311" s="532"/>
      <c r="G311" s="532"/>
      <c r="H311" s="532"/>
      <c r="I311" s="532"/>
    </row>
    <row r="312" spans="1:9" ht="18" customHeight="1" x14ac:dyDescent="0.25">
      <c r="A312" s="532"/>
      <c r="B312" s="532"/>
      <c r="C312" s="532"/>
      <c r="D312" s="532"/>
      <c r="E312" s="532"/>
      <c r="F312" s="532"/>
      <c r="G312" s="532"/>
      <c r="H312" s="532"/>
      <c r="I312" s="532"/>
    </row>
    <row r="313" spans="1:9" ht="18" customHeight="1" x14ac:dyDescent="0.25">
      <c r="A313" s="532"/>
      <c r="B313" s="532"/>
      <c r="C313" s="532"/>
      <c r="D313" s="532"/>
      <c r="E313" s="532"/>
      <c r="F313" s="532"/>
      <c r="G313" s="532"/>
      <c r="H313" s="532"/>
      <c r="I313" s="532"/>
    </row>
    <row r="314" spans="1:9" ht="18" customHeight="1" x14ac:dyDescent="0.25">
      <c r="A314" s="532"/>
      <c r="B314" s="532"/>
      <c r="C314" s="532"/>
      <c r="D314" s="532"/>
      <c r="E314" s="532"/>
      <c r="F314" s="532"/>
      <c r="G314" s="532"/>
      <c r="H314" s="532"/>
      <c r="I314" s="532"/>
    </row>
    <row r="315" spans="1:9" ht="18" customHeight="1" x14ac:dyDescent="0.25">
      <c r="A315" s="532"/>
      <c r="B315" s="532"/>
      <c r="C315" s="532"/>
      <c r="D315" s="532"/>
      <c r="E315" s="532"/>
      <c r="F315" s="532"/>
      <c r="G315" s="532"/>
      <c r="H315" s="532"/>
      <c r="I315" s="532"/>
    </row>
    <row r="316" spans="1:9" ht="18" customHeight="1" x14ac:dyDescent="0.25">
      <c r="A316" s="1946" t="s">
        <v>44</v>
      </c>
      <c r="B316" s="1947"/>
      <c r="C316" s="1950">
        <v>0</v>
      </c>
      <c r="D316" s="1951"/>
      <c r="E316" s="532"/>
      <c r="F316" s="1954" t="s">
        <v>474</v>
      </c>
      <c r="G316" s="1955"/>
      <c r="H316" s="532"/>
      <c r="I316" s="532"/>
    </row>
    <row r="317" spans="1:9" ht="18" customHeight="1" x14ac:dyDescent="0.25">
      <c r="A317" s="1948"/>
      <c r="B317" s="1949"/>
      <c r="C317" s="1952"/>
      <c r="D317" s="1953"/>
      <c r="E317" s="532"/>
      <c r="F317" s="1956" t="s">
        <v>373</v>
      </c>
      <c r="G317" s="1957"/>
      <c r="H317" s="532"/>
      <c r="I317" s="532"/>
    </row>
    <row r="318" spans="1:9" ht="18" customHeight="1" x14ac:dyDescent="0.25">
      <c r="A318" s="532"/>
      <c r="B318" s="532"/>
      <c r="C318" s="532"/>
      <c r="D318" s="532"/>
      <c r="E318" s="532"/>
      <c r="F318" s="1958">
        <f>C45</f>
        <v>150</v>
      </c>
      <c r="G318" s="1959"/>
      <c r="H318" s="532"/>
      <c r="I318" s="532"/>
    </row>
    <row r="319" spans="1:9" ht="18" customHeight="1" x14ac:dyDescent="0.25">
      <c r="A319" s="1962" t="s">
        <v>45</v>
      </c>
      <c r="B319" s="1963"/>
      <c r="C319" s="1950">
        <v>0</v>
      </c>
      <c r="D319" s="1951"/>
      <c r="E319" s="532"/>
      <c r="F319" s="1958"/>
      <c r="G319" s="1959"/>
      <c r="H319" s="532"/>
      <c r="I319" s="532"/>
    </row>
    <row r="320" spans="1:9" ht="18" customHeight="1" x14ac:dyDescent="0.25">
      <c r="A320" s="1964" t="s">
        <v>46</v>
      </c>
      <c r="B320" s="1965"/>
      <c r="C320" s="1952"/>
      <c r="D320" s="1953"/>
      <c r="E320" s="532"/>
      <c r="F320" s="1960"/>
      <c r="G320" s="1961"/>
      <c r="H320" s="532"/>
      <c r="I320" s="532"/>
    </row>
    <row r="321" spans="5:9" ht="18" customHeight="1" x14ac:dyDescent="0.25">
      <c r="E321" s="532"/>
      <c r="H321" s="532"/>
      <c r="I321" s="532"/>
    </row>
    <row r="322" spans="5:9" ht="18" customHeight="1" x14ac:dyDescent="0.25"/>
    <row r="323" spans="5:9" ht="18" customHeight="1" x14ac:dyDescent="0.25"/>
    <row r="324" spans="5:9" ht="18" customHeight="1" x14ac:dyDescent="0.25">
      <c r="E324" s="532"/>
      <c r="F324" s="532"/>
      <c r="G324" s="532"/>
      <c r="H324" s="532"/>
      <c r="I324" s="532"/>
    </row>
    <row r="325" spans="5:9" ht="18" customHeight="1" x14ac:dyDescent="0.25">
      <c r="E325" s="532"/>
      <c r="F325" s="532"/>
      <c r="G325" s="532"/>
      <c r="H325" s="532"/>
      <c r="I325" s="532"/>
    </row>
  </sheetData>
  <sheetProtection password="F0D8" sheet="1" objects="1" scenarios="1"/>
  <mergeCells count="371">
    <mergeCell ref="A309:B309"/>
    <mergeCell ref="A316:B317"/>
    <mergeCell ref="C316:D317"/>
    <mergeCell ref="F316:G316"/>
    <mergeCell ref="F317:G317"/>
    <mergeCell ref="F318:G320"/>
    <mergeCell ref="A319:B319"/>
    <mergeCell ref="C319:D320"/>
    <mergeCell ref="A320:B320"/>
    <mergeCell ref="A301:B301"/>
    <mergeCell ref="A302:B302"/>
    <mergeCell ref="A303:B303"/>
    <mergeCell ref="A305:B306"/>
    <mergeCell ref="C305:D306"/>
    <mergeCell ref="A308:H308"/>
    <mergeCell ref="A294:H294"/>
    <mergeCell ref="A299:B300"/>
    <mergeCell ref="C299:C300"/>
    <mergeCell ref="D299:E299"/>
    <mergeCell ref="F299:F300"/>
    <mergeCell ref="G299:H299"/>
    <mergeCell ref="C291:H291"/>
    <mergeCell ref="A292:B292"/>
    <mergeCell ref="C292:D293"/>
    <mergeCell ref="E292:F293"/>
    <mergeCell ref="G292:H293"/>
    <mergeCell ref="A293:B293"/>
    <mergeCell ref="C287:H287"/>
    <mergeCell ref="A288:B288"/>
    <mergeCell ref="C288:D288"/>
    <mergeCell ref="A289:B289"/>
    <mergeCell ref="C289:D289"/>
    <mergeCell ref="A290:B290"/>
    <mergeCell ref="C290:D290"/>
    <mergeCell ref="F290:G290"/>
    <mergeCell ref="C284:D284"/>
    <mergeCell ref="F284:G284"/>
    <mergeCell ref="C285:D285"/>
    <mergeCell ref="F285:G285"/>
    <mergeCell ref="A286:B286"/>
    <mergeCell ref="C286:D286"/>
    <mergeCell ref="F286:G286"/>
    <mergeCell ref="A282:B282"/>
    <mergeCell ref="C282:D282"/>
    <mergeCell ref="F282:G282"/>
    <mergeCell ref="A283:B283"/>
    <mergeCell ref="C283:D283"/>
    <mergeCell ref="F283:G283"/>
    <mergeCell ref="C279:H279"/>
    <mergeCell ref="C280:D280"/>
    <mergeCell ref="F280:G280"/>
    <mergeCell ref="A281:B281"/>
    <mergeCell ref="C281:D281"/>
    <mergeCell ref="F281:G281"/>
    <mergeCell ref="A275:B275"/>
    <mergeCell ref="C277:D277"/>
    <mergeCell ref="F277:G277"/>
    <mergeCell ref="A278:B278"/>
    <mergeCell ref="C278:D278"/>
    <mergeCell ref="F278:G278"/>
    <mergeCell ref="C272:D272"/>
    <mergeCell ref="F272:G272"/>
    <mergeCell ref="A273:B273"/>
    <mergeCell ref="C273:D273"/>
    <mergeCell ref="F273:G273"/>
    <mergeCell ref="A274:B274"/>
    <mergeCell ref="C274:D274"/>
    <mergeCell ref="F274:G274"/>
    <mergeCell ref="A253:C253"/>
    <mergeCell ref="E253:G253"/>
    <mergeCell ref="A254:C254"/>
    <mergeCell ref="E254:G254"/>
    <mergeCell ref="A255:H255"/>
    <mergeCell ref="A271:H271"/>
    <mergeCell ref="A250:C250"/>
    <mergeCell ref="E250:G250"/>
    <mergeCell ref="A251:C251"/>
    <mergeCell ref="E251:G251"/>
    <mergeCell ref="A252:C252"/>
    <mergeCell ref="E252:G252"/>
    <mergeCell ref="A247:C247"/>
    <mergeCell ref="E247:G247"/>
    <mergeCell ref="A248:C248"/>
    <mergeCell ref="E248:G248"/>
    <mergeCell ref="A249:C249"/>
    <mergeCell ref="E249:G249"/>
    <mergeCell ref="A238:C238"/>
    <mergeCell ref="A244:H244"/>
    <mergeCell ref="A245:C245"/>
    <mergeCell ref="E245:G245"/>
    <mergeCell ref="A246:C246"/>
    <mergeCell ref="E246:G246"/>
    <mergeCell ref="A232:C232"/>
    <mergeCell ref="A233:C233"/>
    <mergeCell ref="A234:C234"/>
    <mergeCell ref="A235:C235"/>
    <mergeCell ref="A236:C236"/>
    <mergeCell ref="A237:C237"/>
    <mergeCell ref="A226:C226"/>
    <mergeCell ref="A227:C227"/>
    <mergeCell ref="A228:C228"/>
    <mergeCell ref="A229:C229"/>
    <mergeCell ref="A230:C230"/>
    <mergeCell ref="A231:C231"/>
    <mergeCell ref="A220:C220"/>
    <mergeCell ref="A221:C221"/>
    <mergeCell ref="A222:C222"/>
    <mergeCell ref="A223:C223"/>
    <mergeCell ref="A224:C224"/>
    <mergeCell ref="A225:C225"/>
    <mergeCell ref="A211:C211"/>
    <mergeCell ref="A212:C212"/>
    <mergeCell ref="A213:C213"/>
    <mergeCell ref="A214:C214"/>
    <mergeCell ref="A219:C219"/>
    <mergeCell ref="E219:H219"/>
    <mergeCell ref="E205:H205"/>
    <mergeCell ref="A206:C206"/>
    <mergeCell ref="A207:C207"/>
    <mergeCell ref="A208:C208"/>
    <mergeCell ref="A209:C209"/>
    <mergeCell ref="A210:C210"/>
    <mergeCell ref="A199:C199"/>
    <mergeCell ref="A200:C200"/>
    <mergeCell ref="A201:C201"/>
    <mergeCell ref="A202:C202"/>
    <mergeCell ref="A203:D203"/>
    <mergeCell ref="A205:C205"/>
    <mergeCell ref="A193:C193"/>
    <mergeCell ref="A194:C194"/>
    <mergeCell ref="A195:C195"/>
    <mergeCell ref="A196:C196"/>
    <mergeCell ref="A197:C197"/>
    <mergeCell ref="A198:C198"/>
    <mergeCell ref="A169:B169"/>
    <mergeCell ref="C169:D169"/>
    <mergeCell ref="E169:F169"/>
    <mergeCell ref="G169:H169"/>
    <mergeCell ref="A170:H170"/>
    <mergeCell ref="A191:D191"/>
    <mergeCell ref="E191:H192"/>
    <mergeCell ref="A192:C192"/>
    <mergeCell ref="A167:B167"/>
    <mergeCell ref="C167:D167"/>
    <mergeCell ref="E167:F167"/>
    <mergeCell ref="G167:H167"/>
    <mergeCell ref="A168:B168"/>
    <mergeCell ref="C168:D168"/>
    <mergeCell ref="E168:F168"/>
    <mergeCell ref="G168:H168"/>
    <mergeCell ref="A165:B165"/>
    <mergeCell ref="C165:D165"/>
    <mergeCell ref="E165:F165"/>
    <mergeCell ref="G165:H165"/>
    <mergeCell ref="A166:B166"/>
    <mergeCell ref="C166:D166"/>
    <mergeCell ref="E166:F166"/>
    <mergeCell ref="G166:H166"/>
    <mergeCell ref="A163:D163"/>
    <mergeCell ref="E163:H163"/>
    <mergeCell ref="A164:B164"/>
    <mergeCell ref="C164:D164"/>
    <mergeCell ref="E164:F164"/>
    <mergeCell ref="G164:H16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6:B138"/>
    <mergeCell ref="C136:C137"/>
    <mergeCell ref="D136:D137"/>
    <mergeCell ref="F136:F137"/>
    <mergeCell ref="A139:B139"/>
    <mergeCell ref="A140:B140"/>
    <mergeCell ref="A114:B114"/>
    <mergeCell ref="C114:D115"/>
    <mergeCell ref="F114:G114"/>
    <mergeCell ref="H114:I115"/>
    <mergeCell ref="A115:B115"/>
    <mergeCell ref="F115:G115"/>
    <mergeCell ref="A112:B112"/>
    <mergeCell ref="C112:D113"/>
    <mergeCell ref="F112:G112"/>
    <mergeCell ref="H112:I113"/>
    <mergeCell ref="A113:B113"/>
    <mergeCell ref="F113:G113"/>
    <mergeCell ref="A110:B110"/>
    <mergeCell ref="C110:D111"/>
    <mergeCell ref="F110:G110"/>
    <mergeCell ref="H110:I111"/>
    <mergeCell ref="A111:B111"/>
    <mergeCell ref="F111:G111"/>
    <mergeCell ref="F105:G105"/>
    <mergeCell ref="H105:I106"/>
    <mergeCell ref="A106:B106"/>
    <mergeCell ref="C106:D107"/>
    <mergeCell ref="F106:G106"/>
    <mergeCell ref="A107:B107"/>
    <mergeCell ref="F107:G107"/>
    <mergeCell ref="H107:I108"/>
    <mergeCell ref="A108:B108"/>
    <mergeCell ref="F108:G108"/>
    <mergeCell ref="F101:G101"/>
    <mergeCell ref="H101:I102"/>
    <mergeCell ref="F102:G102"/>
    <mergeCell ref="A103:B103"/>
    <mergeCell ref="C103:D104"/>
    <mergeCell ref="F103:G103"/>
    <mergeCell ref="H103:I104"/>
    <mergeCell ref="A104:B104"/>
    <mergeCell ref="F104:G104"/>
    <mergeCell ref="F96:G96"/>
    <mergeCell ref="H96:I97"/>
    <mergeCell ref="A97:B97"/>
    <mergeCell ref="C97:D98"/>
    <mergeCell ref="F97:G97"/>
    <mergeCell ref="A98:B98"/>
    <mergeCell ref="F98:G98"/>
    <mergeCell ref="H98:I99"/>
    <mergeCell ref="F99:G99"/>
    <mergeCell ref="F92:G92"/>
    <mergeCell ref="H92:I93"/>
    <mergeCell ref="F93:G93"/>
    <mergeCell ref="A94:B94"/>
    <mergeCell ref="C94:D95"/>
    <mergeCell ref="F94:G94"/>
    <mergeCell ref="H94:I95"/>
    <mergeCell ref="A95:B95"/>
    <mergeCell ref="F95:G95"/>
    <mergeCell ref="F87:G87"/>
    <mergeCell ref="H87:I88"/>
    <mergeCell ref="A88:B88"/>
    <mergeCell ref="C88:D89"/>
    <mergeCell ref="F88:G88"/>
    <mergeCell ref="A89:B89"/>
    <mergeCell ref="F89:G89"/>
    <mergeCell ref="H89:I90"/>
    <mergeCell ref="F90:G90"/>
    <mergeCell ref="A85:B85"/>
    <mergeCell ref="C85:D86"/>
    <mergeCell ref="F85:G85"/>
    <mergeCell ref="H85:I86"/>
    <mergeCell ref="A86:B86"/>
    <mergeCell ref="F86:G86"/>
    <mergeCell ref="E77:H78"/>
    <mergeCell ref="A79:B80"/>
    <mergeCell ref="C79:D80"/>
    <mergeCell ref="A81:H81"/>
    <mergeCell ref="A82:D82"/>
    <mergeCell ref="F83:G83"/>
    <mergeCell ref="H83:I84"/>
    <mergeCell ref="F84:G84"/>
    <mergeCell ref="A71:B72"/>
    <mergeCell ref="C71:D72"/>
    <mergeCell ref="A74:D74"/>
    <mergeCell ref="A75:B76"/>
    <mergeCell ref="C75:D76"/>
    <mergeCell ref="A77:B78"/>
    <mergeCell ref="C77:D78"/>
    <mergeCell ref="C64:D64"/>
    <mergeCell ref="A65:B65"/>
    <mergeCell ref="C65:D66"/>
    <mergeCell ref="A66:B66"/>
    <mergeCell ref="A68:B68"/>
    <mergeCell ref="C68:D69"/>
    <mergeCell ref="A69:B69"/>
    <mergeCell ref="A60:B60"/>
    <mergeCell ref="C60:D61"/>
    <mergeCell ref="F60:G60"/>
    <mergeCell ref="H60:I60"/>
    <mergeCell ref="A61:B61"/>
    <mergeCell ref="A62:B62"/>
    <mergeCell ref="C62:D63"/>
    <mergeCell ref="A63:B63"/>
    <mergeCell ref="A58:B58"/>
    <mergeCell ref="C58:D59"/>
    <mergeCell ref="F58:G58"/>
    <mergeCell ref="H58:I58"/>
    <mergeCell ref="A59:B59"/>
    <mergeCell ref="F59:G59"/>
    <mergeCell ref="H59:I59"/>
    <mergeCell ref="F48:F49"/>
    <mergeCell ref="G48:H49"/>
    <mergeCell ref="I48:I49"/>
    <mergeCell ref="A55:D55"/>
    <mergeCell ref="A56:B56"/>
    <mergeCell ref="C56:D57"/>
    <mergeCell ref="A57:B57"/>
    <mergeCell ref="A45:B45"/>
    <mergeCell ref="C45:D46"/>
    <mergeCell ref="A46:B46"/>
    <mergeCell ref="A48:B49"/>
    <mergeCell ref="C48:C49"/>
    <mergeCell ref="D48:E49"/>
    <mergeCell ref="A39:B40"/>
    <mergeCell ref="C39:D40"/>
    <mergeCell ref="H39:I40"/>
    <mergeCell ref="A42:B43"/>
    <mergeCell ref="C42:D43"/>
    <mergeCell ref="H42:I43"/>
    <mergeCell ref="A35:B35"/>
    <mergeCell ref="C35:D35"/>
    <mergeCell ref="A37:B37"/>
    <mergeCell ref="C37:D37"/>
    <mergeCell ref="A38:B38"/>
    <mergeCell ref="C38:D38"/>
    <mergeCell ref="A32:B32"/>
    <mergeCell ref="C32:D32"/>
    <mergeCell ref="A33:B33"/>
    <mergeCell ref="C33:D33"/>
    <mergeCell ref="E33:G33"/>
    <mergeCell ref="A34:B34"/>
    <mergeCell ref="C34:D34"/>
    <mergeCell ref="E34:G34"/>
    <mergeCell ref="A30:B31"/>
    <mergeCell ref="C30:D31"/>
    <mergeCell ref="E30:G30"/>
    <mergeCell ref="K30:L30"/>
    <mergeCell ref="M30:N30"/>
    <mergeCell ref="E31:G31"/>
    <mergeCell ref="K31:L31"/>
    <mergeCell ref="M31:N31"/>
    <mergeCell ref="K27:L27"/>
    <mergeCell ref="M27:N27"/>
    <mergeCell ref="K28:L28"/>
    <mergeCell ref="M28:N28"/>
    <mergeCell ref="A29:D29"/>
    <mergeCell ref="K29:L29"/>
    <mergeCell ref="M29:N29"/>
    <mergeCell ref="K24:L24"/>
    <mergeCell ref="M24:N24"/>
    <mergeCell ref="O24:Q24"/>
    <mergeCell ref="K25:L25"/>
    <mergeCell ref="M25:N25"/>
    <mergeCell ref="O25:Q25"/>
    <mergeCell ref="K23:L23"/>
    <mergeCell ref="M23:N23"/>
    <mergeCell ref="O23:Q23"/>
    <mergeCell ref="D9:I9"/>
    <mergeCell ref="K12:L12"/>
    <mergeCell ref="K13:L13"/>
    <mergeCell ref="K14:L14"/>
    <mergeCell ref="K16:L16"/>
    <mergeCell ref="K17:L17"/>
    <mergeCell ref="A1:C1"/>
    <mergeCell ref="A2:I2"/>
    <mergeCell ref="B3:C4"/>
    <mergeCell ref="D3:I4"/>
    <mergeCell ref="K19:L19"/>
    <mergeCell ref="K20:L20"/>
    <mergeCell ref="K22:L22"/>
    <mergeCell ref="M22:N22"/>
    <mergeCell ref="O22:Q22"/>
    <mergeCell ref="K4:K5"/>
    <mergeCell ref="N4:N5"/>
    <mergeCell ref="B5:C5"/>
    <mergeCell ref="D5:I5"/>
    <mergeCell ref="B6:C6"/>
    <mergeCell ref="D6:I6"/>
    <mergeCell ref="B7:C7"/>
    <mergeCell ref="D7:I7"/>
    <mergeCell ref="B8:C8"/>
    <mergeCell ref="D8:I8"/>
  </mergeCells>
  <pageMargins left="0.21" right="0.23" top="0.75" bottom="0.75" header="0.3" footer="0.3"/>
  <pageSetup paperSize="9" orientation="landscape" horizontalDpi="1200" verticalDpi="1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D120"/>
  <sheetViews>
    <sheetView showGridLines="0" zoomScale="60" zoomScaleNormal="60" zoomScalePageLayoutView="80" workbookViewId="0">
      <selection activeCell="G49" sqref="G49:I49"/>
    </sheetView>
  </sheetViews>
  <sheetFormatPr defaultRowHeight="12.75" x14ac:dyDescent="0.2"/>
  <cols>
    <col min="1" max="1" width="41.42578125" style="157" customWidth="1"/>
    <col min="2" max="2" width="25.7109375" style="157" customWidth="1"/>
    <col min="3" max="3" width="24.7109375" style="157" customWidth="1"/>
    <col min="4" max="4" width="22.7109375" style="157" customWidth="1"/>
    <col min="5" max="5" width="25.140625" style="157" customWidth="1"/>
    <col min="6" max="6" width="19.7109375" style="157" customWidth="1"/>
    <col min="7" max="7" width="39.5703125" style="157" customWidth="1"/>
    <col min="8" max="9" width="9.7109375" style="157" customWidth="1"/>
    <col min="10" max="10" width="9.140625" style="157"/>
    <col min="11" max="11" width="24.7109375" style="157" customWidth="1"/>
    <col min="12" max="16" width="20.7109375" style="157" customWidth="1"/>
    <col min="17" max="20" width="9.140625" style="157" customWidth="1"/>
    <col min="21" max="41" width="9.140625" style="157"/>
    <col min="42" max="42" width="9.140625" style="157" customWidth="1"/>
    <col min="43" max="43" width="9.140625" style="157"/>
    <col min="44" max="44" width="15.7109375" style="157" customWidth="1"/>
    <col min="45" max="45" width="25.140625" style="157" customWidth="1"/>
    <col min="46" max="46" width="15.7109375" style="157" customWidth="1"/>
    <col min="47" max="16384" width="9.140625" style="157"/>
  </cols>
  <sheetData>
    <row r="1" spans="1:25" ht="18" customHeight="1" x14ac:dyDescent="0.25">
      <c r="A1" s="155" t="s">
        <v>453</v>
      </c>
      <c r="G1" s="158" t="s">
        <v>21</v>
      </c>
      <c r="H1" s="214"/>
      <c r="I1" s="309"/>
      <c r="J1" s="309"/>
      <c r="K1" s="236" t="s">
        <v>199</v>
      </c>
      <c r="L1" s="330" t="s">
        <v>119</v>
      </c>
      <c r="M1" s="331" t="s">
        <v>21</v>
      </c>
      <c r="N1" s="337" t="s">
        <v>200</v>
      </c>
      <c r="O1" s="335" t="s">
        <v>201</v>
      </c>
      <c r="P1" s="725"/>
      <c r="Q1" s="309"/>
      <c r="R1" s="270"/>
      <c r="S1" s="270"/>
    </row>
    <row r="2" spans="1:25" ht="21.95" customHeight="1" x14ac:dyDescent="0.3">
      <c r="A2" s="338" t="s">
        <v>454</v>
      </c>
      <c r="B2" s="156"/>
      <c r="C2" s="156"/>
      <c r="D2" s="156"/>
      <c r="E2" s="156"/>
      <c r="G2" s="162">
        <v>0</v>
      </c>
      <c r="I2" s="309"/>
      <c r="J2" s="309"/>
      <c r="K2" s="2621" t="s">
        <v>110</v>
      </c>
      <c r="L2" s="821">
        <v>200000</v>
      </c>
      <c r="M2" s="379">
        <f>L2*10.85</f>
        <v>2170000</v>
      </c>
      <c r="N2" s="2623">
        <v>0.75</v>
      </c>
      <c r="O2" s="377">
        <f>M2*N2</f>
        <v>1627500</v>
      </c>
      <c r="P2" s="725"/>
      <c r="Q2" s="309"/>
      <c r="R2" s="270"/>
      <c r="S2" s="270"/>
      <c r="T2" s="269"/>
    </row>
    <row r="3" spans="1:25" s="163" customFormat="1" ht="21.95" customHeight="1" x14ac:dyDescent="0.2">
      <c r="A3" s="159" t="s">
        <v>202</v>
      </c>
      <c r="B3" s="160"/>
      <c r="C3" s="160"/>
      <c r="D3" s="2962"/>
      <c r="E3" s="2962"/>
      <c r="F3" s="161"/>
      <c r="G3" s="923" t="s">
        <v>200</v>
      </c>
      <c r="H3" s="157"/>
      <c r="I3" s="309"/>
      <c r="J3" s="309"/>
      <c r="K3" s="2622"/>
      <c r="L3" s="822">
        <f>M3/10.85</f>
        <v>200000</v>
      </c>
      <c r="M3" s="380">
        <v>2170000</v>
      </c>
      <c r="N3" s="2624"/>
      <c r="O3" s="378">
        <f>M3*N2</f>
        <v>1627500</v>
      </c>
      <c r="P3" s="334"/>
      <c r="Q3" s="309"/>
      <c r="R3" s="270"/>
      <c r="S3" s="270"/>
      <c r="T3" s="269"/>
    </row>
    <row r="4" spans="1:25" s="163" customFormat="1" ht="21.95" customHeight="1" x14ac:dyDescent="0.25">
      <c r="A4" s="1610" t="s">
        <v>203</v>
      </c>
      <c r="B4" s="2963"/>
      <c r="C4" s="160"/>
      <c r="D4" s="884"/>
      <c r="E4" s="896"/>
      <c r="F4" s="157"/>
      <c r="G4" s="166">
        <v>0</v>
      </c>
      <c r="H4" s="157"/>
      <c r="I4" s="309"/>
      <c r="J4" s="309"/>
      <c r="K4" s="728"/>
      <c r="L4" s="728"/>
      <c r="M4" s="728"/>
      <c r="N4" s="728"/>
      <c r="O4" s="728"/>
      <c r="P4" s="728"/>
      <c r="Q4" s="309"/>
      <c r="R4" s="270"/>
      <c r="S4" s="270"/>
      <c r="T4" s="269"/>
    </row>
    <row r="5" spans="1:25" s="163" customFormat="1" ht="21.95" customHeight="1" x14ac:dyDescent="0.2">
      <c r="A5" s="885" t="s">
        <v>204</v>
      </c>
      <c r="B5" s="164">
        <v>25000</v>
      </c>
      <c r="C5" s="160"/>
      <c r="D5" s="884"/>
      <c r="E5" s="165"/>
      <c r="F5" s="157"/>
      <c r="G5" s="923" t="s">
        <v>201</v>
      </c>
      <c r="H5" s="157"/>
      <c r="I5" s="309"/>
      <c r="J5" s="309"/>
      <c r="K5" s="887" t="s">
        <v>541</v>
      </c>
      <c r="L5" s="483">
        <v>34000</v>
      </c>
      <c r="M5" s="491"/>
      <c r="N5" s="887" t="s">
        <v>544</v>
      </c>
      <c r="O5" s="911">
        <v>17000</v>
      </c>
      <c r="P5" s="492"/>
      <c r="Q5" s="309"/>
      <c r="R5" s="270"/>
      <c r="S5" s="270"/>
    </row>
    <row r="6" spans="1:25" s="163" customFormat="1" ht="21.95" customHeight="1" thickBot="1" x14ac:dyDescent="0.25">
      <c r="A6" s="885" t="s">
        <v>205</v>
      </c>
      <c r="B6" s="484">
        <v>0.5</v>
      </c>
      <c r="C6" s="160"/>
      <c r="D6" s="167"/>
      <c r="F6" s="157"/>
      <c r="G6" s="168">
        <f>G2*G4</f>
        <v>0</v>
      </c>
      <c r="H6" s="157"/>
      <c r="I6" s="309"/>
      <c r="J6" s="309"/>
      <c r="K6" s="885" t="s">
        <v>542</v>
      </c>
      <c r="L6" s="708">
        <v>0.5</v>
      </c>
      <c r="M6" s="493"/>
      <c r="N6" s="885" t="s">
        <v>545</v>
      </c>
      <c r="O6" s="485">
        <v>34000</v>
      </c>
      <c r="P6" s="492"/>
      <c r="Q6" s="309"/>
      <c r="R6" s="270"/>
      <c r="S6" s="270"/>
    </row>
    <row r="7" spans="1:25" s="163" customFormat="1" ht="21.95" customHeight="1" x14ac:dyDescent="0.2">
      <c r="A7" s="889" t="s">
        <v>206</v>
      </c>
      <c r="B7" s="897">
        <f>B5/B6</f>
        <v>50000</v>
      </c>
      <c r="C7" s="160"/>
      <c r="D7" s="884"/>
      <c r="F7" s="157"/>
      <c r="G7" s="170" t="s">
        <v>201</v>
      </c>
      <c r="H7" s="157"/>
      <c r="I7" s="309"/>
      <c r="J7" s="309"/>
      <c r="K7" s="886" t="s">
        <v>543</v>
      </c>
      <c r="L7" s="386">
        <v>17000</v>
      </c>
      <c r="M7" s="494"/>
      <c r="N7" s="886" t="s">
        <v>546</v>
      </c>
      <c r="O7" s="709">
        <v>0.5</v>
      </c>
      <c r="P7" s="492"/>
      <c r="Q7" s="309"/>
      <c r="R7" s="270"/>
      <c r="S7" s="270"/>
    </row>
    <row r="8" spans="1:25" s="163" customFormat="1" ht="21.95" customHeight="1" x14ac:dyDescent="0.2">
      <c r="A8" s="898" t="s">
        <v>207</v>
      </c>
      <c r="B8" s="169">
        <f>B7*10.85</f>
        <v>542500</v>
      </c>
      <c r="C8" s="160"/>
      <c r="D8" s="884"/>
      <c r="E8" s="888"/>
      <c r="F8" s="157"/>
      <c r="G8" s="173">
        <v>0</v>
      </c>
      <c r="H8" s="157"/>
      <c r="I8" s="309"/>
      <c r="J8" s="309"/>
      <c r="K8" s="883" t="s">
        <v>383</v>
      </c>
      <c r="L8" s="169">
        <v>368900</v>
      </c>
      <c r="M8" s="495"/>
      <c r="N8" s="883" t="s">
        <v>383</v>
      </c>
      <c r="O8" s="169">
        <v>368900</v>
      </c>
      <c r="P8" s="492"/>
      <c r="Q8" s="309"/>
      <c r="R8" s="270"/>
      <c r="S8" s="270"/>
    </row>
    <row r="9" spans="1:25" s="163" customFormat="1" ht="21.95" customHeight="1" x14ac:dyDescent="0.25">
      <c r="A9" s="171" t="s">
        <v>208</v>
      </c>
      <c r="B9" s="160"/>
      <c r="C9" s="160"/>
      <c r="D9" s="905"/>
      <c r="E9" s="172"/>
      <c r="F9" s="157"/>
      <c r="G9" s="923" t="s">
        <v>200</v>
      </c>
      <c r="H9" s="157"/>
      <c r="I9" s="309"/>
      <c r="J9" s="309"/>
      <c r="K9" s="238"/>
      <c r="L9" s="239"/>
      <c r="M9" s="238"/>
      <c r="N9" s="238"/>
      <c r="O9" s="238"/>
      <c r="P9" s="492"/>
      <c r="Q9" s="309"/>
      <c r="R9" s="270"/>
      <c r="S9" s="270"/>
    </row>
    <row r="10" spans="1:25" s="163" customFormat="1" ht="21.95" customHeight="1" x14ac:dyDescent="0.25">
      <c r="A10" s="1610" t="s">
        <v>203</v>
      </c>
      <c r="B10" s="2585"/>
      <c r="C10" s="160"/>
      <c r="D10" s="905"/>
      <c r="E10" s="172"/>
      <c r="F10" s="174"/>
      <c r="G10" s="166">
        <v>0</v>
      </c>
      <c r="H10" s="157"/>
      <c r="I10" s="309"/>
      <c r="J10" s="309"/>
      <c r="K10" s="2375" t="s">
        <v>549</v>
      </c>
      <c r="L10" s="2376"/>
      <c r="M10" s="384">
        <v>0</v>
      </c>
      <c r="N10" s="497"/>
      <c r="O10" s="497"/>
      <c r="P10" s="728"/>
      <c r="Q10" s="309"/>
      <c r="R10" s="270"/>
      <c r="S10" s="270"/>
    </row>
    <row r="11" spans="1:25" s="163" customFormat="1" ht="21.95" customHeight="1" x14ac:dyDescent="0.25">
      <c r="A11" s="889" t="s">
        <v>210</v>
      </c>
      <c r="B11" s="900">
        <f>B8</f>
        <v>542500</v>
      </c>
      <c r="C11" s="175"/>
      <c r="D11" s="905"/>
      <c r="E11" s="172"/>
      <c r="F11" s="174"/>
      <c r="G11" s="923" t="s">
        <v>21</v>
      </c>
      <c r="H11" s="157"/>
      <c r="I11" s="309"/>
      <c r="J11" s="309"/>
      <c r="K11" s="2356" t="s">
        <v>25</v>
      </c>
      <c r="L11" s="2357"/>
      <c r="M11" s="893">
        <v>0</v>
      </c>
      <c r="N11" s="499"/>
      <c r="O11" s="499"/>
      <c r="P11" s="728"/>
      <c r="Q11" s="309"/>
      <c r="R11" s="270"/>
      <c r="S11" s="270"/>
    </row>
    <row r="12" spans="1:25" s="163" customFormat="1" ht="21.95" customHeight="1" x14ac:dyDescent="0.2">
      <c r="A12" s="885" t="s">
        <v>211</v>
      </c>
      <c r="B12" s="176">
        <v>0.8</v>
      </c>
      <c r="C12" s="310" t="s">
        <v>212</v>
      </c>
      <c r="D12" s="905"/>
      <c r="E12" s="172"/>
      <c r="F12" s="174"/>
      <c r="G12" s="178" t="e">
        <f>G8/G10</f>
        <v>#DIV/0!</v>
      </c>
      <c r="H12" s="157"/>
      <c r="I12" s="309"/>
      <c r="J12" s="309"/>
      <c r="K12" s="464"/>
      <c r="L12" s="464"/>
      <c r="M12" s="492"/>
      <c r="N12" s="241"/>
      <c r="O12" s="241"/>
      <c r="P12" s="241"/>
      <c r="Q12" s="309"/>
      <c r="R12" s="270"/>
      <c r="S12" s="270"/>
    </row>
    <row r="13" spans="1:25" s="163" customFormat="1" ht="21.95" customHeight="1" x14ac:dyDescent="0.25">
      <c r="A13" s="889" t="s">
        <v>213</v>
      </c>
      <c r="B13" s="177">
        <f>B11*B12</f>
        <v>434000</v>
      </c>
      <c r="C13" s="175"/>
      <c r="D13" s="905"/>
      <c r="E13" s="172"/>
      <c r="F13" s="174"/>
      <c r="G13" s="2929"/>
      <c r="H13" s="2929"/>
      <c r="I13" s="2929"/>
      <c r="J13" s="157"/>
      <c r="K13" s="2375" t="s">
        <v>25</v>
      </c>
      <c r="L13" s="2376"/>
      <c r="M13" s="383">
        <v>0</v>
      </c>
      <c r="N13" s="728"/>
      <c r="O13" s="497"/>
      <c r="P13" s="497"/>
      <c r="Q13" s="157"/>
      <c r="R13" s="270"/>
      <c r="S13" s="270"/>
    </row>
    <row r="14" spans="1:25" s="163" customFormat="1" ht="21.95" customHeight="1" x14ac:dyDescent="0.25">
      <c r="A14" s="1618" t="s">
        <v>600</v>
      </c>
      <c r="B14" s="2945">
        <v>1800</v>
      </c>
      <c r="C14" s="294"/>
      <c r="D14" s="295"/>
      <c r="E14" s="271"/>
      <c r="F14" s="174"/>
      <c r="G14" s="2948" t="s">
        <v>214</v>
      </c>
      <c r="H14" s="2948"/>
      <c r="I14" s="2948"/>
      <c r="J14" s="157"/>
      <c r="K14" s="2356" t="s">
        <v>549</v>
      </c>
      <c r="L14" s="2357"/>
      <c r="M14" s="893">
        <v>0</v>
      </c>
      <c r="N14" s="728"/>
      <c r="O14" s="499"/>
      <c r="P14" s="499"/>
      <c r="Q14" s="157"/>
      <c r="R14" s="270"/>
      <c r="S14" s="270"/>
    </row>
    <row r="15" spans="1:25" s="163" customFormat="1" ht="21.95" customHeight="1" x14ac:dyDescent="0.2">
      <c r="A15" s="2944"/>
      <c r="B15" s="2945"/>
      <c r="C15" s="928" t="s">
        <v>718</v>
      </c>
      <c r="D15" s="295"/>
      <c r="E15" s="272"/>
      <c r="F15" s="174"/>
      <c r="G15" s="921" t="s">
        <v>140</v>
      </c>
      <c r="H15" s="2873">
        <v>1</v>
      </c>
      <c r="I15" s="2873"/>
      <c r="J15" s="157"/>
      <c r="K15" s="492"/>
      <c r="L15" s="492"/>
      <c r="M15" s="492"/>
      <c r="N15" s="492"/>
      <c r="O15" s="492"/>
      <c r="P15" s="492"/>
      <c r="Q15" s="157"/>
      <c r="R15" s="270"/>
      <c r="S15" s="270"/>
      <c r="T15" s="157"/>
    </row>
    <row r="16" spans="1:25" s="163" customFormat="1" ht="21.95" customHeight="1" x14ac:dyDescent="0.2">
      <c r="A16" s="898" t="s">
        <v>27</v>
      </c>
      <c r="B16" s="907">
        <f>ROUNDUP(B13/B14,0)</f>
        <v>242</v>
      </c>
      <c r="C16" s="180"/>
      <c r="D16" s="8"/>
      <c r="E16" s="160"/>
      <c r="G16" s="921" t="s">
        <v>33</v>
      </c>
      <c r="H16" s="2955">
        <f>H15/0.225</f>
        <v>4.4444444444444446</v>
      </c>
      <c r="I16" s="2956"/>
      <c r="J16" s="157"/>
      <c r="K16" s="2375" t="s">
        <v>215</v>
      </c>
      <c r="L16" s="2376"/>
      <c r="M16" s="2957">
        <v>8760</v>
      </c>
      <c r="N16" s="2958"/>
      <c r="O16" s="2959" t="s">
        <v>600</v>
      </c>
      <c r="P16" s="2635"/>
      <c r="Q16" s="157"/>
      <c r="R16" s="270"/>
      <c r="S16" s="270"/>
      <c r="T16" s="181"/>
      <c r="U16" s="179"/>
      <c r="V16" s="179"/>
      <c r="W16" s="179"/>
      <c r="X16" s="179"/>
      <c r="Y16" s="179"/>
    </row>
    <row r="17" spans="1:25" s="163" customFormat="1" ht="21.95" customHeight="1" x14ac:dyDescent="0.2">
      <c r="A17" s="171" t="s">
        <v>217</v>
      </c>
      <c r="B17" s="175"/>
      <c r="C17" s="182"/>
      <c r="D17" s="160"/>
      <c r="E17" s="160"/>
      <c r="G17" s="921" t="s">
        <v>587</v>
      </c>
      <c r="H17" s="2960">
        <v>44.95</v>
      </c>
      <c r="I17" s="2961"/>
      <c r="J17" s="157"/>
      <c r="K17" s="2377" t="s">
        <v>215</v>
      </c>
      <c r="L17" s="2378"/>
      <c r="M17" s="2952">
        <v>0</v>
      </c>
      <c r="N17" s="2952"/>
      <c r="O17" s="2636">
        <v>0</v>
      </c>
      <c r="P17" s="2638"/>
      <c r="Q17" s="157"/>
      <c r="R17" s="270"/>
      <c r="S17" s="270"/>
      <c r="T17" s="181"/>
      <c r="U17" s="179"/>
      <c r="V17" s="179"/>
      <c r="W17" s="179"/>
      <c r="X17" s="179"/>
      <c r="Y17" s="179"/>
    </row>
    <row r="18" spans="1:25" s="163" customFormat="1" ht="21.95" customHeight="1" x14ac:dyDescent="0.2">
      <c r="A18" s="1610" t="s">
        <v>203</v>
      </c>
      <c r="B18" s="2949"/>
      <c r="C18" s="182"/>
      <c r="D18" s="160"/>
      <c r="E18" s="160"/>
      <c r="G18" s="921" t="s">
        <v>588</v>
      </c>
      <c r="H18" s="2950">
        <f>H17*0.225</f>
        <v>10.113750000000001</v>
      </c>
      <c r="I18" s="2951"/>
      <c r="J18" s="157"/>
      <c r="K18" s="2377" t="s">
        <v>216</v>
      </c>
      <c r="L18" s="2378"/>
      <c r="M18" s="2952">
        <v>0</v>
      </c>
      <c r="N18" s="2952"/>
      <c r="O18" s="2627" t="s">
        <v>415</v>
      </c>
      <c r="P18" s="2629"/>
      <c r="R18" s="270"/>
      <c r="S18" s="270"/>
      <c r="T18" s="181"/>
      <c r="U18" s="179"/>
      <c r="V18" s="179"/>
      <c r="W18" s="179"/>
      <c r="X18" s="179"/>
      <c r="Y18" s="179"/>
    </row>
    <row r="19" spans="1:25" s="163" customFormat="1" ht="21.95" customHeight="1" x14ac:dyDescent="0.2">
      <c r="A19" s="889" t="s">
        <v>210</v>
      </c>
      <c r="B19" s="904">
        <f>B13/B23</f>
        <v>510588.23529411765</v>
      </c>
      <c r="C19" s="2953" t="s">
        <v>455</v>
      </c>
      <c r="D19" s="2954"/>
      <c r="E19" s="339">
        <f>B19/B11</f>
        <v>0.94117647058823528</v>
      </c>
      <c r="G19" s="921" t="s">
        <v>220</v>
      </c>
      <c r="H19" s="2936">
        <f>H15*H18/0.225</f>
        <v>44.95</v>
      </c>
      <c r="I19" s="2936"/>
      <c r="J19" s="157"/>
      <c r="K19" s="2356" t="s">
        <v>218</v>
      </c>
      <c r="L19" s="2357"/>
      <c r="M19" s="2952">
        <v>0</v>
      </c>
      <c r="N19" s="2952"/>
      <c r="O19" s="2630">
        <v>0</v>
      </c>
      <c r="P19" s="2632"/>
      <c r="Q19" s="157"/>
      <c r="R19" s="270"/>
      <c r="S19" s="270"/>
      <c r="T19" s="181"/>
      <c r="U19" s="179"/>
      <c r="V19" s="179"/>
      <c r="W19" s="179"/>
      <c r="X19" s="179"/>
      <c r="Y19" s="179"/>
    </row>
    <row r="20" spans="1:25" s="163" customFormat="1" ht="21.95" customHeight="1" x14ac:dyDescent="0.25">
      <c r="A20" s="889" t="s">
        <v>213</v>
      </c>
      <c r="B20" s="900">
        <f>B19*B23</f>
        <v>434000</v>
      </c>
      <c r="D20" s="888"/>
      <c r="G20" s="2929"/>
      <c r="H20" s="2929"/>
      <c r="I20" s="2929"/>
      <c r="J20" s="157"/>
      <c r="K20" s="928" t="s">
        <v>718</v>
      </c>
      <c r="L20" s="728"/>
      <c r="M20" s="728"/>
      <c r="N20" s="728"/>
      <c r="O20" s="728"/>
      <c r="P20" s="728"/>
      <c r="Q20" s="157"/>
      <c r="R20" s="270"/>
      <c r="S20" s="270"/>
      <c r="T20" s="181"/>
      <c r="U20" s="179"/>
      <c r="V20" s="179"/>
      <c r="W20" s="179"/>
      <c r="X20" s="179"/>
      <c r="Y20" s="179"/>
    </row>
    <row r="21" spans="1:25" s="163" customFormat="1" ht="21.95" customHeight="1" x14ac:dyDescent="0.25">
      <c r="A21" s="1618" t="s">
        <v>600</v>
      </c>
      <c r="B21" s="2945">
        <v>1800</v>
      </c>
      <c r="C21" s="2946" t="s">
        <v>718</v>
      </c>
      <c r="D21" s="2947"/>
      <c r="E21" s="2947"/>
      <c r="G21" s="2948" t="s">
        <v>221</v>
      </c>
      <c r="H21" s="2948"/>
      <c r="I21" s="2948"/>
      <c r="J21" s="157"/>
      <c r="K21" s="2450" t="s">
        <v>21</v>
      </c>
      <c r="L21" s="2451"/>
      <c r="M21" s="2941" t="e">
        <v>#DIV/0!</v>
      </c>
      <c r="N21" s="2942"/>
      <c r="O21" s="500"/>
      <c r="P21" s="728"/>
      <c r="Q21" s="157"/>
      <c r="R21" s="270"/>
      <c r="S21" s="270"/>
      <c r="T21" s="340"/>
      <c r="U21" s="179"/>
      <c r="V21" s="179"/>
      <c r="W21" s="179"/>
      <c r="X21" s="179"/>
      <c r="Y21" s="179"/>
    </row>
    <row r="22" spans="1:25" s="163" customFormat="1" ht="21.95" customHeight="1" x14ac:dyDescent="0.25">
      <c r="A22" s="2944"/>
      <c r="B22" s="2945"/>
      <c r="C22" s="2946"/>
      <c r="D22" s="2947"/>
      <c r="E22" s="2947"/>
      <c r="F22" s="160"/>
      <c r="G22" s="921" t="s">
        <v>33</v>
      </c>
      <c r="H22" s="2875">
        <v>1</v>
      </c>
      <c r="I22" s="2875"/>
      <c r="J22" s="157"/>
      <c r="K22" s="2377" t="s">
        <v>486</v>
      </c>
      <c r="L22" s="2452"/>
      <c r="M22" s="2426">
        <v>0</v>
      </c>
      <c r="N22" s="2426"/>
      <c r="O22" s="500"/>
      <c r="P22" s="728"/>
      <c r="Q22" s="157"/>
      <c r="R22" s="270"/>
      <c r="S22" s="270"/>
      <c r="T22" s="823"/>
      <c r="U22" s="179"/>
      <c r="V22" s="179"/>
      <c r="W22" s="179"/>
      <c r="X22" s="179"/>
      <c r="Y22" s="179"/>
    </row>
    <row r="23" spans="1:25" s="163" customFormat="1" ht="21.95" customHeight="1" x14ac:dyDescent="0.25">
      <c r="A23" s="885" t="s">
        <v>222</v>
      </c>
      <c r="B23" s="176">
        <v>0.85</v>
      </c>
      <c r="C23" s="310" t="s">
        <v>433</v>
      </c>
      <c r="D23" s="311"/>
      <c r="F23" s="160"/>
      <c r="G23" s="921" t="s">
        <v>140</v>
      </c>
      <c r="H23" s="2943">
        <f>H22*0.225</f>
        <v>0.22500000000000001</v>
      </c>
      <c r="I23" s="2943"/>
      <c r="J23" s="157"/>
      <c r="K23" s="1618" t="s">
        <v>600</v>
      </c>
      <c r="L23" s="2459"/>
      <c r="M23" s="2426">
        <v>0</v>
      </c>
      <c r="N23" s="2426"/>
      <c r="O23" s="500"/>
      <c r="P23" s="728"/>
      <c r="Q23" s="157"/>
      <c r="R23" s="270"/>
      <c r="S23" s="270"/>
      <c r="T23" s="824"/>
      <c r="U23" s="179"/>
      <c r="V23" s="179"/>
      <c r="W23" s="179"/>
      <c r="X23" s="179"/>
      <c r="Y23" s="179"/>
    </row>
    <row r="24" spans="1:25" s="163" customFormat="1" ht="21.95" customHeight="1" x14ac:dyDescent="0.25">
      <c r="A24" s="2930" t="s">
        <v>223</v>
      </c>
      <c r="B24" s="2923">
        <f>ROUNDUP(B20/B21,0)</f>
        <v>242</v>
      </c>
      <c r="G24" s="921" t="s">
        <v>588</v>
      </c>
      <c r="H24" s="2884">
        <v>10.11</v>
      </c>
      <c r="I24" s="2884"/>
      <c r="J24" s="157"/>
      <c r="K24" s="1600" t="s">
        <v>13</v>
      </c>
      <c r="L24" s="2469"/>
      <c r="M24" s="2935">
        <v>0</v>
      </c>
      <c r="N24" s="2935"/>
      <c r="O24" s="728"/>
      <c r="P24" s="728"/>
      <c r="Q24" s="157"/>
      <c r="R24" s="270"/>
      <c r="S24" s="270"/>
      <c r="T24" s="824"/>
      <c r="U24" s="179"/>
      <c r="V24" s="179"/>
      <c r="W24" s="179"/>
      <c r="X24" s="179"/>
      <c r="Y24" s="179"/>
    </row>
    <row r="25" spans="1:25" s="163" customFormat="1" ht="21.95" customHeight="1" x14ac:dyDescent="0.25">
      <c r="A25" s="2931"/>
      <c r="B25" s="2933"/>
      <c r="G25" s="921" t="s">
        <v>587</v>
      </c>
      <c r="H25" s="2936">
        <f>H24/0.225</f>
        <v>44.93333333333333</v>
      </c>
      <c r="I25" s="2936"/>
      <c r="J25" s="221"/>
      <c r="K25" s="2400" t="s">
        <v>485</v>
      </c>
      <c r="L25" s="2937"/>
      <c r="M25" s="2938" t="e">
        <v>#DIV/0!</v>
      </c>
      <c r="N25" s="2939"/>
      <c r="O25" s="728"/>
      <c r="P25" s="728"/>
      <c r="Q25" s="221"/>
      <c r="R25" s="270"/>
      <c r="S25" s="270"/>
      <c r="T25" s="824"/>
      <c r="U25" s="179"/>
      <c r="V25" s="179"/>
      <c r="W25" s="179"/>
      <c r="X25" s="179"/>
      <c r="Y25" s="179"/>
    </row>
    <row r="26" spans="1:25" s="163" customFormat="1" ht="21.95" customHeight="1" thickBot="1" x14ac:dyDescent="0.3">
      <c r="A26" s="2932"/>
      <c r="B26" s="2934"/>
      <c r="G26" s="921" t="s">
        <v>220</v>
      </c>
      <c r="H26" s="2936">
        <f>H22*H24</f>
        <v>10.11</v>
      </c>
      <c r="I26" s="2936"/>
      <c r="J26" s="157"/>
      <c r="K26" s="2940" t="s">
        <v>603</v>
      </c>
      <c r="L26" s="2940"/>
      <c r="M26" s="2940"/>
      <c r="N26" s="2940"/>
      <c r="O26" s="2906"/>
      <c r="P26" s="2906"/>
      <c r="Q26" s="157"/>
      <c r="R26" s="270"/>
      <c r="S26" s="270"/>
      <c r="T26" s="824"/>
      <c r="U26" s="179"/>
      <c r="V26" s="179"/>
      <c r="W26" s="179"/>
      <c r="X26" s="179"/>
      <c r="Y26" s="179"/>
    </row>
    <row r="27" spans="1:25" s="185" customFormat="1" ht="21.95" customHeight="1" x14ac:dyDescent="0.25">
      <c r="A27" s="183"/>
      <c r="B27" s="184"/>
      <c r="G27" s="2929"/>
      <c r="H27" s="2929"/>
      <c r="I27" s="2929"/>
      <c r="J27" s="157"/>
      <c r="K27" s="2908" t="s">
        <v>185</v>
      </c>
      <c r="L27" s="2909"/>
      <c r="M27" s="2909"/>
      <c r="N27" s="2910"/>
      <c r="O27" s="2917" t="s">
        <v>604</v>
      </c>
      <c r="P27" s="2918"/>
      <c r="R27" s="270"/>
      <c r="S27" s="270"/>
      <c r="T27" s="824"/>
      <c r="U27" s="179"/>
      <c r="V27" s="179"/>
      <c r="W27" s="179"/>
      <c r="X27" s="179"/>
      <c r="Y27" s="179"/>
    </row>
    <row r="28" spans="1:25" s="185" customFormat="1" ht="21.95" customHeight="1" x14ac:dyDescent="0.25">
      <c r="A28" s="926" t="s">
        <v>224</v>
      </c>
      <c r="B28" s="1098">
        <v>15</v>
      </c>
      <c r="C28" s="312" t="s">
        <v>434</v>
      </c>
      <c r="G28" s="2911" t="s">
        <v>226</v>
      </c>
      <c r="H28" s="2911"/>
      <c r="I28" s="2911"/>
      <c r="J28" s="157"/>
      <c r="K28" s="2926" t="s">
        <v>605</v>
      </c>
      <c r="L28" s="2927"/>
      <c r="M28" s="919" t="s">
        <v>606</v>
      </c>
      <c r="N28" s="825" t="s">
        <v>607</v>
      </c>
      <c r="O28" s="918" t="s">
        <v>140</v>
      </c>
      <c r="P28" s="825" t="s">
        <v>33</v>
      </c>
      <c r="R28" s="270"/>
      <c r="S28" s="270"/>
      <c r="T28" s="824"/>
      <c r="U28" s="179"/>
      <c r="V28" s="179"/>
      <c r="W28" s="179"/>
      <c r="X28" s="179"/>
      <c r="Y28" s="179"/>
    </row>
    <row r="29" spans="1:25" s="185" customFormat="1" ht="21.95" customHeight="1" x14ac:dyDescent="0.25">
      <c r="A29" s="2921" t="s">
        <v>225</v>
      </c>
      <c r="B29" s="2923">
        <f>B24*B28</f>
        <v>3630</v>
      </c>
      <c r="G29" s="916" t="s">
        <v>140</v>
      </c>
      <c r="H29" s="2873">
        <v>1</v>
      </c>
      <c r="I29" s="2873"/>
      <c r="J29" s="157"/>
      <c r="K29" s="2926" t="s">
        <v>608</v>
      </c>
      <c r="L29" s="2927"/>
      <c r="M29" s="826">
        <v>8</v>
      </c>
      <c r="N29" s="827">
        <v>32</v>
      </c>
      <c r="O29" s="828">
        <v>1</v>
      </c>
      <c r="P29" s="829">
        <f>O29/0.873</f>
        <v>1.1454753722794959</v>
      </c>
      <c r="R29" s="270"/>
      <c r="S29" s="270"/>
      <c r="T29" s="824"/>
      <c r="U29" s="179"/>
      <c r="V29" s="179"/>
      <c r="W29" s="179"/>
      <c r="X29" s="179"/>
      <c r="Y29" s="179"/>
    </row>
    <row r="30" spans="1:25" s="185" customFormat="1" ht="21.95" customHeight="1" thickBot="1" x14ac:dyDescent="0.3">
      <c r="A30" s="2921"/>
      <c r="B30" s="2924"/>
      <c r="D30" s="186"/>
      <c r="E30" s="187"/>
      <c r="F30" s="188"/>
      <c r="G30" s="916" t="s">
        <v>33</v>
      </c>
      <c r="H30" s="2928">
        <f>H29/0.326</f>
        <v>3.0674846625766872</v>
      </c>
      <c r="I30" s="2928"/>
      <c r="J30" s="157"/>
      <c r="K30" s="2926" t="s">
        <v>609</v>
      </c>
      <c r="L30" s="2927"/>
      <c r="M30" s="830">
        <f>M29/0.6426</f>
        <v>12.449424214130097</v>
      </c>
      <c r="N30" s="830">
        <f>N29/0.6426</f>
        <v>49.797696856520389</v>
      </c>
      <c r="O30" s="831">
        <f>P30*0.873</f>
        <v>0.873</v>
      </c>
      <c r="P30" s="832">
        <v>1</v>
      </c>
      <c r="R30" s="270"/>
      <c r="S30" s="270"/>
      <c r="T30" s="824"/>
      <c r="U30" s="179"/>
      <c r="V30" s="179"/>
      <c r="W30" s="179"/>
      <c r="X30" s="179"/>
      <c r="Y30" s="179"/>
    </row>
    <row r="31" spans="1:25" s="185" customFormat="1" ht="21.95" customHeight="1" x14ac:dyDescent="0.25">
      <c r="A31" s="2922"/>
      <c r="B31" s="2925"/>
      <c r="D31" s="186"/>
      <c r="E31" s="187"/>
      <c r="F31" s="188"/>
      <c r="G31" s="916" t="s">
        <v>589</v>
      </c>
      <c r="H31" s="2884">
        <v>52.37</v>
      </c>
      <c r="I31" s="2884"/>
      <c r="J31" s="157"/>
      <c r="K31" s="2919" t="s">
        <v>610</v>
      </c>
      <c r="L31" s="2920"/>
      <c r="M31" s="833">
        <v>15</v>
      </c>
      <c r="N31" s="827">
        <v>0</v>
      </c>
      <c r="O31" s="2917" t="s">
        <v>611</v>
      </c>
      <c r="P31" s="2918"/>
      <c r="R31" s="270"/>
      <c r="S31" s="270"/>
      <c r="T31" s="824"/>
      <c r="U31" s="179"/>
      <c r="V31" s="179"/>
      <c r="W31" s="179"/>
      <c r="X31" s="179"/>
      <c r="Y31" s="179"/>
    </row>
    <row r="32" spans="1:25" s="185" customFormat="1" ht="21.95" customHeight="1" x14ac:dyDescent="0.25">
      <c r="A32" s="895" t="s">
        <v>227</v>
      </c>
      <c r="B32" s="895"/>
      <c r="C32" s="895"/>
      <c r="D32" s="895"/>
      <c r="E32" s="189"/>
      <c r="F32" s="188"/>
      <c r="G32" s="916" t="s">
        <v>590</v>
      </c>
      <c r="H32" s="2904">
        <f>H31*0.326</f>
        <v>17.072620000000001</v>
      </c>
      <c r="I32" s="2904"/>
      <c r="J32" s="157"/>
      <c r="K32" s="2919" t="s">
        <v>612</v>
      </c>
      <c r="L32" s="2920"/>
      <c r="M32" s="833">
        <v>8</v>
      </c>
      <c r="N32" s="827">
        <v>0</v>
      </c>
      <c r="O32" s="918" t="s">
        <v>140</v>
      </c>
      <c r="P32" s="825" t="s">
        <v>33</v>
      </c>
      <c r="R32" s="270"/>
      <c r="S32" s="270"/>
      <c r="T32" s="824"/>
      <c r="U32" s="179"/>
      <c r="V32" s="179"/>
      <c r="W32" s="179"/>
      <c r="X32" s="179"/>
      <c r="Y32" s="179"/>
    </row>
    <row r="33" spans="1:31" s="163" customFormat="1" ht="21.95" customHeight="1" x14ac:dyDescent="0.25">
      <c r="A33" s="190" t="s">
        <v>228</v>
      </c>
      <c r="B33" s="160"/>
      <c r="C33" s="160"/>
      <c r="D33" s="184"/>
      <c r="E33" s="160"/>
      <c r="F33" s="160"/>
      <c r="G33" s="916" t="s">
        <v>220</v>
      </c>
      <c r="H33" s="2904">
        <f>H29*H32/0.326</f>
        <v>52.37</v>
      </c>
      <c r="I33" s="2904"/>
      <c r="J33" s="157"/>
      <c r="K33" s="2919" t="s">
        <v>613</v>
      </c>
      <c r="L33" s="2920"/>
      <c r="M33" s="833">
        <v>7.5</v>
      </c>
      <c r="N33" s="827">
        <v>7.5</v>
      </c>
      <c r="O33" s="828">
        <v>1</v>
      </c>
      <c r="P33" s="829">
        <f>O33/0.225</f>
        <v>4.4444444444444446</v>
      </c>
      <c r="R33" s="270"/>
      <c r="S33" s="270"/>
      <c r="T33" s="824"/>
      <c r="U33" s="179"/>
      <c r="V33" s="179"/>
      <c r="W33" s="179"/>
      <c r="X33" s="179"/>
      <c r="Y33" s="179"/>
    </row>
    <row r="34" spans="1:31" s="163" customFormat="1" ht="21.95" customHeight="1" thickBot="1" x14ac:dyDescent="0.3">
      <c r="A34" s="890" t="s">
        <v>203</v>
      </c>
      <c r="B34" s="891" t="s">
        <v>229</v>
      </c>
      <c r="C34" s="892" t="s">
        <v>230</v>
      </c>
      <c r="D34" s="184"/>
      <c r="E34" s="160"/>
      <c r="F34" s="160"/>
      <c r="J34" s="157"/>
      <c r="K34" s="2919" t="s">
        <v>614</v>
      </c>
      <c r="L34" s="2920"/>
      <c r="M34" s="833">
        <v>2</v>
      </c>
      <c r="N34" s="827">
        <v>2</v>
      </c>
      <c r="O34" s="834">
        <f>P34*0.227</f>
        <v>0.22700000000000001</v>
      </c>
      <c r="P34" s="835">
        <v>1</v>
      </c>
      <c r="R34" s="270"/>
      <c r="S34" s="270"/>
      <c r="T34" s="824"/>
      <c r="U34" s="179"/>
      <c r="V34" s="179"/>
      <c r="W34" s="179"/>
      <c r="X34" s="179"/>
      <c r="Y34" s="179"/>
    </row>
    <row r="35" spans="1:31" s="163" customFormat="1" ht="21.95" customHeight="1" thickBot="1" x14ac:dyDescent="0.3">
      <c r="A35" s="889" t="s">
        <v>209</v>
      </c>
      <c r="B35" s="903">
        <f>B19</f>
        <v>510588.23529411765</v>
      </c>
      <c r="C35" s="904">
        <f>B20</f>
        <v>434000</v>
      </c>
      <c r="D35" s="184"/>
      <c r="E35" s="160"/>
      <c r="F35" s="160"/>
      <c r="G35" s="2911" t="s">
        <v>232</v>
      </c>
      <c r="H35" s="2911"/>
      <c r="I35" s="2911"/>
      <c r="J35" s="157"/>
      <c r="K35" s="2912" t="s">
        <v>160</v>
      </c>
      <c r="L35" s="2913"/>
      <c r="M35" s="836">
        <v>0</v>
      </c>
      <c r="N35" s="837">
        <v>0</v>
      </c>
      <c r="O35" s="838"/>
      <c r="P35" s="839"/>
      <c r="R35" s="270"/>
      <c r="S35" s="270"/>
      <c r="T35" s="179"/>
      <c r="U35" s="179"/>
      <c r="V35" s="341"/>
      <c r="W35" s="341"/>
      <c r="X35" s="341"/>
      <c r="Y35" s="341"/>
      <c r="Z35" s="341"/>
      <c r="AA35" s="341"/>
      <c r="AB35" s="341"/>
      <c r="AC35" s="341"/>
      <c r="AD35" s="341"/>
      <c r="AE35" s="191"/>
    </row>
    <row r="36" spans="1:31" s="163" customFormat="1" ht="21.95" customHeight="1" thickBot="1" x14ac:dyDescent="0.3">
      <c r="A36" s="889" t="s">
        <v>231</v>
      </c>
      <c r="B36" s="192">
        <f>B35/1000</f>
        <v>510.58823529411762</v>
      </c>
      <c r="C36" s="193">
        <f>C35/1000</f>
        <v>434</v>
      </c>
      <c r="D36" s="184"/>
      <c r="E36" s="160"/>
      <c r="F36" s="160"/>
      <c r="G36" s="916" t="s">
        <v>33</v>
      </c>
      <c r="H36" s="2875">
        <v>3.0674999999999999</v>
      </c>
      <c r="I36" s="2875"/>
      <c r="J36" s="157"/>
      <c r="K36" s="2888" t="s">
        <v>615</v>
      </c>
      <c r="L36" s="2889"/>
      <c r="M36" s="840">
        <f>M30+M31+M32+M33+M34+M35</f>
        <v>44.949424214130097</v>
      </c>
      <c r="N36" s="841">
        <f>N30+N31+N32+N33+N34+N35</f>
        <v>59.297696856520389</v>
      </c>
      <c r="O36" s="838"/>
      <c r="P36" s="839"/>
      <c r="R36" s="270"/>
      <c r="S36" s="270"/>
      <c r="T36" s="181"/>
      <c r="U36" s="179"/>
      <c r="V36" s="341"/>
      <c r="W36" s="341"/>
      <c r="X36" s="341"/>
      <c r="Y36" s="341"/>
      <c r="Z36" s="341"/>
      <c r="AA36" s="341"/>
      <c r="AB36" s="341"/>
      <c r="AC36" s="341"/>
      <c r="AD36" s="341"/>
      <c r="AE36" s="191"/>
    </row>
    <row r="37" spans="1:31" s="163" customFormat="1" ht="21.95" customHeight="1" thickBot="1" x14ac:dyDescent="0.3">
      <c r="A37" s="889" t="s">
        <v>233</v>
      </c>
      <c r="B37" s="903">
        <f>B35*3.6</f>
        <v>1838117.6470588236</v>
      </c>
      <c r="C37" s="904">
        <f>C35*3.6</f>
        <v>1562400</v>
      </c>
      <c r="D37" s="184"/>
      <c r="E37" s="160"/>
      <c r="F37" s="160"/>
      <c r="G37" s="916" t="s">
        <v>140</v>
      </c>
      <c r="H37" s="2914">
        <f>H36*0.326</f>
        <v>1.000005</v>
      </c>
      <c r="I37" s="2914"/>
      <c r="J37" s="157"/>
      <c r="K37" s="2915" t="s">
        <v>616</v>
      </c>
      <c r="L37" s="2916"/>
      <c r="M37" s="842">
        <v>0</v>
      </c>
      <c r="N37" s="843">
        <v>0</v>
      </c>
      <c r="O37" s="838"/>
      <c r="P37" s="844"/>
      <c r="R37" s="270"/>
      <c r="S37" s="270"/>
      <c r="T37" s="181"/>
      <c r="U37" s="179"/>
      <c r="V37" s="194"/>
      <c r="W37" s="194"/>
      <c r="X37" s="194"/>
      <c r="Y37" s="194"/>
    </row>
    <row r="38" spans="1:31" s="163" customFormat="1" ht="21.95" customHeight="1" thickBot="1" x14ac:dyDescent="0.3">
      <c r="A38" s="889" t="s">
        <v>234</v>
      </c>
      <c r="B38" s="903">
        <f>B35*0.0036</f>
        <v>1838.1176470588234</v>
      </c>
      <c r="C38" s="904">
        <f>C35*0.0036</f>
        <v>1562.3999999999999</v>
      </c>
      <c r="D38" s="184"/>
      <c r="E38" s="160"/>
      <c r="F38" s="160"/>
      <c r="G38" s="916" t="s">
        <v>590</v>
      </c>
      <c r="H38" s="2884">
        <v>34.229999999999997</v>
      </c>
      <c r="I38" s="2884"/>
      <c r="J38" s="157"/>
      <c r="K38" s="2888" t="s">
        <v>480</v>
      </c>
      <c r="L38" s="2889"/>
      <c r="M38" s="845">
        <f>(M36*M37)+M36</f>
        <v>44.949424214130097</v>
      </c>
      <c r="N38" s="846">
        <f>(N36*N37)+N36</f>
        <v>59.297696856520389</v>
      </c>
      <c r="O38" s="838"/>
      <c r="P38" s="847"/>
      <c r="R38" s="270"/>
      <c r="S38" s="270"/>
      <c r="T38" s="181"/>
      <c r="U38" s="179"/>
      <c r="V38" s="194"/>
      <c r="W38" s="194"/>
      <c r="X38" s="194"/>
      <c r="Y38" s="194"/>
    </row>
    <row r="39" spans="1:31" s="163" customFormat="1" ht="21.95" customHeight="1" thickBot="1" x14ac:dyDescent="0.25">
      <c r="A39" s="898" t="s">
        <v>235</v>
      </c>
      <c r="B39" s="195">
        <f>B35*3412</f>
        <v>1742127058.8235295</v>
      </c>
      <c r="C39" s="169">
        <f>C35*3412</f>
        <v>1480808000</v>
      </c>
      <c r="D39" s="184"/>
      <c r="E39" s="160"/>
      <c r="F39" s="160"/>
      <c r="G39" s="916" t="s">
        <v>589</v>
      </c>
      <c r="H39" s="2904">
        <f>H38/0.326</f>
        <v>104.99999999999999</v>
      </c>
      <c r="I39" s="2904"/>
      <c r="J39" s="157"/>
      <c r="K39" s="2905" t="s">
        <v>617</v>
      </c>
      <c r="L39" s="2905"/>
      <c r="M39" s="2905"/>
      <c r="N39" s="2905"/>
      <c r="O39" s="2906"/>
      <c r="P39" s="2906"/>
      <c r="R39" s="270"/>
      <c r="S39" s="270"/>
      <c r="T39" s="181"/>
      <c r="U39" s="179"/>
      <c r="V39" s="196"/>
      <c r="W39" s="194"/>
      <c r="X39" s="194"/>
      <c r="Y39" s="194"/>
    </row>
    <row r="40" spans="1:31" s="185" customFormat="1" ht="21.95" customHeight="1" x14ac:dyDescent="0.2">
      <c r="A40" s="159" t="s">
        <v>236</v>
      </c>
      <c r="B40" s="160"/>
      <c r="C40" s="160"/>
      <c r="D40" s="160"/>
      <c r="E40" s="197"/>
      <c r="F40" s="197"/>
      <c r="G40" s="916" t="s">
        <v>220</v>
      </c>
      <c r="H40" s="2904">
        <f>H36*H38</f>
        <v>105.00052499999998</v>
      </c>
      <c r="I40" s="2907"/>
      <c r="J40" s="157"/>
      <c r="K40" s="2908" t="s">
        <v>185</v>
      </c>
      <c r="L40" s="2909"/>
      <c r="M40" s="2909"/>
      <c r="N40" s="2910"/>
      <c r="O40" s="2898" t="s">
        <v>618</v>
      </c>
      <c r="P40" s="2899"/>
      <c r="R40" s="270"/>
      <c r="S40" s="270"/>
      <c r="T40" s="181"/>
      <c r="U40" s="179"/>
      <c r="V40" s="196"/>
      <c r="W40" s="194"/>
      <c r="X40" s="194"/>
      <c r="Y40" s="194"/>
    </row>
    <row r="41" spans="1:31" s="163" customFormat="1" ht="21.95" customHeight="1" x14ac:dyDescent="0.2">
      <c r="A41" s="2900" t="s">
        <v>203</v>
      </c>
      <c r="B41" s="2901"/>
      <c r="C41" s="160"/>
      <c r="D41" s="160"/>
      <c r="E41" s="160"/>
      <c r="F41" s="160"/>
      <c r="J41" s="157"/>
      <c r="K41" s="2902" t="s">
        <v>605</v>
      </c>
      <c r="L41" s="2903"/>
      <c r="M41" s="913" t="s">
        <v>606</v>
      </c>
      <c r="N41" s="848" t="s">
        <v>607</v>
      </c>
      <c r="O41" s="912" t="s">
        <v>140</v>
      </c>
      <c r="P41" s="848" t="s">
        <v>33</v>
      </c>
      <c r="R41" s="270"/>
      <c r="S41" s="270"/>
      <c r="T41" s="181"/>
      <c r="U41" s="179"/>
      <c r="V41" s="194"/>
      <c r="W41" s="194"/>
      <c r="X41" s="194"/>
      <c r="Y41" s="194"/>
    </row>
    <row r="42" spans="1:31" s="163" customFormat="1" ht="21.95" customHeight="1" x14ac:dyDescent="0.2">
      <c r="A42" s="198" t="s">
        <v>237</v>
      </c>
      <c r="B42" s="899" t="s">
        <v>25</v>
      </c>
      <c r="C42" s="199" t="s">
        <v>170</v>
      </c>
      <c r="D42" s="200" t="s">
        <v>238</v>
      </c>
      <c r="E42" s="160"/>
      <c r="F42" s="160"/>
      <c r="G42" s="2896" t="s">
        <v>456</v>
      </c>
      <c r="H42" s="2896"/>
      <c r="I42" s="2896"/>
      <c r="J42" s="157"/>
      <c r="K42" s="2902" t="s">
        <v>608</v>
      </c>
      <c r="L42" s="2903"/>
      <c r="M42" s="826">
        <v>12</v>
      </c>
      <c r="N42" s="827">
        <v>48</v>
      </c>
      <c r="O42" s="828">
        <v>1</v>
      </c>
      <c r="P42" s="849">
        <f>O42/1.266</f>
        <v>0.78988941548183256</v>
      </c>
      <c r="R42" s="270"/>
      <c r="S42" s="270"/>
      <c r="T42" s="181"/>
      <c r="U42" s="179"/>
      <c r="V42" s="179"/>
      <c r="W42" s="179"/>
      <c r="X42" s="179"/>
      <c r="Y42" s="179"/>
    </row>
    <row r="43" spans="1:31" s="163" customFormat="1" ht="21.95" customHeight="1" thickBot="1" x14ac:dyDescent="0.25">
      <c r="A43" s="921" t="s">
        <v>239</v>
      </c>
      <c r="B43" s="201">
        <f>B19</f>
        <v>510588.23529411765</v>
      </c>
      <c r="C43" s="201">
        <v>3490</v>
      </c>
      <c r="D43" s="202">
        <f>B43/C43</f>
        <v>146.30035395246924</v>
      </c>
      <c r="E43" s="203"/>
      <c r="F43" s="203"/>
      <c r="G43" s="914" t="s">
        <v>140</v>
      </c>
      <c r="H43" s="2873">
        <v>1</v>
      </c>
      <c r="I43" s="2873"/>
      <c r="J43" s="157"/>
      <c r="K43" s="2902" t="s">
        <v>609</v>
      </c>
      <c r="L43" s="2903"/>
      <c r="M43" s="850">
        <f>M42/0.9324</f>
        <v>12.87001287001287</v>
      </c>
      <c r="N43" s="850">
        <f>N42/0.9324</f>
        <v>51.480051480051479</v>
      </c>
      <c r="O43" s="851">
        <f>P43*1.266</f>
        <v>1.266</v>
      </c>
      <c r="P43" s="835">
        <v>1</v>
      </c>
      <c r="R43" s="270"/>
      <c r="S43" s="270"/>
      <c r="T43" s="340"/>
      <c r="U43" s="179"/>
      <c r="V43" s="179"/>
      <c r="W43" s="179"/>
      <c r="X43" s="179"/>
      <c r="Y43" s="179"/>
    </row>
    <row r="44" spans="1:31" s="163" customFormat="1" ht="21.95" customHeight="1" x14ac:dyDescent="0.2">
      <c r="A44" s="916" t="s">
        <v>240</v>
      </c>
      <c r="B44" s="204">
        <f>B19</f>
        <v>510588.23529411765</v>
      </c>
      <c r="C44" s="204">
        <v>3300</v>
      </c>
      <c r="D44" s="917">
        <f>B44/C44</f>
        <v>154.72370766488413</v>
      </c>
      <c r="E44" s="203"/>
      <c r="F44" s="6"/>
      <c r="G44" s="914" t="s">
        <v>33</v>
      </c>
      <c r="H44" s="2897">
        <f>H43/0.667</f>
        <v>1.4992503748125936</v>
      </c>
      <c r="I44" s="2897"/>
      <c r="J44" s="157"/>
      <c r="K44" s="2890" t="s">
        <v>610</v>
      </c>
      <c r="L44" s="2891"/>
      <c r="M44" s="826">
        <v>20</v>
      </c>
      <c r="N44" s="827">
        <v>0</v>
      </c>
      <c r="O44" s="2898" t="s">
        <v>619</v>
      </c>
      <c r="P44" s="2899"/>
      <c r="R44" s="270"/>
      <c r="S44" s="270"/>
      <c r="T44" s="342"/>
      <c r="U44" s="179"/>
      <c r="V44" s="179"/>
      <c r="W44" s="179"/>
      <c r="X44" s="179"/>
      <c r="Y44" s="179"/>
    </row>
    <row r="45" spans="1:31" s="163" customFormat="1" ht="21.95" customHeight="1" x14ac:dyDescent="0.2">
      <c r="A45" s="909" t="s">
        <v>351</v>
      </c>
      <c r="B45" s="343">
        <f>B19</f>
        <v>510588.23529411765</v>
      </c>
      <c r="C45" s="343">
        <v>4361</v>
      </c>
      <c r="D45" s="344">
        <f>B45/C45</f>
        <v>117.08054008120102</v>
      </c>
      <c r="E45" s="203"/>
      <c r="F45" s="6"/>
      <c r="G45" s="914" t="s">
        <v>591</v>
      </c>
      <c r="H45" s="2884">
        <v>210</v>
      </c>
      <c r="I45" s="2884"/>
      <c r="J45" s="157"/>
      <c r="K45" s="2890" t="s">
        <v>612</v>
      </c>
      <c r="L45" s="2891"/>
      <c r="M45" s="826">
        <v>8.5</v>
      </c>
      <c r="N45" s="827">
        <v>0</v>
      </c>
      <c r="O45" s="912" t="s">
        <v>140</v>
      </c>
      <c r="P45" s="848" t="s">
        <v>33</v>
      </c>
      <c r="R45" s="270"/>
      <c r="S45" s="270"/>
      <c r="T45" s="342"/>
      <c r="U45" s="179"/>
      <c r="V45" s="179"/>
      <c r="W45" s="179"/>
      <c r="X45" s="179"/>
      <c r="Y45" s="179"/>
    </row>
    <row r="46" spans="1:31" s="163" customFormat="1" ht="21.95" customHeight="1" x14ac:dyDescent="0.2">
      <c r="A46" s="914" t="s">
        <v>350</v>
      </c>
      <c r="B46" s="205">
        <f>B19</f>
        <v>510588.23529411765</v>
      </c>
      <c r="C46" s="205">
        <v>4680</v>
      </c>
      <c r="D46" s="206">
        <f>B46/C46</f>
        <v>109.10005027652086</v>
      </c>
      <c r="F46" s="6"/>
      <c r="G46" s="914" t="s">
        <v>592</v>
      </c>
      <c r="H46" s="2881">
        <f>H45*0.667</f>
        <v>140.07000000000002</v>
      </c>
      <c r="I46" s="2881"/>
      <c r="J46" s="157"/>
      <c r="K46" s="2890" t="s">
        <v>613</v>
      </c>
      <c r="L46" s="2891"/>
      <c r="M46" s="826">
        <v>9</v>
      </c>
      <c r="N46" s="827">
        <v>9</v>
      </c>
      <c r="O46" s="828">
        <v>1</v>
      </c>
      <c r="P46" s="849">
        <f>O46/0.326</f>
        <v>3.0674846625766872</v>
      </c>
      <c r="R46" s="270"/>
      <c r="S46" s="270"/>
      <c r="T46" s="342"/>
      <c r="U46" s="179"/>
      <c r="V46" s="179"/>
      <c r="W46" s="179"/>
      <c r="X46" s="179"/>
      <c r="Y46" s="179"/>
    </row>
    <row r="47" spans="1:31" s="185" customFormat="1" ht="21.95" customHeight="1" thickBot="1" x14ac:dyDescent="0.25">
      <c r="A47" s="2880" t="s">
        <v>241</v>
      </c>
      <c r="B47" s="2880"/>
      <c r="C47" s="2880"/>
      <c r="D47" s="2880"/>
      <c r="F47" s="6"/>
      <c r="G47" s="914" t="s">
        <v>220</v>
      </c>
      <c r="H47" s="2881">
        <f>H43*H46/0.667</f>
        <v>210.00000000000003</v>
      </c>
      <c r="I47" s="2881"/>
      <c r="J47" s="157"/>
      <c r="K47" s="2890" t="s">
        <v>614</v>
      </c>
      <c r="L47" s="2891"/>
      <c r="M47" s="826">
        <v>2</v>
      </c>
      <c r="N47" s="827">
        <v>2</v>
      </c>
      <c r="O47" s="851">
        <f>P47*0.326</f>
        <v>0.32600000000000001</v>
      </c>
      <c r="P47" s="835">
        <v>1</v>
      </c>
      <c r="R47" s="270"/>
      <c r="S47" s="270"/>
      <c r="T47" s="342"/>
      <c r="U47" s="179"/>
      <c r="V47" s="179"/>
      <c r="W47" s="179"/>
      <c r="X47" s="179"/>
      <c r="Y47" s="179"/>
    </row>
    <row r="48" spans="1:31" s="163" customFormat="1" ht="21.95" customHeight="1" thickBot="1" x14ac:dyDescent="0.25">
      <c r="A48" s="2892" t="s">
        <v>203</v>
      </c>
      <c r="B48" s="2893"/>
      <c r="C48" s="273"/>
      <c r="D48" s="207"/>
      <c r="F48" s="160"/>
      <c r="J48" s="157"/>
      <c r="K48" s="2894" t="s">
        <v>160</v>
      </c>
      <c r="L48" s="2895"/>
      <c r="M48" s="852">
        <v>0</v>
      </c>
      <c r="N48" s="837">
        <v>0</v>
      </c>
      <c r="O48" s="853"/>
      <c r="P48" s="853"/>
      <c r="R48" s="270"/>
      <c r="S48" s="270"/>
      <c r="V48" s="179"/>
      <c r="W48" s="179"/>
      <c r="X48" s="179"/>
      <c r="Y48" s="179"/>
    </row>
    <row r="49" spans="1:42" s="163" customFormat="1" ht="21.95" customHeight="1" thickBot="1" x14ac:dyDescent="0.3">
      <c r="A49" s="198" t="s">
        <v>237</v>
      </c>
      <c r="B49" s="899" t="s">
        <v>238</v>
      </c>
      <c r="C49" s="199" t="s">
        <v>242</v>
      </c>
      <c r="D49" s="200" t="s">
        <v>33</v>
      </c>
      <c r="F49" s="160"/>
      <c r="G49" s="2896" t="s">
        <v>457</v>
      </c>
      <c r="H49" s="2896"/>
      <c r="I49" s="2896"/>
      <c r="J49" s="157"/>
      <c r="K49" s="2888" t="s">
        <v>615</v>
      </c>
      <c r="L49" s="2889"/>
      <c r="M49" s="840">
        <f>M43+M44+M45+M46+M47+M48</f>
        <v>52.370012870012872</v>
      </c>
      <c r="N49" s="841">
        <f>N43+N44+N45+N46+N47+N48</f>
        <v>62.480051480051479</v>
      </c>
      <c r="O49" s="847"/>
      <c r="P49" s="853"/>
      <c r="R49" s="270"/>
      <c r="S49" s="270"/>
      <c r="V49" s="179"/>
      <c r="W49" s="179"/>
      <c r="X49" s="179"/>
      <c r="Y49" s="179"/>
    </row>
    <row r="50" spans="1:42" s="163" customFormat="1" ht="21.95" customHeight="1" thickBot="1" x14ac:dyDescent="0.3">
      <c r="A50" s="921" t="s">
        <v>243</v>
      </c>
      <c r="B50" s="202">
        <f>D43</f>
        <v>146.30035395246924</v>
      </c>
      <c r="C50" s="921">
        <v>225</v>
      </c>
      <c r="D50" s="202">
        <f>B50/0.225</f>
        <v>650.22379534430775</v>
      </c>
      <c r="G50" s="914" t="s">
        <v>33</v>
      </c>
      <c r="H50" s="2875">
        <v>1.4993000000000001</v>
      </c>
      <c r="I50" s="2875"/>
      <c r="J50" s="157"/>
      <c r="K50" s="2885" t="s">
        <v>616</v>
      </c>
      <c r="L50" s="2886"/>
      <c r="M50" s="842">
        <v>0</v>
      </c>
      <c r="N50" s="843">
        <v>0</v>
      </c>
      <c r="O50" s="854"/>
      <c r="P50" s="853"/>
      <c r="R50" s="270"/>
      <c r="S50" s="270"/>
      <c r="V50" s="179"/>
      <c r="W50" s="179"/>
      <c r="X50" s="179"/>
      <c r="Y50" s="179"/>
    </row>
    <row r="51" spans="1:42" s="163" customFormat="1" ht="21.95" customHeight="1" thickBot="1" x14ac:dyDescent="0.25">
      <c r="A51" s="916" t="s">
        <v>244</v>
      </c>
      <c r="B51" s="917">
        <f>D44</f>
        <v>154.72370766488413</v>
      </c>
      <c r="C51" s="916">
        <v>326</v>
      </c>
      <c r="D51" s="917">
        <f>B51/0.326</f>
        <v>474.61260019903108</v>
      </c>
      <c r="G51" s="914" t="s">
        <v>140</v>
      </c>
      <c r="H51" s="2887">
        <f>H50*0.667</f>
        <v>1.0000331</v>
      </c>
      <c r="I51" s="2887"/>
      <c r="J51" s="157"/>
      <c r="K51" s="2888" t="s">
        <v>480</v>
      </c>
      <c r="L51" s="2889"/>
      <c r="M51" s="845">
        <f>(M49*M50)+M49</f>
        <v>52.370012870012872</v>
      </c>
      <c r="N51" s="846">
        <f>(N49*N50)+N49</f>
        <v>62.480051480051479</v>
      </c>
      <c r="O51" s="853"/>
      <c r="P51" s="853"/>
      <c r="R51" s="270"/>
      <c r="S51" s="270"/>
    </row>
    <row r="52" spans="1:42" s="163" customFormat="1" ht="21.95" customHeight="1" x14ac:dyDescent="0.2">
      <c r="A52" s="909" t="s">
        <v>351</v>
      </c>
      <c r="B52" s="344">
        <f>D45</f>
        <v>117.08054008120102</v>
      </c>
      <c r="C52" s="909">
        <v>650</v>
      </c>
      <c r="D52" s="344">
        <f>B52/0.65</f>
        <v>180.12390781723232</v>
      </c>
      <c r="G52" s="914" t="s">
        <v>247</v>
      </c>
      <c r="H52" s="2873">
        <v>133.4</v>
      </c>
      <c r="I52" s="2873"/>
      <c r="J52" s="157"/>
      <c r="K52" s="157"/>
      <c r="L52" s="157"/>
      <c r="M52" s="157"/>
      <c r="N52" s="157"/>
      <c r="O52" s="157"/>
      <c r="P52" s="157"/>
      <c r="R52" s="270"/>
      <c r="S52" s="270"/>
    </row>
    <row r="53" spans="1:42" s="163" customFormat="1" ht="21.95" customHeight="1" x14ac:dyDescent="0.2">
      <c r="A53" s="914" t="s">
        <v>350</v>
      </c>
      <c r="B53" s="206">
        <f>D46</f>
        <v>109.10005027652086</v>
      </c>
      <c r="C53" s="914">
        <v>667</v>
      </c>
      <c r="D53" s="206">
        <f>B53/0.667</f>
        <v>163.5682912691467</v>
      </c>
      <c r="F53" s="160"/>
      <c r="G53" s="914" t="s">
        <v>593</v>
      </c>
      <c r="H53" s="2881">
        <f>H52/0.667</f>
        <v>200</v>
      </c>
      <c r="I53" s="2881"/>
      <c r="J53" s="157"/>
      <c r="K53" s="157"/>
      <c r="L53" s="157"/>
      <c r="M53" s="157"/>
      <c r="N53" s="157"/>
      <c r="O53" s="157"/>
      <c r="P53" s="157"/>
      <c r="R53" s="270"/>
      <c r="S53" s="270"/>
    </row>
    <row r="54" spans="1:42" s="185" customFormat="1" ht="21.95" customHeight="1" x14ac:dyDescent="0.2">
      <c r="A54" s="2880" t="s">
        <v>245</v>
      </c>
      <c r="B54" s="2880"/>
      <c r="C54" s="2880"/>
      <c r="D54" s="2880"/>
      <c r="E54" s="160"/>
      <c r="F54" s="197"/>
      <c r="G54" s="914" t="s">
        <v>220</v>
      </c>
      <c r="H54" s="2881">
        <f>H50*H52</f>
        <v>200.00662000000003</v>
      </c>
      <c r="I54" s="2882"/>
      <c r="J54" s="157"/>
      <c r="K54" s="157"/>
      <c r="L54" s="157"/>
      <c r="M54" s="157"/>
      <c r="N54" s="157"/>
      <c r="O54" s="157"/>
      <c r="P54" s="157"/>
      <c r="Q54" s="157"/>
      <c r="R54" s="270"/>
      <c r="S54" s="270"/>
    </row>
    <row r="55" spans="1:42" s="163" customFormat="1" ht="21.95" customHeight="1" x14ac:dyDescent="0.2">
      <c r="A55" s="209" t="s">
        <v>246</v>
      </c>
      <c r="B55" s="855" t="s">
        <v>203</v>
      </c>
      <c r="C55" s="856"/>
      <c r="D55" s="856"/>
      <c r="E55" s="857" t="s">
        <v>620</v>
      </c>
      <c r="F55" s="160"/>
      <c r="G55" s="157"/>
      <c r="H55" s="157"/>
      <c r="I55" s="157"/>
      <c r="J55" s="345"/>
      <c r="K55" s="157"/>
      <c r="L55" s="157"/>
      <c r="M55" s="157"/>
      <c r="N55" s="157"/>
      <c r="O55" s="157"/>
      <c r="P55" s="157"/>
      <c r="Q55" s="345"/>
      <c r="R55" s="270"/>
      <c r="S55" s="270"/>
    </row>
    <row r="56" spans="1:42" s="163" customFormat="1" ht="21.95" customHeight="1" x14ac:dyDescent="0.2">
      <c r="A56" s="449" t="s">
        <v>521</v>
      </c>
      <c r="B56" s="211">
        <v>3.5000000000000003E-2</v>
      </c>
      <c r="C56" s="449" t="s">
        <v>249</v>
      </c>
      <c r="D56" s="858">
        <f>B19*B56</f>
        <v>17870.588235294119</v>
      </c>
      <c r="E56" s="859">
        <f>D56/B20*100</f>
        <v>4.1176470588235299</v>
      </c>
      <c r="F56" s="860">
        <v>3.5000000000000003E-2</v>
      </c>
      <c r="G56" s="2874" t="s">
        <v>458</v>
      </c>
      <c r="H56" s="2874"/>
      <c r="I56" s="2874"/>
      <c r="J56" s="345"/>
      <c r="K56" s="157"/>
      <c r="L56" s="157"/>
      <c r="M56" s="157"/>
      <c r="N56" s="157"/>
      <c r="O56" s="157"/>
      <c r="P56" s="157"/>
      <c r="Q56" s="345"/>
      <c r="R56" s="270"/>
      <c r="S56" s="270"/>
    </row>
    <row r="57" spans="1:42" s="163" customFormat="1" ht="21.95" customHeight="1" x14ac:dyDescent="0.2">
      <c r="A57" s="210" t="s">
        <v>248</v>
      </c>
      <c r="B57" s="211">
        <v>0.5</v>
      </c>
      <c r="C57" s="210" t="s">
        <v>249</v>
      </c>
      <c r="D57" s="861">
        <f>B19/10.35*B57</f>
        <v>24666.098323387327</v>
      </c>
      <c r="E57" s="862">
        <f>D57/B20*100</f>
        <v>5.6834327934072189</v>
      </c>
      <c r="F57" s="863">
        <v>0.5</v>
      </c>
      <c r="G57" s="909" t="s">
        <v>140</v>
      </c>
      <c r="H57" s="2873">
        <v>1</v>
      </c>
      <c r="I57" s="2873"/>
      <c r="J57" s="345"/>
      <c r="K57" s="345"/>
      <c r="L57" s="345"/>
      <c r="M57" s="345"/>
      <c r="N57" s="345"/>
      <c r="O57" s="345"/>
      <c r="P57" s="345"/>
      <c r="Q57" s="345"/>
      <c r="R57" s="270"/>
      <c r="S57" s="270"/>
    </row>
    <row r="58" spans="1:42" s="163" customFormat="1" ht="21.95" customHeight="1" x14ac:dyDescent="0.2">
      <c r="A58" s="921" t="s">
        <v>250</v>
      </c>
      <c r="B58" s="211">
        <v>44.95</v>
      </c>
      <c r="C58" s="921" t="s">
        <v>249</v>
      </c>
      <c r="D58" s="922">
        <f>B58*B50</f>
        <v>6576.2009101634931</v>
      </c>
      <c r="E58" s="202">
        <f>D58/B20*100</f>
        <v>1.5152536659362887</v>
      </c>
      <c r="F58" s="863">
        <v>44.95</v>
      </c>
      <c r="G58" s="909" t="s">
        <v>33</v>
      </c>
      <c r="H58" s="2883">
        <f>H57/0.65</f>
        <v>1.5384615384615383</v>
      </c>
      <c r="I58" s="2883"/>
      <c r="J58" s="345"/>
      <c r="K58" s="345"/>
      <c r="L58" s="345"/>
      <c r="M58" s="345"/>
      <c r="N58" s="345"/>
      <c r="O58" s="345"/>
      <c r="P58" s="345"/>
      <c r="Q58" s="345"/>
      <c r="R58" s="270"/>
      <c r="S58" s="270"/>
    </row>
    <row r="59" spans="1:42" s="163" customFormat="1" ht="21.95" customHeight="1" x14ac:dyDescent="0.2">
      <c r="A59" s="916" t="s">
        <v>251</v>
      </c>
      <c r="B59" s="211">
        <v>52.37</v>
      </c>
      <c r="C59" s="916" t="s">
        <v>249</v>
      </c>
      <c r="D59" s="720">
        <f>B59*B51</f>
        <v>8102.8805704099814</v>
      </c>
      <c r="E59" s="917">
        <f>D59/B20*100</f>
        <v>1.8670231729055256</v>
      </c>
      <c r="F59" s="863">
        <v>52.37</v>
      </c>
      <c r="G59" s="909" t="s">
        <v>591</v>
      </c>
      <c r="H59" s="2884">
        <v>180</v>
      </c>
      <c r="I59" s="2884"/>
      <c r="J59" s="345"/>
      <c r="K59" s="345"/>
      <c r="L59" s="345"/>
      <c r="M59" s="345"/>
      <c r="N59" s="345"/>
      <c r="O59" s="345"/>
      <c r="P59" s="345"/>
      <c r="Q59" s="345"/>
      <c r="R59" s="270"/>
      <c r="S59" s="270"/>
    </row>
    <row r="60" spans="1:42" s="163" customFormat="1" ht="21.95" customHeight="1" x14ac:dyDescent="0.2">
      <c r="A60" s="909" t="s">
        <v>459</v>
      </c>
      <c r="B60" s="211">
        <v>180</v>
      </c>
      <c r="C60" s="909" t="s">
        <v>249</v>
      </c>
      <c r="D60" s="864">
        <f>B60*B52</f>
        <v>21074.497214616185</v>
      </c>
      <c r="E60" s="344">
        <f>D60/B20*100</f>
        <v>4.8558749342433609</v>
      </c>
      <c r="F60" s="865">
        <v>180</v>
      </c>
      <c r="G60" s="909" t="s">
        <v>592</v>
      </c>
      <c r="H60" s="2862">
        <f>H59*0.65</f>
        <v>117</v>
      </c>
      <c r="I60" s="2862"/>
      <c r="J60" s="345"/>
      <c r="K60" s="345"/>
      <c r="L60" s="345"/>
      <c r="M60" s="345"/>
      <c r="N60" s="345"/>
      <c r="O60" s="345"/>
      <c r="P60" s="345"/>
      <c r="Q60" s="345"/>
      <c r="R60" s="270"/>
      <c r="S60" s="270"/>
    </row>
    <row r="61" spans="1:42" s="163" customFormat="1" ht="21.95" customHeight="1" x14ac:dyDescent="0.2">
      <c r="A61" s="914" t="s">
        <v>460</v>
      </c>
      <c r="B61" s="211">
        <v>210</v>
      </c>
      <c r="C61" s="914" t="s">
        <v>249</v>
      </c>
      <c r="D61" s="866">
        <f>B61*B53</f>
        <v>22911.010558069382</v>
      </c>
      <c r="E61" s="206">
        <f>D61/B20*100</f>
        <v>5.2790346907993966</v>
      </c>
      <c r="F61" s="865">
        <v>210</v>
      </c>
      <c r="G61" s="909" t="s">
        <v>220</v>
      </c>
      <c r="H61" s="2862">
        <f>H57*H60/0.65</f>
        <v>180</v>
      </c>
      <c r="I61" s="2862"/>
      <c r="J61" s="345"/>
      <c r="K61" s="345"/>
      <c r="L61" s="345"/>
      <c r="M61" s="345"/>
      <c r="N61" s="345"/>
      <c r="O61" s="345"/>
      <c r="P61" s="345"/>
      <c r="Q61" s="345"/>
      <c r="R61" s="270"/>
      <c r="S61" s="270"/>
      <c r="AA61" s="2876" t="s">
        <v>252</v>
      </c>
      <c r="AB61" s="2877"/>
      <c r="AC61" s="2878"/>
      <c r="AD61" s="924" t="s">
        <v>25</v>
      </c>
      <c r="AE61" s="924" t="s">
        <v>472</v>
      </c>
      <c r="AF61" s="2876" t="s">
        <v>253</v>
      </c>
      <c r="AG61" s="2878"/>
      <c r="AH61" s="2876" t="s">
        <v>254</v>
      </c>
      <c r="AI61" s="2877"/>
      <c r="AJ61" s="2877"/>
      <c r="AK61" s="2877"/>
      <c r="AL61" s="2877"/>
      <c r="AM61" s="2877"/>
      <c r="AN61" s="2877"/>
      <c r="AO61" s="2877"/>
      <c r="AP61" s="2878"/>
    </row>
    <row r="62" spans="1:42" s="185" customFormat="1" ht="21.95" customHeight="1" x14ac:dyDescent="0.2">
      <c r="A62" s="2879" t="s">
        <v>257</v>
      </c>
      <c r="B62" s="2879"/>
      <c r="C62" s="2879"/>
      <c r="D62" s="2879"/>
      <c r="E62" s="2879"/>
      <c r="F62" s="179"/>
      <c r="G62" s="163"/>
      <c r="H62" s="163"/>
      <c r="I62" s="163"/>
      <c r="J62" s="345"/>
      <c r="K62" s="345"/>
      <c r="L62" s="345"/>
      <c r="M62" s="345"/>
      <c r="N62" s="345"/>
      <c r="O62" s="345"/>
      <c r="P62" s="345"/>
      <c r="Q62" s="345"/>
      <c r="R62" s="270"/>
      <c r="S62" s="270"/>
      <c r="AA62" s="2863" t="s">
        <v>255</v>
      </c>
      <c r="AB62" s="2864"/>
      <c r="AC62" s="2865"/>
      <c r="AD62" s="369">
        <f>B19</f>
        <v>510588.23529411765</v>
      </c>
      <c r="AE62" s="717">
        <v>0.52299800000000007</v>
      </c>
      <c r="AF62" s="2866">
        <f t="shared" ref="AF62:AF67" si="0">AD62*AE62/1000</f>
        <v>267.03662588235301</v>
      </c>
      <c r="AG62" s="2867"/>
      <c r="AH62" s="2868" t="s">
        <v>256</v>
      </c>
      <c r="AI62" s="2869"/>
      <c r="AJ62" s="2869"/>
      <c r="AK62" s="2869"/>
      <c r="AL62" s="2869"/>
      <c r="AM62" s="2869"/>
      <c r="AN62" s="2869"/>
      <c r="AO62" s="2869"/>
      <c r="AP62" s="2870"/>
    </row>
    <row r="63" spans="1:42" s="163" customFormat="1" ht="21.95" customHeight="1" x14ac:dyDescent="0.2">
      <c r="A63" s="209" t="s">
        <v>259</v>
      </c>
      <c r="B63" s="855" t="s">
        <v>203</v>
      </c>
      <c r="C63" s="856"/>
      <c r="D63" s="856"/>
      <c r="E63" s="857" t="s">
        <v>620</v>
      </c>
      <c r="F63" s="212"/>
      <c r="G63" s="2874" t="s">
        <v>461</v>
      </c>
      <c r="H63" s="2874"/>
      <c r="I63" s="2874"/>
      <c r="J63" s="345"/>
      <c r="K63" s="345"/>
      <c r="L63" s="345"/>
      <c r="M63" s="345"/>
      <c r="N63" s="345"/>
      <c r="O63" s="345"/>
      <c r="P63" s="345"/>
      <c r="Q63" s="345"/>
      <c r="R63" s="270"/>
      <c r="S63" s="270"/>
      <c r="AA63" s="2863" t="s">
        <v>258</v>
      </c>
      <c r="AB63" s="2864"/>
      <c r="AC63" s="2865"/>
      <c r="AD63" s="369">
        <f>B19</f>
        <v>510588.23529411765</v>
      </c>
      <c r="AE63" s="717">
        <v>0.29499999999999998</v>
      </c>
      <c r="AF63" s="2866">
        <f t="shared" si="0"/>
        <v>150.62352941176471</v>
      </c>
      <c r="AG63" s="2867"/>
      <c r="AH63" s="2868" t="s">
        <v>256</v>
      </c>
      <c r="AI63" s="2869"/>
      <c r="AJ63" s="2869"/>
      <c r="AK63" s="2869"/>
      <c r="AL63" s="2869"/>
      <c r="AM63" s="2869"/>
      <c r="AN63" s="2869"/>
      <c r="AO63" s="2869"/>
      <c r="AP63" s="2870"/>
    </row>
    <row r="64" spans="1:42" s="163" customFormat="1" ht="21.95" customHeight="1" x14ac:dyDescent="0.2">
      <c r="A64" s="449" t="s">
        <v>521</v>
      </c>
      <c r="B64" s="631">
        <v>3.5000000000000003E-2</v>
      </c>
      <c r="C64" s="449" t="s">
        <v>249</v>
      </c>
      <c r="D64" s="858">
        <f>B19*B64</f>
        <v>17870.588235294119</v>
      </c>
      <c r="E64" s="859">
        <f>D64/B20*100</f>
        <v>4.1176470588235299</v>
      </c>
      <c r="F64" s="867">
        <v>3.5000000000000003E-2</v>
      </c>
      <c r="G64" s="909" t="s">
        <v>33</v>
      </c>
      <c r="H64" s="2875">
        <v>1.5385</v>
      </c>
      <c r="I64" s="2875"/>
      <c r="J64" s="345"/>
      <c r="K64" s="345"/>
      <c r="L64" s="345"/>
      <c r="M64" s="345"/>
      <c r="N64" s="345"/>
      <c r="O64" s="345"/>
      <c r="P64" s="345"/>
      <c r="Q64" s="345"/>
      <c r="R64" s="270"/>
      <c r="S64" s="270"/>
      <c r="AA64" s="2863" t="s">
        <v>260</v>
      </c>
      <c r="AB64" s="2864"/>
      <c r="AC64" s="2865"/>
      <c r="AD64" s="369">
        <f>B19</f>
        <v>510588.23529411765</v>
      </c>
      <c r="AE64" s="717">
        <v>0.25146000000000002</v>
      </c>
      <c r="AF64" s="2866">
        <f t="shared" si="0"/>
        <v>128.39251764705884</v>
      </c>
      <c r="AG64" s="2867"/>
      <c r="AH64" s="2868" t="s">
        <v>261</v>
      </c>
      <c r="AI64" s="2869"/>
      <c r="AJ64" s="2869"/>
      <c r="AK64" s="2869"/>
      <c r="AL64" s="2869"/>
      <c r="AM64" s="2869"/>
      <c r="AN64" s="2869"/>
      <c r="AO64" s="2869"/>
      <c r="AP64" s="2870"/>
    </row>
    <row r="65" spans="1:56" s="163" customFormat="1" ht="21.95" customHeight="1" x14ac:dyDescent="0.2">
      <c r="A65" s="210" t="s">
        <v>248</v>
      </c>
      <c r="B65" s="211">
        <v>0.5</v>
      </c>
      <c r="C65" s="210" t="s">
        <v>249</v>
      </c>
      <c r="D65" s="861">
        <f>B19/10.35*B65</f>
        <v>24666.098323387327</v>
      </c>
      <c r="E65" s="862">
        <f>D65/B20*100</f>
        <v>5.6834327934072189</v>
      </c>
      <c r="F65" s="867">
        <v>0.5</v>
      </c>
      <c r="G65" s="909" t="s">
        <v>140</v>
      </c>
      <c r="H65" s="2872">
        <f>H64*0.65</f>
        <v>1.0000249999999999</v>
      </c>
      <c r="I65" s="2872"/>
      <c r="J65" s="345"/>
      <c r="K65" s="345"/>
      <c r="L65" s="345"/>
      <c r="M65" s="345"/>
      <c r="N65" s="345"/>
      <c r="O65" s="345"/>
      <c r="P65" s="345"/>
      <c r="Q65" s="345"/>
      <c r="R65" s="270"/>
      <c r="S65" s="270"/>
      <c r="AA65" s="2863" t="s">
        <v>262</v>
      </c>
      <c r="AB65" s="2864"/>
      <c r="AC65" s="2865"/>
      <c r="AD65" s="369">
        <f>B19</f>
        <v>510588.23529411765</v>
      </c>
      <c r="AE65" s="717">
        <v>0.21418999999999999</v>
      </c>
      <c r="AF65" s="2866">
        <f t="shared" si="0"/>
        <v>109.36289411764706</v>
      </c>
      <c r="AG65" s="2867"/>
      <c r="AH65" s="2868" t="s">
        <v>261</v>
      </c>
      <c r="AI65" s="2869"/>
      <c r="AJ65" s="2869"/>
      <c r="AK65" s="2869"/>
      <c r="AL65" s="2869"/>
      <c r="AM65" s="2869"/>
      <c r="AN65" s="2869"/>
      <c r="AO65" s="2869"/>
      <c r="AP65" s="2870"/>
    </row>
    <row r="66" spans="1:56" s="347" customFormat="1" ht="21.95" customHeight="1" x14ac:dyDescent="0.2">
      <c r="A66" s="921" t="s">
        <v>263</v>
      </c>
      <c r="B66" s="211">
        <v>10.119999999999999</v>
      </c>
      <c r="C66" s="921" t="s">
        <v>249</v>
      </c>
      <c r="D66" s="922">
        <f>ROUNDUP(B66*D50,3)</f>
        <v>6580.2650000000003</v>
      </c>
      <c r="E66" s="202">
        <f>D66/B20*100</f>
        <v>1.5161900921658988</v>
      </c>
      <c r="F66" s="868">
        <v>10.119999999999999</v>
      </c>
      <c r="G66" s="909" t="s">
        <v>594</v>
      </c>
      <c r="H66" s="2873">
        <v>117</v>
      </c>
      <c r="I66" s="2873"/>
      <c r="J66" s="345"/>
      <c r="K66" s="345"/>
      <c r="L66" s="345"/>
      <c r="M66" s="345"/>
      <c r="N66" s="345"/>
      <c r="O66" s="345"/>
      <c r="P66" s="345"/>
      <c r="Q66" s="345"/>
      <c r="R66" s="270"/>
      <c r="S66" s="270"/>
      <c r="AA66" s="2863" t="s">
        <v>264</v>
      </c>
      <c r="AB66" s="2864"/>
      <c r="AC66" s="2865"/>
      <c r="AD66" s="369">
        <f>B19</f>
        <v>510588.23529411765</v>
      </c>
      <c r="AE66" s="717">
        <v>0.18497</v>
      </c>
      <c r="AF66" s="2866">
        <f t="shared" si="0"/>
        <v>94.443505882352937</v>
      </c>
      <c r="AG66" s="2867"/>
      <c r="AH66" s="2868" t="s">
        <v>261</v>
      </c>
      <c r="AI66" s="2869"/>
      <c r="AJ66" s="2869"/>
      <c r="AK66" s="2869"/>
      <c r="AL66" s="2869"/>
      <c r="AM66" s="2869"/>
      <c r="AN66" s="2869"/>
      <c r="AO66" s="2869"/>
      <c r="AP66" s="2870"/>
      <c r="AR66" s="349"/>
      <c r="AS66" s="350"/>
      <c r="AT66" s="350"/>
      <c r="AU66" s="350"/>
      <c r="AV66" s="351"/>
      <c r="AW66" s="351"/>
      <c r="AX66" s="351"/>
      <c r="AY66" s="351"/>
      <c r="AZ66" s="351"/>
      <c r="BA66" s="351"/>
      <c r="BB66" s="351"/>
      <c r="BC66" s="351"/>
      <c r="BD66" s="351"/>
    </row>
    <row r="67" spans="1:56" s="347" customFormat="1" ht="21.95" customHeight="1" x14ac:dyDescent="0.2">
      <c r="A67" s="916" t="s">
        <v>265</v>
      </c>
      <c r="B67" s="211">
        <v>17.079999999999998</v>
      </c>
      <c r="C67" s="916" t="s">
        <v>249</v>
      </c>
      <c r="D67" s="720">
        <f>B67*D51</f>
        <v>8106.3832113994504</v>
      </c>
      <c r="E67" s="917">
        <f>D67/B20*100</f>
        <v>1.8678302330413479</v>
      </c>
      <c r="F67" s="868">
        <v>17.079999999999998</v>
      </c>
      <c r="G67" s="909" t="s">
        <v>595</v>
      </c>
      <c r="H67" s="2862">
        <f>H66/0.65</f>
        <v>180</v>
      </c>
      <c r="I67" s="2862"/>
      <c r="J67" s="345"/>
      <c r="K67" s="345"/>
      <c r="L67" s="345"/>
      <c r="M67" s="345"/>
      <c r="N67" s="345"/>
      <c r="O67" s="345"/>
      <c r="P67" s="345"/>
      <c r="Q67" s="345"/>
      <c r="R67" s="270"/>
      <c r="S67" s="270"/>
      <c r="AA67" s="2863" t="s">
        <v>266</v>
      </c>
      <c r="AB67" s="2864"/>
      <c r="AC67" s="2865"/>
      <c r="AD67" s="369">
        <f>B19</f>
        <v>510588.23529411765</v>
      </c>
      <c r="AE67" s="717">
        <v>2.5000000000000001E-2</v>
      </c>
      <c r="AF67" s="2866">
        <f t="shared" si="0"/>
        <v>12.764705882352942</v>
      </c>
      <c r="AG67" s="2867"/>
      <c r="AH67" s="2868" t="s">
        <v>267</v>
      </c>
      <c r="AI67" s="2869"/>
      <c r="AJ67" s="2869"/>
      <c r="AK67" s="2869"/>
      <c r="AL67" s="2869"/>
      <c r="AM67" s="2869"/>
      <c r="AN67" s="2869"/>
      <c r="AO67" s="2869"/>
      <c r="AP67" s="2870"/>
    </row>
    <row r="68" spans="1:56" s="347" customFormat="1" ht="21.95" customHeight="1" x14ac:dyDescent="0.2">
      <c r="A68" s="909" t="s">
        <v>462</v>
      </c>
      <c r="B68" s="211">
        <v>117</v>
      </c>
      <c r="C68" s="909" t="s">
        <v>249</v>
      </c>
      <c r="D68" s="864">
        <f>B68*D52</f>
        <v>21074.497214616182</v>
      </c>
      <c r="E68" s="344">
        <f>D68/B20*100</f>
        <v>4.85587493424336</v>
      </c>
      <c r="F68" s="869">
        <v>117</v>
      </c>
      <c r="G68" s="909" t="s">
        <v>220</v>
      </c>
      <c r="H68" s="2862">
        <f>H64*H66</f>
        <v>180.00450000000001</v>
      </c>
      <c r="I68" s="2871"/>
      <c r="J68" s="345"/>
      <c r="K68" s="345"/>
      <c r="L68" s="345"/>
      <c r="M68" s="345"/>
      <c r="N68" s="345"/>
      <c r="O68" s="345"/>
      <c r="P68" s="345"/>
      <c r="Q68" s="345"/>
      <c r="R68" s="270"/>
      <c r="S68" s="270"/>
      <c r="AA68" s="2863" t="s">
        <v>268</v>
      </c>
      <c r="AB68" s="2864"/>
      <c r="AC68" s="2865"/>
      <c r="AD68" s="369">
        <f>B19</f>
        <v>510588.23529411765</v>
      </c>
      <c r="AE68" s="717">
        <v>0.32885999999999999</v>
      </c>
      <c r="AF68" s="2866">
        <f>AD68*AE68/1000</f>
        <v>167.91204705882353</v>
      </c>
      <c r="AG68" s="2867"/>
      <c r="AH68" s="2868" t="s">
        <v>261</v>
      </c>
      <c r="AI68" s="2869"/>
      <c r="AJ68" s="2869"/>
      <c r="AK68" s="2869"/>
      <c r="AL68" s="2869"/>
      <c r="AM68" s="2869"/>
      <c r="AN68" s="2869"/>
      <c r="AO68" s="2869"/>
      <c r="AP68" s="2870"/>
      <c r="AR68" s="349"/>
      <c r="AS68" s="350"/>
      <c r="AT68" s="350"/>
      <c r="AU68" s="350"/>
      <c r="AV68" s="351"/>
      <c r="AW68" s="351"/>
      <c r="AX68" s="351"/>
      <c r="AY68" s="351"/>
      <c r="AZ68" s="351"/>
      <c r="BA68" s="351"/>
      <c r="BB68" s="351"/>
      <c r="BC68" s="351"/>
      <c r="BD68" s="351"/>
    </row>
    <row r="69" spans="1:56" s="347" customFormat="1" ht="21.95" customHeight="1" x14ac:dyDescent="0.2">
      <c r="A69" s="914" t="s">
        <v>463</v>
      </c>
      <c r="B69" s="211">
        <v>140.07</v>
      </c>
      <c r="C69" s="914" t="s">
        <v>249</v>
      </c>
      <c r="D69" s="866">
        <f>B69*D53</f>
        <v>22911.010558069378</v>
      </c>
      <c r="E69" s="206">
        <f>D69/B20*100</f>
        <v>5.2790346907993957</v>
      </c>
      <c r="F69" s="869">
        <v>140.07</v>
      </c>
      <c r="J69" s="345"/>
      <c r="K69" s="345"/>
      <c r="L69" s="345"/>
      <c r="M69" s="345"/>
      <c r="N69" s="345"/>
      <c r="O69" s="345"/>
      <c r="P69" s="345"/>
      <c r="Q69" s="345"/>
      <c r="R69" s="270"/>
      <c r="S69" s="270"/>
      <c r="AR69" s="349"/>
      <c r="AS69" s="350"/>
      <c r="AT69" s="350"/>
      <c r="AU69" s="350"/>
      <c r="AV69" s="351"/>
      <c r="AW69" s="351"/>
      <c r="AX69" s="351"/>
      <c r="AY69" s="351"/>
      <c r="AZ69" s="351"/>
      <c r="BA69" s="351"/>
      <c r="BB69" s="351"/>
      <c r="BC69" s="351"/>
      <c r="BD69" s="351"/>
    </row>
    <row r="70" spans="1:56" s="347" customFormat="1" ht="21.95" customHeight="1" x14ac:dyDescent="0.2">
      <c r="E70" s="160"/>
      <c r="F70" s="346"/>
      <c r="J70" s="345"/>
      <c r="K70" s="345"/>
      <c r="L70" s="345"/>
      <c r="M70" s="345"/>
      <c r="N70" s="345"/>
      <c r="O70" s="345"/>
      <c r="P70" s="345"/>
      <c r="Q70" s="345"/>
      <c r="R70" s="270"/>
      <c r="S70" s="270"/>
      <c r="AR70" s="349"/>
      <c r="AS70" s="350"/>
      <c r="AT70" s="350"/>
      <c r="AU70" s="350"/>
      <c r="AV70" s="351"/>
      <c r="AW70" s="351"/>
      <c r="AX70" s="351"/>
      <c r="AY70" s="351"/>
      <c r="AZ70" s="351"/>
      <c r="BA70" s="351"/>
      <c r="BB70" s="351"/>
      <c r="BC70" s="351"/>
      <c r="BD70" s="351"/>
    </row>
    <row r="71" spans="1:56" s="347" customFormat="1" ht="21.95" customHeight="1" x14ac:dyDescent="0.25">
      <c r="F71" s="346"/>
      <c r="AO71" s="348"/>
      <c r="AP71" s="348"/>
      <c r="AQ71" s="348"/>
      <c r="AR71" s="349"/>
      <c r="AS71" s="350"/>
      <c r="AT71" s="350"/>
      <c r="AU71" s="350"/>
      <c r="AV71" s="351"/>
      <c r="AW71" s="351"/>
      <c r="AX71" s="351"/>
      <c r="AY71" s="351"/>
      <c r="AZ71" s="351"/>
      <c r="BA71" s="351"/>
      <c r="BB71" s="351"/>
      <c r="BC71" s="351"/>
      <c r="BD71" s="351"/>
    </row>
    <row r="72" spans="1:56" ht="18" customHeight="1" x14ac:dyDescent="0.2">
      <c r="A72" s="2851"/>
      <c r="B72" s="2852"/>
      <c r="C72" s="2852"/>
      <c r="D72" s="2852"/>
      <c r="E72" s="2852"/>
      <c r="F72" s="2853"/>
    </row>
    <row r="73" spans="1:56" ht="18" customHeight="1" x14ac:dyDescent="0.2">
      <c r="A73" s="2851"/>
      <c r="B73" s="2854"/>
      <c r="C73" s="2854"/>
      <c r="D73" s="2854"/>
      <c r="E73" s="2854"/>
      <c r="F73" s="2852"/>
    </row>
    <row r="74" spans="1:56" ht="18" customHeight="1" x14ac:dyDescent="0.2">
      <c r="A74" s="174"/>
      <c r="B74" s="174"/>
      <c r="C74" s="174"/>
      <c r="D74" s="174"/>
      <c r="E74" s="213"/>
      <c r="F74" s="174"/>
    </row>
    <row r="75" spans="1:56" ht="18" customHeight="1" x14ac:dyDescent="0.2">
      <c r="A75" s="174"/>
      <c r="B75" s="174"/>
      <c r="C75" s="174"/>
      <c r="D75" s="174"/>
      <c r="E75" s="174"/>
      <c r="F75" s="174"/>
    </row>
    <row r="76" spans="1:56" ht="18" customHeight="1" x14ac:dyDescent="0.2">
      <c r="A76" s="2855"/>
      <c r="B76" s="2853"/>
      <c r="C76" s="2853"/>
      <c r="D76" s="2853"/>
      <c r="E76" s="2853"/>
      <c r="F76" s="2853"/>
    </row>
    <row r="77" spans="1:56" ht="18" customHeight="1" x14ac:dyDescent="0.2">
      <c r="A77" s="174"/>
      <c r="B77" s="174"/>
      <c r="C77" s="174"/>
      <c r="D77" s="174"/>
      <c r="E77" s="174"/>
      <c r="F77" s="174"/>
    </row>
    <row r="78" spans="1:56" ht="18" customHeight="1" x14ac:dyDescent="0.2">
      <c r="A78" s="174"/>
      <c r="B78" s="174"/>
      <c r="C78" s="174"/>
      <c r="D78" s="174"/>
      <c r="E78" s="174"/>
      <c r="F78" s="174"/>
    </row>
    <row r="79" spans="1:56" ht="18" customHeight="1" x14ac:dyDescent="0.2">
      <c r="A79" s="174"/>
      <c r="B79" s="174"/>
      <c r="C79" s="174"/>
      <c r="D79" s="174"/>
      <c r="E79" s="174"/>
      <c r="F79" s="174"/>
    </row>
    <row r="80" spans="1:56" ht="18" customHeight="1" x14ac:dyDescent="0.2">
      <c r="A80" s="174"/>
      <c r="B80" s="174"/>
      <c r="C80" s="174"/>
      <c r="D80" s="174"/>
      <c r="E80" s="174"/>
      <c r="F80" s="174"/>
    </row>
    <row r="81" spans="1:14" ht="18" customHeight="1" x14ac:dyDescent="0.2">
      <c r="A81" s="174"/>
      <c r="B81" s="174"/>
      <c r="C81" s="174"/>
      <c r="D81" s="174"/>
      <c r="E81" s="174"/>
      <c r="F81" s="174"/>
    </row>
    <row r="82" spans="1:14" ht="18" customHeight="1" x14ac:dyDescent="0.2">
      <c r="A82" s="174"/>
      <c r="B82" s="174"/>
      <c r="C82" s="174"/>
      <c r="D82" s="174"/>
      <c r="E82" s="174"/>
      <c r="F82" s="174"/>
    </row>
    <row r="83" spans="1:14" ht="18" customHeight="1" x14ac:dyDescent="0.2">
      <c r="A83" s="174"/>
      <c r="B83" s="174"/>
      <c r="C83" s="174"/>
      <c r="D83" s="174"/>
      <c r="E83" s="174"/>
      <c r="F83" s="174"/>
    </row>
    <row r="84" spans="1:14" ht="18" customHeight="1" x14ac:dyDescent="0.2">
      <c r="A84" s="174"/>
      <c r="B84" s="174"/>
      <c r="C84" s="174"/>
      <c r="D84" s="174"/>
      <c r="E84" s="174"/>
      <c r="F84" s="174"/>
    </row>
    <row r="85" spans="1:14" ht="18" customHeight="1" x14ac:dyDescent="0.2">
      <c r="A85" s="174"/>
      <c r="B85" s="174"/>
      <c r="C85" s="174"/>
      <c r="D85" s="174"/>
      <c r="E85" s="174"/>
      <c r="F85" s="174"/>
    </row>
    <row r="86" spans="1:14" ht="18" customHeight="1" x14ac:dyDescent="0.2">
      <c r="A86" s="174"/>
      <c r="B86" s="174"/>
      <c r="C86" s="174"/>
      <c r="D86" s="174"/>
      <c r="E86" s="174"/>
      <c r="F86" s="174"/>
    </row>
    <row r="87" spans="1:14" ht="18" customHeight="1" x14ac:dyDescent="0.2">
      <c r="A87" s="174"/>
      <c r="B87" s="174"/>
      <c r="C87" s="174"/>
      <c r="D87" s="174"/>
      <c r="E87" s="174"/>
      <c r="F87" s="174"/>
    </row>
    <row r="88" spans="1:14" ht="18" customHeight="1" x14ac:dyDescent="0.2">
      <c r="A88" s="174"/>
      <c r="B88" s="174"/>
      <c r="C88" s="174"/>
      <c r="D88" s="174"/>
      <c r="E88" s="174"/>
      <c r="F88" s="174"/>
    </row>
    <row r="89" spans="1:14" ht="18" customHeight="1" x14ac:dyDescent="0.2">
      <c r="A89" s="174"/>
      <c r="B89" s="174"/>
      <c r="C89" s="174"/>
      <c r="D89" s="174"/>
      <c r="E89" s="174"/>
      <c r="F89" s="174"/>
    </row>
    <row r="90" spans="1:14" ht="18" customHeight="1" x14ac:dyDescent="0.2">
      <c r="A90" s="174"/>
      <c r="B90" s="174"/>
      <c r="C90" s="174"/>
      <c r="D90" s="174"/>
      <c r="E90" s="174"/>
      <c r="F90" s="174"/>
    </row>
    <row r="91" spans="1:14" ht="18" customHeight="1" x14ac:dyDescent="0.2">
      <c r="A91" s="174"/>
      <c r="B91" s="174"/>
      <c r="C91" s="174"/>
      <c r="D91" s="174"/>
      <c r="E91" s="174"/>
      <c r="F91" s="174"/>
    </row>
    <row r="92" spans="1:14" ht="18" customHeight="1" x14ac:dyDescent="0.2">
      <c r="A92" s="174"/>
      <c r="B92" s="174"/>
      <c r="C92" s="174"/>
      <c r="D92" s="174"/>
      <c r="E92" s="174"/>
      <c r="F92" s="174"/>
    </row>
    <row r="93" spans="1:14" ht="18" customHeight="1" x14ac:dyDescent="0.2">
      <c r="A93" s="174"/>
      <c r="B93" s="174"/>
      <c r="C93" s="174"/>
      <c r="D93" s="174"/>
      <c r="E93" s="174"/>
      <c r="F93" s="174"/>
    </row>
    <row r="94" spans="1:14" ht="18" customHeight="1" x14ac:dyDescent="0.2">
      <c r="A94" s="174"/>
      <c r="B94" s="174"/>
      <c r="C94" s="174"/>
      <c r="D94" s="174"/>
      <c r="E94" s="174"/>
      <c r="F94" s="174"/>
    </row>
    <row r="95" spans="1:14" ht="18" customHeight="1" x14ac:dyDescent="0.2">
      <c r="A95" s="174"/>
      <c r="B95" s="174"/>
      <c r="C95" s="174"/>
      <c r="D95" s="174"/>
      <c r="E95" s="174"/>
      <c r="F95" s="174"/>
    </row>
    <row r="96" spans="1:14" ht="18" customHeight="1" x14ac:dyDescent="0.2">
      <c r="G96" s="227"/>
      <c r="H96" s="227"/>
      <c r="I96" s="227"/>
      <c r="J96" s="227"/>
      <c r="K96" s="227"/>
      <c r="L96" s="227"/>
      <c r="M96" s="227"/>
      <c r="N96" s="227"/>
    </row>
    <row r="97" spans="7:37" ht="18" customHeight="1" x14ac:dyDescent="0.2">
      <c r="G97" s="227"/>
      <c r="H97" s="227"/>
      <c r="I97" s="227"/>
      <c r="J97" s="227"/>
      <c r="K97" s="227"/>
      <c r="L97" s="227"/>
      <c r="M97" s="227"/>
      <c r="N97" s="227"/>
    </row>
    <row r="98" spans="7:37" ht="18" customHeight="1" x14ac:dyDescent="0.2">
      <c r="G98" s="227"/>
      <c r="H98" s="227"/>
      <c r="I98" s="227"/>
      <c r="J98" s="227"/>
      <c r="K98" s="227"/>
      <c r="L98" s="227"/>
      <c r="M98" s="227"/>
      <c r="N98" s="227"/>
    </row>
    <row r="99" spans="7:37" ht="18" customHeight="1" x14ac:dyDescent="0.2">
      <c r="G99" s="227"/>
      <c r="H99" s="227"/>
      <c r="I99" s="227"/>
      <c r="J99" s="227"/>
      <c r="K99" s="227"/>
      <c r="L99" s="227"/>
      <c r="M99" s="227"/>
      <c r="N99" s="227"/>
    </row>
    <row r="100" spans="7:37" ht="18" customHeight="1" x14ac:dyDescent="0.2">
      <c r="G100" s="227"/>
      <c r="H100" s="227"/>
      <c r="I100" s="227"/>
      <c r="J100" s="227"/>
      <c r="K100" s="227"/>
      <c r="L100" s="227"/>
      <c r="M100" s="227"/>
      <c r="N100" s="227"/>
    </row>
    <row r="101" spans="7:37" ht="18" customHeight="1" x14ac:dyDescent="0.2">
      <c r="G101" s="227"/>
      <c r="H101" s="227"/>
      <c r="I101" s="227"/>
      <c r="J101" s="227"/>
      <c r="K101" s="227"/>
      <c r="L101" s="227"/>
      <c r="M101" s="227"/>
      <c r="N101" s="227"/>
    </row>
    <row r="102" spans="7:37" ht="18" customHeight="1" x14ac:dyDescent="0.2">
      <c r="G102" s="227"/>
      <c r="H102" s="227"/>
      <c r="I102" s="227"/>
      <c r="J102" s="227"/>
      <c r="K102" s="227"/>
      <c r="L102" s="227"/>
      <c r="M102" s="227"/>
      <c r="N102" s="227"/>
      <c r="AF102" s="2856" t="s">
        <v>269</v>
      </c>
      <c r="AG102" s="2857"/>
      <c r="AH102" s="2857"/>
      <c r="AI102" s="2857"/>
      <c r="AJ102" s="2857"/>
      <c r="AK102" s="2858"/>
    </row>
    <row r="103" spans="7:37" ht="18" customHeight="1" x14ac:dyDescent="0.25">
      <c r="G103" s="227"/>
      <c r="H103" s="227"/>
      <c r="I103" s="227"/>
      <c r="J103" s="227"/>
      <c r="K103" s="227"/>
      <c r="L103" s="227"/>
      <c r="M103" s="227"/>
      <c r="N103" s="227"/>
      <c r="AF103" s="2859" t="s">
        <v>270</v>
      </c>
      <c r="AG103" s="2860"/>
      <c r="AH103" s="2860"/>
      <c r="AI103" s="2860"/>
      <c r="AJ103" s="2860"/>
      <c r="AK103" s="2861"/>
    </row>
    <row r="104" spans="7:37" ht="18" customHeight="1" x14ac:dyDescent="0.2">
      <c r="G104" s="227"/>
      <c r="H104" s="227"/>
      <c r="I104" s="227"/>
      <c r="J104" s="227"/>
      <c r="K104" s="227"/>
      <c r="L104" s="227"/>
      <c r="M104" s="227"/>
      <c r="N104" s="227"/>
      <c r="AF104" s="2845">
        <f>AF64-AF67</f>
        <v>115.6278117647059</v>
      </c>
      <c r="AG104" s="2846"/>
      <c r="AH104" s="2846"/>
      <c r="AI104" s="2846"/>
      <c r="AJ104" s="2846"/>
      <c r="AK104" s="2847"/>
    </row>
    <row r="105" spans="7:37" ht="18" customHeight="1" x14ac:dyDescent="0.2">
      <c r="G105" s="227"/>
      <c r="H105" s="227"/>
      <c r="I105" s="227"/>
      <c r="J105" s="227"/>
      <c r="K105" s="227"/>
      <c r="L105" s="227"/>
      <c r="M105" s="227"/>
      <c r="N105" s="227"/>
      <c r="AF105" s="2845"/>
      <c r="AG105" s="2846"/>
      <c r="AH105" s="2846"/>
      <c r="AI105" s="2846"/>
      <c r="AJ105" s="2846"/>
      <c r="AK105" s="2847"/>
    </row>
    <row r="106" spans="7:37" ht="18" customHeight="1" x14ac:dyDescent="0.2">
      <c r="G106" s="227"/>
      <c r="H106" s="227"/>
      <c r="I106" s="227"/>
      <c r="J106" s="227"/>
      <c r="K106" s="227"/>
      <c r="L106" s="227"/>
      <c r="M106" s="227"/>
      <c r="N106" s="227"/>
      <c r="AF106" s="2845"/>
      <c r="AG106" s="2846"/>
      <c r="AH106" s="2846"/>
      <c r="AI106" s="2846"/>
      <c r="AJ106" s="2846"/>
      <c r="AK106" s="2847"/>
    </row>
    <row r="107" spans="7:37" ht="18" customHeight="1" x14ac:dyDescent="0.2">
      <c r="G107" s="227"/>
      <c r="H107" s="227"/>
      <c r="I107" s="227"/>
      <c r="J107" s="227"/>
      <c r="K107" s="227"/>
      <c r="L107" s="227"/>
      <c r="M107" s="227"/>
      <c r="N107" s="227"/>
      <c r="AF107" s="2839" t="s">
        <v>271</v>
      </c>
      <c r="AG107" s="2840"/>
      <c r="AH107" s="2840"/>
      <c r="AI107" s="2840"/>
      <c r="AJ107" s="2840"/>
      <c r="AK107" s="2841"/>
    </row>
    <row r="108" spans="7:37" ht="18" customHeight="1" x14ac:dyDescent="0.25">
      <c r="G108" s="227"/>
      <c r="H108" s="227"/>
      <c r="I108" s="227"/>
      <c r="J108" s="227"/>
      <c r="K108" s="227"/>
      <c r="L108" s="227"/>
      <c r="M108" s="227"/>
      <c r="N108" s="227"/>
      <c r="AF108" s="2842" t="s">
        <v>270</v>
      </c>
      <c r="AG108" s="2843"/>
      <c r="AH108" s="2843"/>
      <c r="AI108" s="2843"/>
      <c r="AJ108" s="2843"/>
      <c r="AK108" s="2844"/>
    </row>
    <row r="109" spans="7:37" ht="18" customHeight="1" x14ac:dyDescent="0.2">
      <c r="G109" s="227"/>
      <c r="H109" s="227"/>
      <c r="I109" s="227"/>
      <c r="J109" s="227"/>
      <c r="K109" s="227"/>
      <c r="L109" s="227"/>
      <c r="M109" s="227"/>
      <c r="N109" s="227"/>
      <c r="AF109" s="2845">
        <f>AF104*20</f>
        <v>2312.5562352941179</v>
      </c>
      <c r="AG109" s="2846"/>
      <c r="AH109" s="2846"/>
      <c r="AI109" s="2846"/>
      <c r="AJ109" s="2846"/>
      <c r="AK109" s="2847"/>
    </row>
    <row r="110" spans="7:37" ht="18" customHeight="1" x14ac:dyDescent="0.2">
      <c r="G110" s="227"/>
      <c r="H110" s="227"/>
      <c r="I110" s="227"/>
      <c r="J110" s="227"/>
      <c r="K110" s="227"/>
      <c r="L110" s="227"/>
      <c r="M110" s="227"/>
      <c r="N110" s="227"/>
      <c r="AF110" s="2845"/>
      <c r="AG110" s="2846"/>
      <c r="AH110" s="2846"/>
      <c r="AI110" s="2846"/>
      <c r="AJ110" s="2846"/>
      <c r="AK110" s="2847"/>
    </row>
    <row r="111" spans="7:37" ht="18" customHeight="1" x14ac:dyDescent="0.2">
      <c r="G111" s="227"/>
      <c r="H111" s="227"/>
      <c r="I111" s="227"/>
      <c r="J111" s="227"/>
      <c r="K111" s="227"/>
      <c r="L111" s="227"/>
      <c r="M111" s="227"/>
      <c r="N111" s="227"/>
      <c r="AF111" s="2848"/>
      <c r="AG111" s="2849"/>
      <c r="AH111" s="2849"/>
      <c r="AI111" s="2849"/>
      <c r="AJ111" s="2849"/>
      <c r="AK111" s="2850"/>
    </row>
    <row r="112" spans="7:37" ht="18" customHeight="1" x14ac:dyDescent="0.2">
      <c r="G112" s="227"/>
      <c r="H112" s="227"/>
      <c r="I112" s="227"/>
      <c r="J112" s="227"/>
      <c r="K112" s="227"/>
      <c r="L112" s="227"/>
      <c r="M112" s="227"/>
      <c r="N112" s="227"/>
    </row>
    <row r="113" spans="7:14" ht="18" customHeight="1" x14ac:dyDescent="0.2">
      <c r="G113" s="227"/>
      <c r="H113" s="227"/>
      <c r="I113" s="227"/>
      <c r="J113" s="227"/>
      <c r="K113" s="227"/>
      <c r="L113" s="227"/>
      <c r="M113" s="227"/>
      <c r="N113" s="227"/>
    </row>
    <row r="114" spans="7:14" ht="18" customHeight="1" x14ac:dyDescent="0.2">
      <c r="G114" s="227"/>
      <c r="H114" s="227"/>
      <c r="I114" s="227"/>
      <c r="J114" s="227"/>
      <c r="K114" s="227"/>
      <c r="L114" s="227"/>
      <c r="M114" s="227"/>
      <c r="N114" s="227"/>
    </row>
    <row r="115" spans="7:14" ht="18" customHeight="1" x14ac:dyDescent="0.2">
      <c r="G115" s="227"/>
      <c r="H115" s="227"/>
      <c r="I115" s="227"/>
      <c r="J115" s="227"/>
      <c r="K115" s="227"/>
      <c r="L115" s="227"/>
      <c r="M115" s="227"/>
      <c r="N115" s="227"/>
    </row>
    <row r="116" spans="7:14" ht="18" customHeight="1" x14ac:dyDescent="0.2">
      <c r="G116" s="227"/>
      <c r="H116" s="227"/>
      <c r="I116" s="227"/>
      <c r="J116" s="227"/>
      <c r="K116" s="227"/>
      <c r="L116" s="227"/>
      <c r="M116" s="227"/>
      <c r="N116" s="227"/>
    </row>
    <row r="117" spans="7:14" ht="18" customHeight="1" x14ac:dyDescent="0.2">
      <c r="G117" s="227"/>
      <c r="H117" s="227"/>
      <c r="I117" s="227"/>
      <c r="J117" s="227"/>
      <c r="K117" s="227"/>
      <c r="L117" s="227"/>
      <c r="M117" s="227"/>
      <c r="N117" s="227"/>
    </row>
    <row r="118" spans="7:14" ht="18" customHeight="1" x14ac:dyDescent="0.2">
      <c r="G118" s="227"/>
      <c r="H118" s="227"/>
      <c r="I118" s="227"/>
      <c r="J118" s="227"/>
      <c r="K118" s="227"/>
      <c r="L118" s="227"/>
      <c r="M118" s="227"/>
      <c r="N118" s="227"/>
    </row>
    <row r="119" spans="7:14" ht="18" customHeight="1" x14ac:dyDescent="0.2">
      <c r="G119" s="227"/>
      <c r="H119" s="227"/>
      <c r="I119" s="227"/>
      <c r="J119" s="227"/>
      <c r="K119" s="227"/>
      <c r="L119" s="227"/>
      <c r="M119" s="227"/>
      <c r="N119" s="227"/>
    </row>
    <row r="120" spans="7:14" ht="18" customHeight="1" x14ac:dyDescent="0.2"/>
  </sheetData>
  <sheetProtection password="F0D8" sheet="1" objects="1" scenarios="1"/>
  <mergeCells count="163">
    <mergeCell ref="A14:A15"/>
    <mergeCell ref="B14:B15"/>
    <mergeCell ref="G14:I14"/>
    <mergeCell ref="K14:L14"/>
    <mergeCell ref="H15:I15"/>
    <mergeCell ref="K2:K3"/>
    <mergeCell ref="N2:N3"/>
    <mergeCell ref="D3:E3"/>
    <mergeCell ref="A4:B4"/>
    <mergeCell ref="A10:B10"/>
    <mergeCell ref="K10:L10"/>
    <mergeCell ref="H16:I16"/>
    <mergeCell ref="K16:L16"/>
    <mergeCell ref="M16:N16"/>
    <mergeCell ref="O16:P16"/>
    <mergeCell ref="H17:I17"/>
    <mergeCell ref="K17:L17"/>
    <mergeCell ref="M17:N17"/>
    <mergeCell ref="O17:P17"/>
    <mergeCell ref="K11:L11"/>
    <mergeCell ref="G13:I13"/>
    <mergeCell ref="K13:L13"/>
    <mergeCell ref="A18:B18"/>
    <mergeCell ref="H18:I18"/>
    <mergeCell ref="K18:L18"/>
    <mergeCell ref="M18:N18"/>
    <mergeCell ref="O18:P18"/>
    <mergeCell ref="C19:D19"/>
    <mergeCell ref="H19:I19"/>
    <mergeCell ref="K19:L19"/>
    <mergeCell ref="M19:N19"/>
    <mergeCell ref="O19:P19"/>
    <mergeCell ref="M21:N21"/>
    <mergeCell ref="H22:I22"/>
    <mergeCell ref="K22:L22"/>
    <mergeCell ref="M22:N22"/>
    <mergeCell ref="H23:I23"/>
    <mergeCell ref="K23:L23"/>
    <mergeCell ref="M23:N23"/>
    <mergeCell ref="G20:I20"/>
    <mergeCell ref="A21:A22"/>
    <mergeCell ref="B21:B22"/>
    <mergeCell ref="C21:E22"/>
    <mergeCell ref="G21:I21"/>
    <mergeCell ref="K21:L21"/>
    <mergeCell ref="O26:P26"/>
    <mergeCell ref="G27:I27"/>
    <mergeCell ref="K27:N27"/>
    <mergeCell ref="O27:P27"/>
    <mergeCell ref="G28:I28"/>
    <mergeCell ref="K28:L28"/>
    <mergeCell ref="A24:A26"/>
    <mergeCell ref="B24:B26"/>
    <mergeCell ref="H24:I24"/>
    <mergeCell ref="K24:L24"/>
    <mergeCell ref="M24:N24"/>
    <mergeCell ref="H25:I25"/>
    <mergeCell ref="K25:L25"/>
    <mergeCell ref="M25:N25"/>
    <mergeCell ref="H26:I26"/>
    <mergeCell ref="K26:N26"/>
    <mergeCell ref="O31:P31"/>
    <mergeCell ref="H32:I32"/>
    <mergeCell ref="K32:L32"/>
    <mergeCell ref="H33:I33"/>
    <mergeCell ref="K33:L33"/>
    <mergeCell ref="K34:L34"/>
    <mergeCell ref="A29:A31"/>
    <mergeCell ref="B29:B31"/>
    <mergeCell ref="H29:I29"/>
    <mergeCell ref="K29:L29"/>
    <mergeCell ref="H30:I30"/>
    <mergeCell ref="K30:L30"/>
    <mergeCell ref="H31:I31"/>
    <mergeCell ref="K31:L31"/>
    <mergeCell ref="H38:I38"/>
    <mergeCell ref="K38:L38"/>
    <mergeCell ref="H39:I39"/>
    <mergeCell ref="K39:N39"/>
    <mergeCell ref="O39:P39"/>
    <mergeCell ref="H40:I40"/>
    <mergeCell ref="K40:N40"/>
    <mergeCell ref="O40:P40"/>
    <mergeCell ref="G35:I35"/>
    <mergeCell ref="K35:L35"/>
    <mergeCell ref="H36:I36"/>
    <mergeCell ref="K36:L36"/>
    <mergeCell ref="H37:I37"/>
    <mergeCell ref="K37:L37"/>
    <mergeCell ref="H44:I44"/>
    <mergeCell ref="K44:L44"/>
    <mergeCell ref="O44:P44"/>
    <mergeCell ref="H45:I45"/>
    <mergeCell ref="K45:L45"/>
    <mergeCell ref="H46:I46"/>
    <mergeCell ref="K46:L46"/>
    <mergeCell ref="A41:B41"/>
    <mergeCell ref="K41:L41"/>
    <mergeCell ref="G42:I42"/>
    <mergeCell ref="K42:L42"/>
    <mergeCell ref="H43:I43"/>
    <mergeCell ref="K43:L43"/>
    <mergeCell ref="H50:I50"/>
    <mergeCell ref="K50:L50"/>
    <mergeCell ref="H51:I51"/>
    <mergeCell ref="K51:L51"/>
    <mergeCell ref="H52:I52"/>
    <mergeCell ref="H53:I53"/>
    <mergeCell ref="A47:D47"/>
    <mergeCell ref="H47:I47"/>
    <mergeCell ref="K47:L47"/>
    <mergeCell ref="A48:B48"/>
    <mergeCell ref="K48:L48"/>
    <mergeCell ref="G49:I49"/>
    <mergeCell ref="K49:L49"/>
    <mergeCell ref="A62:E62"/>
    <mergeCell ref="AA62:AC62"/>
    <mergeCell ref="AF62:AG62"/>
    <mergeCell ref="AH62:AP62"/>
    <mergeCell ref="A54:D54"/>
    <mergeCell ref="H54:I54"/>
    <mergeCell ref="G56:I56"/>
    <mergeCell ref="H57:I57"/>
    <mergeCell ref="H58:I58"/>
    <mergeCell ref="H59:I59"/>
    <mergeCell ref="G63:I63"/>
    <mergeCell ref="AA63:AC63"/>
    <mergeCell ref="AF63:AG63"/>
    <mergeCell ref="AH63:AP63"/>
    <mergeCell ref="H64:I64"/>
    <mergeCell ref="AA64:AC64"/>
    <mergeCell ref="AF64:AG64"/>
    <mergeCell ref="AH64:AP64"/>
    <mergeCell ref="H60:I60"/>
    <mergeCell ref="H61:I61"/>
    <mergeCell ref="AA61:AC61"/>
    <mergeCell ref="AF61:AG61"/>
    <mergeCell ref="AH61:AP61"/>
    <mergeCell ref="H67:I67"/>
    <mergeCell ref="AA67:AC67"/>
    <mergeCell ref="AF67:AG67"/>
    <mergeCell ref="AH67:AP67"/>
    <mergeCell ref="H68:I68"/>
    <mergeCell ref="AA68:AC68"/>
    <mergeCell ref="AF68:AG68"/>
    <mergeCell ref="AH68:AP68"/>
    <mergeCell ref="H65:I65"/>
    <mergeCell ref="AA65:AC65"/>
    <mergeCell ref="AF65:AG65"/>
    <mergeCell ref="AH65:AP65"/>
    <mergeCell ref="H66:I66"/>
    <mergeCell ref="AA66:AC66"/>
    <mergeCell ref="AF66:AG66"/>
    <mergeCell ref="AH66:AP66"/>
    <mergeCell ref="AF107:AK107"/>
    <mergeCell ref="AF108:AK108"/>
    <mergeCell ref="AF109:AK111"/>
    <mergeCell ref="A72:F72"/>
    <mergeCell ref="A73:F73"/>
    <mergeCell ref="A76:F76"/>
    <mergeCell ref="AF102:AK102"/>
    <mergeCell ref="AF103:AK103"/>
    <mergeCell ref="AF104:AK106"/>
  </mergeCells>
  <hyperlinks>
    <hyperlink ref="AH66" r:id="rId1"/>
    <hyperlink ref="AH63" r:id="rId2"/>
    <hyperlink ref="AH62" r:id="rId3"/>
  </hyperlinks>
  <pageMargins left="0.94488188976377963" right="0.43307086614173229" top="0.74803149606299213" bottom="0.74803149606299213" header="0.31496062992125984" footer="0.31496062992125984"/>
  <pageSetup paperSize="9" scale="49" orientation="portrait" r:id="rId4"/>
  <drawing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E130"/>
  <sheetViews>
    <sheetView showGridLines="0" zoomScale="60" zoomScaleNormal="60" zoomScalePageLayoutView="80" workbookViewId="0">
      <selection activeCell="O50" sqref="O50"/>
    </sheetView>
  </sheetViews>
  <sheetFormatPr defaultRowHeight="12.75" x14ac:dyDescent="0.2"/>
  <cols>
    <col min="1" max="1" width="41.42578125" style="157" customWidth="1"/>
    <col min="2" max="2" width="25.7109375" style="157" customWidth="1"/>
    <col min="3" max="3" width="24.7109375" style="157" customWidth="1"/>
    <col min="4" max="4" width="22.7109375" style="157" customWidth="1"/>
    <col min="5" max="5" width="25.140625" style="157" customWidth="1"/>
    <col min="6" max="6" width="19.7109375" style="157" customWidth="1"/>
    <col min="7" max="7" width="39.5703125" style="157" customWidth="1"/>
    <col min="8" max="9" width="9.7109375" style="157" customWidth="1"/>
    <col min="10" max="10" width="9.140625" style="157"/>
    <col min="11" max="11" width="24.7109375" style="157" customWidth="1"/>
    <col min="12" max="16" width="20.7109375" style="157" customWidth="1"/>
    <col min="17" max="21" width="9.140625" style="157" customWidth="1"/>
    <col min="22" max="42" width="9.140625" style="157"/>
    <col min="43" max="43" width="9.140625" style="157" customWidth="1"/>
    <col min="44" max="44" width="9.140625" style="157"/>
    <col min="45" max="45" width="15.7109375" style="157" customWidth="1"/>
    <col min="46" max="46" width="25.140625" style="157" customWidth="1"/>
    <col min="47" max="47" width="15.7109375" style="157" customWidth="1"/>
    <col min="48" max="16384" width="9.140625" style="157"/>
  </cols>
  <sheetData>
    <row r="1" spans="1:21" ht="21.95" customHeight="1" x14ac:dyDescent="0.3">
      <c r="A1" s="155" t="s">
        <v>453</v>
      </c>
      <c r="B1" s="156"/>
      <c r="C1" s="156"/>
      <c r="D1" s="156"/>
      <c r="E1" s="156"/>
      <c r="G1" s="158" t="s">
        <v>21</v>
      </c>
      <c r="H1" s="214"/>
      <c r="I1" s="309"/>
      <c r="J1" s="309"/>
      <c r="K1" s="236" t="s">
        <v>199</v>
      </c>
      <c r="L1" s="330" t="s">
        <v>119</v>
      </c>
      <c r="M1" s="331" t="s">
        <v>21</v>
      </c>
      <c r="N1" s="337" t="s">
        <v>200</v>
      </c>
      <c r="O1" s="335" t="s">
        <v>201</v>
      </c>
      <c r="P1" s="725"/>
      <c r="Q1" s="309"/>
      <c r="R1" s="309"/>
      <c r="S1" s="270"/>
      <c r="T1" s="270"/>
      <c r="U1" s="269"/>
    </row>
    <row r="2" spans="1:21" ht="18" customHeight="1" x14ac:dyDescent="0.25">
      <c r="A2" s="338" t="s">
        <v>464</v>
      </c>
      <c r="B2" s="174"/>
      <c r="C2" s="174"/>
      <c r="G2" s="162">
        <v>0</v>
      </c>
      <c r="I2" s="309"/>
      <c r="J2" s="309"/>
      <c r="K2" s="2621" t="s">
        <v>110</v>
      </c>
      <c r="L2" s="821">
        <v>200000</v>
      </c>
      <c r="M2" s="379">
        <f>L2*10.85</f>
        <v>2170000</v>
      </c>
      <c r="N2" s="2623">
        <v>0.75</v>
      </c>
      <c r="O2" s="377">
        <f>M2*N2</f>
        <v>1627500</v>
      </c>
      <c r="P2" s="725"/>
      <c r="Q2" s="309"/>
      <c r="R2" s="309"/>
    </row>
    <row r="3" spans="1:21" ht="18" customHeight="1" x14ac:dyDescent="0.2">
      <c r="A3" s="2989" t="s">
        <v>465</v>
      </c>
      <c r="B3" s="2991">
        <v>147000</v>
      </c>
      <c r="C3" s="2991"/>
      <c r="G3" s="923" t="s">
        <v>200</v>
      </c>
      <c r="I3" s="309"/>
      <c r="J3" s="309"/>
      <c r="K3" s="2622"/>
      <c r="L3" s="822">
        <f>M3/10.85</f>
        <v>200000</v>
      </c>
      <c r="M3" s="380">
        <v>2170000</v>
      </c>
      <c r="N3" s="2624"/>
      <c r="O3" s="378">
        <f>M3*N2</f>
        <v>1627500</v>
      </c>
      <c r="P3" s="334"/>
      <c r="Q3" s="309"/>
      <c r="R3" s="309"/>
    </row>
    <row r="4" spans="1:21" ht="18" customHeight="1" x14ac:dyDescent="0.25">
      <c r="A4" s="2990"/>
      <c r="B4" s="2991"/>
      <c r="C4" s="2991"/>
      <c r="D4" s="352"/>
      <c r="G4" s="166">
        <v>0</v>
      </c>
      <c r="I4" s="309"/>
      <c r="J4" s="309"/>
      <c r="K4" s="728"/>
      <c r="L4" s="728"/>
      <c r="M4" s="728"/>
      <c r="N4" s="728"/>
      <c r="O4" s="728"/>
      <c r="P4" s="728"/>
      <c r="Q4" s="309"/>
      <c r="R4" s="309"/>
    </row>
    <row r="5" spans="1:21" ht="18" customHeight="1" x14ac:dyDescent="0.2">
      <c r="A5" s="2990"/>
      <c r="B5" s="2991"/>
      <c r="C5" s="2991"/>
      <c r="G5" s="923" t="s">
        <v>201</v>
      </c>
      <c r="I5" s="309"/>
      <c r="J5" s="309"/>
      <c r="K5" s="887" t="s">
        <v>541</v>
      </c>
      <c r="L5" s="483">
        <v>34000</v>
      </c>
      <c r="M5" s="491"/>
      <c r="N5" s="887" t="s">
        <v>544</v>
      </c>
      <c r="O5" s="911">
        <v>17000</v>
      </c>
      <c r="P5" s="492"/>
      <c r="Q5" s="309"/>
      <c r="R5" s="309"/>
    </row>
    <row r="6" spans="1:21" ht="18" customHeight="1" thickBot="1" x14ac:dyDescent="0.25">
      <c r="A6" s="885" t="s">
        <v>211</v>
      </c>
      <c r="B6" s="2992">
        <v>0.85</v>
      </c>
      <c r="C6" s="2992"/>
      <c r="D6" s="215" t="s">
        <v>212</v>
      </c>
      <c r="E6" s="896"/>
      <c r="G6" s="168">
        <f>G2*G4</f>
        <v>0</v>
      </c>
      <c r="I6" s="309"/>
      <c r="J6" s="309"/>
      <c r="K6" s="885" t="s">
        <v>542</v>
      </c>
      <c r="L6" s="708">
        <v>0.5</v>
      </c>
      <c r="M6" s="493"/>
      <c r="N6" s="885" t="s">
        <v>545</v>
      </c>
      <c r="O6" s="485">
        <v>34000</v>
      </c>
      <c r="P6" s="492"/>
      <c r="Q6" s="309"/>
      <c r="R6" s="309"/>
    </row>
    <row r="7" spans="1:21" ht="18" customHeight="1" x14ac:dyDescent="0.2">
      <c r="A7" s="898" t="s">
        <v>466</v>
      </c>
      <c r="B7" s="2029">
        <f>B3/B6</f>
        <v>172941.17647058825</v>
      </c>
      <c r="C7" s="2030"/>
      <c r="D7" s="353"/>
      <c r="E7" s="888"/>
      <c r="G7" s="170" t="s">
        <v>201</v>
      </c>
      <c r="I7" s="309"/>
      <c r="J7" s="309"/>
      <c r="K7" s="886" t="s">
        <v>543</v>
      </c>
      <c r="L7" s="386">
        <v>17000</v>
      </c>
      <c r="M7" s="494"/>
      <c r="N7" s="886" t="s">
        <v>546</v>
      </c>
      <c r="O7" s="709">
        <v>0.5</v>
      </c>
      <c r="P7" s="492"/>
      <c r="Q7" s="309"/>
      <c r="R7" s="309"/>
    </row>
    <row r="8" spans="1:21" ht="18" customHeight="1" x14ac:dyDescent="0.2">
      <c r="A8" s="190" t="s">
        <v>228</v>
      </c>
      <c r="B8" s="160"/>
      <c r="C8" s="174"/>
      <c r="D8" s="905"/>
      <c r="E8" s="172"/>
      <c r="F8" s="174"/>
      <c r="G8" s="173">
        <v>0</v>
      </c>
      <c r="I8" s="309"/>
      <c r="J8" s="309"/>
      <c r="K8" s="883" t="s">
        <v>383</v>
      </c>
      <c r="L8" s="169">
        <v>368900</v>
      </c>
      <c r="M8" s="495"/>
      <c r="N8" s="883" t="s">
        <v>383</v>
      </c>
      <c r="O8" s="169">
        <v>368900</v>
      </c>
      <c r="P8" s="492"/>
      <c r="Q8" s="309"/>
      <c r="R8" s="309"/>
    </row>
    <row r="9" spans="1:21" ht="18" customHeight="1" x14ac:dyDescent="0.25">
      <c r="A9" s="890" t="s">
        <v>203</v>
      </c>
      <c r="B9" s="891" t="s">
        <v>229</v>
      </c>
      <c r="C9" s="892" t="s">
        <v>230</v>
      </c>
      <c r="D9" s="905"/>
      <c r="E9" s="172"/>
      <c r="F9" s="174"/>
      <c r="G9" s="923" t="s">
        <v>200</v>
      </c>
      <c r="I9" s="309"/>
      <c r="J9" s="309"/>
      <c r="K9" s="238"/>
      <c r="L9" s="239"/>
      <c r="M9" s="238"/>
      <c r="N9" s="238"/>
      <c r="O9" s="238"/>
      <c r="P9" s="492"/>
      <c r="Q9" s="309"/>
      <c r="R9" s="309"/>
    </row>
    <row r="10" spans="1:21" ht="18" customHeight="1" x14ac:dyDescent="0.25">
      <c r="A10" s="889" t="s">
        <v>209</v>
      </c>
      <c r="B10" s="903">
        <f>B17</f>
        <v>172941.17647058825</v>
      </c>
      <c r="C10" s="904">
        <f>B7</f>
        <v>172941.17647058825</v>
      </c>
      <c r="D10" s="905"/>
      <c r="E10" s="172"/>
      <c r="F10" s="174"/>
      <c r="G10" s="166">
        <v>0</v>
      </c>
      <c r="I10" s="309"/>
      <c r="J10" s="309"/>
      <c r="K10" s="2375" t="s">
        <v>549</v>
      </c>
      <c r="L10" s="2376"/>
      <c r="M10" s="384">
        <v>0</v>
      </c>
      <c r="N10" s="497"/>
      <c r="O10" s="497"/>
      <c r="P10" s="728"/>
      <c r="Q10" s="309"/>
      <c r="R10" s="309"/>
    </row>
    <row r="11" spans="1:21" ht="18" customHeight="1" x14ac:dyDescent="0.25">
      <c r="A11" s="889" t="s">
        <v>231</v>
      </c>
      <c r="B11" s="192">
        <f>B10/1000</f>
        <v>172.94117647058826</v>
      </c>
      <c r="C11" s="193">
        <f>C10/1000</f>
        <v>172.94117647058826</v>
      </c>
      <c r="D11" s="905"/>
      <c r="E11" s="172"/>
      <c r="F11" s="174"/>
      <c r="G11" s="923" t="s">
        <v>21</v>
      </c>
      <c r="I11" s="309"/>
      <c r="J11" s="309"/>
      <c r="K11" s="2356" t="s">
        <v>25</v>
      </c>
      <c r="L11" s="2357"/>
      <c r="M11" s="893">
        <v>0</v>
      </c>
      <c r="N11" s="499"/>
      <c r="O11" s="499"/>
      <c r="P11" s="728"/>
      <c r="Q11" s="309"/>
      <c r="R11" s="309"/>
    </row>
    <row r="12" spans="1:21" ht="18" customHeight="1" x14ac:dyDescent="0.2">
      <c r="A12" s="889" t="s">
        <v>233</v>
      </c>
      <c r="B12" s="903">
        <f>B10*3.6</f>
        <v>622588.23529411771</v>
      </c>
      <c r="C12" s="904">
        <f>C10*3.6</f>
        <v>622588.23529411771</v>
      </c>
      <c r="D12" s="905"/>
      <c r="E12" s="172"/>
      <c r="F12" s="174"/>
      <c r="G12" s="178" t="e">
        <f>G8/G10</f>
        <v>#DIV/0!</v>
      </c>
      <c r="I12" s="309"/>
      <c r="J12" s="309"/>
      <c r="K12" s="464"/>
      <c r="L12" s="464"/>
      <c r="M12" s="492"/>
      <c r="N12" s="241"/>
      <c r="O12" s="241"/>
      <c r="P12" s="241"/>
      <c r="Q12" s="309"/>
      <c r="R12" s="309"/>
    </row>
    <row r="13" spans="1:21" ht="18" customHeight="1" x14ac:dyDescent="0.25">
      <c r="A13" s="889" t="s">
        <v>234</v>
      </c>
      <c r="B13" s="903">
        <f>B10*0.0036</f>
        <v>622.58823529411768</v>
      </c>
      <c r="C13" s="904">
        <f>C10*0.0036</f>
        <v>622.58823529411768</v>
      </c>
      <c r="D13" s="905"/>
      <c r="E13" s="172"/>
      <c r="F13" s="174"/>
      <c r="G13" s="2929"/>
      <c r="H13" s="2929"/>
      <c r="I13" s="2929"/>
      <c r="K13" s="2375" t="s">
        <v>25</v>
      </c>
      <c r="L13" s="2376"/>
      <c r="M13" s="383">
        <v>0</v>
      </c>
      <c r="N13" s="728"/>
      <c r="O13" s="497"/>
      <c r="P13" s="497"/>
    </row>
    <row r="14" spans="1:21" ht="18" customHeight="1" x14ac:dyDescent="0.25">
      <c r="A14" s="898" t="s">
        <v>235</v>
      </c>
      <c r="B14" s="195">
        <f>B10*3412</f>
        <v>590075294.11764717</v>
      </c>
      <c r="C14" s="169">
        <f>C10*3412</f>
        <v>590075294.11764717</v>
      </c>
      <c r="D14" s="905"/>
      <c r="E14" s="172"/>
      <c r="F14" s="174"/>
      <c r="G14" s="2948" t="s">
        <v>214</v>
      </c>
      <c r="H14" s="2948"/>
      <c r="I14" s="2948"/>
      <c r="K14" s="2356" t="s">
        <v>549</v>
      </c>
      <c r="L14" s="2357"/>
      <c r="M14" s="893">
        <v>0</v>
      </c>
      <c r="N14" s="728"/>
      <c r="O14" s="499"/>
      <c r="P14" s="499"/>
    </row>
    <row r="15" spans="1:21" ht="18" customHeight="1" x14ac:dyDescent="0.2">
      <c r="A15" s="171" t="s">
        <v>217</v>
      </c>
      <c r="B15" s="175"/>
      <c r="C15" s="174"/>
      <c r="D15" s="174"/>
      <c r="E15" s="216"/>
      <c r="F15" s="174"/>
      <c r="G15" s="921" t="s">
        <v>140</v>
      </c>
      <c r="H15" s="2873">
        <v>1</v>
      </c>
      <c r="I15" s="2873"/>
      <c r="K15" s="492"/>
      <c r="L15" s="492"/>
      <c r="M15" s="492"/>
      <c r="N15" s="492"/>
      <c r="O15" s="492"/>
      <c r="P15" s="492"/>
    </row>
    <row r="16" spans="1:21" ht="18" customHeight="1" x14ac:dyDescent="0.2">
      <c r="A16" s="2892" t="s">
        <v>203</v>
      </c>
      <c r="B16" s="2993"/>
      <c r="C16" s="174"/>
      <c r="D16" s="174"/>
      <c r="E16" s="174"/>
      <c r="F16" s="174"/>
      <c r="G16" s="921" t="s">
        <v>33</v>
      </c>
      <c r="H16" s="2955">
        <f>H15/0.225</f>
        <v>4.4444444444444446</v>
      </c>
      <c r="I16" s="2956"/>
      <c r="K16" s="2375" t="s">
        <v>215</v>
      </c>
      <c r="L16" s="2376"/>
      <c r="M16" s="2957">
        <v>8760</v>
      </c>
      <c r="N16" s="2958"/>
      <c r="O16" s="2959" t="s">
        <v>600</v>
      </c>
      <c r="P16" s="2635"/>
    </row>
    <row r="17" spans="1:20" ht="18" customHeight="1" x14ac:dyDescent="0.2">
      <c r="A17" s="889" t="s">
        <v>466</v>
      </c>
      <c r="B17" s="903">
        <f>B3/B21</f>
        <v>172941.17647058825</v>
      </c>
      <c r="C17" s="2988" t="s">
        <v>455</v>
      </c>
      <c r="D17" s="2954"/>
      <c r="E17" s="339">
        <f>B17/B7</f>
        <v>1</v>
      </c>
      <c r="G17" s="921" t="s">
        <v>587</v>
      </c>
      <c r="H17" s="2960">
        <v>90</v>
      </c>
      <c r="I17" s="2961"/>
      <c r="K17" s="2377" t="s">
        <v>215</v>
      </c>
      <c r="L17" s="2378"/>
      <c r="M17" s="2952">
        <v>0</v>
      </c>
      <c r="N17" s="2952"/>
      <c r="O17" s="2636">
        <v>0</v>
      </c>
      <c r="P17" s="2638"/>
    </row>
    <row r="18" spans="1:20" ht="18" customHeight="1" x14ac:dyDescent="0.2">
      <c r="A18" s="889" t="s">
        <v>348</v>
      </c>
      <c r="B18" s="900">
        <f>B17*B21</f>
        <v>147000</v>
      </c>
      <c r="C18" s="352"/>
      <c r="D18" s="896"/>
      <c r="E18" s="3"/>
      <c r="F18" s="217"/>
      <c r="G18" s="921" t="s">
        <v>588</v>
      </c>
      <c r="H18" s="2950">
        <f>H17*0.225</f>
        <v>20.25</v>
      </c>
      <c r="I18" s="2951"/>
      <c r="K18" s="2377" t="s">
        <v>216</v>
      </c>
      <c r="L18" s="2378"/>
      <c r="M18" s="2952">
        <v>0</v>
      </c>
      <c r="N18" s="2952"/>
      <c r="O18" s="2627" t="s">
        <v>415</v>
      </c>
      <c r="P18" s="2629"/>
      <c r="Q18" s="163"/>
      <c r="R18" s="163"/>
      <c r="S18" s="163"/>
      <c r="T18" s="163"/>
    </row>
    <row r="19" spans="1:20" ht="18" customHeight="1" x14ac:dyDescent="0.2">
      <c r="A19" s="1618" t="s">
        <v>600</v>
      </c>
      <c r="B19" s="2945">
        <v>1800</v>
      </c>
      <c r="C19" s="2946" t="s">
        <v>718</v>
      </c>
      <c r="D19" s="2987"/>
      <c r="E19" s="2987"/>
      <c r="F19" s="217"/>
      <c r="G19" s="921" t="s">
        <v>220</v>
      </c>
      <c r="H19" s="2936">
        <f>H15*H18/0.225</f>
        <v>90</v>
      </c>
      <c r="I19" s="2936"/>
      <c r="K19" s="2356" t="s">
        <v>218</v>
      </c>
      <c r="L19" s="2357"/>
      <c r="M19" s="2952">
        <v>0</v>
      </c>
      <c r="N19" s="2952"/>
      <c r="O19" s="2630">
        <v>0</v>
      </c>
      <c r="P19" s="2632"/>
    </row>
    <row r="20" spans="1:20" ht="18" customHeight="1" x14ac:dyDescent="0.25">
      <c r="A20" s="2986"/>
      <c r="B20" s="2945"/>
      <c r="C20" s="2946"/>
      <c r="D20" s="2987"/>
      <c r="E20" s="2987"/>
      <c r="F20" s="218"/>
      <c r="G20" s="2929"/>
      <c r="H20" s="2929"/>
      <c r="I20" s="2929"/>
      <c r="K20" s="928" t="s">
        <v>718</v>
      </c>
      <c r="L20" s="728"/>
      <c r="M20" s="728"/>
      <c r="N20" s="728"/>
      <c r="O20" s="728"/>
      <c r="P20" s="728"/>
    </row>
    <row r="21" spans="1:20" ht="18" customHeight="1" x14ac:dyDescent="0.25">
      <c r="A21" s="885" t="s">
        <v>222</v>
      </c>
      <c r="B21" s="925">
        <v>0.85</v>
      </c>
      <c r="C21" s="310" t="s">
        <v>433</v>
      </c>
      <c r="D21" s="311"/>
      <c r="F21" s="905"/>
      <c r="G21" s="2948" t="s">
        <v>221</v>
      </c>
      <c r="H21" s="2948"/>
      <c r="I21" s="2948"/>
      <c r="K21" s="2450" t="s">
        <v>21</v>
      </c>
      <c r="L21" s="2451"/>
      <c r="M21" s="2941" t="e">
        <v>#DIV/0!</v>
      </c>
      <c r="N21" s="2942"/>
      <c r="O21" s="500"/>
      <c r="P21" s="728"/>
    </row>
    <row r="22" spans="1:20" ht="18" customHeight="1" x14ac:dyDescent="0.25">
      <c r="A22" s="2930" t="s">
        <v>125</v>
      </c>
      <c r="B22" s="2923">
        <f>ROUNDUP(B18/B19,0)</f>
        <v>82</v>
      </c>
      <c r="F22" s="905"/>
      <c r="G22" s="921" t="s">
        <v>33</v>
      </c>
      <c r="H22" s="2875">
        <v>1</v>
      </c>
      <c r="I22" s="2875"/>
      <c r="K22" s="2377" t="s">
        <v>486</v>
      </c>
      <c r="L22" s="2452"/>
      <c r="M22" s="2426">
        <v>0</v>
      </c>
      <c r="N22" s="2426"/>
      <c r="O22" s="500"/>
      <c r="P22" s="728"/>
    </row>
    <row r="23" spans="1:20" ht="18" customHeight="1" x14ac:dyDescent="0.25">
      <c r="A23" s="2931"/>
      <c r="B23" s="2984"/>
      <c r="G23" s="921" t="s">
        <v>140</v>
      </c>
      <c r="H23" s="2943">
        <f>H22*0.225</f>
        <v>0.22500000000000001</v>
      </c>
      <c r="I23" s="2943"/>
      <c r="K23" s="1618" t="s">
        <v>600</v>
      </c>
      <c r="L23" s="2459"/>
      <c r="M23" s="2426">
        <v>0</v>
      </c>
      <c r="N23" s="2426"/>
      <c r="O23" s="500"/>
      <c r="P23" s="728"/>
    </row>
    <row r="24" spans="1:20" ht="18" customHeight="1" x14ac:dyDescent="0.25">
      <c r="A24" s="2932"/>
      <c r="B24" s="2985"/>
      <c r="G24" s="921" t="s">
        <v>588</v>
      </c>
      <c r="H24" s="2884">
        <v>20.25</v>
      </c>
      <c r="I24" s="2884"/>
      <c r="K24" s="1600" t="s">
        <v>13</v>
      </c>
      <c r="L24" s="2469"/>
      <c r="M24" s="2935">
        <v>0</v>
      </c>
      <c r="N24" s="2935"/>
      <c r="O24" s="728"/>
      <c r="P24" s="728"/>
    </row>
    <row r="25" spans="1:20" s="221" customFormat="1" ht="18" customHeight="1" x14ac:dyDescent="0.35">
      <c r="A25" s="219"/>
      <c r="B25" s="220"/>
      <c r="G25" s="921" t="s">
        <v>587</v>
      </c>
      <c r="H25" s="2936">
        <f>H24/0.225</f>
        <v>90</v>
      </c>
      <c r="I25" s="2936"/>
      <c r="K25" s="2400" t="s">
        <v>485</v>
      </c>
      <c r="L25" s="2937"/>
      <c r="M25" s="2938" t="e">
        <v>#DIV/0!</v>
      </c>
      <c r="N25" s="2939"/>
      <c r="O25" s="728"/>
      <c r="P25" s="728"/>
    </row>
    <row r="26" spans="1:20" ht="18" customHeight="1" thickBot="1" x14ac:dyDescent="0.25">
      <c r="A26" s="887" t="s">
        <v>224</v>
      </c>
      <c r="B26" s="1098">
        <v>15</v>
      </c>
      <c r="C26" s="312" t="s">
        <v>434</v>
      </c>
      <c r="G26" s="921" t="s">
        <v>220</v>
      </c>
      <c r="H26" s="2936">
        <f>H22*H24</f>
        <v>20.25</v>
      </c>
      <c r="I26" s="2936"/>
      <c r="K26" s="2940" t="s">
        <v>603</v>
      </c>
      <c r="L26" s="2940"/>
      <c r="M26" s="2940"/>
      <c r="N26" s="2940"/>
      <c r="O26" s="2906"/>
      <c r="P26" s="2906"/>
    </row>
    <row r="27" spans="1:20" ht="18" customHeight="1" x14ac:dyDescent="0.2">
      <c r="A27" s="2921" t="s">
        <v>225</v>
      </c>
      <c r="B27" s="2923">
        <f>B22*B26</f>
        <v>1230</v>
      </c>
      <c r="D27" s="222"/>
      <c r="E27" s="223"/>
      <c r="G27" s="2929"/>
      <c r="H27" s="2929"/>
      <c r="I27" s="2929"/>
      <c r="K27" s="2908" t="s">
        <v>185</v>
      </c>
      <c r="L27" s="2909"/>
      <c r="M27" s="2909"/>
      <c r="N27" s="2910"/>
      <c r="O27" s="2917" t="s">
        <v>604</v>
      </c>
      <c r="P27" s="2918"/>
    </row>
    <row r="28" spans="1:20" ht="18" customHeight="1" x14ac:dyDescent="0.2">
      <c r="A28" s="2921"/>
      <c r="B28" s="2924"/>
      <c r="D28" s="222"/>
      <c r="E28" s="223"/>
      <c r="G28" s="2911" t="s">
        <v>226</v>
      </c>
      <c r="H28" s="2911"/>
      <c r="I28" s="2911"/>
      <c r="K28" s="2926" t="s">
        <v>605</v>
      </c>
      <c r="L28" s="2927"/>
      <c r="M28" s="919" t="s">
        <v>606</v>
      </c>
      <c r="N28" s="825" t="s">
        <v>607</v>
      </c>
      <c r="O28" s="918" t="s">
        <v>140</v>
      </c>
      <c r="P28" s="825" t="s">
        <v>33</v>
      </c>
    </row>
    <row r="29" spans="1:20" ht="18" customHeight="1" x14ac:dyDescent="0.2">
      <c r="A29" s="2922"/>
      <c r="B29" s="2925"/>
      <c r="D29" s="222"/>
      <c r="E29" s="223"/>
      <c r="G29" s="916" t="s">
        <v>140</v>
      </c>
      <c r="H29" s="2873">
        <v>1</v>
      </c>
      <c r="I29" s="2873"/>
      <c r="K29" s="2926" t="s">
        <v>608</v>
      </c>
      <c r="L29" s="2927"/>
      <c r="M29" s="826">
        <v>8</v>
      </c>
      <c r="N29" s="827">
        <v>32</v>
      </c>
      <c r="O29" s="828">
        <v>1</v>
      </c>
      <c r="P29" s="829">
        <f>O29/0.873</f>
        <v>1.1454753722794959</v>
      </c>
    </row>
    <row r="30" spans="1:20" ht="18" customHeight="1" thickBot="1" x14ac:dyDescent="0.25">
      <c r="A30" s="895" t="s">
        <v>227</v>
      </c>
      <c r="B30" s="895"/>
      <c r="C30" s="895"/>
      <c r="D30" s="895"/>
      <c r="E30" s="187"/>
      <c r="G30" s="916" t="s">
        <v>33</v>
      </c>
      <c r="H30" s="2928">
        <f>H29/0.326</f>
        <v>3.0674846625766872</v>
      </c>
      <c r="I30" s="2928"/>
      <c r="K30" s="2926" t="s">
        <v>609</v>
      </c>
      <c r="L30" s="2927"/>
      <c r="M30" s="830">
        <f>M29/0.6426</f>
        <v>12.449424214130097</v>
      </c>
      <c r="N30" s="830">
        <f>N29/0.6426</f>
        <v>49.797696856520389</v>
      </c>
      <c r="O30" s="831">
        <f>P30*0.873</f>
        <v>0.873</v>
      </c>
      <c r="P30" s="832">
        <v>1</v>
      </c>
    </row>
    <row r="31" spans="1:20" ht="18" customHeight="1" x14ac:dyDescent="0.2">
      <c r="A31" s="159" t="s">
        <v>236</v>
      </c>
      <c r="B31" s="174"/>
      <c r="C31" s="174"/>
      <c r="D31" s="174"/>
      <c r="E31" s="174"/>
      <c r="G31" s="916" t="s">
        <v>589</v>
      </c>
      <c r="H31" s="2884">
        <v>105</v>
      </c>
      <c r="I31" s="2884"/>
      <c r="K31" s="2919" t="s">
        <v>610</v>
      </c>
      <c r="L31" s="2920"/>
      <c r="M31" s="833">
        <v>15</v>
      </c>
      <c r="N31" s="827">
        <v>0</v>
      </c>
      <c r="O31" s="2917" t="s">
        <v>611</v>
      </c>
      <c r="P31" s="2918"/>
    </row>
    <row r="32" spans="1:20" ht="18" customHeight="1" x14ac:dyDescent="0.2">
      <c r="A32" s="2900" t="s">
        <v>203</v>
      </c>
      <c r="B32" s="2900"/>
      <c r="C32" s="174"/>
      <c r="D32" s="174"/>
      <c r="E32" s="174"/>
      <c r="G32" s="916" t="s">
        <v>590</v>
      </c>
      <c r="H32" s="2904">
        <f>H31*0.326</f>
        <v>34.230000000000004</v>
      </c>
      <c r="I32" s="2904"/>
      <c r="K32" s="2919" t="s">
        <v>612</v>
      </c>
      <c r="L32" s="2920"/>
      <c r="M32" s="833">
        <v>8</v>
      </c>
      <c r="N32" s="827">
        <v>0</v>
      </c>
      <c r="O32" s="918" t="s">
        <v>140</v>
      </c>
      <c r="P32" s="825" t="s">
        <v>33</v>
      </c>
    </row>
    <row r="33" spans="1:16" ht="18" customHeight="1" x14ac:dyDescent="0.2">
      <c r="A33" s="198" t="s">
        <v>272</v>
      </c>
      <c r="B33" s="899" t="s">
        <v>25</v>
      </c>
      <c r="C33" s="199" t="s">
        <v>170</v>
      </c>
      <c r="D33" s="200" t="s">
        <v>238</v>
      </c>
      <c r="E33" s="174"/>
      <c r="G33" s="916" t="s">
        <v>220</v>
      </c>
      <c r="H33" s="2904">
        <f>H29*H32/0.326</f>
        <v>105.00000000000001</v>
      </c>
      <c r="I33" s="2904"/>
      <c r="K33" s="2919" t="s">
        <v>613</v>
      </c>
      <c r="L33" s="2920"/>
      <c r="M33" s="833">
        <v>7.5</v>
      </c>
      <c r="N33" s="827">
        <v>7.5</v>
      </c>
      <c r="O33" s="828">
        <v>1</v>
      </c>
      <c r="P33" s="829">
        <f>O33/0.225</f>
        <v>4.4444444444444446</v>
      </c>
    </row>
    <row r="34" spans="1:16" ht="18" customHeight="1" thickBot="1" x14ac:dyDescent="0.25">
      <c r="A34" s="921" t="s">
        <v>239</v>
      </c>
      <c r="B34" s="201">
        <f>B17</f>
        <v>172941.17647058825</v>
      </c>
      <c r="C34" s="201">
        <v>3490</v>
      </c>
      <c r="D34" s="202">
        <f>B34/C34</f>
        <v>49.553345693578294</v>
      </c>
      <c r="E34" s="160"/>
      <c r="F34" s="174"/>
      <c r="G34" s="163"/>
      <c r="H34" s="163"/>
      <c r="I34" s="163"/>
      <c r="K34" s="2919" t="s">
        <v>614</v>
      </c>
      <c r="L34" s="2920"/>
      <c r="M34" s="833">
        <v>2</v>
      </c>
      <c r="N34" s="827">
        <v>2</v>
      </c>
      <c r="O34" s="834">
        <f>P34*0.227</f>
        <v>0.22700000000000001</v>
      </c>
      <c r="P34" s="835">
        <v>1</v>
      </c>
    </row>
    <row r="35" spans="1:16" ht="18" customHeight="1" thickBot="1" x14ac:dyDescent="0.3">
      <c r="A35" s="916" t="s">
        <v>240</v>
      </c>
      <c r="B35" s="204">
        <f>B17</f>
        <v>172941.17647058825</v>
      </c>
      <c r="C35" s="204">
        <v>3300</v>
      </c>
      <c r="D35" s="917">
        <f>B35/C35</f>
        <v>52.406417112299472</v>
      </c>
      <c r="E35" s="160"/>
      <c r="G35" s="2911" t="s">
        <v>232</v>
      </c>
      <c r="H35" s="2911"/>
      <c r="I35" s="2911"/>
      <c r="K35" s="2912" t="s">
        <v>160</v>
      </c>
      <c r="L35" s="2913"/>
      <c r="M35" s="836">
        <v>0</v>
      </c>
      <c r="N35" s="837">
        <v>0</v>
      </c>
      <c r="O35" s="838"/>
      <c r="P35" s="839"/>
    </row>
    <row r="36" spans="1:16" ht="18" customHeight="1" thickBot="1" x14ac:dyDescent="0.3">
      <c r="A36" s="909" t="s">
        <v>351</v>
      </c>
      <c r="B36" s="343">
        <f>B17</f>
        <v>172941.17647058825</v>
      </c>
      <c r="C36" s="343">
        <v>4361</v>
      </c>
      <c r="D36" s="344">
        <f>B36/C36</f>
        <v>39.656311962987445</v>
      </c>
      <c r="E36" s="160"/>
      <c r="G36" s="916" t="s">
        <v>33</v>
      </c>
      <c r="H36" s="2875">
        <v>3.0674999999999999</v>
      </c>
      <c r="I36" s="2875"/>
      <c r="K36" s="2888" t="s">
        <v>615</v>
      </c>
      <c r="L36" s="2889"/>
      <c r="M36" s="840">
        <f>M30+M31+M32+M33+M34+M35</f>
        <v>44.949424214130097</v>
      </c>
      <c r="N36" s="841">
        <f>N30+N31+N32+N33+N34+N35</f>
        <v>59.297696856520389</v>
      </c>
      <c r="O36" s="838"/>
      <c r="P36" s="839"/>
    </row>
    <row r="37" spans="1:16" ht="18" customHeight="1" thickBot="1" x14ac:dyDescent="0.3">
      <c r="A37" s="914" t="s">
        <v>350</v>
      </c>
      <c r="B37" s="205">
        <f>B17</f>
        <v>172941.17647058825</v>
      </c>
      <c r="C37" s="205">
        <v>4680</v>
      </c>
      <c r="D37" s="206">
        <f>B37/C37</f>
        <v>36.95324283559578</v>
      </c>
      <c r="G37" s="916" t="s">
        <v>140</v>
      </c>
      <c r="H37" s="2914">
        <f>H36*0.326</f>
        <v>1.000005</v>
      </c>
      <c r="I37" s="2914"/>
      <c r="K37" s="2915" t="s">
        <v>616</v>
      </c>
      <c r="L37" s="2916"/>
      <c r="M37" s="842">
        <v>0</v>
      </c>
      <c r="N37" s="843">
        <v>0</v>
      </c>
      <c r="O37" s="838"/>
      <c r="P37" s="844"/>
    </row>
    <row r="38" spans="1:16" ht="18" customHeight="1" thickBot="1" x14ac:dyDescent="0.3">
      <c r="C38" s="174"/>
      <c r="D38" s="174"/>
      <c r="E38" s="174"/>
      <c r="G38" s="916" t="s">
        <v>590</v>
      </c>
      <c r="H38" s="2884">
        <v>34.229999999999997</v>
      </c>
      <c r="I38" s="2884"/>
      <c r="K38" s="2888" t="s">
        <v>480</v>
      </c>
      <c r="L38" s="2889"/>
      <c r="M38" s="845">
        <f>(M36*M37)+M36</f>
        <v>44.949424214130097</v>
      </c>
      <c r="N38" s="846">
        <f>(N36*N37)+N36</f>
        <v>59.297696856520389</v>
      </c>
      <c r="O38" s="838"/>
      <c r="P38" s="847"/>
    </row>
    <row r="39" spans="1:16" ht="18" customHeight="1" thickBot="1" x14ac:dyDescent="0.25">
      <c r="A39" s="2983" t="s">
        <v>241</v>
      </c>
      <c r="B39" s="2983"/>
      <c r="C39" s="174"/>
      <c r="D39" s="174"/>
      <c r="E39" s="174"/>
      <c r="G39" s="916" t="s">
        <v>589</v>
      </c>
      <c r="H39" s="2904">
        <f>H38/0.326</f>
        <v>104.99999999999999</v>
      </c>
      <c r="I39" s="2904"/>
      <c r="K39" s="2905" t="s">
        <v>617</v>
      </c>
      <c r="L39" s="2905"/>
      <c r="M39" s="2905"/>
      <c r="N39" s="2905"/>
      <c r="O39" s="2906"/>
      <c r="P39" s="2906"/>
    </row>
    <row r="40" spans="1:16" ht="18" customHeight="1" x14ac:dyDescent="0.2">
      <c r="A40" s="198" t="s">
        <v>237</v>
      </c>
      <c r="B40" s="899" t="s">
        <v>238</v>
      </c>
      <c r="C40" s="199" t="s">
        <v>273</v>
      </c>
      <c r="D40" s="200" t="s">
        <v>33</v>
      </c>
      <c r="F40" s="174"/>
      <c r="G40" s="916" t="s">
        <v>220</v>
      </c>
      <c r="H40" s="2904">
        <f>H36*H38</f>
        <v>105.00052499999998</v>
      </c>
      <c r="I40" s="2907"/>
      <c r="K40" s="2908" t="s">
        <v>185</v>
      </c>
      <c r="L40" s="2909"/>
      <c r="M40" s="2909"/>
      <c r="N40" s="2910"/>
      <c r="O40" s="2898" t="s">
        <v>618</v>
      </c>
      <c r="P40" s="2899"/>
    </row>
    <row r="41" spans="1:16" ht="18" customHeight="1" x14ac:dyDescent="0.2">
      <c r="A41" s="921" t="s">
        <v>239</v>
      </c>
      <c r="B41" s="202">
        <f>D34</f>
        <v>49.553345693578294</v>
      </c>
      <c r="C41" s="921">
        <v>225</v>
      </c>
      <c r="D41" s="202">
        <f>B41/0.225</f>
        <v>220.23709197145908</v>
      </c>
      <c r="F41" s="174"/>
      <c r="G41" s="163"/>
      <c r="H41" s="163"/>
      <c r="I41" s="163"/>
      <c r="K41" s="2902" t="s">
        <v>605</v>
      </c>
      <c r="L41" s="2903"/>
      <c r="M41" s="913" t="s">
        <v>606</v>
      </c>
      <c r="N41" s="848" t="s">
        <v>607</v>
      </c>
      <c r="O41" s="912" t="s">
        <v>140</v>
      </c>
      <c r="P41" s="848" t="s">
        <v>33</v>
      </c>
    </row>
    <row r="42" spans="1:16" ht="18" customHeight="1" x14ac:dyDescent="0.2">
      <c r="A42" s="916" t="s">
        <v>240</v>
      </c>
      <c r="B42" s="917">
        <f>D35</f>
        <v>52.406417112299472</v>
      </c>
      <c r="C42" s="916">
        <v>326</v>
      </c>
      <c r="D42" s="917">
        <f>B42/0.326</f>
        <v>160.75588071257505</v>
      </c>
      <c r="F42" s="174"/>
      <c r="G42" s="2896" t="s">
        <v>456</v>
      </c>
      <c r="H42" s="2896"/>
      <c r="I42" s="2896"/>
      <c r="K42" s="2902" t="s">
        <v>608</v>
      </c>
      <c r="L42" s="2903"/>
      <c r="M42" s="826">
        <v>12</v>
      </c>
      <c r="N42" s="827">
        <v>48</v>
      </c>
      <c r="O42" s="828">
        <v>1</v>
      </c>
      <c r="P42" s="849">
        <f>O42/1.266</f>
        <v>0.78988941548183256</v>
      </c>
    </row>
    <row r="43" spans="1:16" ht="18" customHeight="1" thickBot="1" x14ac:dyDescent="0.25">
      <c r="A43" s="909" t="s">
        <v>351</v>
      </c>
      <c r="B43" s="344">
        <f>D36</f>
        <v>39.656311962987445</v>
      </c>
      <c r="C43" s="909">
        <v>650</v>
      </c>
      <c r="D43" s="344">
        <f>B43/0.65</f>
        <v>61.009710712288374</v>
      </c>
      <c r="F43" s="174"/>
      <c r="G43" s="914" t="s">
        <v>140</v>
      </c>
      <c r="H43" s="2873">
        <v>1</v>
      </c>
      <c r="I43" s="2873"/>
      <c r="K43" s="2902" t="s">
        <v>609</v>
      </c>
      <c r="L43" s="2903"/>
      <c r="M43" s="850">
        <f>M42/0.9324</f>
        <v>12.87001287001287</v>
      </c>
      <c r="N43" s="850">
        <f>N42/0.9324</f>
        <v>51.480051480051479</v>
      </c>
      <c r="O43" s="851">
        <f>P43*1.266</f>
        <v>1.266</v>
      </c>
      <c r="P43" s="835">
        <v>1</v>
      </c>
    </row>
    <row r="44" spans="1:16" ht="18" customHeight="1" x14ac:dyDescent="0.2">
      <c r="A44" s="914" t="s">
        <v>350</v>
      </c>
      <c r="B44" s="206">
        <f>D37</f>
        <v>36.95324283559578</v>
      </c>
      <c r="C44" s="914">
        <v>667</v>
      </c>
      <c r="D44" s="206">
        <f>B44/0.667</f>
        <v>55.402163171807764</v>
      </c>
      <c r="E44" s="224"/>
      <c r="F44" s="174"/>
      <c r="G44" s="914" t="s">
        <v>33</v>
      </c>
      <c r="H44" s="2897">
        <f>H43/0.667</f>
        <v>1.4992503748125936</v>
      </c>
      <c r="I44" s="2897"/>
      <c r="K44" s="2890" t="s">
        <v>610</v>
      </c>
      <c r="L44" s="2891"/>
      <c r="M44" s="826">
        <v>20</v>
      </c>
      <c r="N44" s="827">
        <v>0</v>
      </c>
      <c r="O44" s="2898" t="s">
        <v>619</v>
      </c>
      <c r="P44" s="2899"/>
    </row>
    <row r="45" spans="1:16" ht="18" customHeight="1" x14ac:dyDescent="0.2">
      <c r="F45" s="181"/>
      <c r="G45" s="914" t="s">
        <v>591</v>
      </c>
      <c r="H45" s="2884">
        <v>200</v>
      </c>
      <c r="I45" s="2884"/>
      <c r="K45" s="2890" t="s">
        <v>612</v>
      </c>
      <c r="L45" s="2891"/>
      <c r="M45" s="826">
        <v>8.5</v>
      </c>
      <c r="N45" s="827">
        <v>0</v>
      </c>
      <c r="O45" s="912" t="s">
        <v>140</v>
      </c>
      <c r="P45" s="848" t="s">
        <v>33</v>
      </c>
    </row>
    <row r="46" spans="1:16" ht="18" customHeight="1" x14ac:dyDescent="0.2">
      <c r="A46" s="209" t="s">
        <v>246</v>
      </c>
      <c r="B46" s="855" t="s">
        <v>203</v>
      </c>
      <c r="C46" s="870"/>
      <c r="D46" s="870"/>
      <c r="E46" s="857" t="s">
        <v>620</v>
      </c>
      <c r="F46" s="160"/>
      <c r="G46" s="914" t="s">
        <v>592</v>
      </c>
      <c r="H46" s="2881">
        <f>H45*0.667</f>
        <v>133.4</v>
      </c>
      <c r="I46" s="2881"/>
      <c r="K46" s="2890" t="s">
        <v>613</v>
      </c>
      <c r="L46" s="2891"/>
      <c r="M46" s="826">
        <v>9</v>
      </c>
      <c r="N46" s="827">
        <v>9</v>
      </c>
      <c r="O46" s="828">
        <v>1</v>
      </c>
      <c r="P46" s="849">
        <f>O46/0.326</f>
        <v>3.0674846625766872</v>
      </c>
    </row>
    <row r="47" spans="1:16" ht="18" customHeight="1" thickBot="1" x14ac:dyDescent="0.25">
      <c r="A47" s="449" t="s">
        <v>521</v>
      </c>
      <c r="B47" s="211">
        <v>3.5000000000000003E-2</v>
      </c>
      <c r="C47" s="449" t="s">
        <v>249</v>
      </c>
      <c r="D47" s="858">
        <f>B17*B47</f>
        <v>6052.9411764705892</v>
      </c>
      <c r="E47" s="859">
        <f>D47/B3*100</f>
        <v>4.1176470588235299</v>
      </c>
      <c r="F47" s="860">
        <v>3.5000000000000003E-2</v>
      </c>
      <c r="G47" s="914" t="s">
        <v>220</v>
      </c>
      <c r="H47" s="2881">
        <f>H43*H46/0.667</f>
        <v>200</v>
      </c>
      <c r="I47" s="2881"/>
      <c r="K47" s="2890" t="s">
        <v>614</v>
      </c>
      <c r="L47" s="2891"/>
      <c r="M47" s="826">
        <v>2</v>
      </c>
      <c r="N47" s="827">
        <v>2</v>
      </c>
      <c r="O47" s="851">
        <f>P47*0.326</f>
        <v>0.32600000000000001</v>
      </c>
      <c r="P47" s="835">
        <v>1</v>
      </c>
    </row>
    <row r="48" spans="1:16" ht="18" customHeight="1" thickBot="1" x14ac:dyDescent="0.25">
      <c r="A48" s="210" t="s">
        <v>248</v>
      </c>
      <c r="B48" s="211">
        <v>0.5</v>
      </c>
      <c r="C48" s="210" t="s">
        <v>249</v>
      </c>
      <c r="D48" s="861">
        <f>B17/10.85*B48</f>
        <v>7969.6394686907033</v>
      </c>
      <c r="E48" s="862">
        <f>D48/B3*100</f>
        <v>5.4215234480889132</v>
      </c>
      <c r="F48" s="863">
        <v>0.5</v>
      </c>
      <c r="G48" s="163"/>
      <c r="H48" s="163"/>
      <c r="I48" s="163"/>
      <c r="K48" s="2894" t="s">
        <v>160</v>
      </c>
      <c r="L48" s="2895"/>
      <c r="M48" s="852">
        <v>0</v>
      </c>
      <c r="N48" s="837">
        <v>0</v>
      </c>
      <c r="O48" s="853"/>
      <c r="P48" s="853"/>
    </row>
    <row r="49" spans="1:57" ht="18" customHeight="1" thickBot="1" x14ac:dyDescent="0.3">
      <c r="A49" s="921" t="s">
        <v>250</v>
      </c>
      <c r="B49" s="211">
        <v>44.95</v>
      </c>
      <c r="C49" s="921" t="s">
        <v>249</v>
      </c>
      <c r="D49" s="922">
        <f>B49*D34</f>
        <v>2227.4228889263445</v>
      </c>
      <c r="E49" s="202">
        <f>D49/B3*100</f>
        <v>1.5152536659362887</v>
      </c>
      <c r="F49" s="863">
        <v>44.95</v>
      </c>
      <c r="G49" s="2896" t="s">
        <v>457</v>
      </c>
      <c r="H49" s="2896"/>
      <c r="I49" s="2896"/>
      <c r="K49" s="2888" t="s">
        <v>615</v>
      </c>
      <c r="L49" s="2889"/>
      <c r="M49" s="840">
        <f>M43+M44+M45+M46+M47+M48</f>
        <v>52.370012870012872</v>
      </c>
      <c r="N49" s="841">
        <f>N43+N44+N45+N46+N47+N48</f>
        <v>62.480051480051479</v>
      </c>
      <c r="O49" s="847"/>
      <c r="P49" s="853"/>
    </row>
    <row r="50" spans="1:57" ht="18" customHeight="1" thickBot="1" x14ac:dyDescent="0.3">
      <c r="A50" s="916" t="s">
        <v>251</v>
      </c>
      <c r="B50" s="211">
        <v>52.37</v>
      </c>
      <c r="C50" s="916" t="s">
        <v>249</v>
      </c>
      <c r="D50" s="720">
        <f>B50*D35</f>
        <v>2744.5240641711234</v>
      </c>
      <c r="E50" s="917">
        <f>D50/B3*100</f>
        <v>1.8670231729055262</v>
      </c>
      <c r="F50" s="863">
        <v>52.37</v>
      </c>
      <c r="G50" s="914" t="s">
        <v>33</v>
      </c>
      <c r="H50" s="2875">
        <v>1.4993000000000001</v>
      </c>
      <c r="I50" s="2875"/>
      <c r="K50" s="2885" t="s">
        <v>616</v>
      </c>
      <c r="L50" s="2886"/>
      <c r="M50" s="842">
        <v>0</v>
      </c>
      <c r="N50" s="843">
        <v>0</v>
      </c>
      <c r="O50" s="854"/>
      <c r="P50" s="853"/>
    </row>
    <row r="51" spans="1:57" ht="18" customHeight="1" thickBot="1" x14ac:dyDescent="0.25">
      <c r="A51" s="909" t="s">
        <v>459</v>
      </c>
      <c r="B51" s="211">
        <v>180</v>
      </c>
      <c r="C51" s="909" t="s">
        <v>249</v>
      </c>
      <c r="D51" s="864">
        <f>B51*D36</f>
        <v>7138.1361533377403</v>
      </c>
      <c r="E51" s="344">
        <f>D51/B3*100</f>
        <v>4.8558749342433609</v>
      </c>
      <c r="F51" s="865">
        <v>180</v>
      </c>
      <c r="G51" s="914" t="s">
        <v>140</v>
      </c>
      <c r="H51" s="2887">
        <f>H50*0.667</f>
        <v>1.0000331</v>
      </c>
      <c r="I51" s="2887"/>
      <c r="K51" s="2888" t="s">
        <v>480</v>
      </c>
      <c r="L51" s="2889"/>
      <c r="M51" s="845">
        <f>(M49*M50)+M49</f>
        <v>52.370012870012872</v>
      </c>
      <c r="N51" s="846">
        <f>(N49*N50)+N49</f>
        <v>62.480051480051479</v>
      </c>
      <c r="O51" s="853"/>
      <c r="P51" s="853"/>
    </row>
    <row r="52" spans="1:57" ht="18" customHeight="1" x14ac:dyDescent="0.2">
      <c r="A52" s="914" t="s">
        <v>460</v>
      </c>
      <c r="B52" s="211">
        <v>210</v>
      </c>
      <c r="C52" s="914" t="s">
        <v>249</v>
      </c>
      <c r="D52" s="866">
        <f>B52*D37</f>
        <v>7760.1809954751143</v>
      </c>
      <c r="E52" s="206">
        <f>D52/B3*100</f>
        <v>5.2790346907993975</v>
      </c>
      <c r="F52" s="865">
        <v>210</v>
      </c>
      <c r="G52" s="914" t="s">
        <v>247</v>
      </c>
      <c r="H52" s="2873">
        <v>133.4</v>
      </c>
      <c r="I52" s="2873"/>
    </row>
    <row r="53" spans="1:57" ht="18" customHeight="1" x14ac:dyDescent="0.2">
      <c r="F53" s="179"/>
      <c r="G53" s="914" t="s">
        <v>593</v>
      </c>
      <c r="H53" s="2881">
        <f>H52/0.667</f>
        <v>200</v>
      </c>
      <c r="I53" s="2881"/>
    </row>
    <row r="54" spans="1:57" ht="18" customHeight="1" x14ac:dyDescent="0.2">
      <c r="A54" s="209" t="s">
        <v>259</v>
      </c>
      <c r="B54" s="855" t="s">
        <v>203</v>
      </c>
      <c r="C54" s="870"/>
      <c r="D54" s="870"/>
      <c r="E54" s="857" t="s">
        <v>621</v>
      </c>
      <c r="F54" s="212"/>
      <c r="G54" s="914" t="s">
        <v>220</v>
      </c>
      <c r="H54" s="2881">
        <f>H50*H52</f>
        <v>200.00662000000003</v>
      </c>
      <c r="I54" s="2882"/>
    </row>
    <row r="55" spans="1:57" ht="18" customHeight="1" x14ac:dyDescent="0.2">
      <c r="A55" s="449" t="s">
        <v>521</v>
      </c>
      <c r="B55" s="631">
        <v>3.5000000000000003E-2</v>
      </c>
      <c r="C55" s="449" t="s">
        <v>249</v>
      </c>
      <c r="D55" s="858">
        <f>B17*B55</f>
        <v>6052.9411764705892</v>
      </c>
      <c r="E55" s="718">
        <f>D55/B3*100</f>
        <v>4.1176470588235299</v>
      </c>
      <c r="F55" s="867">
        <v>3.5000000000000003E-2</v>
      </c>
    </row>
    <row r="56" spans="1:57" ht="18" customHeight="1" x14ac:dyDescent="0.2">
      <c r="A56" s="210" t="s">
        <v>248</v>
      </c>
      <c r="B56" s="211">
        <v>0.5</v>
      </c>
      <c r="C56" s="210" t="s">
        <v>249</v>
      </c>
      <c r="D56" s="861">
        <f>B17/10.85*B56</f>
        <v>7969.6394686907033</v>
      </c>
      <c r="E56" s="719">
        <f>D56/B3*100</f>
        <v>5.4215234480889132</v>
      </c>
      <c r="F56" s="867">
        <v>0.5</v>
      </c>
      <c r="G56" s="2874" t="s">
        <v>458</v>
      </c>
      <c r="H56" s="2874"/>
      <c r="I56" s="2874"/>
    </row>
    <row r="57" spans="1:57" s="345" customFormat="1" ht="18" customHeight="1" x14ac:dyDescent="0.2">
      <c r="A57" s="921" t="s">
        <v>263</v>
      </c>
      <c r="B57" s="211">
        <v>10.119999999999999</v>
      </c>
      <c r="C57" s="921" t="s">
        <v>249</v>
      </c>
      <c r="D57" s="922">
        <f>B57*D41</f>
        <v>2228.7993707511655</v>
      </c>
      <c r="E57" s="920">
        <f>D57/B3*100</f>
        <v>1.5161900481300445</v>
      </c>
      <c r="F57" s="868">
        <v>10.119999999999999</v>
      </c>
      <c r="G57" s="909" t="s">
        <v>140</v>
      </c>
      <c r="H57" s="2873">
        <v>1</v>
      </c>
      <c r="I57" s="2873"/>
      <c r="AQ57" s="355"/>
      <c r="AR57" s="355"/>
      <c r="AS57" s="349"/>
      <c r="AT57" s="350"/>
      <c r="AU57" s="350"/>
      <c r="AV57" s="356"/>
      <c r="AW57" s="351"/>
      <c r="AX57" s="356"/>
      <c r="AY57" s="356"/>
      <c r="AZ57" s="356"/>
      <c r="BA57" s="356"/>
      <c r="BB57" s="356"/>
      <c r="BC57" s="356"/>
      <c r="BD57" s="356"/>
      <c r="BE57" s="356"/>
    </row>
    <row r="58" spans="1:57" s="345" customFormat="1" ht="18" customHeight="1" x14ac:dyDescent="0.2">
      <c r="A58" s="916" t="s">
        <v>265</v>
      </c>
      <c r="B58" s="211">
        <v>17.079999999999998</v>
      </c>
      <c r="C58" s="916" t="s">
        <v>249</v>
      </c>
      <c r="D58" s="720">
        <f>B58*D42</f>
        <v>2745.7104425707817</v>
      </c>
      <c r="E58" s="915">
        <f>D58/B3*100</f>
        <v>1.8678302330413481</v>
      </c>
      <c r="F58" s="868">
        <v>17.079999999999998</v>
      </c>
      <c r="G58" s="909" t="s">
        <v>33</v>
      </c>
      <c r="H58" s="2883">
        <f>H57/0.65</f>
        <v>1.5384615384615383</v>
      </c>
      <c r="I58" s="2883"/>
      <c r="AP58" s="348"/>
      <c r="AQ58" s="355"/>
      <c r="AR58" s="355"/>
      <c r="AS58" s="349"/>
      <c r="AT58" s="350"/>
      <c r="AU58" s="350"/>
      <c r="AV58" s="356"/>
      <c r="AW58" s="351"/>
      <c r="AX58" s="356"/>
      <c r="AY58" s="356"/>
      <c r="AZ58" s="356"/>
      <c r="BA58" s="356"/>
      <c r="BB58" s="356"/>
      <c r="BC58" s="356"/>
      <c r="BD58" s="356"/>
      <c r="BE58" s="356"/>
    </row>
    <row r="59" spans="1:57" s="345" customFormat="1" ht="18" customHeight="1" x14ac:dyDescent="0.2">
      <c r="A59" s="909" t="s">
        <v>462</v>
      </c>
      <c r="B59" s="211">
        <v>117</v>
      </c>
      <c r="C59" s="909" t="s">
        <v>249</v>
      </c>
      <c r="D59" s="864">
        <f>B59*D43</f>
        <v>7138.1361533377394</v>
      </c>
      <c r="E59" s="908">
        <f>D59/B3*100</f>
        <v>4.85587493424336</v>
      </c>
      <c r="F59" s="869">
        <v>117</v>
      </c>
      <c r="G59" s="909" t="s">
        <v>591</v>
      </c>
      <c r="H59" s="2884">
        <v>180</v>
      </c>
      <c r="I59" s="2884"/>
      <c r="AQ59" s="355"/>
      <c r="AR59" s="355"/>
      <c r="AS59" s="349"/>
      <c r="AT59" s="350"/>
      <c r="AU59" s="350"/>
      <c r="AV59" s="356"/>
      <c r="AW59" s="351"/>
      <c r="AX59" s="356"/>
      <c r="AY59" s="356"/>
      <c r="AZ59" s="356"/>
      <c r="BA59" s="356"/>
      <c r="BB59" s="356"/>
      <c r="BC59" s="356"/>
      <c r="BD59" s="356"/>
      <c r="BE59" s="356"/>
    </row>
    <row r="60" spans="1:57" s="345" customFormat="1" ht="18" customHeight="1" x14ac:dyDescent="0.2">
      <c r="A60" s="914" t="s">
        <v>463</v>
      </c>
      <c r="B60" s="211">
        <v>140.07</v>
      </c>
      <c r="C60" s="914" t="s">
        <v>249</v>
      </c>
      <c r="D60" s="866">
        <f>B60*D44</f>
        <v>7760.1809954751134</v>
      </c>
      <c r="E60" s="910">
        <f>D60/B3*100</f>
        <v>5.2790346907993966</v>
      </c>
      <c r="F60" s="869">
        <v>140.07</v>
      </c>
      <c r="G60" s="909" t="s">
        <v>592</v>
      </c>
      <c r="H60" s="2862">
        <f>H59*0.65</f>
        <v>117</v>
      </c>
      <c r="I60" s="2862"/>
    </row>
    <row r="61" spans="1:57" s="345" customFormat="1" ht="18" customHeight="1" x14ac:dyDescent="0.2">
      <c r="F61" s="354"/>
      <c r="G61" s="909" t="s">
        <v>220</v>
      </c>
      <c r="H61" s="2862">
        <f>H57*H60/0.65</f>
        <v>180</v>
      </c>
      <c r="I61" s="2862"/>
      <c r="V61" s="871"/>
      <c r="W61" s="1668"/>
      <c r="X61" s="1668"/>
      <c r="Y61" s="1668"/>
      <c r="AA61" s="2978" t="s">
        <v>252</v>
      </c>
      <c r="AB61" s="2979"/>
      <c r="AC61" s="2979"/>
      <c r="AD61" s="924" t="s">
        <v>25</v>
      </c>
      <c r="AE61" s="924" t="s">
        <v>472</v>
      </c>
      <c r="AF61" s="2978" t="s">
        <v>253</v>
      </c>
      <c r="AG61" s="2980"/>
      <c r="AH61" s="2876" t="s">
        <v>254</v>
      </c>
      <c r="AI61" s="2877"/>
      <c r="AJ61" s="2981"/>
      <c r="AK61" s="2981"/>
      <c r="AL61" s="2981"/>
      <c r="AM61" s="2981"/>
      <c r="AN61" s="2981"/>
      <c r="AO61" s="2981"/>
      <c r="AP61" s="2982"/>
      <c r="AQ61" s="355"/>
      <c r="AR61" s="355"/>
      <c r="AS61" s="349"/>
      <c r="AT61" s="350"/>
      <c r="AU61" s="350"/>
      <c r="AV61" s="356"/>
      <c r="AW61" s="351"/>
      <c r="AX61" s="356"/>
      <c r="AY61" s="356"/>
      <c r="AZ61" s="356"/>
      <c r="BA61" s="356"/>
      <c r="BB61" s="356"/>
      <c r="BC61" s="356"/>
      <c r="BD61" s="356"/>
      <c r="BE61" s="356"/>
    </row>
    <row r="62" spans="1:57" s="345" customFormat="1" ht="18" customHeight="1" x14ac:dyDescent="0.2">
      <c r="A62" s="872"/>
      <c r="B62" s="872"/>
      <c r="C62" s="872"/>
      <c r="F62" s="354"/>
      <c r="G62" s="163"/>
      <c r="H62" s="163"/>
      <c r="I62" s="163"/>
      <c r="V62" s="871"/>
      <c r="W62" s="1668"/>
      <c r="X62" s="1668"/>
      <c r="Y62" s="1668"/>
      <c r="AA62" s="2970" t="s">
        <v>255</v>
      </c>
      <c r="AB62" s="2976"/>
      <c r="AC62" s="2976"/>
      <c r="AD62" s="370">
        <f>B17</f>
        <v>172941.17647058825</v>
      </c>
      <c r="AE62" s="717">
        <v>0.52299800000000007</v>
      </c>
      <c r="AF62" s="2972">
        <f t="shared" ref="AF62:AF68" si="0">AD62*AE62/1000</f>
        <v>90.447889411764734</v>
      </c>
      <c r="AG62" s="2977"/>
      <c r="AH62" s="2868" t="s">
        <v>256</v>
      </c>
      <c r="AI62" s="2869"/>
      <c r="AJ62" s="2869"/>
      <c r="AK62" s="2869"/>
      <c r="AL62" s="2869"/>
      <c r="AM62" s="2869"/>
      <c r="AN62" s="2869"/>
      <c r="AO62" s="2869"/>
      <c r="AP62" s="2870"/>
      <c r="AQ62" s="355"/>
    </row>
    <row r="63" spans="1:57" s="345" customFormat="1" ht="18" customHeight="1" x14ac:dyDescent="0.2">
      <c r="A63" s="872"/>
      <c r="B63" s="872"/>
      <c r="C63" s="872"/>
      <c r="F63" s="354"/>
      <c r="G63" s="2874" t="s">
        <v>461</v>
      </c>
      <c r="H63" s="2874"/>
      <c r="I63" s="2874"/>
      <c r="V63" s="871"/>
      <c r="W63" s="1668"/>
      <c r="X63" s="1668"/>
      <c r="Y63" s="1668"/>
      <c r="AA63" s="2970" t="s">
        <v>258</v>
      </c>
      <c r="AB63" s="2976"/>
      <c r="AC63" s="2976"/>
      <c r="AD63" s="370">
        <f>B17</f>
        <v>172941.17647058825</v>
      </c>
      <c r="AE63" s="717">
        <v>0.29499999999999998</v>
      </c>
      <c r="AF63" s="2972">
        <f t="shared" si="0"/>
        <v>51.017647058823535</v>
      </c>
      <c r="AG63" s="2977"/>
      <c r="AH63" s="2868" t="s">
        <v>256</v>
      </c>
      <c r="AI63" s="2869"/>
      <c r="AJ63" s="2869"/>
      <c r="AK63" s="2869"/>
      <c r="AL63" s="2869"/>
      <c r="AM63" s="2869"/>
      <c r="AN63" s="2869"/>
      <c r="AO63" s="2869"/>
      <c r="AP63" s="2870"/>
      <c r="AQ63" s="355"/>
    </row>
    <row r="64" spans="1:57" s="345" customFormat="1" ht="18" customHeight="1" x14ac:dyDescent="0.2">
      <c r="A64" s="872"/>
      <c r="B64" s="872"/>
      <c r="C64" s="872"/>
      <c r="F64" s="354"/>
      <c r="G64" s="909" t="s">
        <v>33</v>
      </c>
      <c r="H64" s="2875">
        <v>1.5385</v>
      </c>
      <c r="I64" s="2875"/>
      <c r="V64" s="871"/>
      <c r="W64" s="1668"/>
      <c r="X64" s="1668"/>
      <c r="Y64" s="1668"/>
      <c r="AA64" s="2970" t="s">
        <v>260</v>
      </c>
      <c r="AB64" s="2976"/>
      <c r="AC64" s="2976"/>
      <c r="AD64" s="370">
        <f>B17</f>
        <v>172941.17647058825</v>
      </c>
      <c r="AE64" s="717">
        <v>0.251</v>
      </c>
      <c r="AF64" s="2972">
        <f t="shared" si="0"/>
        <v>43.408235294117652</v>
      </c>
      <c r="AG64" s="2977"/>
      <c r="AH64" s="2974" t="s">
        <v>261</v>
      </c>
      <c r="AI64" s="2976"/>
      <c r="AJ64" s="2976"/>
      <c r="AK64" s="2976"/>
      <c r="AL64" s="2976"/>
      <c r="AM64" s="2976"/>
      <c r="AN64" s="2976"/>
      <c r="AO64" s="2976"/>
      <c r="AP64" s="2976"/>
      <c r="AQ64" s="355"/>
    </row>
    <row r="65" spans="1:45" s="345" customFormat="1" ht="18" customHeight="1" x14ac:dyDescent="0.2">
      <c r="A65" s="872"/>
      <c r="B65" s="872"/>
      <c r="C65" s="872"/>
      <c r="F65" s="354"/>
      <c r="G65" s="909" t="s">
        <v>140</v>
      </c>
      <c r="H65" s="2872">
        <f>H64*0.65</f>
        <v>1.0000249999999999</v>
      </c>
      <c r="I65" s="2872"/>
      <c r="V65" s="871"/>
      <c r="W65" s="1668"/>
      <c r="X65" s="1668"/>
      <c r="Y65" s="1668"/>
      <c r="AA65" s="2970" t="s">
        <v>262</v>
      </c>
      <c r="AB65" s="2971"/>
      <c r="AC65" s="2971"/>
      <c r="AD65" s="370">
        <f>B17</f>
        <v>172941.17647058825</v>
      </c>
      <c r="AE65" s="717">
        <v>0.21418999999999999</v>
      </c>
      <c r="AF65" s="2972">
        <f t="shared" si="0"/>
        <v>37.042270588235297</v>
      </c>
      <c r="AG65" s="2973"/>
      <c r="AH65" s="2974" t="s">
        <v>261</v>
      </c>
      <c r="AI65" s="2975"/>
      <c r="AJ65" s="2975"/>
      <c r="AK65" s="2975"/>
      <c r="AL65" s="2975"/>
      <c r="AM65" s="2975"/>
      <c r="AN65" s="2975"/>
      <c r="AO65" s="2975"/>
      <c r="AP65" s="2975"/>
      <c r="AQ65" s="355"/>
    </row>
    <row r="66" spans="1:45" s="345" customFormat="1" ht="18" customHeight="1" x14ac:dyDescent="0.2">
      <c r="A66" s="872"/>
      <c r="B66" s="872"/>
      <c r="C66" s="872"/>
      <c r="F66" s="354"/>
      <c r="G66" s="909" t="s">
        <v>594</v>
      </c>
      <c r="H66" s="2873">
        <v>117</v>
      </c>
      <c r="I66" s="2873"/>
      <c r="V66" s="871"/>
      <c r="W66" s="1668"/>
      <c r="X66" s="1668"/>
      <c r="Y66" s="1668"/>
      <c r="AA66" s="2970" t="s">
        <v>264</v>
      </c>
      <c r="AB66" s="2971"/>
      <c r="AC66" s="2971"/>
      <c r="AD66" s="370">
        <f>B17</f>
        <v>172941.17647058825</v>
      </c>
      <c r="AE66" s="717">
        <v>0.18497</v>
      </c>
      <c r="AF66" s="2972">
        <f t="shared" si="0"/>
        <v>31.988929411764708</v>
      </c>
      <c r="AG66" s="2973"/>
      <c r="AH66" s="2974" t="s">
        <v>261</v>
      </c>
      <c r="AI66" s="2975"/>
      <c r="AJ66" s="2975"/>
      <c r="AK66" s="2975"/>
      <c r="AL66" s="2975"/>
      <c r="AM66" s="2975"/>
      <c r="AN66" s="2975"/>
      <c r="AO66" s="2975"/>
      <c r="AP66" s="2975"/>
      <c r="AQ66" s="355"/>
    </row>
    <row r="67" spans="1:45" s="345" customFormat="1" ht="18" customHeight="1" x14ac:dyDescent="0.2">
      <c r="A67" s="872"/>
      <c r="B67" s="872"/>
      <c r="C67" s="872"/>
      <c r="F67" s="354"/>
      <c r="G67" s="909" t="s">
        <v>595</v>
      </c>
      <c r="H67" s="2862">
        <f>H66/0.65</f>
        <v>180</v>
      </c>
      <c r="I67" s="2862"/>
      <c r="V67" s="871"/>
      <c r="W67" s="1668"/>
      <c r="X67" s="1668"/>
      <c r="Y67" s="1668"/>
      <c r="AA67" s="2970" t="s">
        <v>266</v>
      </c>
      <c r="AB67" s="2971"/>
      <c r="AC67" s="2971"/>
      <c r="AD67" s="370">
        <f>B17</f>
        <v>172941.17647058825</v>
      </c>
      <c r="AE67" s="717">
        <v>2.5000000000000001E-2</v>
      </c>
      <c r="AF67" s="2972">
        <f t="shared" si="0"/>
        <v>4.3235294117647065</v>
      </c>
      <c r="AG67" s="2973"/>
      <c r="AH67" s="2974" t="s">
        <v>267</v>
      </c>
      <c r="AI67" s="2975"/>
      <c r="AJ67" s="2975"/>
      <c r="AK67" s="2975"/>
      <c r="AL67" s="2975"/>
      <c r="AM67" s="2975"/>
      <c r="AN67" s="2975"/>
      <c r="AO67" s="2975"/>
      <c r="AP67" s="2975"/>
      <c r="AQ67" s="355"/>
    </row>
    <row r="68" spans="1:45" s="345" customFormat="1" ht="18" customHeight="1" x14ac:dyDescent="0.2">
      <c r="A68" s="872"/>
      <c r="B68" s="872"/>
      <c r="C68" s="872"/>
      <c r="F68" s="354"/>
      <c r="G68" s="909" t="s">
        <v>220</v>
      </c>
      <c r="H68" s="2862">
        <f>H64*H66</f>
        <v>180.00450000000001</v>
      </c>
      <c r="I68" s="2871"/>
      <c r="V68" s="871"/>
      <c r="W68" s="871"/>
      <c r="X68" s="871"/>
      <c r="Y68" s="871"/>
      <c r="AA68" s="2970" t="s">
        <v>268</v>
      </c>
      <c r="AB68" s="2971"/>
      <c r="AC68" s="2971"/>
      <c r="AD68" s="370">
        <f>B17</f>
        <v>172941.17647058825</v>
      </c>
      <c r="AE68" s="717">
        <v>0.32885999999999999</v>
      </c>
      <c r="AF68" s="2972">
        <f t="shared" si="0"/>
        <v>56.873435294117648</v>
      </c>
      <c r="AG68" s="2973"/>
      <c r="AH68" s="2974" t="s">
        <v>261</v>
      </c>
      <c r="AI68" s="2975"/>
      <c r="AJ68" s="2975"/>
      <c r="AK68" s="2975"/>
      <c r="AL68" s="2975"/>
      <c r="AM68" s="2975"/>
      <c r="AN68" s="2975"/>
      <c r="AO68" s="2975"/>
      <c r="AP68" s="2975"/>
      <c r="AQ68" s="355"/>
    </row>
    <row r="69" spans="1:45" s="345" customFormat="1" ht="18" customHeight="1" x14ac:dyDescent="0.2">
      <c r="A69" s="871"/>
      <c r="B69" s="871"/>
      <c r="C69" s="871"/>
      <c r="F69" s="354"/>
      <c r="AQ69" s="355"/>
    </row>
    <row r="70" spans="1:45" s="345" customFormat="1" ht="18" customHeight="1" x14ac:dyDescent="0.2">
      <c r="A70" s="871"/>
      <c r="B70" s="871"/>
      <c r="C70" s="871"/>
      <c r="F70" s="354"/>
      <c r="AQ70" s="355"/>
      <c r="AR70" s="355"/>
      <c r="AS70" s="349"/>
    </row>
    <row r="71" spans="1:45" ht="18" customHeight="1" x14ac:dyDescent="0.2">
      <c r="A71" s="174"/>
      <c r="B71" s="174"/>
      <c r="C71" s="174"/>
      <c r="D71" s="174"/>
      <c r="E71" s="174"/>
      <c r="F71" s="174"/>
    </row>
    <row r="72" spans="1:45" ht="18" customHeight="1" x14ac:dyDescent="0.2">
      <c r="A72" s="174"/>
      <c r="B72" s="174"/>
      <c r="C72" s="174"/>
      <c r="D72" s="174"/>
      <c r="E72" s="174"/>
      <c r="F72" s="174"/>
    </row>
    <row r="73" spans="1:45" ht="18" customHeight="1" x14ac:dyDescent="0.2">
      <c r="A73" s="174"/>
      <c r="B73" s="174"/>
      <c r="C73" s="174"/>
      <c r="D73" s="174"/>
      <c r="E73" s="174"/>
      <c r="F73" s="174"/>
    </row>
    <row r="74" spans="1:45" ht="18" customHeight="1" x14ac:dyDescent="0.2">
      <c r="A74" s="174"/>
      <c r="B74" s="174"/>
      <c r="C74" s="174"/>
      <c r="D74" s="174"/>
      <c r="E74" s="174"/>
      <c r="F74" s="174"/>
    </row>
    <row r="75" spans="1:45" ht="18" customHeight="1" x14ac:dyDescent="0.2">
      <c r="A75" s="174"/>
      <c r="B75" s="174"/>
      <c r="C75" s="174"/>
      <c r="D75" s="174"/>
      <c r="E75" s="174"/>
      <c r="F75" s="174"/>
    </row>
    <row r="76" spans="1:45" ht="18" customHeight="1" x14ac:dyDescent="0.2">
      <c r="A76" s="174"/>
      <c r="B76" s="174"/>
      <c r="C76" s="174"/>
      <c r="D76" s="174"/>
      <c r="E76" s="174"/>
      <c r="F76" s="174"/>
    </row>
    <row r="77" spans="1:45" ht="18" customHeight="1" x14ac:dyDescent="0.2">
      <c r="A77" s="174"/>
      <c r="B77" s="174"/>
      <c r="C77" s="174"/>
      <c r="D77" s="174"/>
      <c r="E77" s="174"/>
      <c r="F77" s="174"/>
    </row>
    <row r="78" spans="1:45" ht="18" customHeight="1" x14ac:dyDescent="0.2">
      <c r="A78" s="174"/>
      <c r="B78" s="174"/>
      <c r="C78" s="174"/>
      <c r="D78" s="174"/>
      <c r="E78" s="174"/>
      <c r="F78" s="174"/>
    </row>
    <row r="79" spans="1:45" ht="18" customHeight="1" x14ac:dyDescent="0.2">
      <c r="A79" s="174"/>
      <c r="B79" s="174"/>
      <c r="C79" s="174"/>
      <c r="D79" s="174"/>
      <c r="E79" s="174"/>
      <c r="F79" s="174"/>
    </row>
    <row r="80" spans="1:45" ht="18" customHeight="1" x14ac:dyDescent="0.2">
      <c r="A80" s="174"/>
      <c r="B80" s="174"/>
      <c r="C80" s="174"/>
      <c r="D80" s="174"/>
      <c r="E80" s="174"/>
      <c r="F80" s="174"/>
    </row>
    <row r="81" spans="1:14" ht="18" customHeight="1" x14ac:dyDescent="0.2">
      <c r="A81" s="174"/>
      <c r="B81" s="174"/>
      <c r="C81" s="174"/>
      <c r="D81" s="174"/>
      <c r="E81" s="174"/>
      <c r="F81" s="174"/>
    </row>
    <row r="82" spans="1:14" ht="18" customHeight="1" x14ac:dyDescent="0.2">
      <c r="A82" s="174"/>
      <c r="B82" s="174"/>
      <c r="C82" s="174"/>
      <c r="D82" s="174"/>
      <c r="E82" s="174"/>
      <c r="F82" s="174"/>
    </row>
    <row r="83" spans="1:14" ht="18" customHeight="1" x14ac:dyDescent="0.2">
      <c r="A83" s="174"/>
      <c r="B83" s="174"/>
      <c r="C83" s="174"/>
      <c r="D83" s="174"/>
      <c r="E83" s="174"/>
      <c r="F83" s="174"/>
    </row>
    <row r="84" spans="1:14" ht="18" customHeight="1" x14ac:dyDescent="0.2">
      <c r="A84" s="174"/>
      <c r="B84" s="174"/>
      <c r="C84" s="174"/>
      <c r="D84" s="174"/>
      <c r="E84" s="174"/>
      <c r="F84" s="174"/>
    </row>
    <row r="85" spans="1:14" ht="18" customHeight="1" x14ac:dyDescent="0.2">
      <c r="A85" s="174"/>
      <c r="B85" s="174"/>
      <c r="C85" s="174"/>
      <c r="D85" s="174"/>
      <c r="E85" s="174"/>
      <c r="F85" s="174"/>
    </row>
    <row r="86" spans="1:14" ht="18" customHeight="1" x14ac:dyDescent="0.2">
      <c r="A86" s="174"/>
      <c r="B86" s="174"/>
      <c r="C86" s="174"/>
      <c r="D86" s="174"/>
      <c r="E86" s="174"/>
      <c r="F86" s="174"/>
    </row>
    <row r="87" spans="1:14" ht="18" customHeight="1" x14ac:dyDescent="0.2">
      <c r="A87" s="174"/>
      <c r="B87" s="174"/>
      <c r="C87" s="174"/>
      <c r="D87" s="174"/>
      <c r="E87" s="174"/>
      <c r="F87" s="174"/>
    </row>
    <row r="88" spans="1:14" ht="18" customHeight="1" x14ac:dyDescent="0.2">
      <c r="A88" s="174"/>
      <c r="B88" s="174"/>
      <c r="C88" s="174"/>
      <c r="D88" s="174"/>
      <c r="E88" s="174"/>
      <c r="F88" s="174"/>
    </row>
    <row r="89" spans="1:14" ht="18" customHeight="1" x14ac:dyDescent="0.2">
      <c r="A89" s="174"/>
      <c r="B89" s="174"/>
      <c r="C89" s="174"/>
      <c r="D89" s="174"/>
      <c r="E89" s="174"/>
      <c r="F89" s="174"/>
    </row>
    <row r="90" spans="1:14" ht="18" customHeight="1" x14ac:dyDescent="0.2">
      <c r="A90" s="174"/>
      <c r="B90" s="174"/>
      <c r="C90" s="174"/>
      <c r="D90" s="174"/>
      <c r="E90" s="174"/>
      <c r="F90" s="174"/>
    </row>
    <row r="91" spans="1:14" ht="18" customHeight="1" x14ac:dyDescent="0.2">
      <c r="A91" s="174"/>
      <c r="B91" s="174"/>
      <c r="C91" s="174"/>
      <c r="D91" s="174"/>
      <c r="E91" s="174"/>
      <c r="F91" s="174"/>
    </row>
    <row r="92" spans="1:14" ht="18" customHeight="1" x14ac:dyDescent="0.3">
      <c r="A92" s="225"/>
      <c r="B92" s="226"/>
      <c r="C92" s="226"/>
      <c r="D92" s="226"/>
      <c r="E92" s="226"/>
      <c r="F92" s="174"/>
      <c r="G92" s="227"/>
      <c r="H92" s="227"/>
      <c r="I92" s="227"/>
      <c r="J92" s="227"/>
      <c r="K92" s="227"/>
      <c r="L92" s="227"/>
      <c r="M92" s="227"/>
      <c r="N92" s="227"/>
    </row>
    <row r="93" spans="1:14" ht="18" customHeight="1" x14ac:dyDescent="0.2">
      <c r="A93" s="228"/>
      <c r="B93" s="229"/>
      <c r="C93" s="226"/>
      <c r="D93" s="226"/>
      <c r="E93" s="226"/>
      <c r="F93" s="174"/>
      <c r="G93" s="227"/>
      <c r="H93" s="227"/>
      <c r="I93" s="227"/>
      <c r="J93" s="227"/>
      <c r="K93" s="227"/>
      <c r="L93" s="227"/>
      <c r="M93" s="227"/>
      <c r="N93" s="227"/>
    </row>
    <row r="94" spans="1:14" ht="18" customHeight="1" x14ac:dyDescent="0.2">
      <c r="A94" s="6"/>
      <c r="B94" s="884"/>
      <c r="C94" s="884"/>
      <c r="D94" s="884"/>
      <c r="E94" s="226"/>
      <c r="F94" s="174"/>
      <c r="G94" s="227"/>
      <c r="H94" s="227"/>
      <c r="I94" s="227"/>
      <c r="J94" s="227"/>
      <c r="K94" s="227"/>
      <c r="L94" s="227"/>
      <c r="M94" s="227"/>
      <c r="N94" s="227"/>
    </row>
    <row r="95" spans="1:14" ht="18" customHeight="1" x14ac:dyDescent="0.2">
      <c r="A95" s="6"/>
      <c r="B95" s="888"/>
      <c r="C95" s="230"/>
      <c r="D95" s="888"/>
      <c r="E95" s="208"/>
      <c r="F95" s="174"/>
      <c r="G95" s="227"/>
      <c r="H95" s="227"/>
      <c r="I95" s="227"/>
      <c r="J95" s="227"/>
      <c r="K95" s="227"/>
      <c r="L95" s="227"/>
      <c r="M95" s="227"/>
      <c r="N95" s="227"/>
    </row>
    <row r="96" spans="1:14" ht="18" customHeight="1" x14ac:dyDescent="0.2">
      <c r="A96" s="6"/>
      <c r="B96" s="888"/>
      <c r="C96" s="888"/>
      <c r="D96" s="888"/>
      <c r="E96" s="208"/>
      <c r="F96" s="174"/>
      <c r="G96" s="227"/>
      <c r="H96" s="227"/>
      <c r="I96" s="227"/>
      <c r="J96" s="227"/>
      <c r="K96" s="227"/>
      <c r="L96" s="227"/>
      <c r="M96" s="227"/>
      <c r="N96" s="227"/>
    </row>
    <row r="97" spans="1:37" ht="18" customHeight="1" x14ac:dyDescent="0.2">
      <c r="A97" s="6"/>
      <c r="B97" s="888"/>
      <c r="C97" s="888"/>
      <c r="D97" s="888"/>
      <c r="E97" s="208"/>
      <c r="F97" s="174"/>
      <c r="G97" s="227"/>
      <c r="H97" s="227"/>
      <c r="I97" s="227"/>
      <c r="J97" s="227"/>
      <c r="K97" s="227"/>
      <c r="L97" s="227"/>
      <c r="M97" s="227"/>
      <c r="N97" s="227"/>
    </row>
    <row r="98" spans="1:37" ht="18" customHeight="1" x14ac:dyDescent="0.2">
      <c r="A98" s="226"/>
      <c r="B98" s="226"/>
      <c r="C98" s="226"/>
      <c r="D98" s="226"/>
      <c r="E98" s="208"/>
      <c r="F98" s="174"/>
      <c r="G98" s="227"/>
      <c r="H98" s="227"/>
      <c r="I98" s="227"/>
      <c r="J98" s="227"/>
      <c r="K98" s="227"/>
      <c r="L98" s="227"/>
      <c r="M98" s="227"/>
      <c r="N98" s="227"/>
    </row>
    <row r="99" spans="1:37" ht="18" customHeight="1" x14ac:dyDescent="0.2">
      <c r="A99" s="171"/>
      <c r="B99" s="226"/>
      <c r="C99" s="226"/>
      <c r="D99" s="226"/>
      <c r="E99" s="226"/>
      <c r="G99" s="227"/>
      <c r="H99" s="227"/>
      <c r="I99" s="227"/>
      <c r="J99" s="227"/>
      <c r="K99" s="227"/>
      <c r="L99" s="227"/>
      <c r="M99" s="227"/>
      <c r="N99" s="227"/>
    </row>
    <row r="100" spans="1:37" ht="18" customHeight="1" x14ac:dyDescent="0.2">
      <c r="A100" s="228"/>
      <c r="B100" s="229"/>
      <c r="C100" s="226"/>
      <c r="D100" s="226"/>
      <c r="E100" s="226"/>
      <c r="G100" s="227"/>
      <c r="H100" s="227"/>
      <c r="I100" s="227"/>
      <c r="J100" s="227"/>
      <c r="K100" s="227"/>
      <c r="L100" s="227"/>
      <c r="M100" s="227"/>
      <c r="N100" s="227"/>
    </row>
    <row r="101" spans="1:37" ht="18" customHeight="1" x14ac:dyDescent="0.2">
      <c r="A101" s="6"/>
      <c r="B101" s="884"/>
      <c r="C101" s="884"/>
      <c r="D101" s="884"/>
      <c r="E101" s="884"/>
      <c r="G101" s="227"/>
      <c r="H101" s="227"/>
      <c r="I101" s="227"/>
      <c r="J101" s="227"/>
      <c r="K101" s="227"/>
      <c r="L101" s="227"/>
      <c r="M101" s="227"/>
      <c r="N101" s="227"/>
    </row>
    <row r="102" spans="1:37" ht="18" customHeight="1" x14ac:dyDescent="0.2">
      <c r="A102" s="6"/>
      <c r="B102" s="888"/>
      <c r="C102" s="888"/>
      <c r="D102" s="884"/>
      <c r="E102" s="224"/>
      <c r="G102" s="227"/>
      <c r="H102" s="227"/>
      <c r="I102" s="227"/>
      <c r="J102" s="227"/>
      <c r="K102" s="227"/>
      <c r="L102" s="227"/>
      <c r="M102" s="227"/>
      <c r="N102" s="227"/>
      <c r="AF102" s="2964" t="s">
        <v>269</v>
      </c>
      <c r="AG102" s="2964"/>
      <c r="AH102" s="2964"/>
      <c r="AI102" s="2964"/>
      <c r="AJ102" s="2964"/>
      <c r="AK102" s="2964"/>
    </row>
    <row r="103" spans="1:37" ht="18" customHeight="1" x14ac:dyDescent="0.25">
      <c r="A103" s="6"/>
      <c r="B103" s="888"/>
      <c r="C103" s="888"/>
      <c r="D103" s="884"/>
      <c r="E103" s="224"/>
      <c r="G103" s="227"/>
      <c r="H103" s="227"/>
      <c r="I103" s="227"/>
      <c r="J103" s="227"/>
      <c r="K103" s="227"/>
      <c r="L103" s="227"/>
      <c r="M103" s="227"/>
      <c r="N103" s="227"/>
      <c r="AF103" s="2965" t="s">
        <v>270</v>
      </c>
      <c r="AG103" s="2965"/>
      <c r="AH103" s="2965"/>
      <c r="AI103" s="2965"/>
      <c r="AJ103" s="2965"/>
      <c r="AK103" s="2965"/>
    </row>
    <row r="104" spans="1:37" ht="18" customHeight="1" x14ac:dyDescent="0.2">
      <c r="A104" s="6"/>
      <c r="B104" s="888"/>
      <c r="C104" s="888"/>
      <c r="D104" s="884"/>
      <c r="E104" s="224"/>
      <c r="G104" s="227"/>
      <c r="H104" s="227"/>
      <c r="I104" s="227"/>
      <c r="J104" s="227"/>
      <c r="K104" s="227"/>
      <c r="L104" s="227"/>
      <c r="M104" s="227"/>
      <c r="N104" s="227"/>
      <c r="AF104" s="2966">
        <f>AF64-AF67</f>
        <v>39.084705882352949</v>
      </c>
      <c r="AG104" s="2966"/>
      <c r="AH104" s="2966"/>
      <c r="AI104" s="2966"/>
      <c r="AJ104" s="2966"/>
      <c r="AK104" s="2966"/>
    </row>
    <row r="105" spans="1:37" ht="18" customHeight="1" x14ac:dyDescent="0.2">
      <c r="A105" s="181"/>
      <c r="B105" s="181"/>
      <c r="C105" s="181"/>
      <c r="D105" s="181"/>
      <c r="E105" s="181"/>
      <c r="G105" s="227"/>
      <c r="H105" s="227"/>
      <c r="I105" s="227"/>
      <c r="J105" s="227"/>
      <c r="K105" s="227"/>
      <c r="L105" s="227"/>
      <c r="M105" s="227"/>
      <c r="N105" s="227"/>
      <c r="AF105" s="2966"/>
      <c r="AG105" s="2966"/>
      <c r="AH105" s="2966"/>
      <c r="AI105" s="2966"/>
      <c r="AJ105" s="2966"/>
      <c r="AK105" s="2966"/>
    </row>
    <row r="106" spans="1:37" ht="18" customHeight="1" x14ac:dyDescent="0.2">
      <c r="G106" s="227"/>
      <c r="H106" s="227"/>
      <c r="I106" s="227"/>
      <c r="J106" s="227"/>
      <c r="K106" s="227"/>
      <c r="L106" s="227"/>
      <c r="M106" s="227"/>
      <c r="N106" s="227"/>
      <c r="AF106" s="2966"/>
      <c r="AG106" s="2966"/>
      <c r="AH106" s="2966"/>
      <c r="AI106" s="2966"/>
      <c r="AJ106" s="2966"/>
      <c r="AK106" s="2966"/>
    </row>
    <row r="107" spans="1:37" ht="18" customHeight="1" x14ac:dyDescent="0.2">
      <c r="G107" s="227"/>
      <c r="H107" s="227"/>
      <c r="I107" s="227"/>
      <c r="J107" s="227"/>
      <c r="K107" s="227"/>
      <c r="L107" s="227"/>
      <c r="M107" s="227"/>
      <c r="N107" s="227"/>
      <c r="AF107" s="2967" t="s">
        <v>271</v>
      </c>
      <c r="AG107" s="2967"/>
      <c r="AH107" s="2967"/>
      <c r="AI107" s="2967"/>
      <c r="AJ107" s="2967"/>
      <c r="AK107" s="2967"/>
    </row>
    <row r="108" spans="1:37" ht="18" customHeight="1" x14ac:dyDescent="0.25">
      <c r="G108" s="227"/>
      <c r="H108" s="227"/>
      <c r="I108" s="227"/>
      <c r="J108" s="227"/>
      <c r="K108" s="227"/>
      <c r="L108" s="227"/>
      <c r="M108" s="227"/>
      <c r="N108" s="227"/>
      <c r="AF108" s="2968" t="s">
        <v>270</v>
      </c>
      <c r="AG108" s="2968"/>
      <c r="AH108" s="2968"/>
      <c r="AI108" s="2968"/>
      <c r="AJ108" s="2968"/>
      <c r="AK108" s="2968"/>
    </row>
    <row r="109" spans="1:37" ht="18" customHeight="1" x14ac:dyDescent="0.2">
      <c r="G109" s="227"/>
      <c r="H109" s="227"/>
      <c r="I109" s="227"/>
      <c r="J109" s="227"/>
      <c r="K109" s="227"/>
      <c r="L109" s="227"/>
      <c r="M109" s="227"/>
      <c r="N109" s="227"/>
      <c r="AF109" s="2966">
        <f>AF104*20</f>
        <v>781.69411764705899</v>
      </c>
      <c r="AG109" s="2966"/>
      <c r="AH109" s="2966"/>
      <c r="AI109" s="2966"/>
      <c r="AJ109" s="2966"/>
      <c r="AK109" s="2966"/>
    </row>
    <row r="110" spans="1:37" ht="18" customHeight="1" x14ac:dyDescent="0.2">
      <c r="G110" s="227"/>
      <c r="H110" s="227"/>
      <c r="I110" s="227"/>
      <c r="J110" s="227"/>
      <c r="K110" s="227"/>
      <c r="L110" s="227"/>
      <c r="M110" s="227"/>
      <c r="N110" s="227"/>
      <c r="AF110" s="2966"/>
      <c r="AG110" s="2966"/>
      <c r="AH110" s="2966"/>
      <c r="AI110" s="2966"/>
      <c r="AJ110" s="2966"/>
      <c r="AK110" s="2966"/>
    </row>
    <row r="111" spans="1:37" ht="18" customHeight="1" x14ac:dyDescent="0.2">
      <c r="G111" s="227"/>
      <c r="H111" s="227"/>
      <c r="I111" s="227"/>
      <c r="J111" s="227"/>
      <c r="K111" s="227"/>
      <c r="L111" s="227"/>
      <c r="M111" s="227"/>
      <c r="N111" s="227"/>
      <c r="AF111" s="2969"/>
      <c r="AG111" s="2969"/>
      <c r="AH111" s="2969"/>
      <c r="AI111" s="2969"/>
      <c r="AJ111" s="2969"/>
      <c r="AK111" s="2969"/>
    </row>
    <row r="112" spans="1:37" ht="18" customHeight="1" x14ac:dyDescent="0.2">
      <c r="G112" s="227"/>
      <c r="H112" s="227"/>
      <c r="I112" s="227"/>
      <c r="J112" s="227"/>
      <c r="K112" s="227"/>
      <c r="L112" s="227"/>
      <c r="M112" s="227"/>
      <c r="N112" s="227"/>
    </row>
    <row r="113" spans="7:14" ht="18" customHeight="1" x14ac:dyDescent="0.2">
      <c r="G113" s="227"/>
      <c r="H113" s="227"/>
      <c r="I113" s="227"/>
      <c r="J113" s="227"/>
      <c r="K113" s="227"/>
      <c r="L113" s="227"/>
      <c r="M113" s="227"/>
      <c r="N113" s="227"/>
    </row>
    <row r="114" spans="7:14" ht="18" customHeight="1" x14ac:dyDescent="0.2">
      <c r="G114" s="227"/>
      <c r="H114" s="227"/>
      <c r="I114" s="227"/>
      <c r="J114" s="227"/>
      <c r="K114" s="227"/>
      <c r="L114" s="227"/>
      <c r="M114" s="227"/>
      <c r="N114" s="227"/>
    </row>
    <row r="115" spans="7:14" ht="18" customHeight="1" x14ac:dyDescent="0.2">
      <c r="G115" s="227"/>
      <c r="H115" s="227"/>
      <c r="I115" s="227"/>
      <c r="J115" s="227"/>
      <c r="K115" s="227"/>
      <c r="L115" s="227"/>
      <c r="M115" s="227"/>
      <c r="N115" s="227"/>
    </row>
    <row r="116" spans="7:14" ht="18" customHeight="1" x14ac:dyDescent="0.2">
      <c r="G116" s="227"/>
      <c r="H116" s="227"/>
      <c r="I116" s="227"/>
      <c r="J116" s="227"/>
      <c r="K116" s="227"/>
      <c r="L116" s="227"/>
      <c r="M116" s="227"/>
      <c r="N116" s="227"/>
    </row>
    <row r="117" spans="7:14" ht="18" customHeight="1" x14ac:dyDescent="0.2">
      <c r="G117" s="227"/>
      <c r="H117" s="227"/>
      <c r="I117" s="227"/>
      <c r="J117" s="227"/>
      <c r="K117" s="227"/>
      <c r="L117" s="227"/>
      <c r="M117" s="227"/>
      <c r="N117" s="227"/>
    </row>
    <row r="118" spans="7:14" ht="18" customHeight="1" x14ac:dyDescent="0.2">
      <c r="G118" s="227"/>
      <c r="H118" s="227"/>
      <c r="I118" s="227"/>
      <c r="J118" s="227"/>
      <c r="K118" s="227"/>
      <c r="L118" s="227"/>
      <c r="M118" s="227"/>
      <c r="N118" s="227"/>
    </row>
    <row r="119" spans="7:14" ht="18" customHeight="1" x14ac:dyDescent="0.2">
      <c r="G119" s="227"/>
      <c r="H119" s="227"/>
      <c r="I119" s="227"/>
      <c r="J119" s="227"/>
      <c r="K119" s="227"/>
      <c r="L119" s="227"/>
      <c r="M119" s="227"/>
      <c r="N119" s="227"/>
    </row>
    <row r="120" spans="7:14" ht="18" customHeight="1" x14ac:dyDescent="0.2">
      <c r="G120" s="227"/>
      <c r="H120" s="227"/>
      <c r="I120" s="227"/>
      <c r="J120" s="227"/>
      <c r="K120" s="227"/>
      <c r="L120" s="227"/>
      <c r="M120" s="227"/>
      <c r="N120" s="227"/>
    </row>
    <row r="121" spans="7:14" ht="18" customHeight="1" x14ac:dyDescent="0.2">
      <c r="G121" s="227"/>
      <c r="H121" s="227"/>
      <c r="I121" s="227"/>
      <c r="J121" s="227"/>
      <c r="K121" s="227"/>
      <c r="L121" s="227"/>
      <c r="M121" s="227"/>
      <c r="N121" s="227"/>
    </row>
    <row r="122" spans="7:14" ht="18" customHeight="1" x14ac:dyDescent="0.2">
      <c r="G122" s="227"/>
      <c r="H122" s="227"/>
      <c r="I122" s="227"/>
      <c r="J122" s="227"/>
      <c r="K122" s="227"/>
      <c r="L122" s="227"/>
      <c r="M122" s="227"/>
      <c r="N122" s="227"/>
    </row>
    <row r="123" spans="7:14" ht="18" customHeight="1" x14ac:dyDescent="0.2">
      <c r="G123" s="227"/>
      <c r="H123" s="227"/>
      <c r="I123" s="227"/>
      <c r="J123" s="227"/>
      <c r="K123" s="227"/>
      <c r="L123" s="227"/>
      <c r="M123" s="227"/>
      <c r="N123" s="227"/>
    </row>
    <row r="124" spans="7:14" ht="18" customHeight="1" x14ac:dyDescent="0.2">
      <c r="G124" s="227"/>
      <c r="H124" s="227"/>
      <c r="I124" s="227"/>
      <c r="J124" s="227"/>
      <c r="K124" s="227"/>
      <c r="L124" s="227"/>
      <c r="M124" s="227"/>
      <c r="N124" s="227"/>
    </row>
    <row r="125" spans="7:14" ht="18" customHeight="1" x14ac:dyDescent="0.2">
      <c r="G125" s="227"/>
      <c r="H125" s="227"/>
      <c r="I125" s="227"/>
      <c r="J125" s="227"/>
      <c r="K125" s="227"/>
      <c r="L125" s="227"/>
      <c r="M125" s="227"/>
      <c r="N125" s="227"/>
    </row>
    <row r="126" spans="7:14" ht="18" customHeight="1" x14ac:dyDescent="0.2">
      <c r="G126" s="227"/>
      <c r="H126" s="227"/>
      <c r="I126" s="227"/>
      <c r="J126" s="227"/>
      <c r="K126" s="227"/>
      <c r="L126" s="227"/>
      <c r="M126" s="227"/>
      <c r="N126" s="227"/>
    </row>
    <row r="127" spans="7:14" ht="18" customHeight="1" x14ac:dyDescent="0.2">
      <c r="G127" s="227"/>
      <c r="H127" s="227"/>
      <c r="I127" s="227"/>
      <c r="J127" s="227"/>
      <c r="K127" s="227"/>
      <c r="L127" s="227"/>
      <c r="M127" s="227"/>
      <c r="N127" s="227"/>
    </row>
    <row r="128" spans="7:14" ht="18" customHeight="1" x14ac:dyDescent="0.2">
      <c r="G128" s="227"/>
      <c r="H128" s="227"/>
      <c r="I128" s="227"/>
      <c r="J128" s="227"/>
      <c r="K128" s="227"/>
      <c r="L128" s="227"/>
      <c r="M128" s="227"/>
      <c r="N128" s="227"/>
    </row>
    <row r="129" spans="7:14" ht="18" customHeight="1" x14ac:dyDescent="0.2">
      <c r="G129" s="227"/>
      <c r="H129" s="227"/>
      <c r="I129" s="227"/>
      <c r="J129" s="227"/>
      <c r="K129" s="227"/>
      <c r="L129" s="227"/>
      <c r="M129" s="227"/>
      <c r="N129" s="227"/>
    </row>
    <row r="130" spans="7:14" ht="18" customHeight="1" x14ac:dyDescent="0.2"/>
  </sheetData>
  <sheetProtection password="F0D8" sheet="1" objects="1" scenarios="1"/>
  <mergeCells count="163">
    <mergeCell ref="K2:K3"/>
    <mergeCell ref="N2:N3"/>
    <mergeCell ref="A3:A5"/>
    <mergeCell ref="B3:C5"/>
    <mergeCell ref="B6:C6"/>
    <mergeCell ref="B7:C7"/>
    <mergeCell ref="H15:I15"/>
    <mergeCell ref="A16:B16"/>
    <mergeCell ref="H16:I16"/>
    <mergeCell ref="K16:L16"/>
    <mergeCell ref="M16:N16"/>
    <mergeCell ref="O16:P16"/>
    <mergeCell ref="K10:L10"/>
    <mergeCell ref="K11:L11"/>
    <mergeCell ref="G13:I13"/>
    <mergeCell ref="K13:L13"/>
    <mergeCell ref="G14:I14"/>
    <mergeCell ref="K14:L14"/>
    <mergeCell ref="C17:D17"/>
    <mergeCell ref="H17:I17"/>
    <mergeCell ref="K17:L17"/>
    <mergeCell ref="M17:N17"/>
    <mergeCell ref="O17:P17"/>
    <mergeCell ref="H18:I18"/>
    <mergeCell ref="K18:L18"/>
    <mergeCell ref="M18:N18"/>
    <mergeCell ref="O18:P18"/>
    <mergeCell ref="O19:P19"/>
    <mergeCell ref="G20:I20"/>
    <mergeCell ref="G21:I21"/>
    <mergeCell ref="K21:L21"/>
    <mergeCell ref="M21:N21"/>
    <mergeCell ref="A22:A24"/>
    <mergeCell ref="B22:B24"/>
    <mergeCell ref="H22:I22"/>
    <mergeCell ref="K22:L22"/>
    <mergeCell ref="M22:N22"/>
    <mergeCell ref="A19:A20"/>
    <mergeCell ref="B19:B20"/>
    <mergeCell ref="C19:E20"/>
    <mergeCell ref="H19:I19"/>
    <mergeCell ref="K19:L19"/>
    <mergeCell ref="M19:N19"/>
    <mergeCell ref="H25:I25"/>
    <mergeCell ref="K25:L25"/>
    <mergeCell ref="M25:N25"/>
    <mergeCell ref="H26:I26"/>
    <mergeCell ref="K26:N26"/>
    <mergeCell ref="O26:P26"/>
    <mergeCell ref="H23:I23"/>
    <mergeCell ref="K23:L23"/>
    <mergeCell ref="M23:N23"/>
    <mergeCell ref="H24:I24"/>
    <mergeCell ref="K24:L24"/>
    <mergeCell ref="M24:N24"/>
    <mergeCell ref="H30:I30"/>
    <mergeCell ref="K30:L30"/>
    <mergeCell ref="H31:I31"/>
    <mergeCell ref="K31:L31"/>
    <mergeCell ref="O31:P31"/>
    <mergeCell ref="A32:B32"/>
    <mergeCell ref="H32:I32"/>
    <mergeCell ref="K32:L32"/>
    <mergeCell ref="A27:A29"/>
    <mergeCell ref="B27:B29"/>
    <mergeCell ref="G27:I27"/>
    <mergeCell ref="K27:N27"/>
    <mergeCell ref="O27:P27"/>
    <mergeCell ref="G28:I28"/>
    <mergeCell ref="K28:L28"/>
    <mergeCell ref="H29:I29"/>
    <mergeCell ref="K29:L29"/>
    <mergeCell ref="H37:I37"/>
    <mergeCell ref="K37:L37"/>
    <mergeCell ref="H38:I38"/>
    <mergeCell ref="K38:L38"/>
    <mergeCell ref="A39:B39"/>
    <mergeCell ref="H39:I39"/>
    <mergeCell ref="K39:N39"/>
    <mergeCell ref="H33:I33"/>
    <mergeCell ref="K33:L33"/>
    <mergeCell ref="K34:L34"/>
    <mergeCell ref="G35:I35"/>
    <mergeCell ref="K35:L35"/>
    <mergeCell ref="H36:I36"/>
    <mergeCell ref="K36:L36"/>
    <mergeCell ref="O44:P44"/>
    <mergeCell ref="H45:I45"/>
    <mergeCell ref="K45:L45"/>
    <mergeCell ref="O39:P39"/>
    <mergeCell ref="H40:I40"/>
    <mergeCell ref="K40:N40"/>
    <mergeCell ref="O40:P40"/>
    <mergeCell ref="K41:L41"/>
    <mergeCell ref="G42:I42"/>
    <mergeCell ref="K42:L42"/>
    <mergeCell ref="H46:I46"/>
    <mergeCell ref="K46:L46"/>
    <mergeCell ref="H47:I47"/>
    <mergeCell ref="K47:L47"/>
    <mergeCell ref="K48:L48"/>
    <mergeCell ref="G49:I49"/>
    <mergeCell ref="K49:L49"/>
    <mergeCell ref="H43:I43"/>
    <mergeCell ref="K43:L43"/>
    <mergeCell ref="H44:I44"/>
    <mergeCell ref="K44:L44"/>
    <mergeCell ref="H54:I54"/>
    <mergeCell ref="G56:I56"/>
    <mergeCell ref="H57:I57"/>
    <mergeCell ref="H58:I58"/>
    <mergeCell ref="H59:I59"/>
    <mergeCell ref="H60:I60"/>
    <mergeCell ref="H50:I50"/>
    <mergeCell ref="K50:L50"/>
    <mergeCell ref="H51:I51"/>
    <mergeCell ref="K51:L51"/>
    <mergeCell ref="H52:I52"/>
    <mergeCell ref="H53:I53"/>
    <mergeCell ref="H61:I61"/>
    <mergeCell ref="W61:Y61"/>
    <mergeCell ref="AA61:AC61"/>
    <mergeCell ref="AF61:AG61"/>
    <mergeCell ref="AH61:AP61"/>
    <mergeCell ref="W62:Y62"/>
    <mergeCell ref="AA62:AC62"/>
    <mergeCell ref="AF62:AG62"/>
    <mergeCell ref="AH62:AP62"/>
    <mergeCell ref="G63:I63"/>
    <mergeCell ref="W63:Y63"/>
    <mergeCell ref="AA63:AC63"/>
    <mergeCell ref="AF63:AG63"/>
    <mergeCell ref="AH63:AP63"/>
    <mergeCell ref="H64:I64"/>
    <mergeCell ref="W64:Y64"/>
    <mergeCell ref="AA64:AC64"/>
    <mergeCell ref="AF64:AG64"/>
    <mergeCell ref="AH64:AP64"/>
    <mergeCell ref="H65:I65"/>
    <mergeCell ref="W65:Y65"/>
    <mergeCell ref="AA65:AC65"/>
    <mergeCell ref="AF65:AG65"/>
    <mergeCell ref="AH65:AP65"/>
    <mergeCell ref="H66:I66"/>
    <mergeCell ref="W66:Y66"/>
    <mergeCell ref="AA66:AC66"/>
    <mergeCell ref="AF66:AG66"/>
    <mergeCell ref="AH66:AP66"/>
    <mergeCell ref="AF102:AK102"/>
    <mergeCell ref="AF103:AK103"/>
    <mergeCell ref="AF104:AK106"/>
    <mergeCell ref="AF107:AK107"/>
    <mergeCell ref="AF108:AK108"/>
    <mergeCell ref="AF109:AK111"/>
    <mergeCell ref="H67:I67"/>
    <mergeCell ref="W67:Y67"/>
    <mergeCell ref="AA67:AC67"/>
    <mergeCell ref="AF67:AG67"/>
    <mergeCell ref="AH67:AP67"/>
    <mergeCell ref="H68:I68"/>
    <mergeCell ref="AA68:AC68"/>
    <mergeCell ref="AF68:AG68"/>
    <mergeCell ref="AH68:AP68"/>
  </mergeCells>
  <hyperlinks>
    <hyperlink ref="AH62" r:id="rId1"/>
    <hyperlink ref="AH63" r:id="rId2"/>
    <hyperlink ref="AH66" r:id="rId3"/>
  </hyperlinks>
  <pageMargins left="0.94488188976377963" right="0.43307086614173229" top="0.74803149606299213" bottom="0.74803149606299213" header="0.31496062992125984" footer="0.31496062992125984"/>
  <pageSetup paperSize="9" scale="63" orientation="portrait" r:id="rId4"/>
  <drawing r:id="rId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125"/>
  <sheetViews>
    <sheetView showGridLines="0" zoomScale="70" zoomScaleNormal="70" workbookViewId="0">
      <selection activeCell="O50" sqref="O50"/>
    </sheetView>
  </sheetViews>
  <sheetFormatPr defaultRowHeight="12.75" x14ac:dyDescent="0.2"/>
  <cols>
    <col min="1" max="4" width="18.7109375" style="157" customWidth="1"/>
    <col min="5" max="15" width="15.7109375" style="157" customWidth="1"/>
    <col min="16" max="17" width="18.7109375" style="157" customWidth="1"/>
    <col min="18" max="22" width="15.7109375" style="157" customWidth="1"/>
    <col min="23" max="24" width="16.7109375" style="157" customWidth="1"/>
    <col min="25" max="16384" width="9.140625" style="157"/>
  </cols>
  <sheetData>
    <row r="1" spans="1:15" ht="15" customHeight="1" x14ac:dyDescent="0.2">
      <c r="A1" s="1650" t="s">
        <v>25</v>
      </c>
      <c r="B1" s="2446">
        <f>B16</f>
        <v>159910</v>
      </c>
      <c r="C1" s="3013"/>
      <c r="E1" s="2375" t="s">
        <v>215</v>
      </c>
      <c r="F1" s="2376"/>
      <c r="G1" s="469">
        <v>8760</v>
      </c>
      <c r="H1" s="566"/>
      <c r="I1" s="3012" t="s">
        <v>541</v>
      </c>
      <c r="J1" s="3003"/>
      <c r="K1" s="483">
        <v>0</v>
      </c>
      <c r="L1" s="566"/>
      <c r="M1" s="3002" t="s">
        <v>544</v>
      </c>
      <c r="N1" s="3003"/>
      <c r="O1" s="911">
        <v>0</v>
      </c>
    </row>
    <row r="2" spans="1:15" ht="15" customHeight="1" x14ac:dyDescent="0.25">
      <c r="A2" s="1652"/>
      <c r="B2" s="3014"/>
      <c r="C2" s="3015"/>
      <c r="D2" s="482"/>
      <c r="E2" s="2377" t="s">
        <v>215</v>
      </c>
      <c r="F2" s="2378"/>
      <c r="G2" s="902">
        <v>0</v>
      </c>
      <c r="H2" s="566"/>
      <c r="I2" s="1618" t="s">
        <v>542</v>
      </c>
      <c r="J2" s="2459"/>
      <c r="K2" s="484">
        <v>0</v>
      </c>
      <c r="L2" s="566"/>
      <c r="M2" s="3004" t="s">
        <v>545</v>
      </c>
      <c r="N2" s="2459"/>
      <c r="O2" s="485">
        <v>0</v>
      </c>
    </row>
    <row r="3" spans="1:15" ht="15" customHeight="1" x14ac:dyDescent="0.25">
      <c r="A3" s="470" t="s">
        <v>522</v>
      </c>
      <c r="B3" s="474" t="s">
        <v>25</v>
      </c>
      <c r="C3" s="473" t="s">
        <v>523</v>
      </c>
      <c r="D3" s="482"/>
      <c r="E3" s="2377" t="s">
        <v>216</v>
      </c>
      <c r="F3" s="2378"/>
      <c r="G3" s="902">
        <v>0</v>
      </c>
      <c r="H3" s="566"/>
      <c r="I3" s="2615" t="s">
        <v>543</v>
      </c>
      <c r="J3" s="2616"/>
      <c r="K3" s="386">
        <f>K1*K2</f>
        <v>0</v>
      </c>
      <c r="L3" s="566"/>
      <c r="M3" s="3005" t="s">
        <v>546</v>
      </c>
      <c r="N3" s="2616"/>
      <c r="O3" s="486" t="e">
        <f>O1/O2</f>
        <v>#DIV/0!</v>
      </c>
    </row>
    <row r="4" spans="1:15" ht="15" customHeight="1" x14ac:dyDescent="0.25">
      <c r="A4" s="475" t="s">
        <v>524</v>
      </c>
      <c r="B4" s="471">
        <v>21588</v>
      </c>
      <c r="C4" s="472">
        <f>B4/B1</f>
        <v>0.13500093802764054</v>
      </c>
      <c r="D4" s="482"/>
      <c r="E4" s="2377" t="s">
        <v>538</v>
      </c>
      <c r="F4" s="2452"/>
      <c r="G4" s="902">
        <v>0</v>
      </c>
      <c r="H4" s="566"/>
      <c r="I4" s="2997" t="s">
        <v>383</v>
      </c>
      <c r="J4" s="2998"/>
      <c r="K4" s="169">
        <f>K1*10.85</f>
        <v>0</v>
      </c>
      <c r="L4" s="566"/>
      <c r="M4" s="2999" t="s">
        <v>383</v>
      </c>
      <c r="N4" s="2998"/>
      <c r="O4" s="169">
        <f>O2*10.85</f>
        <v>0</v>
      </c>
    </row>
    <row r="5" spans="1:15" ht="15" customHeight="1" x14ac:dyDescent="0.25">
      <c r="A5" s="476" t="s">
        <v>525</v>
      </c>
      <c r="B5" s="471">
        <v>22388</v>
      </c>
      <c r="C5" s="472">
        <f>B5/B1</f>
        <v>0.14000375211056218</v>
      </c>
      <c r="D5" s="482"/>
      <c r="E5" s="2627" t="s">
        <v>600</v>
      </c>
      <c r="F5" s="2628"/>
      <c r="G5" s="2635"/>
      <c r="H5" s="566"/>
      <c r="I5" s="238"/>
      <c r="J5" s="239"/>
      <c r="K5" s="238"/>
      <c r="L5" s="566"/>
      <c r="M5" s="566"/>
      <c r="N5" s="566"/>
      <c r="O5" s="566"/>
    </row>
    <row r="6" spans="1:15" ht="15" customHeight="1" x14ac:dyDescent="0.25">
      <c r="A6" s="476" t="s">
        <v>526</v>
      </c>
      <c r="B6" s="471">
        <v>15991</v>
      </c>
      <c r="C6" s="472">
        <f>B6/B1</f>
        <v>0.1</v>
      </c>
      <c r="D6" s="482"/>
      <c r="E6" s="2636">
        <f>G2*G3*G4</f>
        <v>0</v>
      </c>
      <c r="F6" s="2637"/>
      <c r="G6" s="2638"/>
      <c r="H6" s="566"/>
      <c r="I6" s="3000" t="s">
        <v>449</v>
      </c>
      <c r="J6" s="3001"/>
      <c r="K6" s="385">
        <v>0</v>
      </c>
      <c r="L6" s="566"/>
      <c r="M6" s="566"/>
      <c r="N6" s="566"/>
      <c r="O6" s="566"/>
    </row>
    <row r="7" spans="1:15" ht="15" customHeight="1" x14ac:dyDescent="0.25">
      <c r="A7" s="476" t="s">
        <v>527</v>
      </c>
      <c r="B7" s="471">
        <v>11194</v>
      </c>
      <c r="C7" s="472">
        <f>B7/B1</f>
        <v>7.000187605528109E-2</v>
      </c>
      <c r="D7" s="238"/>
      <c r="E7" s="2627" t="s">
        <v>415</v>
      </c>
      <c r="F7" s="2628"/>
      <c r="G7" s="2629"/>
      <c r="H7" s="566"/>
      <c r="I7" s="1618" t="s">
        <v>450</v>
      </c>
      <c r="J7" s="2994"/>
      <c r="K7" s="483">
        <v>0</v>
      </c>
      <c r="L7" s="566"/>
      <c r="M7" s="566"/>
      <c r="N7" s="566"/>
      <c r="O7" s="566"/>
    </row>
    <row r="8" spans="1:15" ht="15" customHeight="1" x14ac:dyDescent="0.25">
      <c r="A8" s="476" t="s">
        <v>528</v>
      </c>
      <c r="B8" s="471">
        <v>6396</v>
      </c>
      <c r="C8" s="472">
        <f>B8/B1</f>
        <v>3.9997498592958536E-2</v>
      </c>
      <c r="D8" s="482"/>
      <c r="E8" s="2630">
        <f>E6/G1</f>
        <v>0</v>
      </c>
      <c r="F8" s="2631"/>
      <c r="G8" s="2632"/>
      <c r="H8" s="566"/>
      <c r="I8" s="2995" t="s">
        <v>448</v>
      </c>
      <c r="J8" s="2996"/>
      <c r="K8" s="480" t="e">
        <f>K6/K7</f>
        <v>#DIV/0!</v>
      </c>
      <c r="L8" s="566"/>
      <c r="M8" s="566"/>
      <c r="N8" s="566"/>
      <c r="O8" s="566"/>
    </row>
    <row r="9" spans="1:15" ht="15" customHeight="1" x14ac:dyDescent="0.25">
      <c r="A9" s="476" t="s">
        <v>529</v>
      </c>
      <c r="B9" s="471">
        <v>4797</v>
      </c>
      <c r="C9" s="472">
        <f>B9/B1</f>
        <v>2.9998123944718905E-2</v>
      </c>
      <c r="D9" s="482"/>
      <c r="E9" s="928" t="s">
        <v>739</v>
      </c>
      <c r="F9" s="566"/>
      <c r="G9" s="566"/>
      <c r="H9" s="566"/>
      <c r="I9" s="492"/>
      <c r="J9" s="492"/>
      <c r="K9" s="496"/>
      <c r="L9" s="566"/>
      <c r="M9" s="566"/>
      <c r="N9" s="566"/>
      <c r="O9" s="566"/>
    </row>
    <row r="10" spans="1:15" ht="15" customHeight="1" x14ac:dyDescent="0.25">
      <c r="A10" s="476" t="s">
        <v>530</v>
      </c>
      <c r="B10" s="471">
        <v>4797</v>
      </c>
      <c r="C10" s="472">
        <f>B10/B1</f>
        <v>2.9998123944718905E-2</v>
      </c>
      <c r="D10" s="482"/>
      <c r="E10" s="2450" t="s">
        <v>536</v>
      </c>
      <c r="F10" s="2451"/>
      <c r="G10" s="901">
        <f>B16</f>
        <v>159910</v>
      </c>
      <c r="H10" s="566"/>
      <c r="I10" s="2375" t="s">
        <v>446</v>
      </c>
      <c r="J10" s="2376"/>
      <c r="K10" s="384">
        <v>0</v>
      </c>
      <c r="L10" s="566"/>
      <c r="M10" s="566"/>
      <c r="N10" s="566"/>
      <c r="O10" s="566"/>
    </row>
    <row r="11" spans="1:15" ht="15" customHeight="1" x14ac:dyDescent="0.2">
      <c r="A11" s="476" t="s">
        <v>531</v>
      </c>
      <c r="B11" s="471">
        <v>6396</v>
      </c>
      <c r="C11" s="472">
        <f>B11/B1</f>
        <v>3.9997498592958536E-2</v>
      </c>
      <c r="D11" s="240"/>
      <c r="E11" s="2377" t="s">
        <v>537</v>
      </c>
      <c r="F11" s="2452"/>
      <c r="G11" s="894">
        <v>0</v>
      </c>
      <c r="H11" s="566"/>
      <c r="I11" s="2356" t="s">
        <v>25</v>
      </c>
      <c r="J11" s="2357"/>
      <c r="K11" s="893">
        <f>K10*10.85</f>
        <v>0</v>
      </c>
      <c r="L11" s="566"/>
      <c r="M11" s="566"/>
      <c r="N11" s="566"/>
      <c r="O11" s="566"/>
    </row>
    <row r="12" spans="1:15" ht="15" customHeight="1" x14ac:dyDescent="0.2">
      <c r="A12" s="476" t="s">
        <v>532</v>
      </c>
      <c r="B12" s="471">
        <v>13593</v>
      </c>
      <c r="C12" s="472">
        <f>B12/B1</f>
        <v>8.5004064786442374E-2</v>
      </c>
      <c r="D12" s="336"/>
      <c r="E12" s="2356" t="s">
        <v>473</v>
      </c>
      <c r="F12" s="2357"/>
      <c r="G12" s="466">
        <f>G11/G10</f>
        <v>0</v>
      </c>
      <c r="H12" s="566"/>
      <c r="I12" s="464"/>
      <c r="J12" s="464"/>
      <c r="K12" s="492"/>
      <c r="L12" s="566"/>
      <c r="M12" s="566"/>
      <c r="N12" s="566"/>
      <c r="O12" s="566"/>
    </row>
    <row r="13" spans="1:15" ht="15" customHeight="1" x14ac:dyDescent="0.2">
      <c r="A13" s="476" t="s">
        <v>533</v>
      </c>
      <c r="B13" s="471">
        <v>15991</v>
      </c>
      <c r="C13" s="472">
        <f>B13/B1</f>
        <v>0.1</v>
      </c>
      <c r="D13" s="328"/>
      <c r="E13" s="566"/>
      <c r="F13" s="566"/>
      <c r="G13" s="566"/>
      <c r="H13" s="566"/>
      <c r="I13" s="2375" t="s">
        <v>25</v>
      </c>
      <c r="J13" s="2376"/>
      <c r="K13" s="383">
        <v>0</v>
      </c>
      <c r="L13" s="566"/>
      <c r="M13" s="566"/>
      <c r="N13" s="566"/>
      <c r="O13" s="566"/>
    </row>
    <row r="14" spans="1:15" ht="15" customHeight="1" x14ac:dyDescent="0.2">
      <c r="A14" s="476" t="s">
        <v>534</v>
      </c>
      <c r="B14" s="471">
        <v>17590</v>
      </c>
      <c r="C14" s="472">
        <f>B14/B1</f>
        <v>0.10999937464823964</v>
      </c>
      <c r="D14" s="241"/>
      <c r="E14" s="2450" t="s">
        <v>536</v>
      </c>
      <c r="F14" s="2451"/>
      <c r="G14" s="901">
        <f>B16</f>
        <v>159910</v>
      </c>
      <c r="H14" s="566"/>
      <c r="I14" s="2356" t="s">
        <v>446</v>
      </c>
      <c r="J14" s="2357"/>
      <c r="K14" s="893">
        <f>K13/10.85</f>
        <v>0</v>
      </c>
      <c r="L14" s="566"/>
      <c r="M14" s="566"/>
      <c r="N14" s="566"/>
      <c r="O14" s="566"/>
    </row>
    <row r="15" spans="1:15" ht="15" customHeight="1" x14ac:dyDescent="0.25">
      <c r="A15" s="476" t="s">
        <v>535</v>
      </c>
      <c r="B15" s="471">
        <v>19189</v>
      </c>
      <c r="C15" s="472">
        <f>B15/B1</f>
        <v>0.11999874929647927</v>
      </c>
      <c r="D15" s="482"/>
      <c r="E15" s="2466" t="s">
        <v>539</v>
      </c>
      <c r="F15" s="2342"/>
      <c r="G15" s="894">
        <v>0</v>
      </c>
      <c r="H15" s="566"/>
      <c r="I15" s="492"/>
      <c r="J15" s="492"/>
      <c r="K15" s="492"/>
      <c r="L15" s="566"/>
      <c r="M15" s="566"/>
      <c r="N15" s="566"/>
      <c r="O15" s="566"/>
    </row>
    <row r="16" spans="1:15" ht="15" customHeight="1" x14ac:dyDescent="0.25">
      <c r="A16" s="477" t="s">
        <v>540</v>
      </c>
      <c r="B16" s="906">
        <f>SUM(B4:B15)</f>
        <v>159910</v>
      </c>
      <c r="C16" s="478">
        <f>SUM(C4:C15)</f>
        <v>0.99999999999999989</v>
      </c>
      <c r="D16" s="482"/>
      <c r="E16" s="2356" t="s">
        <v>473</v>
      </c>
      <c r="F16" s="2357"/>
      <c r="G16" s="466">
        <f>G15/G14</f>
        <v>0</v>
      </c>
      <c r="H16" s="566"/>
      <c r="I16" s="566"/>
      <c r="J16" s="566"/>
      <c r="K16" s="566"/>
      <c r="L16" s="566"/>
      <c r="M16" s="566"/>
      <c r="N16" s="566"/>
      <c r="O16" s="566"/>
    </row>
    <row r="46" spans="1:15" ht="15" customHeight="1" x14ac:dyDescent="0.2">
      <c r="A46" s="3006" t="s">
        <v>25</v>
      </c>
      <c r="B46" s="3008">
        <v>159912</v>
      </c>
      <c r="C46" s="3009"/>
      <c r="E46" s="2375" t="s">
        <v>215</v>
      </c>
      <c r="F46" s="2376"/>
      <c r="G46" s="469">
        <v>8760</v>
      </c>
      <c r="H46" s="566"/>
      <c r="I46" s="3012" t="s">
        <v>541</v>
      </c>
      <c r="J46" s="3003"/>
      <c r="K46" s="483">
        <v>0</v>
      </c>
      <c r="L46" s="566"/>
      <c r="M46" s="3002" t="s">
        <v>544</v>
      </c>
      <c r="N46" s="3003"/>
      <c r="O46" s="911">
        <v>0</v>
      </c>
    </row>
    <row r="47" spans="1:15" ht="15" customHeight="1" x14ac:dyDescent="0.25">
      <c r="A47" s="3007"/>
      <c r="B47" s="3010"/>
      <c r="C47" s="3011"/>
      <c r="D47" s="482"/>
      <c r="E47" s="2377" t="s">
        <v>215</v>
      </c>
      <c r="F47" s="2378"/>
      <c r="G47" s="902">
        <v>0</v>
      </c>
      <c r="H47" s="566"/>
      <c r="I47" s="1618" t="s">
        <v>542</v>
      </c>
      <c r="J47" s="2459"/>
      <c r="K47" s="484">
        <v>0</v>
      </c>
      <c r="L47" s="566"/>
      <c r="M47" s="3004" t="s">
        <v>545</v>
      </c>
      <c r="N47" s="2459"/>
      <c r="O47" s="485">
        <v>0</v>
      </c>
    </row>
    <row r="48" spans="1:15" ht="15" customHeight="1" x14ac:dyDescent="0.25">
      <c r="A48" s="450" t="s">
        <v>522</v>
      </c>
      <c r="B48" s="451" t="s">
        <v>523</v>
      </c>
      <c r="C48" s="452" t="s">
        <v>25</v>
      </c>
      <c r="D48" s="482"/>
      <c r="E48" s="2377" t="s">
        <v>216</v>
      </c>
      <c r="F48" s="2378"/>
      <c r="G48" s="902">
        <v>0</v>
      </c>
      <c r="H48" s="566"/>
      <c r="I48" s="2615" t="s">
        <v>543</v>
      </c>
      <c r="J48" s="2616"/>
      <c r="K48" s="386">
        <f>K46*K47</f>
        <v>0</v>
      </c>
      <c r="L48" s="566"/>
      <c r="M48" s="3005" t="s">
        <v>546</v>
      </c>
      <c r="N48" s="2616"/>
      <c r="O48" s="486" t="e">
        <f>O46/O47</f>
        <v>#DIV/0!</v>
      </c>
    </row>
    <row r="49" spans="1:15" ht="15" customHeight="1" x14ac:dyDescent="0.25">
      <c r="A49" s="475" t="s">
        <v>524</v>
      </c>
      <c r="B49" s="454">
        <v>0.13500000000000001</v>
      </c>
      <c r="C49" s="455">
        <f>B46*B49</f>
        <v>21588.120000000003</v>
      </c>
      <c r="D49" s="482"/>
      <c r="E49" s="2377" t="s">
        <v>538</v>
      </c>
      <c r="F49" s="2452"/>
      <c r="G49" s="902">
        <v>0</v>
      </c>
      <c r="H49" s="566"/>
      <c r="I49" s="2997" t="s">
        <v>383</v>
      </c>
      <c r="J49" s="2998"/>
      <c r="K49" s="169">
        <f>K46*10.85</f>
        <v>0</v>
      </c>
      <c r="L49" s="566"/>
      <c r="M49" s="2999" t="s">
        <v>383</v>
      </c>
      <c r="N49" s="2998"/>
      <c r="O49" s="169">
        <f>O47*10.85</f>
        <v>0</v>
      </c>
    </row>
    <row r="50" spans="1:15" ht="15" customHeight="1" x14ac:dyDescent="0.25">
      <c r="A50" s="476" t="s">
        <v>525</v>
      </c>
      <c r="B50" s="454">
        <v>0.14000000000000001</v>
      </c>
      <c r="C50" s="457">
        <f>B46*B50</f>
        <v>22387.680000000004</v>
      </c>
      <c r="D50" s="482"/>
      <c r="E50" s="2627" t="s">
        <v>600</v>
      </c>
      <c r="F50" s="2628"/>
      <c r="G50" s="2635"/>
      <c r="H50" s="566"/>
      <c r="I50" s="238"/>
      <c r="J50" s="239"/>
      <c r="K50" s="238"/>
      <c r="L50" s="566"/>
      <c r="M50" s="566"/>
      <c r="N50" s="566"/>
      <c r="O50" s="566"/>
    </row>
    <row r="51" spans="1:15" ht="15" customHeight="1" x14ac:dyDescent="0.25">
      <c r="A51" s="476" t="s">
        <v>526</v>
      </c>
      <c r="B51" s="454">
        <v>0.1</v>
      </c>
      <c r="C51" s="457">
        <f>B46*B51</f>
        <v>15991.2</v>
      </c>
      <c r="D51" s="482"/>
      <c r="E51" s="2636">
        <f>G47*G48*G49</f>
        <v>0</v>
      </c>
      <c r="F51" s="2637"/>
      <c r="G51" s="2638"/>
      <c r="H51" s="566"/>
      <c r="I51" s="3000" t="s">
        <v>449</v>
      </c>
      <c r="J51" s="3001"/>
      <c r="K51" s="385">
        <v>0</v>
      </c>
      <c r="L51" s="566"/>
      <c r="M51" s="566"/>
      <c r="N51" s="566"/>
      <c r="O51" s="566"/>
    </row>
    <row r="52" spans="1:15" ht="15" customHeight="1" x14ac:dyDescent="0.25">
      <c r="A52" s="476" t="s">
        <v>527</v>
      </c>
      <c r="B52" s="454">
        <v>7.0000000000000007E-2</v>
      </c>
      <c r="C52" s="457">
        <f>B46*B52</f>
        <v>11193.840000000002</v>
      </c>
      <c r="D52" s="238"/>
      <c r="E52" s="2627" t="s">
        <v>415</v>
      </c>
      <c r="F52" s="2628"/>
      <c r="G52" s="2629"/>
      <c r="H52" s="566"/>
      <c r="I52" s="1618" t="s">
        <v>450</v>
      </c>
      <c r="J52" s="2994"/>
      <c r="K52" s="483">
        <v>0</v>
      </c>
      <c r="L52" s="566"/>
      <c r="M52" s="566"/>
      <c r="N52" s="566"/>
      <c r="O52" s="566"/>
    </row>
    <row r="53" spans="1:15" ht="15" customHeight="1" x14ac:dyDescent="0.25">
      <c r="A53" s="476" t="s">
        <v>528</v>
      </c>
      <c r="B53" s="454">
        <v>0.04</v>
      </c>
      <c r="C53" s="457">
        <f>B46*B53</f>
        <v>6396.4800000000005</v>
      </c>
      <c r="D53" s="482"/>
      <c r="E53" s="2630">
        <f>E51/G46</f>
        <v>0</v>
      </c>
      <c r="F53" s="2631"/>
      <c r="G53" s="2632"/>
      <c r="H53" s="566"/>
      <c r="I53" s="2995" t="s">
        <v>448</v>
      </c>
      <c r="J53" s="2996"/>
      <c r="K53" s="480" t="e">
        <f>K51/K52</f>
        <v>#DIV/0!</v>
      </c>
      <c r="L53" s="566"/>
      <c r="M53" s="566"/>
      <c r="N53" s="566"/>
      <c r="O53" s="566"/>
    </row>
    <row r="54" spans="1:15" ht="15" customHeight="1" x14ac:dyDescent="0.25">
      <c r="A54" s="476" t="s">
        <v>529</v>
      </c>
      <c r="B54" s="454">
        <v>0.03</v>
      </c>
      <c r="C54" s="457">
        <f>B46*B54</f>
        <v>4797.3599999999997</v>
      </c>
      <c r="D54" s="482"/>
      <c r="E54" s="928" t="s">
        <v>739</v>
      </c>
      <c r="F54" s="566"/>
      <c r="G54" s="566"/>
      <c r="H54" s="566"/>
      <c r="I54" s="492"/>
      <c r="J54" s="492"/>
      <c r="K54" s="496"/>
      <c r="L54" s="566"/>
      <c r="M54" s="566"/>
      <c r="N54" s="566"/>
      <c r="O54" s="566"/>
    </row>
    <row r="55" spans="1:15" ht="15" customHeight="1" x14ac:dyDescent="0.25">
      <c r="A55" s="476" t="s">
        <v>530</v>
      </c>
      <c r="B55" s="454">
        <v>0.03</v>
      </c>
      <c r="C55" s="457">
        <f>B46*B55</f>
        <v>4797.3599999999997</v>
      </c>
      <c r="D55" s="482"/>
      <c r="E55" s="2450" t="s">
        <v>536</v>
      </c>
      <c r="F55" s="2451"/>
      <c r="G55" s="901">
        <f>C61</f>
        <v>159912</v>
      </c>
      <c r="H55" s="566"/>
      <c r="I55" s="2375" t="s">
        <v>446</v>
      </c>
      <c r="J55" s="2376"/>
      <c r="K55" s="384">
        <v>0</v>
      </c>
      <c r="L55" s="566"/>
      <c r="M55" s="566"/>
      <c r="N55" s="566"/>
      <c r="O55" s="566"/>
    </row>
    <row r="56" spans="1:15" ht="15" customHeight="1" x14ac:dyDescent="0.2">
      <c r="A56" s="476" t="s">
        <v>531</v>
      </c>
      <c r="B56" s="454">
        <v>0.04</v>
      </c>
      <c r="C56" s="457">
        <f>B46*B56</f>
        <v>6396.4800000000005</v>
      </c>
      <c r="D56" s="240"/>
      <c r="E56" s="2377" t="s">
        <v>537</v>
      </c>
      <c r="F56" s="2452"/>
      <c r="G56" s="894">
        <v>0</v>
      </c>
      <c r="H56" s="566"/>
      <c r="I56" s="2356" t="s">
        <v>25</v>
      </c>
      <c r="J56" s="2357"/>
      <c r="K56" s="893">
        <f>K55*10.85</f>
        <v>0</v>
      </c>
      <c r="L56" s="566"/>
      <c r="M56" s="566"/>
      <c r="N56" s="566"/>
      <c r="O56" s="566"/>
    </row>
    <row r="57" spans="1:15" ht="15" customHeight="1" x14ac:dyDescent="0.2">
      <c r="A57" s="476" t="s">
        <v>532</v>
      </c>
      <c r="B57" s="454">
        <v>8.5000000000000006E-2</v>
      </c>
      <c r="C57" s="457">
        <f>B46*B57</f>
        <v>13592.52</v>
      </c>
      <c r="D57" s="336"/>
      <c r="E57" s="2356" t="s">
        <v>473</v>
      </c>
      <c r="F57" s="2357"/>
      <c r="G57" s="466">
        <f>G56/G55</f>
        <v>0</v>
      </c>
      <c r="H57" s="566"/>
      <c r="I57" s="464"/>
      <c r="J57" s="464"/>
      <c r="K57" s="492"/>
      <c r="L57" s="566"/>
      <c r="M57" s="566"/>
      <c r="N57" s="566"/>
      <c r="O57" s="566"/>
    </row>
    <row r="58" spans="1:15" ht="15" customHeight="1" x14ac:dyDescent="0.2">
      <c r="A58" s="476" t="s">
        <v>533</v>
      </c>
      <c r="B58" s="454">
        <v>0.1</v>
      </c>
      <c r="C58" s="457">
        <f>B46*B58</f>
        <v>15991.2</v>
      </c>
      <c r="D58" s="328"/>
      <c r="E58" s="566"/>
      <c r="F58" s="566"/>
      <c r="G58" s="566"/>
      <c r="H58" s="566"/>
      <c r="I58" s="2375" t="s">
        <v>25</v>
      </c>
      <c r="J58" s="2376"/>
      <c r="K58" s="383">
        <v>0</v>
      </c>
      <c r="L58" s="566"/>
      <c r="M58" s="566"/>
      <c r="N58" s="566"/>
      <c r="O58" s="566"/>
    </row>
    <row r="59" spans="1:15" ht="15" customHeight="1" x14ac:dyDescent="0.2">
      <c r="A59" s="476" t="s">
        <v>534</v>
      </c>
      <c r="B59" s="454">
        <v>0.11</v>
      </c>
      <c r="C59" s="457">
        <f>B46*B59</f>
        <v>17590.32</v>
      </c>
      <c r="D59" s="241"/>
      <c r="E59" s="2450" t="s">
        <v>536</v>
      </c>
      <c r="F59" s="2451"/>
      <c r="G59" s="901">
        <f>C61</f>
        <v>159912</v>
      </c>
      <c r="H59" s="566"/>
      <c r="I59" s="2356" t="s">
        <v>446</v>
      </c>
      <c r="J59" s="2357"/>
      <c r="K59" s="893">
        <f>K58/10.85</f>
        <v>0</v>
      </c>
      <c r="L59" s="566"/>
      <c r="M59" s="566"/>
      <c r="N59" s="566"/>
      <c r="O59" s="566"/>
    </row>
    <row r="60" spans="1:15" ht="15" customHeight="1" x14ac:dyDescent="0.25">
      <c r="A60" s="477" t="s">
        <v>535</v>
      </c>
      <c r="B60" s="454">
        <v>0.12</v>
      </c>
      <c r="C60" s="459">
        <f>B46*B60</f>
        <v>19189.439999999999</v>
      </c>
      <c r="D60" s="482"/>
      <c r="E60" s="2466" t="s">
        <v>539</v>
      </c>
      <c r="F60" s="2342"/>
      <c r="G60" s="894">
        <v>0</v>
      </c>
      <c r="H60" s="566"/>
      <c r="I60" s="492"/>
      <c r="J60" s="492"/>
      <c r="K60" s="492"/>
      <c r="L60" s="566"/>
      <c r="M60" s="566"/>
      <c r="N60" s="566"/>
      <c r="O60" s="566"/>
    </row>
    <row r="61" spans="1:15" ht="15" customHeight="1" x14ac:dyDescent="0.25">
      <c r="B61" s="479">
        <f>SUM(B49:B60)</f>
        <v>1</v>
      </c>
      <c r="C61" s="169">
        <f>SUM(C49:C60)</f>
        <v>159912</v>
      </c>
      <c r="D61" s="482"/>
      <c r="E61" s="2356" t="s">
        <v>473</v>
      </c>
      <c r="F61" s="2357"/>
      <c r="G61" s="466">
        <f>G60/G59</f>
        <v>0</v>
      </c>
      <c r="H61" s="566"/>
      <c r="I61" s="566"/>
      <c r="J61" s="566"/>
      <c r="K61" s="566"/>
      <c r="L61" s="566"/>
      <c r="M61" s="566"/>
      <c r="N61" s="566"/>
      <c r="O61" s="566"/>
    </row>
    <row r="62" spans="1:15" ht="15" customHeight="1" x14ac:dyDescent="0.2"/>
    <row r="63" spans="1:15" ht="15" customHeight="1" x14ac:dyDescent="0.2"/>
    <row r="64" spans="1:15"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sheetData>
  <sheetProtection password="F0D8" sheet="1" objects="1" scenarios="1"/>
  <mergeCells count="62">
    <mergeCell ref="A1:A2"/>
    <mergeCell ref="B1:C2"/>
    <mergeCell ref="E1:F1"/>
    <mergeCell ref="I1:J1"/>
    <mergeCell ref="M1:N1"/>
    <mergeCell ref="E2:F2"/>
    <mergeCell ref="I2:J2"/>
    <mergeCell ref="M2:N2"/>
    <mergeCell ref="E3:F3"/>
    <mergeCell ref="I3:J3"/>
    <mergeCell ref="M3:N3"/>
    <mergeCell ref="E4:F4"/>
    <mergeCell ref="I4:J4"/>
    <mergeCell ref="M4:N4"/>
    <mergeCell ref="I13:J13"/>
    <mergeCell ref="E5:G5"/>
    <mergeCell ref="E6:G6"/>
    <mergeCell ref="I6:J6"/>
    <mergeCell ref="E7:G7"/>
    <mergeCell ref="I7:J7"/>
    <mergeCell ref="E8:G8"/>
    <mergeCell ref="I8:J8"/>
    <mergeCell ref="E10:F10"/>
    <mergeCell ref="I10:J10"/>
    <mergeCell ref="E11:F11"/>
    <mergeCell ref="I11:J11"/>
    <mergeCell ref="E12:F12"/>
    <mergeCell ref="E14:F14"/>
    <mergeCell ref="I14:J14"/>
    <mergeCell ref="E15:F15"/>
    <mergeCell ref="E16:F16"/>
    <mergeCell ref="A46:A47"/>
    <mergeCell ref="B46:C47"/>
    <mergeCell ref="E46:F46"/>
    <mergeCell ref="I46:J46"/>
    <mergeCell ref="M46:N46"/>
    <mergeCell ref="E47:F47"/>
    <mergeCell ref="I47:J47"/>
    <mergeCell ref="M47:N47"/>
    <mergeCell ref="E48:F48"/>
    <mergeCell ref="I48:J48"/>
    <mergeCell ref="M48:N48"/>
    <mergeCell ref="E49:F49"/>
    <mergeCell ref="I49:J49"/>
    <mergeCell ref="M49:N49"/>
    <mergeCell ref="E50:G50"/>
    <mergeCell ref="E51:G51"/>
    <mergeCell ref="I51:J51"/>
    <mergeCell ref="E52:G52"/>
    <mergeCell ref="I52:J52"/>
    <mergeCell ref="E53:G53"/>
    <mergeCell ref="I53:J53"/>
    <mergeCell ref="E55:F55"/>
    <mergeCell ref="I55:J55"/>
    <mergeCell ref="E60:F60"/>
    <mergeCell ref="E61:F61"/>
    <mergeCell ref="E56:F56"/>
    <mergeCell ref="I56:J56"/>
    <mergeCell ref="E57:F57"/>
    <mergeCell ref="I58:J58"/>
    <mergeCell ref="E59:F59"/>
    <mergeCell ref="I59:J59"/>
  </mergeCells>
  <pageMargins left="0.25" right="0.25" top="0.75" bottom="0.75" header="0.3" footer="0.3"/>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39"/>
  <sheetViews>
    <sheetView showGridLines="0" zoomScale="80" zoomScaleNormal="80" zoomScalePageLayoutView="90" workbookViewId="0">
      <selection activeCell="F34" sqref="F34"/>
    </sheetView>
  </sheetViews>
  <sheetFormatPr defaultRowHeight="12.75" x14ac:dyDescent="0.2"/>
  <cols>
    <col min="1" max="2" width="20.7109375" style="929" customWidth="1"/>
    <col min="3" max="3" width="18.7109375" style="929" customWidth="1"/>
    <col min="4" max="5" width="20.7109375" style="929" customWidth="1"/>
    <col min="6" max="6" width="9.85546875" style="929" customWidth="1"/>
    <col min="7" max="16384" width="9.140625" style="929"/>
  </cols>
  <sheetData>
    <row r="1" spans="1:5" ht="18.75" x14ac:dyDescent="0.3">
      <c r="A1" s="3016" t="s">
        <v>551</v>
      </c>
      <c r="B1" s="3016"/>
      <c r="C1" s="3016"/>
    </row>
    <row r="2" spans="1:5" ht="20.100000000000001" customHeight="1" x14ac:dyDescent="0.2">
      <c r="A2" s="955" t="s">
        <v>552</v>
      </c>
      <c r="D2" s="955" t="s">
        <v>553</v>
      </c>
      <c r="E2" s="956"/>
    </row>
    <row r="3" spans="1:5" ht="20.100000000000001" customHeight="1" x14ac:dyDescent="0.2">
      <c r="A3" s="957" t="s">
        <v>554</v>
      </c>
      <c r="B3" s="958" t="s">
        <v>555</v>
      </c>
      <c r="D3" s="3017" t="s">
        <v>556</v>
      </c>
      <c r="E3" s="3018"/>
    </row>
    <row r="4" spans="1:5" ht="20.100000000000001" customHeight="1" x14ac:dyDescent="0.2">
      <c r="A4" s="959">
        <v>0</v>
      </c>
      <c r="B4" s="959">
        <v>0</v>
      </c>
      <c r="D4" s="960" t="s">
        <v>192</v>
      </c>
      <c r="E4" s="961" t="s">
        <v>468</v>
      </c>
    </row>
    <row r="5" spans="1:5" ht="20.100000000000001" customHeight="1" x14ac:dyDescent="0.2">
      <c r="A5" s="962" t="s">
        <v>557</v>
      </c>
      <c r="B5" s="963" t="s">
        <v>33</v>
      </c>
      <c r="D5" s="964">
        <v>0</v>
      </c>
      <c r="E5" s="965">
        <f>D5*300</f>
        <v>0</v>
      </c>
    </row>
    <row r="6" spans="1:5" ht="20.100000000000001" customHeight="1" x14ac:dyDescent="0.2">
      <c r="A6" s="959">
        <v>0</v>
      </c>
      <c r="B6" s="966">
        <f>A4*B4*A6</f>
        <v>0</v>
      </c>
      <c r="D6" s="955"/>
      <c r="E6" s="955"/>
    </row>
    <row r="7" spans="1:5" ht="18" customHeight="1" x14ac:dyDescent="0.2">
      <c r="A7" s="955"/>
      <c r="B7" s="956"/>
      <c r="C7" s="956"/>
      <c r="D7" s="3017" t="s">
        <v>558</v>
      </c>
      <c r="E7" s="3018"/>
    </row>
    <row r="8" spans="1:5" ht="18" customHeight="1" x14ac:dyDescent="0.2">
      <c r="A8" s="962" t="s">
        <v>187</v>
      </c>
      <c r="B8" s="967" t="s">
        <v>186</v>
      </c>
      <c r="C8" s="956"/>
      <c r="D8" s="960" t="s">
        <v>192</v>
      </c>
      <c r="E8" s="961" t="s">
        <v>468</v>
      </c>
    </row>
    <row r="9" spans="1:5" ht="18" customHeight="1" x14ac:dyDescent="0.2">
      <c r="A9" s="968">
        <v>0</v>
      </c>
      <c r="B9" s="968">
        <v>0</v>
      </c>
      <c r="C9" s="956"/>
      <c r="D9" s="964">
        <v>0</v>
      </c>
      <c r="E9" s="965">
        <f>D9*430</f>
        <v>0</v>
      </c>
    </row>
    <row r="10" spans="1:5" ht="18" customHeight="1" x14ac:dyDescent="0.2">
      <c r="A10" s="957" t="s">
        <v>192</v>
      </c>
      <c r="B10" s="969">
        <f>B9*A9</f>
        <v>0</v>
      </c>
      <c r="C10" s="956"/>
      <c r="D10" s="970"/>
      <c r="E10" s="970"/>
    </row>
    <row r="11" spans="1:5" ht="18" customHeight="1" x14ac:dyDescent="0.2">
      <c r="A11" s="955"/>
      <c r="B11" s="956"/>
      <c r="C11" s="956"/>
      <c r="D11" s="3017" t="s">
        <v>559</v>
      </c>
      <c r="E11" s="3018"/>
    </row>
    <row r="12" spans="1:5" ht="18" customHeight="1" x14ac:dyDescent="0.2">
      <c r="A12" s="962" t="s">
        <v>192</v>
      </c>
      <c r="B12" s="967" t="s">
        <v>557</v>
      </c>
      <c r="C12" s="956"/>
      <c r="D12" s="971" t="s">
        <v>192</v>
      </c>
      <c r="E12" s="972" t="s">
        <v>468</v>
      </c>
    </row>
    <row r="13" spans="1:5" ht="18" customHeight="1" x14ac:dyDescent="0.2">
      <c r="A13" s="959">
        <v>0</v>
      </c>
      <c r="B13" s="959">
        <v>0</v>
      </c>
      <c r="C13" s="956"/>
      <c r="D13" s="964">
        <v>0</v>
      </c>
      <c r="E13" s="965">
        <f>D13*580</f>
        <v>0</v>
      </c>
    </row>
    <row r="14" spans="1:5" ht="18" customHeight="1" x14ac:dyDescent="0.2">
      <c r="A14" s="957" t="s">
        <v>33</v>
      </c>
      <c r="B14" s="973">
        <f>A13*A13*B13</f>
        <v>0</v>
      </c>
      <c r="D14" s="974"/>
      <c r="E14" s="975"/>
    </row>
    <row r="15" spans="1:5" s="936" customFormat="1" ht="18" customHeight="1" x14ac:dyDescent="0.2">
      <c r="A15" s="955" t="s">
        <v>560</v>
      </c>
      <c r="B15" s="976"/>
      <c r="D15" s="3017" t="s">
        <v>561</v>
      </c>
      <c r="E15" s="3018"/>
    </row>
    <row r="16" spans="1:5" ht="18" customHeight="1" x14ac:dyDescent="0.2">
      <c r="A16" s="962" t="s">
        <v>33</v>
      </c>
      <c r="B16" s="977" t="s">
        <v>562</v>
      </c>
      <c r="C16" s="956"/>
      <c r="D16" s="960" t="s">
        <v>192</v>
      </c>
      <c r="E16" s="961" t="s">
        <v>468</v>
      </c>
    </row>
    <row r="17" spans="1:10" ht="18" customHeight="1" x14ac:dyDescent="0.2">
      <c r="A17" s="959">
        <v>0</v>
      </c>
      <c r="B17" s="978">
        <f>A17^(1/3)</f>
        <v>0</v>
      </c>
      <c r="C17" s="956"/>
      <c r="D17" s="964">
        <v>0</v>
      </c>
      <c r="E17" s="965">
        <f>D17*730</f>
        <v>0</v>
      </c>
    </row>
    <row r="18" spans="1:10" ht="18" customHeight="1" x14ac:dyDescent="0.2">
      <c r="C18" s="956"/>
      <c r="F18" s="979"/>
      <c r="G18" s="979"/>
    </row>
    <row r="19" spans="1:10" ht="18" customHeight="1" x14ac:dyDescent="0.2">
      <c r="C19" s="956"/>
      <c r="D19" s="956"/>
    </row>
    <row r="20" spans="1:10" ht="18" customHeight="1" x14ac:dyDescent="0.2">
      <c r="C20" s="956"/>
      <c r="D20" s="956"/>
    </row>
    <row r="21" spans="1:10" ht="18" customHeight="1" x14ac:dyDescent="0.2">
      <c r="C21" s="956"/>
      <c r="D21" s="956"/>
    </row>
    <row r="22" spans="1:10" ht="18" customHeight="1" x14ac:dyDescent="0.2">
      <c r="C22" s="956"/>
      <c r="D22" s="956"/>
    </row>
    <row r="23" spans="1:10" ht="18" customHeight="1" x14ac:dyDescent="0.2">
      <c r="C23" s="956"/>
      <c r="D23" s="956"/>
      <c r="I23" s="980"/>
      <c r="J23" s="980"/>
    </row>
    <row r="24" spans="1:10" ht="18" customHeight="1" x14ac:dyDescent="0.2">
      <c r="C24" s="956"/>
      <c r="D24" s="956"/>
      <c r="I24" s="980"/>
      <c r="J24" s="980"/>
    </row>
    <row r="25" spans="1:10" s="936" customFormat="1" ht="18" customHeight="1" x14ac:dyDescent="0.2">
      <c r="C25" s="981"/>
      <c r="D25" s="981"/>
      <c r="I25" s="982"/>
      <c r="J25" s="982"/>
    </row>
    <row r="26" spans="1:10" ht="18" customHeight="1" x14ac:dyDescent="0.2">
      <c r="C26" s="956"/>
      <c r="D26" s="956"/>
      <c r="I26" s="980"/>
      <c r="J26" s="980"/>
    </row>
    <row r="27" spans="1:10" ht="18" customHeight="1" x14ac:dyDescent="0.2">
      <c r="C27" s="956"/>
      <c r="D27" s="956"/>
      <c r="I27" s="980"/>
      <c r="J27" s="980"/>
    </row>
    <row r="28" spans="1:10" s="936" customFormat="1" ht="18" customHeight="1" x14ac:dyDescent="0.2">
      <c r="C28" s="981"/>
      <c r="D28" s="981"/>
      <c r="I28" s="982"/>
      <c r="J28" s="982"/>
    </row>
    <row r="29" spans="1:10" ht="18" customHeight="1" x14ac:dyDescent="0.2">
      <c r="C29" s="956"/>
      <c r="D29" s="956"/>
      <c r="I29" s="980"/>
      <c r="J29" s="980"/>
    </row>
    <row r="30" spans="1:10" ht="18" customHeight="1" x14ac:dyDescent="0.2">
      <c r="C30" s="956"/>
      <c r="D30" s="956"/>
    </row>
    <row r="31" spans="1:10" ht="18" customHeight="1" x14ac:dyDescent="0.2">
      <c r="C31" s="956"/>
      <c r="D31" s="956"/>
    </row>
    <row r="32" spans="1:10" ht="18" customHeight="1" x14ac:dyDescent="0.2">
      <c r="C32" s="930"/>
      <c r="D32" s="930"/>
    </row>
    <row r="33" spans="3:4" ht="18" customHeight="1" x14ac:dyDescent="0.2">
      <c r="C33" s="930"/>
      <c r="D33" s="930"/>
    </row>
    <row r="34" spans="3:4" ht="18" customHeight="1" x14ac:dyDescent="0.2">
      <c r="C34" s="930"/>
      <c r="D34" s="930"/>
    </row>
    <row r="35" spans="3:4" ht="18" customHeight="1" x14ac:dyDescent="0.2"/>
    <row r="36" spans="3:4" ht="18" customHeight="1" x14ac:dyDescent="0.2"/>
    <row r="39" spans="3:4" x14ac:dyDescent="0.2">
      <c r="D39" s="983"/>
    </row>
  </sheetData>
  <sheetProtection password="F0D8" sheet="1" objects="1" scenarios="1"/>
  <mergeCells count="5">
    <mergeCell ref="A1:C1"/>
    <mergeCell ref="D3:E3"/>
    <mergeCell ref="D7:E7"/>
    <mergeCell ref="D11:E11"/>
    <mergeCell ref="D15:E15"/>
  </mergeCells>
  <pageMargins left="1.8110236220472442" right="0.27559055118110237" top="0.98425196850393704" bottom="0.98425196850393704" header="0.51181102362204722" footer="0.51181102362204722"/>
  <pageSetup paperSize="9" scale="77" orientation="portrait" r:id="rId1"/>
  <headerFooter alignWithMargins="0">
    <oddHeader>&amp;C&amp;"Arial,Bold"Suffolk County Council</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62"/>
  <sheetViews>
    <sheetView showGridLines="0" zoomScale="60" zoomScaleNormal="60" workbookViewId="0">
      <selection activeCell="B2" sqref="B2"/>
    </sheetView>
  </sheetViews>
  <sheetFormatPr defaultRowHeight="18" x14ac:dyDescent="0.25"/>
  <cols>
    <col min="1" max="9" width="28.7109375" style="280" customWidth="1"/>
    <col min="10" max="16384" width="9.140625" style="280"/>
  </cols>
  <sheetData>
    <row r="1" spans="1:10" ht="21.95" customHeight="1" x14ac:dyDescent="0.25">
      <c r="A1" s="280" t="s">
        <v>467</v>
      </c>
    </row>
    <row r="2" spans="1:10" ht="21.95" customHeight="1" x14ac:dyDescent="0.25">
      <c r="A2" s="569" t="s">
        <v>564</v>
      </c>
      <c r="B2" s="573">
        <v>0</v>
      </c>
      <c r="C2" s="571" t="s">
        <v>598</v>
      </c>
      <c r="D2" s="574">
        <v>0</v>
      </c>
      <c r="F2" s="569" t="s">
        <v>565</v>
      </c>
      <c r="G2" s="573">
        <v>0</v>
      </c>
      <c r="H2" s="571" t="s">
        <v>598</v>
      </c>
      <c r="I2" s="574">
        <v>0</v>
      </c>
    </row>
    <row r="3" spans="1:10" ht="21.95" customHeight="1" x14ac:dyDescent="0.25">
      <c r="C3" s="570" t="s">
        <v>563</v>
      </c>
      <c r="D3" s="572">
        <f>B2/1000*D2</f>
        <v>0</v>
      </c>
      <c r="E3" s="579"/>
      <c r="H3" s="570" t="s">
        <v>564</v>
      </c>
      <c r="I3" s="572" t="e">
        <f>G2*1000/I2</f>
        <v>#DIV/0!</v>
      </c>
    </row>
    <row r="4" spans="1:10" ht="21.95" customHeight="1" x14ac:dyDescent="0.25"/>
    <row r="5" spans="1:10" ht="21.95" customHeight="1" x14ac:dyDescent="0.25">
      <c r="A5" s="1494" t="s">
        <v>215</v>
      </c>
      <c r="B5" s="1495"/>
      <c r="C5" s="990">
        <v>8760</v>
      </c>
      <c r="D5" s="592" t="s">
        <v>598</v>
      </c>
      <c r="F5" s="569" t="s">
        <v>301</v>
      </c>
      <c r="G5" s="588">
        <v>0</v>
      </c>
      <c r="H5" s="985" t="s">
        <v>302</v>
      </c>
      <c r="I5" s="594">
        <f>G5*0.000001</f>
        <v>0</v>
      </c>
    </row>
    <row r="6" spans="1:10" ht="21.95" customHeight="1" x14ac:dyDescent="0.25">
      <c r="A6" s="1496" t="s">
        <v>215</v>
      </c>
      <c r="B6" s="1497"/>
      <c r="C6" s="595">
        <v>0</v>
      </c>
      <c r="D6" s="596">
        <f>C6*C7*C8</f>
        <v>0</v>
      </c>
      <c r="F6" s="597"/>
      <c r="G6" s="597"/>
      <c r="H6" s="986" t="s">
        <v>25</v>
      </c>
      <c r="I6" s="987">
        <f>G5*0.001</f>
        <v>0</v>
      </c>
    </row>
    <row r="7" spans="1:10" ht="21.95" customHeight="1" x14ac:dyDescent="0.25">
      <c r="A7" s="1498" t="s">
        <v>216</v>
      </c>
      <c r="B7" s="1499"/>
      <c r="C7" s="595">
        <v>0</v>
      </c>
      <c r="D7" s="598" t="s">
        <v>415</v>
      </c>
      <c r="F7" s="597"/>
      <c r="G7" s="597"/>
      <c r="H7" s="986" t="s">
        <v>298</v>
      </c>
      <c r="I7" s="987">
        <f>G5*0.0036</f>
        <v>0</v>
      </c>
    </row>
    <row r="8" spans="1:10" s="578" customFormat="1" ht="21.95" customHeight="1" x14ac:dyDescent="0.25">
      <c r="A8" s="1500" t="s">
        <v>218</v>
      </c>
      <c r="B8" s="1501"/>
      <c r="C8" s="595">
        <v>0</v>
      </c>
      <c r="D8" s="599">
        <f>D6/C5</f>
        <v>0</v>
      </c>
      <c r="F8" s="597"/>
      <c r="G8" s="597"/>
      <c r="H8" s="570" t="s">
        <v>235</v>
      </c>
      <c r="I8" s="988">
        <f>G5*3.4121414799</f>
        <v>0</v>
      </c>
      <c r="J8" s="580"/>
    </row>
    <row r="9" spans="1:10" s="586" customFormat="1" ht="21.95" customHeight="1" x14ac:dyDescent="0.25">
      <c r="A9" s="991"/>
      <c r="B9" s="991"/>
      <c r="C9" s="992"/>
      <c r="D9" s="993"/>
      <c r="F9" s="611"/>
      <c r="G9" s="611"/>
      <c r="H9" s="991"/>
      <c r="I9" s="994"/>
      <c r="J9" s="585"/>
    </row>
    <row r="10" spans="1:10" s="586" customFormat="1" ht="21.95" customHeight="1" x14ac:dyDescent="0.25">
      <c r="A10" s="569" t="s">
        <v>598</v>
      </c>
      <c r="B10" s="995">
        <v>1400</v>
      </c>
      <c r="C10" s="576" t="s">
        <v>742</v>
      </c>
      <c r="D10" s="996">
        <f>B10/8760</f>
        <v>0.15981735159817351</v>
      </c>
      <c r="E10" s="597"/>
      <c r="F10" s="569" t="s">
        <v>742</v>
      </c>
      <c r="G10" s="997">
        <v>0.1598</v>
      </c>
      <c r="H10" s="576" t="s">
        <v>598</v>
      </c>
      <c r="I10" s="998">
        <f>8760*G10</f>
        <v>1399.848</v>
      </c>
      <c r="J10" s="585"/>
    </row>
    <row r="11" spans="1:10" s="586" customFormat="1" ht="21.95" customHeight="1" x14ac:dyDescent="0.25">
      <c r="A11" s="581"/>
      <c r="B11" s="582"/>
      <c r="C11" s="581"/>
      <c r="D11" s="583"/>
      <c r="E11" s="584"/>
      <c r="F11" s="581"/>
      <c r="G11" s="582"/>
      <c r="H11" s="581"/>
      <c r="I11" s="583"/>
      <c r="J11" s="585"/>
    </row>
    <row r="12" spans="1:10" s="586" customFormat="1" ht="21.95" customHeight="1" x14ac:dyDescent="0.25">
      <c r="A12" s="587" t="s">
        <v>109</v>
      </c>
      <c r="B12" s="588">
        <v>0</v>
      </c>
      <c r="C12" s="587" t="s">
        <v>299</v>
      </c>
      <c r="D12" s="583"/>
      <c r="E12" s="584"/>
      <c r="F12" s="587" t="s">
        <v>25</v>
      </c>
      <c r="G12" s="588">
        <v>0</v>
      </c>
      <c r="H12" s="587" t="s">
        <v>300</v>
      </c>
      <c r="I12" s="584"/>
      <c r="J12" s="585"/>
    </row>
    <row r="13" spans="1:10" s="586" customFormat="1" ht="21.95" customHeight="1" x14ac:dyDescent="0.25">
      <c r="A13" s="589" t="s">
        <v>598</v>
      </c>
      <c r="B13" s="588">
        <v>0</v>
      </c>
      <c r="C13" s="589" t="s">
        <v>629</v>
      </c>
      <c r="D13" s="294" t="s">
        <v>630</v>
      </c>
      <c r="E13" s="308"/>
      <c r="F13" s="589" t="s">
        <v>598</v>
      </c>
      <c r="G13" s="588">
        <v>0</v>
      </c>
      <c r="H13" s="589" t="s">
        <v>629</v>
      </c>
      <c r="I13" s="294" t="s">
        <v>630</v>
      </c>
      <c r="J13" s="308"/>
    </row>
    <row r="14" spans="1:10" s="578" customFormat="1" ht="21.95" customHeight="1" x14ac:dyDescent="0.25">
      <c r="A14" s="570" t="s">
        <v>25</v>
      </c>
      <c r="B14" s="590">
        <f>B12*B13</f>
        <v>0</v>
      </c>
      <c r="C14" s="591" t="s">
        <v>300</v>
      </c>
      <c r="D14" s="989" t="s">
        <v>631</v>
      </c>
      <c r="E14" s="308"/>
      <c r="F14" s="570" t="s">
        <v>109</v>
      </c>
      <c r="G14" s="590" t="e">
        <f>G12/G13</f>
        <v>#DIV/0!</v>
      </c>
      <c r="H14" s="591" t="s">
        <v>299</v>
      </c>
      <c r="I14" s="989" t="s">
        <v>631</v>
      </c>
      <c r="J14" s="308"/>
    </row>
    <row r="15" spans="1:10" s="578" customFormat="1" ht="21.95" customHeight="1" x14ac:dyDescent="0.25">
      <c r="A15" s="579"/>
      <c r="B15" s="579"/>
      <c r="C15" s="579"/>
      <c r="D15" s="583"/>
      <c r="E15" s="579"/>
      <c r="F15" s="579"/>
      <c r="G15" s="579"/>
      <c r="H15" s="579"/>
      <c r="I15" s="579"/>
    </row>
    <row r="16" spans="1:10" s="578" customFormat="1" ht="21.95" customHeight="1" x14ac:dyDescent="0.25">
      <c r="A16" s="569" t="s">
        <v>297</v>
      </c>
      <c r="B16" s="575">
        <v>0</v>
      </c>
      <c r="C16" s="576" t="s">
        <v>298</v>
      </c>
      <c r="D16" s="577">
        <f>B16*3.6</f>
        <v>0</v>
      </c>
      <c r="E16" s="593"/>
      <c r="F16" s="569" t="s">
        <v>298</v>
      </c>
      <c r="G16" s="575">
        <v>0</v>
      </c>
      <c r="H16" s="576" t="s">
        <v>297</v>
      </c>
      <c r="I16" s="577">
        <f>G16/3.6</f>
        <v>0</v>
      </c>
    </row>
    <row r="17" spans="1:19" s="578" customFormat="1" ht="21.95" customHeight="1" x14ac:dyDescent="0.25">
      <c r="E17" s="328"/>
    </row>
    <row r="18" spans="1:19" s="586" customFormat="1" ht="21.95" customHeight="1" x14ac:dyDescent="0.3">
      <c r="A18" s="569" t="s">
        <v>25</v>
      </c>
      <c r="B18" s="588">
        <v>0</v>
      </c>
      <c r="C18" s="985" t="s">
        <v>303</v>
      </c>
      <c r="D18" s="594">
        <f>B18*0.000001</f>
        <v>0</v>
      </c>
      <c r="E18" s="597"/>
      <c r="F18" s="569" t="s">
        <v>235</v>
      </c>
      <c r="G18" s="588">
        <v>0</v>
      </c>
      <c r="H18" s="985" t="s">
        <v>303</v>
      </c>
      <c r="I18" s="594">
        <f>G18*2.9307108333E-10</f>
        <v>0</v>
      </c>
      <c r="J18" s="600"/>
      <c r="S18" s="280"/>
    </row>
    <row r="19" spans="1:19" s="586" customFormat="1" ht="21.95" customHeight="1" x14ac:dyDescent="0.3">
      <c r="A19" s="597"/>
      <c r="B19" s="597"/>
      <c r="C19" s="986" t="s">
        <v>302</v>
      </c>
      <c r="D19" s="601">
        <f>B18*0.001</f>
        <v>0</v>
      </c>
      <c r="E19" s="597"/>
      <c r="F19" s="597"/>
      <c r="G19" s="597"/>
      <c r="H19" s="986" t="s">
        <v>302</v>
      </c>
      <c r="I19" s="601">
        <f>G18*0.00000029307108333</f>
        <v>0</v>
      </c>
      <c r="J19" s="600"/>
    </row>
    <row r="20" spans="1:19" s="586" customFormat="1" ht="21.95" customHeight="1" x14ac:dyDescent="0.3">
      <c r="A20" s="597"/>
      <c r="B20" s="597"/>
      <c r="C20" s="986" t="s">
        <v>235</v>
      </c>
      <c r="D20" s="987">
        <f>B18*3412.1414799</f>
        <v>0</v>
      </c>
      <c r="E20" s="597"/>
      <c r="F20" s="597"/>
      <c r="G20" s="597"/>
      <c r="H20" s="986" t="s">
        <v>25</v>
      </c>
      <c r="I20" s="987">
        <f>G18*0.00029307108333</f>
        <v>0</v>
      </c>
      <c r="J20" s="600"/>
    </row>
    <row r="21" spans="1:19" s="586" customFormat="1" ht="21.95" customHeight="1" x14ac:dyDescent="0.3">
      <c r="A21" s="597"/>
      <c r="B21" s="597"/>
      <c r="C21" s="986" t="s">
        <v>304</v>
      </c>
      <c r="D21" s="602">
        <f>B18*0.0036</f>
        <v>0</v>
      </c>
      <c r="E21" s="597"/>
      <c r="F21" s="597"/>
      <c r="G21" s="597"/>
      <c r="H21" s="986" t="s">
        <v>304</v>
      </c>
      <c r="I21" s="602">
        <f>G18*0.0000010550559</f>
        <v>0</v>
      </c>
      <c r="J21" s="600"/>
    </row>
    <row r="22" spans="1:19" s="586" customFormat="1" ht="21.95" customHeight="1" x14ac:dyDescent="0.3">
      <c r="A22" s="597"/>
      <c r="B22" s="597"/>
      <c r="C22" s="986" t="s">
        <v>298</v>
      </c>
      <c r="D22" s="987">
        <f>B18*3.6</f>
        <v>0</v>
      </c>
      <c r="E22" s="597"/>
      <c r="F22" s="597"/>
      <c r="G22" s="597"/>
      <c r="H22" s="986" t="s">
        <v>298</v>
      </c>
      <c r="I22" s="987">
        <f>G18*0.00106</f>
        <v>0</v>
      </c>
      <c r="J22" s="600"/>
    </row>
    <row r="23" spans="1:19" s="586" customFormat="1" ht="21.95" customHeight="1" x14ac:dyDescent="0.3">
      <c r="A23" s="581"/>
      <c r="B23" s="303"/>
      <c r="C23" s="570" t="s">
        <v>305</v>
      </c>
      <c r="D23" s="988">
        <f>B18*1000</f>
        <v>0</v>
      </c>
      <c r="E23" s="584"/>
      <c r="F23" s="584"/>
      <c r="G23" s="584"/>
      <c r="H23" s="570" t="s">
        <v>305</v>
      </c>
      <c r="I23" s="988">
        <f>G18*0.2929</f>
        <v>0</v>
      </c>
      <c r="J23" s="600"/>
    </row>
    <row r="24" spans="1:19" s="586" customFormat="1" ht="21.95" customHeight="1" x14ac:dyDescent="0.3">
      <c r="A24" s="584"/>
      <c r="B24" s="584"/>
      <c r="C24" s="584"/>
      <c r="D24" s="584"/>
      <c r="E24" s="584"/>
      <c r="F24" s="584"/>
      <c r="G24" s="584"/>
      <c r="H24" s="584"/>
      <c r="I24" s="584"/>
      <c r="J24" s="600"/>
    </row>
    <row r="25" spans="1:19" s="586" customFormat="1" ht="21.95" customHeight="1" x14ac:dyDescent="0.3">
      <c r="A25" s="569" t="s">
        <v>298</v>
      </c>
      <c r="B25" s="603">
        <v>0</v>
      </c>
      <c r="C25" s="985" t="s">
        <v>302</v>
      </c>
      <c r="D25" s="594">
        <f>B25*0.00027777777778</f>
        <v>0</v>
      </c>
      <c r="E25" s="584"/>
      <c r="F25" s="569" t="s">
        <v>304</v>
      </c>
      <c r="G25" s="603">
        <v>0</v>
      </c>
      <c r="H25" s="985" t="s">
        <v>302</v>
      </c>
      <c r="I25" s="594">
        <f>G25*0.27777777778</f>
        <v>0</v>
      </c>
      <c r="J25" s="600"/>
    </row>
    <row r="26" spans="1:19" s="586" customFormat="1" ht="21.95" customHeight="1" x14ac:dyDescent="0.3">
      <c r="A26" s="597"/>
      <c r="B26" s="597"/>
      <c r="C26" s="986" t="s">
        <v>25</v>
      </c>
      <c r="D26" s="987">
        <f>B25*0.27777777778</f>
        <v>0</v>
      </c>
      <c r="E26" s="584"/>
      <c r="F26" s="597"/>
      <c r="G26" s="597"/>
      <c r="H26" s="986" t="s">
        <v>25</v>
      </c>
      <c r="I26" s="987">
        <f>G25*277.77777778</f>
        <v>0</v>
      </c>
      <c r="J26" s="600"/>
    </row>
    <row r="27" spans="1:19" s="586" customFormat="1" ht="21.95" customHeight="1" x14ac:dyDescent="0.3">
      <c r="A27" s="597"/>
      <c r="B27" s="597"/>
      <c r="C27" s="986" t="s">
        <v>304</v>
      </c>
      <c r="D27" s="602">
        <f>B25* 0.001</f>
        <v>0</v>
      </c>
      <c r="E27" s="584"/>
      <c r="F27" s="597"/>
      <c r="G27" s="597"/>
      <c r="H27" s="986" t="s">
        <v>298</v>
      </c>
      <c r="I27" s="987">
        <f>G25*1000</f>
        <v>0</v>
      </c>
      <c r="J27" s="600"/>
    </row>
    <row r="28" spans="1:19" s="586" customFormat="1" ht="21.95" customHeight="1" x14ac:dyDescent="0.3">
      <c r="A28" s="597"/>
      <c r="B28" s="597"/>
      <c r="C28" s="986" t="s">
        <v>235</v>
      </c>
      <c r="D28" s="987">
        <f>B25*947.81707775</f>
        <v>0</v>
      </c>
      <c r="E28" s="584"/>
      <c r="F28" s="597"/>
      <c r="G28" s="597"/>
      <c r="H28" s="986" t="s">
        <v>235</v>
      </c>
      <c r="I28" s="987">
        <f>G25*947817.07775</f>
        <v>0</v>
      </c>
      <c r="J28" s="600"/>
    </row>
    <row r="29" spans="1:19" s="586" customFormat="1" ht="21.95" customHeight="1" x14ac:dyDescent="0.3">
      <c r="A29" s="597"/>
      <c r="B29" s="597"/>
      <c r="C29" s="570" t="s">
        <v>305</v>
      </c>
      <c r="D29" s="988">
        <f>B25/3.6*1000</f>
        <v>0</v>
      </c>
      <c r="E29" s="584"/>
      <c r="F29" s="597"/>
      <c r="G29" s="597"/>
      <c r="H29" s="570" t="s">
        <v>305</v>
      </c>
      <c r="I29" s="988">
        <f>G25*277.77777778*1000</f>
        <v>0</v>
      </c>
      <c r="J29" s="600"/>
    </row>
    <row r="30" spans="1:19" s="586" customFormat="1" ht="21.95" customHeight="1" x14ac:dyDescent="0.3">
      <c r="A30" s="581"/>
      <c r="B30" s="303"/>
      <c r="C30" s="581"/>
      <c r="D30" s="584"/>
      <c r="E30" s="584"/>
      <c r="F30" s="584"/>
      <c r="G30" s="584"/>
      <c r="H30" s="581"/>
      <c r="I30" s="583"/>
      <c r="J30" s="600"/>
    </row>
    <row r="31" spans="1:19" s="586" customFormat="1" ht="21.95" customHeight="1" x14ac:dyDescent="0.3">
      <c r="A31" s="569" t="s">
        <v>302</v>
      </c>
      <c r="B31" s="575">
        <v>0</v>
      </c>
      <c r="C31" s="985" t="s">
        <v>25</v>
      </c>
      <c r="D31" s="604">
        <f>B31*1000</f>
        <v>0</v>
      </c>
      <c r="E31" s="584"/>
      <c r="F31" s="569" t="s">
        <v>303</v>
      </c>
      <c r="G31" s="605">
        <v>0</v>
      </c>
      <c r="H31" s="985" t="s">
        <v>25</v>
      </c>
      <c r="I31" s="604">
        <f>G31*1000000</f>
        <v>0</v>
      </c>
      <c r="J31" s="600"/>
    </row>
    <row r="32" spans="1:19" s="586" customFormat="1" ht="21.95" customHeight="1" x14ac:dyDescent="0.3">
      <c r="A32" s="597"/>
      <c r="B32" s="597"/>
      <c r="C32" s="986" t="s">
        <v>303</v>
      </c>
      <c r="D32" s="606">
        <f>B31*0.001</f>
        <v>0</v>
      </c>
      <c r="E32" s="584"/>
      <c r="F32" s="597"/>
      <c r="G32" s="597"/>
      <c r="H32" s="986" t="s">
        <v>302</v>
      </c>
      <c r="I32" s="601">
        <f>G31*1000</f>
        <v>0</v>
      </c>
      <c r="J32" s="600"/>
    </row>
    <row r="33" spans="1:12" s="586" customFormat="1" ht="21.95" customHeight="1" x14ac:dyDescent="0.3">
      <c r="A33" s="597"/>
      <c r="B33" s="597"/>
      <c r="C33" s="986" t="s">
        <v>235</v>
      </c>
      <c r="D33" s="987">
        <f>B31*3412141.4799</f>
        <v>0</v>
      </c>
      <c r="E33" s="584"/>
      <c r="F33" s="597"/>
      <c r="G33" s="597"/>
      <c r="H33" s="986" t="s">
        <v>235</v>
      </c>
      <c r="I33" s="987">
        <f>G31*3412141479.9</f>
        <v>0</v>
      </c>
      <c r="J33" s="600"/>
    </row>
    <row r="34" spans="1:12" ht="21.95" customHeight="1" x14ac:dyDescent="0.35">
      <c r="A34" s="597"/>
      <c r="B34" s="597"/>
      <c r="C34" s="570" t="s">
        <v>304</v>
      </c>
      <c r="D34" s="607">
        <f>B31*3.6</f>
        <v>0</v>
      </c>
      <c r="E34" s="584"/>
      <c r="F34" s="597"/>
      <c r="G34" s="597"/>
      <c r="H34" s="570" t="s">
        <v>304</v>
      </c>
      <c r="I34" s="607">
        <f>G31*3600</f>
        <v>0</v>
      </c>
      <c r="J34" s="608"/>
    </row>
    <row r="35" spans="1:12" ht="21.95" customHeight="1" x14ac:dyDescent="0.25">
      <c r="A35" s="597"/>
      <c r="B35" s="597"/>
      <c r="C35" s="597"/>
      <c r="D35" s="597"/>
      <c r="E35" s="597"/>
      <c r="F35" s="597"/>
      <c r="G35" s="597"/>
      <c r="H35" s="597"/>
      <c r="I35" s="597"/>
      <c r="J35" s="609"/>
    </row>
    <row r="36" spans="1:12" ht="21.95" customHeight="1" x14ac:dyDescent="0.25">
      <c r="A36" s="569" t="s">
        <v>306</v>
      </c>
      <c r="B36" s="610">
        <v>0</v>
      </c>
      <c r="C36" s="576" t="s">
        <v>307</v>
      </c>
      <c r="D36" s="577">
        <f>B36*0.3048</f>
        <v>0</v>
      </c>
      <c r="E36" s="597"/>
      <c r="F36" s="569" t="s">
        <v>307</v>
      </c>
      <c r="G36" s="610">
        <v>0</v>
      </c>
      <c r="H36" s="576" t="s">
        <v>306</v>
      </c>
      <c r="I36" s="577">
        <f>G36*3.2808399</f>
        <v>0</v>
      </c>
    </row>
    <row r="37" spans="1:12" ht="21.95" customHeight="1" x14ac:dyDescent="0.25">
      <c r="A37" s="597"/>
      <c r="B37" s="597"/>
      <c r="C37" s="597"/>
      <c r="D37" s="597"/>
      <c r="E37" s="597"/>
      <c r="F37" s="597"/>
      <c r="G37" s="597"/>
      <c r="H37" s="597"/>
      <c r="I37" s="597"/>
    </row>
    <row r="38" spans="1:12" ht="21.95" customHeight="1" x14ac:dyDescent="0.25">
      <c r="A38" s="569" t="s">
        <v>296</v>
      </c>
      <c r="B38" s="610">
        <v>0</v>
      </c>
      <c r="C38" s="576" t="s">
        <v>192</v>
      </c>
      <c r="D38" s="577">
        <f>B38*0.09290304</f>
        <v>0</v>
      </c>
      <c r="E38" s="597"/>
      <c r="F38" s="569" t="s">
        <v>192</v>
      </c>
      <c r="G38" s="610">
        <v>0</v>
      </c>
      <c r="H38" s="576" t="s">
        <v>296</v>
      </c>
      <c r="I38" s="577">
        <f>G38*10.7639104</f>
        <v>0</v>
      </c>
    </row>
    <row r="39" spans="1:12" ht="21.95" customHeight="1" x14ac:dyDescent="0.25">
      <c r="A39" s="597"/>
      <c r="B39" s="597"/>
      <c r="C39" s="597"/>
      <c r="D39" s="597"/>
      <c r="E39" s="597"/>
      <c r="F39" s="597"/>
      <c r="G39" s="597"/>
      <c r="H39" s="597"/>
      <c r="I39" s="597"/>
    </row>
    <row r="40" spans="1:12" ht="21.95" customHeight="1" x14ac:dyDescent="0.25">
      <c r="A40" s="569" t="s">
        <v>308</v>
      </c>
      <c r="B40" s="610">
        <v>0</v>
      </c>
      <c r="C40" s="576" t="s">
        <v>33</v>
      </c>
      <c r="D40" s="577">
        <f>B40/27.72</f>
        <v>0</v>
      </c>
      <c r="E40" s="611"/>
      <c r="F40" s="569" t="s">
        <v>33</v>
      </c>
      <c r="G40" s="610">
        <v>0</v>
      </c>
      <c r="H40" s="576" t="s">
        <v>308</v>
      </c>
      <c r="I40" s="577">
        <f>G40*27.72</f>
        <v>0</v>
      </c>
    </row>
    <row r="41" spans="1:12" ht="21.95" customHeight="1" x14ac:dyDescent="0.25">
      <c r="A41" s="581"/>
      <c r="B41" s="612"/>
      <c r="C41" s="581"/>
      <c r="D41" s="303"/>
      <c r="E41" s="611"/>
      <c r="F41" s="581"/>
      <c r="G41" s="303"/>
      <c r="H41" s="581"/>
      <c r="I41" s="613"/>
    </row>
    <row r="42" spans="1:12" ht="21.95" customHeight="1" x14ac:dyDescent="0.25">
      <c r="A42" s="569" t="s">
        <v>309</v>
      </c>
      <c r="B42" s="610">
        <v>0</v>
      </c>
      <c r="C42" s="576" t="s">
        <v>310</v>
      </c>
      <c r="D42" s="577">
        <f>B42/2.47</f>
        <v>0</v>
      </c>
      <c r="E42" s="597"/>
      <c r="F42" s="569" t="s">
        <v>310</v>
      </c>
      <c r="G42" s="610">
        <v>0</v>
      </c>
      <c r="H42" s="576" t="s">
        <v>309</v>
      </c>
      <c r="I42" s="577">
        <f>G42*2.471</f>
        <v>0</v>
      </c>
      <c r="J42" s="1488"/>
      <c r="K42" s="1489"/>
      <c r="L42" s="1489"/>
    </row>
    <row r="43" spans="1:12" ht="21.95" customHeight="1" x14ac:dyDescent="0.25">
      <c r="A43" s="597"/>
      <c r="B43" s="597"/>
      <c r="C43" s="597"/>
      <c r="D43" s="597"/>
      <c r="E43" s="597"/>
      <c r="F43" s="597"/>
      <c r="G43" s="597"/>
      <c r="H43" s="597"/>
      <c r="I43" s="597"/>
    </row>
    <row r="44" spans="1:12" ht="21.95" customHeight="1" x14ac:dyDescent="0.25">
      <c r="A44" s="371" t="s">
        <v>311</v>
      </c>
      <c r="B44" s="614">
        <v>0</v>
      </c>
      <c r="C44" s="372" t="s">
        <v>312</v>
      </c>
      <c r="D44" s="615">
        <f>SUM(B44-32)/9*5</f>
        <v>-17.777777777777779</v>
      </c>
      <c r="E44" s="597"/>
      <c r="F44" s="597"/>
      <c r="G44" s="597"/>
      <c r="H44" s="571" t="s">
        <v>349</v>
      </c>
      <c r="I44" s="574">
        <v>0</v>
      </c>
    </row>
    <row r="45" spans="1:12" ht="21.95" customHeight="1" x14ac:dyDescent="0.25">
      <c r="E45" s="597"/>
      <c r="F45" s="597"/>
      <c r="G45" s="597"/>
      <c r="H45" s="570" t="s">
        <v>25</v>
      </c>
      <c r="I45" s="616">
        <f>I44*10.85</f>
        <v>0</v>
      </c>
    </row>
    <row r="46" spans="1:12" ht="21.95" customHeight="1" x14ac:dyDescent="0.25">
      <c r="A46" s="371" t="s">
        <v>312</v>
      </c>
      <c r="B46" s="617">
        <v>0</v>
      </c>
      <c r="C46" s="372" t="s">
        <v>311</v>
      </c>
      <c r="D46" s="618">
        <f>B46*9/5+32</f>
        <v>32</v>
      </c>
      <c r="E46" s="597"/>
      <c r="F46" s="597"/>
      <c r="G46" s="597"/>
      <c r="H46" s="597"/>
      <c r="I46" s="597"/>
    </row>
    <row r="47" spans="1:12" ht="21.95" customHeight="1" x14ac:dyDescent="0.25">
      <c r="A47" s="1490" t="s">
        <v>313</v>
      </c>
      <c r="B47" s="1490"/>
      <c r="C47" s="1490"/>
      <c r="D47" s="1490"/>
      <c r="G47" s="597"/>
      <c r="H47" s="571" t="s">
        <v>25</v>
      </c>
      <c r="I47" s="574">
        <v>0</v>
      </c>
    </row>
    <row r="48" spans="1:12" ht="21.95" customHeight="1" x14ac:dyDescent="0.25">
      <c r="A48" s="569" t="s">
        <v>314</v>
      </c>
      <c r="B48" s="619">
        <v>0</v>
      </c>
      <c r="C48" s="569" t="s">
        <v>315</v>
      </c>
      <c r="D48" s="619">
        <v>0</v>
      </c>
      <c r="E48" s="1491" t="e">
        <f>D48/B48</f>
        <v>#DIV/0!</v>
      </c>
      <c r="F48" s="1491"/>
      <c r="G48" s="597"/>
      <c r="H48" s="570" t="s">
        <v>349</v>
      </c>
      <c r="I48" s="616">
        <f>I47/10.85</f>
        <v>0</v>
      </c>
    </row>
    <row r="49" spans="1:9" ht="21.95" customHeight="1" x14ac:dyDescent="0.25">
      <c r="A49" s="597"/>
      <c r="B49" s="597"/>
      <c r="C49" s="597"/>
      <c r="D49" s="597"/>
      <c r="E49" s="597"/>
      <c r="F49" s="597"/>
      <c r="G49" s="597"/>
      <c r="H49" s="597"/>
      <c r="I49" s="597"/>
    </row>
    <row r="50" spans="1:9" ht="21.95" customHeight="1" x14ac:dyDescent="0.25">
      <c r="A50" s="569" t="s">
        <v>316</v>
      </c>
      <c r="B50" s="619">
        <v>0</v>
      </c>
      <c r="C50" s="569" t="s">
        <v>317</v>
      </c>
      <c r="D50" s="610">
        <v>0</v>
      </c>
      <c r="E50" s="1492" t="e">
        <f>B50/D50</f>
        <v>#DIV/0!</v>
      </c>
      <c r="F50" s="1493"/>
      <c r="G50" s="597"/>
      <c r="H50" s="571" t="s">
        <v>349</v>
      </c>
      <c r="I50" s="574">
        <v>0</v>
      </c>
    </row>
    <row r="51" spans="1:9" ht="21.95" customHeight="1" x14ac:dyDescent="0.25">
      <c r="G51" s="597"/>
      <c r="H51" s="570" t="s">
        <v>235</v>
      </c>
      <c r="I51" s="616">
        <f>ROUNDDOWN(I50*10.85*3412.1392,0)</f>
        <v>0</v>
      </c>
    </row>
    <row r="52" spans="1:9" ht="21.95" customHeight="1" x14ac:dyDescent="0.25">
      <c r="A52" s="569" t="s">
        <v>318</v>
      </c>
      <c r="B52" s="620">
        <v>0</v>
      </c>
      <c r="C52" s="576" t="s">
        <v>143</v>
      </c>
      <c r="D52" s="621">
        <f>B52</f>
        <v>0</v>
      </c>
      <c r="G52" s="597"/>
      <c r="H52" s="597"/>
      <c r="I52" s="597"/>
    </row>
    <row r="53" spans="1:9" ht="21.95" customHeight="1" x14ac:dyDescent="0.25">
      <c r="G53" s="597"/>
      <c r="H53" s="571" t="s">
        <v>235</v>
      </c>
      <c r="I53" s="574">
        <v>0</v>
      </c>
    </row>
    <row r="54" spans="1:9" ht="21.95" customHeight="1" x14ac:dyDescent="0.25">
      <c r="A54" s="569" t="s">
        <v>143</v>
      </c>
      <c r="B54" s="622">
        <v>0</v>
      </c>
      <c r="C54" s="576" t="s">
        <v>318</v>
      </c>
      <c r="D54" s="623">
        <f>B54</f>
        <v>0</v>
      </c>
      <c r="G54" s="597"/>
      <c r="H54" s="570" t="s">
        <v>349</v>
      </c>
      <c r="I54" s="616">
        <f>ROUNDUP(I53/10.85/3412.1392,1)</f>
        <v>0</v>
      </c>
    </row>
    <row r="55" spans="1:9" ht="21.95" customHeight="1" x14ac:dyDescent="0.25">
      <c r="G55" s="597"/>
      <c r="H55" s="597"/>
      <c r="I55" s="597"/>
    </row>
    <row r="56" spans="1:9" ht="21.95" customHeight="1" x14ac:dyDescent="0.25">
      <c r="A56" s="576" t="s">
        <v>480</v>
      </c>
      <c r="B56" s="619">
        <v>0</v>
      </c>
      <c r="C56" s="569" t="s">
        <v>143</v>
      </c>
      <c r="D56" s="624">
        <v>0</v>
      </c>
      <c r="E56" s="576" t="s">
        <v>469</v>
      </c>
      <c r="F56" s="625">
        <f>B56-H56</f>
        <v>0</v>
      </c>
      <c r="G56" s="626" t="s">
        <v>479</v>
      </c>
      <c r="H56" s="627">
        <f>B56*D56</f>
        <v>0</v>
      </c>
      <c r="I56" s="597"/>
    </row>
    <row r="57" spans="1:9" ht="21.95" customHeight="1" x14ac:dyDescent="0.25">
      <c r="A57" s="597"/>
      <c r="B57" s="597"/>
      <c r="C57" s="597"/>
      <c r="D57" s="597"/>
      <c r="E57" s="597"/>
      <c r="F57" s="597"/>
      <c r="G57" s="597"/>
      <c r="H57" s="597"/>
      <c r="I57" s="597"/>
    </row>
    <row r="58" spans="1:9" ht="21.95" customHeight="1" x14ac:dyDescent="0.25">
      <c r="A58" s="569" t="s">
        <v>479</v>
      </c>
      <c r="B58" s="619">
        <v>0</v>
      </c>
      <c r="C58" s="569" t="s">
        <v>143</v>
      </c>
      <c r="D58" s="624">
        <v>0</v>
      </c>
      <c r="E58" s="576" t="s">
        <v>480</v>
      </c>
      <c r="F58" s="625" t="e">
        <f>B58/D58</f>
        <v>#DIV/0!</v>
      </c>
      <c r="G58" s="626" t="s">
        <v>469</v>
      </c>
      <c r="H58" s="627" t="e">
        <f>F58-B58</f>
        <v>#DIV/0!</v>
      </c>
      <c r="I58" s="597"/>
    </row>
    <row r="59" spans="1:9" ht="21.95" customHeight="1" x14ac:dyDescent="0.25"/>
    <row r="60" spans="1:9" ht="21.95" customHeight="1" x14ac:dyDescent="0.25">
      <c r="C60" s="576" t="s">
        <v>481</v>
      </c>
      <c r="D60" s="628">
        <f>F61/B61</f>
        <v>0.31963470319634701</v>
      </c>
    </row>
    <row r="61" spans="1:9" ht="21.95" customHeight="1" x14ac:dyDescent="0.25">
      <c r="A61" s="629" t="s">
        <v>480</v>
      </c>
      <c r="B61" s="619">
        <v>8760</v>
      </c>
      <c r="E61" s="618" t="s">
        <v>468</v>
      </c>
      <c r="F61" s="619">
        <v>2800</v>
      </c>
      <c r="G61" s="626" t="s">
        <v>469</v>
      </c>
      <c r="H61" s="627">
        <f>B61-F61</f>
        <v>5960</v>
      </c>
    </row>
    <row r="62" spans="1:9" ht="21.95" customHeight="1" x14ac:dyDescent="0.25">
      <c r="C62" s="576" t="s">
        <v>482</v>
      </c>
      <c r="D62" s="630">
        <f>100%-D60</f>
        <v>0.68036529680365299</v>
      </c>
    </row>
  </sheetData>
  <sheetProtection password="F0D8" sheet="1" objects="1" scenarios="1"/>
  <mergeCells count="8">
    <mergeCell ref="J42:L42"/>
    <mergeCell ref="A47:D47"/>
    <mergeCell ref="E48:F48"/>
    <mergeCell ref="E50:F50"/>
    <mergeCell ref="A5:B5"/>
    <mergeCell ref="A6:B6"/>
    <mergeCell ref="A7:B7"/>
    <mergeCell ref="A8:B8"/>
  </mergeCells>
  <pageMargins left="0.70866141732283472" right="0.70866141732283472" top="0.74803149606299213" bottom="0.74803149606299213" header="0.31496062992125984" footer="0.31496062992125984"/>
  <pageSetup paperSize="9" scale="30"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107"/>
  <sheetViews>
    <sheetView showGridLines="0" zoomScale="50" zoomScaleNormal="50" zoomScalePageLayoutView="90" workbookViewId="0">
      <selection activeCell="M29" sqref="M29"/>
    </sheetView>
  </sheetViews>
  <sheetFormatPr defaultRowHeight="12.75" x14ac:dyDescent="0.2"/>
  <cols>
    <col min="1" max="1" width="36.7109375" style="157" customWidth="1"/>
    <col min="2" max="4" width="17.7109375" style="157" customWidth="1"/>
    <col min="5" max="5" width="20.7109375" style="157" customWidth="1"/>
    <col min="6" max="6" width="17.7109375" style="157" customWidth="1"/>
    <col min="7" max="7" width="20.7109375" style="157" customWidth="1"/>
    <col min="8" max="15" width="17.7109375" style="157" customWidth="1"/>
    <col min="16" max="16384" width="9.140625" style="157"/>
  </cols>
  <sheetData>
    <row r="1" spans="1:15" ht="18" x14ac:dyDescent="0.25">
      <c r="A1" s="3054" t="s">
        <v>443</v>
      </c>
      <c r="B1" s="3054"/>
      <c r="C1" s="3054"/>
      <c r="D1" s="3054"/>
      <c r="E1" s="3055"/>
      <c r="F1" s="3055"/>
      <c r="G1" s="3055"/>
      <c r="H1" s="3055"/>
      <c r="I1" s="274"/>
      <c r="J1" s="274"/>
      <c r="K1" s="274"/>
      <c r="L1" s="274"/>
    </row>
    <row r="2" spans="1:15" s="163" customFormat="1" ht="18" customHeight="1" thickBot="1" x14ac:dyDescent="0.25">
      <c r="A2" s="3056" t="s">
        <v>390</v>
      </c>
      <c r="B2" s="3057"/>
      <c r="C2" s="3057"/>
      <c r="D2" s="3057"/>
      <c r="E2" s="3057"/>
      <c r="F2" s="3057"/>
      <c r="G2" s="3057"/>
      <c r="H2" s="3057"/>
      <c r="I2" s="3057"/>
      <c r="J2" s="3057"/>
      <c r="K2" s="3057"/>
      <c r="L2" s="3057"/>
    </row>
    <row r="3" spans="1:15" ht="45" customHeight="1" x14ac:dyDescent="0.2">
      <c r="A3" s="3058" t="s">
        <v>398</v>
      </c>
      <c r="B3" s="3061" t="s">
        <v>391</v>
      </c>
      <c r="C3" s="3061" t="s">
        <v>600</v>
      </c>
      <c r="D3" s="3061" t="s">
        <v>415</v>
      </c>
      <c r="E3" s="3061" t="s">
        <v>392</v>
      </c>
      <c r="F3" s="3061" t="s">
        <v>13</v>
      </c>
      <c r="G3" s="3064" t="s">
        <v>393</v>
      </c>
      <c r="H3" s="3066" t="s">
        <v>394</v>
      </c>
      <c r="I3" s="3067"/>
      <c r="J3" s="3068" t="s">
        <v>395</v>
      </c>
      <c r="K3" s="3069"/>
      <c r="L3" s="3070" t="s">
        <v>396</v>
      </c>
      <c r="M3" s="3071"/>
      <c r="N3" s="3036" t="s">
        <v>397</v>
      </c>
      <c r="O3" s="3037"/>
    </row>
    <row r="4" spans="1:15" ht="26.1" customHeight="1" x14ac:dyDescent="0.2">
      <c r="A4" s="3059"/>
      <c r="B4" s="3062"/>
      <c r="C4" s="3062"/>
      <c r="D4" s="3062"/>
      <c r="E4" s="3062"/>
      <c r="F4" s="3062"/>
      <c r="G4" s="3065"/>
      <c r="H4" s="3038" t="s">
        <v>133</v>
      </c>
      <c r="I4" s="3040" t="s">
        <v>33</v>
      </c>
      <c r="J4" s="3042" t="s">
        <v>133</v>
      </c>
      <c r="K4" s="3044" t="s">
        <v>33</v>
      </c>
      <c r="L4" s="3046" t="s">
        <v>133</v>
      </c>
      <c r="M4" s="3048" t="s">
        <v>33</v>
      </c>
      <c r="N4" s="3050" t="s">
        <v>133</v>
      </c>
      <c r="O4" s="3052" t="s">
        <v>33</v>
      </c>
    </row>
    <row r="5" spans="1:15" ht="25.5" customHeight="1" thickBot="1" x14ac:dyDescent="0.25">
      <c r="A5" s="3060"/>
      <c r="B5" s="3063"/>
      <c r="C5" s="3063"/>
      <c r="D5" s="3062"/>
      <c r="E5" s="3062"/>
      <c r="F5" s="3063"/>
      <c r="G5" s="3065"/>
      <c r="H5" s="3039"/>
      <c r="I5" s="3041"/>
      <c r="J5" s="3043"/>
      <c r="K5" s="3045"/>
      <c r="L5" s="3047"/>
      <c r="M5" s="3049"/>
      <c r="N5" s="3051"/>
      <c r="O5" s="3053"/>
    </row>
    <row r="6" spans="1:15" ht="26.1" hidden="1" customHeight="1" x14ac:dyDescent="0.2">
      <c r="A6" s="873"/>
      <c r="B6" s="874">
        <v>0</v>
      </c>
      <c r="C6" s="360">
        <v>0</v>
      </c>
      <c r="D6" s="361">
        <f>C6/8760</f>
        <v>0</v>
      </c>
      <c r="E6" s="362" t="e">
        <f>G6/F6</f>
        <v>#DIV/0!</v>
      </c>
      <c r="F6" s="363">
        <v>0</v>
      </c>
      <c r="G6" s="364">
        <f>B6*C6</f>
        <v>0</v>
      </c>
      <c r="H6" s="275" t="e">
        <f>E6/3490</f>
        <v>#DIV/0!</v>
      </c>
      <c r="I6" s="315" t="e">
        <f>ROUNDUP(H6/0.225,2)</f>
        <v>#DIV/0!</v>
      </c>
      <c r="J6" s="276" t="e">
        <f t="shared" ref="J6:J17" si="0">E6/3300</f>
        <v>#DIV/0!</v>
      </c>
      <c r="K6" s="277" t="e">
        <f>ROUNDUP(J6/0.326,2)</f>
        <v>#DIV/0!</v>
      </c>
      <c r="L6" s="278" t="e">
        <f t="shared" ref="L6:L17" si="1">E6/4680</f>
        <v>#DIV/0!</v>
      </c>
      <c r="M6" s="875" t="e">
        <f>L6/0.667</f>
        <v>#DIV/0!</v>
      </c>
      <c r="N6" s="279" t="e">
        <f>E6/4361</f>
        <v>#DIV/0!</v>
      </c>
      <c r="O6" s="316" t="e">
        <f>N6/0.667</f>
        <v>#DIV/0!</v>
      </c>
    </row>
    <row r="7" spans="1:15" ht="26.1" customHeight="1" x14ac:dyDescent="0.2">
      <c r="A7" s="927" t="s">
        <v>399</v>
      </c>
      <c r="B7" s="876">
        <v>15</v>
      </c>
      <c r="C7" s="360">
        <v>2190</v>
      </c>
      <c r="D7" s="361">
        <f t="shared" ref="D7:D17" si="2">C7/8760</f>
        <v>0.25</v>
      </c>
      <c r="E7" s="362">
        <f t="shared" ref="E7:E17" si="3">G7/F7</f>
        <v>38647.058823529413</v>
      </c>
      <c r="F7" s="1015">
        <v>0.85</v>
      </c>
      <c r="G7" s="364">
        <f>B7*C7</f>
        <v>32850</v>
      </c>
      <c r="H7" s="999">
        <f>E7/3490</f>
        <v>11.073655823360863</v>
      </c>
      <c r="I7" s="1000">
        <f>ROUNDUP(H7/0.225,2)</f>
        <v>49.22</v>
      </c>
      <c r="J7" s="1003">
        <f t="shared" si="0"/>
        <v>11.711229946524064</v>
      </c>
      <c r="K7" s="1004">
        <f t="shared" ref="K7:K17" si="4">ROUNDUP(J7/0.326,2)</f>
        <v>35.93</v>
      </c>
      <c r="L7" s="1007">
        <f t="shared" si="1"/>
        <v>8.2579185520362</v>
      </c>
      <c r="M7" s="1008">
        <f t="shared" ref="M7:M17" si="5">L7/0.667</f>
        <v>12.380687484312142</v>
      </c>
      <c r="N7" s="1011">
        <f t="shared" ref="N7:N17" si="6">E7/4361</f>
        <v>8.8619717549941335</v>
      </c>
      <c r="O7" s="1012">
        <f t="shared" ref="O7:O17" si="7">N7/0.667</f>
        <v>13.286314475253572</v>
      </c>
    </row>
    <row r="8" spans="1:15" ht="26.1" customHeight="1" x14ac:dyDescent="0.2">
      <c r="A8" s="715" t="s">
        <v>400</v>
      </c>
      <c r="B8" s="322">
        <v>45</v>
      </c>
      <c r="C8" s="360">
        <v>2190</v>
      </c>
      <c r="D8" s="361">
        <f t="shared" si="2"/>
        <v>0.25</v>
      </c>
      <c r="E8" s="362">
        <f t="shared" si="3"/>
        <v>115941.17647058824</v>
      </c>
      <c r="F8" s="1015">
        <v>0.85</v>
      </c>
      <c r="G8" s="364">
        <f t="shared" ref="G8:G17" si="8">B8*C8</f>
        <v>98550</v>
      </c>
      <c r="H8" s="999">
        <f t="shared" ref="H8:H17" si="9">E8/3490</f>
        <v>33.220967470082591</v>
      </c>
      <c r="I8" s="1000">
        <f t="shared" ref="I8:I17" si="10">ROUNDUP(H8/0.225,2)</f>
        <v>147.64999999999998</v>
      </c>
      <c r="J8" s="1003">
        <f t="shared" si="0"/>
        <v>35.133689839572192</v>
      </c>
      <c r="K8" s="1004">
        <f t="shared" si="4"/>
        <v>107.78</v>
      </c>
      <c r="L8" s="1007">
        <f t="shared" si="1"/>
        <v>24.773755656108598</v>
      </c>
      <c r="M8" s="1008">
        <f t="shared" si="5"/>
        <v>37.142062452936429</v>
      </c>
      <c r="N8" s="1011">
        <f t="shared" si="6"/>
        <v>26.585915264982397</v>
      </c>
      <c r="O8" s="1012">
        <f t="shared" si="7"/>
        <v>39.858943425760714</v>
      </c>
    </row>
    <row r="9" spans="1:15" ht="26.1" customHeight="1" x14ac:dyDescent="0.2">
      <c r="A9" s="715" t="s">
        <v>401</v>
      </c>
      <c r="B9" s="322">
        <v>70</v>
      </c>
      <c r="C9" s="360">
        <v>1752</v>
      </c>
      <c r="D9" s="361">
        <f t="shared" si="2"/>
        <v>0.2</v>
      </c>
      <c r="E9" s="362">
        <f t="shared" si="3"/>
        <v>144282.35294117648</v>
      </c>
      <c r="F9" s="1015">
        <v>0.85</v>
      </c>
      <c r="G9" s="364">
        <f t="shared" si="8"/>
        <v>122640</v>
      </c>
      <c r="H9" s="999">
        <f t="shared" si="9"/>
        <v>41.341648407213889</v>
      </c>
      <c r="I9" s="1000">
        <f t="shared" si="10"/>
        <v>183.75</v>
      </c>
      <c r="J9" s="1003">
        <f t="shared" si="0"/>
        <v>43.721925133689844</v>
      </c>
      <c r="K9" s="1004">
        <f t="shared" si="4"/>
        <v>134.12</v>
      </c>
      <c r="L9" s="1007">
        <f t="shared" si="1"/>
        <v>30.829562594268477</v>
      </c>
      <c r="M9" s="1008">
        <f t="shared" si="5"/>
        <v>46.221233274765332</v>
      </c>
      <c r="N9" s="1011">
        <f t="shared" si="6"/>
        <v>33.084694551978096</v>
      </c>
      <c r="O9" s="1012">
        <f t="shared" si="7"/>
        <v>49.602240707613333</v>
      </c>
    </row>
    <row r="10" spans="1:15" ht="26.1" customHeight="1" x14ac:dyDescent="0.2">
      <c r="A10" s="715" t="s">
        <v>402</v>
      </c>
      <c r="B10" s="322">
        <v>120</v>
      </c>
      <c r="C10" s="360">
        <v>1752</v>
      </c>
      <c r="D10" s="361">
        <f t="shared" si="2"/>
        <v>0.2</v>
      </c>
      <c r="E10" s="362">
        <f t="shared" si="3"/>
        <v>247341.17647058825</v>
      </c>
      <c r="F10" s="1015">
        <v>0.85</v>
      </c>
      <c r="G10" s="364">
        <f t="shared" si="8"/>
        <v>210240</v>
      </c>
      <c r="H10" s="999">
        <f t="shared" si="9"/>
        <v>70.871397269509529</v>
      </c>
      <c r="I10" s="1000">
        <f t="shared" si="10"/>
        <v>314.99</v>
      </c>
      <c r="J10" s="1003">
        <f t="shared" si="0"/>
        <v>74.951871657754012</v>
      </c>
      <c r="K10" s="1004">
        <f t="shared" si="4"/>
        <v>229.92</v>
      </c>
      <c r="L10" s="1007">
        <f t="shared" si="1"/>
        <v>52.850678733031678</v>
      </c>
      <c r="M10" s="1008">
        <f t="shared" si="5"/>
        <v>79.236399899597714</v>
      </c>
      <c r="N10" s="1011">
        <f t="shared" si="6"/>
        <v>56.716619231962454</v>
      </c>
      <c r="O10" s="1012">
        <f t="shared" si="7"/>
        <v>85.032412641622869</v>
      </c>
    </row>
    <row r="11" spans="1:15" ht="26.1" customHeight="1" x14ac:dyDescent="0.2">
      <c r="A11" s="715" t="s">
        <v>403</v>
      </c>
      <c r="B11" s="322">
        <v>180</v>
      </c>
      <c r="C11" s="360">
        <v>1400</v>
      </c>
      <c r="D11" s="361">
        <f t="shared" si="2"/>
        <v>0.15981735159817351</v>
      </c>
      <c r="E11" s="362">
        <f t="shared" si="3"/>
        <v>296470.5882352941</v>
      </c>
      <c r="F11" s="1015">
        <v>0.85</v>
      </c>
      <c r="G11" s="364">
        <f t="shared" si="8"/>
        <v>252000</v>
      </c>
      <c r="H11" s="999">
        <f t="shared" si="9"/>
        <v>84.948592617562781</v>
      </c>
      <c r="I11" s="1000">
        <f t="shared" si="10"/>
        <v>377.55</v>
      </c>
      <c r="J11" s="1003">
        <f t="shared" si="0"/>
        <v>89.839572192513359</v>
      </c>
      <c r="K11" s="1004">
        <f t="shared" si="4"/>
        <v>275.58999999999997</v>
      </c>
      <c r="L11" s="1007">
        <f t="shared" si="1"/>
        <v>63.348416289592755</v>
      </c>
      <c r="M11" s="1008">
        <f t="shared" si="5"/>
        <v>94.975136865956145</v>
      </c>
      <c r="N11" s="1011">
        <f t="shared" si="6"/>
        <v>67.98224907940704</v>
      </c>
      <c r="O11" s="1012">
        <f t="shared" si="7"/>
        <v>101.92241241290411</v>
      </c>
    </row>
    <row r="12" spans="1:15" ht="26.1" customHeight="1" x14ac:dyDescent="0.2">
      <c r="A12" s="715" t="s">
        <v>404</v>
      </c>
      <c r="B12" s="322">
        <v>250</v>
      </c>
      <c r="C12" s="360">
        <v>2190</v>
      </c>
      <c r="D12" s="361">
        <f t="shared" si="2"/>
        <v>0.25</v>
      </c>
      <c r="E12" s="362">
        <f t="shared" si="3"/>
        <v>644117.6470588235</v>
      </c>
      <c r="F12" s="1015">
        <v>0.85</v>
      </c>
      <c r="G12" s="364">
        <f t="shared" si="8"/>
        <v>547500</v>
      </c>
      <c r="H12" s="999">
        <f t="shared" si="9"/>
        <v>184.5609303893477</v>
      </c>
      <c r="I12" s="1000">
        <f t="shared" si="10"/>
        <v>820.28</v>
      </c>
      <c r="J12" s="1003">
        <f t="shared" si="0"/>
        <v>195.18716577540107</v>
      </c>
      <c r="K12" s="1004">
        <f t="shared" si="4"/>
        <v>598.74</v>
      </c>
      <c r="L12" s="1007">
        <f t="shared" si="1"/>
        <v>137.63197586726997</v>
      </c>
      <c r="M12" s="1008">
        <f t="shared" si="5"/>
        <v>206.34479140520236</v>
      </c>
      <c r="N12" s="1011">
        <f t="shared" si="6"/>
        <v>147.69952924990221</v>
      </c>
      <c r="O12" s="1012">
        <f t="shared" si="7"/>
        <v>221.43857458755951</v>
      </c>
    </row>
    <row r="13" spans="1:15" ht="51.95" customHeight="1" x14ac:dyDescent="0.2">
      <c r="A13" s="715" t="s">
        <v>622</v>
      </c>
      <c r="B13" s="322">
        <v>300</v>
      </c>
      <c r="C13" s="360">
        <v>2190</v>
      </c>
      <c r="D13" s="361">
        <f t="shared" si="2"/>
        <v>0.25</v>
      </c>
      <c r="E13" s="362">
        <f t="shared" si="3"/>
        <v>876000</v>
      </c>
      <c r="F13" s="1015">
        <v>0.75</v>
      </c>
      <c r="G13" s="364">
        <f t="shared" si="8"/>
        <v>657000</v>
      </c>
      <c r="H13" s="999">
        <f t="shared" si="9"/>
        <v>251.0028653295129</v>
      </c>
      <c r="I13" s="1000">
        <f t="shared" si="10"/>
        <v>1115.57</v>
      </c>
      <c r="J13" s="1003">
        <f t="shared" si="0"/>
        <v>265.45454545454544</v>
      </c>
      <c r="K13" s="1004">
        <f t="shared" si="4"/>
        <v>814.28</v>
      </c>
      <c r="L13" s="1007">
        <f t="shared" si="1"/>
        <v>187.17948717948718</v>
      </c>
      <c r="M13" s="1008">
        <f t="shared" si="5"/>
        <v>280.62891631107522</v>
      </c>
      <c r="N13" s="1011">
        <f t="shared" si="6"/>
        <v>200.87135977986699</v>
      </c>
      <c r="O13" s="1012">
        <f t="shared" si="7"/>
        <v>301.15646143908094</v>
      </c>
    </row>
    <row r="14" spans="1:15" ht="26.1" customHeight="1" x14ac:dyDescent="0.2">
      <c r="A14" s="715" t="s">
        <v>405</v>
      </c>
      <c r="B14" s="322">
        <v>550</v>
      </c>
      <c r="C14" s="360">
        <v>1400</v>
      </c>
      <c r="D14" s="361">
        <f t="shared" si="2"/>
        <v>0.15981735159817351</v>
      </c>
      <c r="E14" s="362">
        <f t="shared" si="3"/>
        <v>1026666.6666666666</v>
      </c>
      <c r="F14" s="1015">
        <v>0.75</v>
      </c>
      <c r="G14" s="364">
        <f t="shared" si="8"/>
        <v>770000</v>
      </c>
      <c r="H14" s="999">
        <f t="shared" si="9"/>
        <v>294.17382999044889</v>
      </c>
      <c r="I14" s="1000">
        <f t="shared" si="10"/>
        <v>1307.44</v>
      </c>
      <c r="J14" s="1003">
        <f t="shared" si="0"/>
        <v>311.11111111111109</v>
      </c>
      <c r="K14" s="1004">
        <f t="shared" si="4"/>
        <v>954.33</v>
      </c>
      <c r="L14" s="1007">
        <f t="shared" si="1"/>
        <v>219.37321937321937</v>
      </c>
      <c r="M14" s="1008">
        <f t="shared" si="5"/>
        <v>328.89538136914445</v>
      </c>
      <c r="N14" s="1011">
        <f t="shared" si="6"/>
        <v>235.42001070090956</v>
      </c>
      <c r="O14" s="1012">
        <f t="shared" si="7"/>
        <v>352.95353928172347</v>
      </c>
    </row>
    <row r="15" spans="1:15" ht="26.1" customHeight="1" x14ac:dyDescent="0.2">
      <c r="A15" s="715" t="s">
        <v>406</v>
      </c>
      <c r="B15" s="322">
        <v>700</v>
      </c>
      <c r="C15" s="360">
        <v>1800</v>
      </c>
      <c r="D15" s="361">
        <f t="shared" si="2"/>
        <v>0.20547945205479451</v>
      </c>
      <c r="E15" s="362">
        <f t="shared" si="3"/>
        <v>1680000</v>
      </c>
      <c r="F15" s="1015">
        <v>0.75</v>
      </c>
      <c r="G15" s="364">
        <f t="shared" si="8"/>
        <v>1260000</v>
      </c>
      <c r="H15" s="999">
        <f t="shared" si="9"/>
        <v>481.37535816618913</v>
      </c>
      <c r="I15" s="1000">
        <f t="shared" si="10"/>
        <v>2139.4500000000003</v>
      </c>
      <c r="J15" s="1003">
        <f t="shared" si="0"/>
        <v>509.09090909090907</v>
      </c>
      <c r="K15" s="1004">
        <f t="shared" si="4"/>
        <v>1561.6299999999999</v>
      </c>
      <c r="L15" s="1007">
        <f t="shared" si="1"/>
        <v>358.97435897435895</v>
      </c>
      <c r="M15" s="1008">
        <f t="shared" si="5"/>
        <v>538.19244224041813</v>
      </c>
      <c r="N15" s="1011">
        <f t="shared" si="6"/>
        <v>385.2327447833066</v>
      </c>
      <c r="O15" s="1012">
        <f t="shared" si="7"/>
        <v>577.56033700645662</v>
      </c>
    </row>
    <row r="16" spans="1:15" ht="51.95" customHeight="1" x14ac:dyDescent="0.2">
      <c r="A16" s="715" t="s">
        <v>623</v>
      </c>
      <c r="B16" s="322">
        <v>1500</v>
      </c>
      <c r="C16" s="360">
        <v>1600</v>
      </c>
      <c r="D16" s="361">
        <f t="shared" si="2"/>
        <v>0.18264840182648401</v>
      </c>
      <c r="E16" s="362">
        <f t="shared" si="3"/>
        <v>2823529.411764706</v>
      </c>
      <c r="F16" s="1015">
        <v>0.85</v>
      </c>
      <c r="G16" s="364">
        <f t="shared" si="8"/>
        <v>2400000</v>
      </c>
      <c r="H16" s="999">
        <f t="shared" si="9"/>
        <v>809.03421540535987</v>
      </c>
      <c r="I16" s="1000">
        <f t="shared" si="10"/>
        <v>3595.71</v>
      </c>
      <c r="J16" s="1003">
        <f t="shared" si="0"/>
        <v>855.61497326203209</v>
      </c>
      <c r="K16" s="1004">
        <f t="shared" si="4"/>
        <v>2624.59</v>
      </c>
      <c r="L16" s="1007">
        <f t="shared" si="1"/>
        <v>603.31825037707392</v>
      </c>
      <c r="M16" s="1008">
        <f t="shared" si="5"/>
        <v>904.52511300910624</v>
      </c>
      <c r="N16" s="1011">
        <f t="shared" si="6"/>
        <v>647.44999123244804</v>
      </c>
      <c r="O16" s="1012">
        <f t="shared" si="7"/>
        <v>970.68964202765812</v>
      </c>
    </row>
    <row r="17" spans="1:15" ht="26.1" customHeight="1" thickBot="1" x14ac:dyDescent="0.25">
      <c r="A17" s="324" t="s">
        <v>407</v>
      </c>
      <c r="B17" s="325">
        <v>4000</v>
      </c>
      <c r="C17" s="365">
        <v>3000</v>
      </c>
      <c r="D17" s="366">
        <f t="shared" si="2"/>
        <v>0.34246575342465752</v>
      </c>
      <c r="E17" s="367">
        <f t="shared" si="3"/>
        <v>16000000</v>
      </c>
      <c r="F17" s="1016">
        <v>0.75</v>
      </c>
      <c r="G17" s="368">
        <f t="shared" si="8"/>
        <v>12000000</v>
      </c>
      <c r="H17" s="1001">
        <f t="shared" si="9"/>
        <v>4584.5272206303725</v>
      </c>
      <c r="I17" s="1002">
        <f t="shared" si="10"/>
        <v>20375.679999999997</v>
      </c>
      <c r="J17" s="1005">
        <f t="shared" si="0"/>
        <v>4848.484848484848</v>
      </c>
      <c r="K17" s="1006">
        <f t="shared" si="4"/>
        <v>14872.66</v>
      </c>
      <c r="L17" s="1009">
        <f t="shared" si="1"/>
        <v>3418.8034188034189</v>
      </c>
      <c r="M17" s="1010">
        <f t="shared" si="5"/>
        <v>5125.6423070516021</v>
      </c>
      <c r="N17" s="1013">
        <f t="shared" si="6"/>
        <v>3668.8832836505389</v>
      </c>
      <c r="O17" s="1014">
        <f t="shared" si="7"/>
        <v>5500.5746381567296</v>
      </c>
    </row>
    <row r="18" spans="1:15" s="877" customFormat="1" ht="24.75" customHeight="1" x14ac:dyDescent="0.25">
      <c r="A18" s="3030" t="s">
        <v>408</v>
      </c>
      <c r="B18" s="3030"/>
      <c r="C18" s="3030"/>
      <c r="D18" s="3030"/>
      <c r="E18" s="3030"/>
      <c r="F18" s="3030"/>
      <c r="G18" s="3030"/>
      <c r="H18" s="3030"/>
      <c r="I18" s="3030"/>
      <c r="J18" s="3030"/>
      <c r="K18" s="3030"/>
      <c r="L18" s="3030"/>
      <c r="M18" s="3030"/>
      <c r="N18" s="3030"/>
      <c r="O18" s="3030"/>
    </row>
    <row r="19" spans="1:15" ht="20.100000000000001" customHeight="1" thickBot="1" x14ac:dyDescent="0.25">
      <c r="A19" s="984" t="s">
        <v>739</v>
      </c>
      <c r="B19" s="928"/>
      <c r="C19" s="928"/>
      <c r="D19" s="928"/>
      <c r="E19" s="928"/>
      <c r="F19" s="928"/>
      <c r="G19" s="928"/>
      <c r="H19" s="928"/>
      <c r="I19" s="928"/>
      <c r="J19" s="928"/>
    </row>
    <row r="20" spans="1:15" ht="38.1" customHeight="1" x14ac:dyDescent="0.2">
      <c r="A20" s="3031" t="s">
        <v>435</v>
      </c>
      <c r="B20" s="3032"/>
      <c r="C20" s="3032"/>
      <c r="D20" s="3033"/>
      <c r="E20" s="317" t="s">
        <v>436</v>
      </c>
      <c r="F20" s="3034" t="s">
        <v>470</v>
      </c>
      <c r="G20" s="3035"/>
      <c r="H20" s="317" t="s">
        <v>437</v>
      </c>
      <c r="I20" s="318" t="s">
        <v>438</v>
      </c>
    </row>
    <row r="21" spans="1:15" ht="24" customHeight="1" x14ac:dyDescent="0.2">
      <c r="A21" s="3024" t="s">
        <v>399</v>
      </c>
      <c r="B21" s="3025"/>
      <c r="C21" s="3025"/>
      <c r="D21" s="3026"/>
      <c r="E21" s="319">
        <v>15</v>
      </c>
      <c r="F21" s="3027">
        <v>1100</v>
      </c>
      <c r="G21" s="3027"/>
      <c r="H21" s="320">
        <f t="shared" ref="H21:H31" si="11">E21*F21</f>
        <v>16500</v>
      </c>
      <c r="I21" s="321" t="s">
        <v>743</v>
      </c>
    </row>
    <row r="22" spans="1:15" ht="24" customHeight="1" x14ac:dyDescent="0.2">
      <c r="A22" s="3024" t="s">
        <v>400</v>
      </c>
      <c r="B22" s="3025"/>
      <c r="C22" s="3025"/>
      <c r="D22" s="3026"/>
      <c r="E22" s="322">
        <v>45</v>
      </c>
      <c r="F22" s="3027">
        <v>900</v>
      </c>
      <c r="G22" s="3027"/>
      <c r="H22" s="320">
        <f t="shared" si="11"/>
        <v>40500</v>
      </c>
      <c r="I22" s="323" t="s">
        <v>439</v>
      </c>
    </row>
    <row r="23" spans="1:15" ht="24" customHeight="1" x14ac:dyDescent="0.2">
      <c r="A23" s="3024" t="s">
        <v>624</v>
      </c>
      <c r="B23" s="3025"/>
      <c r="C23" s="3025"/>
      <c r="D23" s="3026"/>
      <c r="E23" s="322">
        <v>70</v>
      </c>
      <c r="F23" s="3027">
        <v>900</v>
      </c>
      <c r="G23" s="3027"/>
      <c r="H23" s="320">
        <f t="shared" si="11"/>
        <v>63000</v>
      </c>
      <c r="I23" s="323" t="s">
        <v>439</v>
      </c>
    </row>
    <row r="24" spans="1:15" ht="24" customHeight="1" x14ac:dyDescent="0.2">
      <c r="A24" s="3024" t="s">
        <v>402</v>
      </c>
      <c r="B24" s="3025"/>
      <c r="C24" s="3025"/>
      <c r="D24" s="3026"/>
      <c r="E24" s="322">
        <v>120</v>
      </c>
      <c r="F24" s="3027">
        <v>650</v>
      </c>
      <c r="G24" s="3027"/>
      <c r="H24" s="320">
        <f t="shared" si="11"/>
        <v>78000</v>
      </c>
      <c r="I24" s="323" t="s">
        <v>440</v>
      </c>
    </row>
    <row r="25" spans="1:15" ht="24" customHeight="1" x14ac:dyDescent="0.2">
      <c r="A25" s="3024" t="s">
        <v>403</v>
      </c>
      <c r="B25" s="3025"/>
      <c r="C25" s="3025"/>
      <c r="D25" s="3026"/>
      <c r="E25" s="322">
        <v>180</v>
      </c>
      <c r="F25" s="3028">
        <v>650</v>
      </c>
      <c r="G25" s="3029"/>
      <c r="H25" s="320">
        <f t="shared" si="11"/>
        <v>117000</v>
      </c>
      <c r="I25" s="323" t="s">
        <v>439</v>
      </c>
    </row>
    <row r="26" spans="1:15" ht="24" customHeight="1" x14ac:dyDescent="0.2">
      <c r="A26" s="3024" t="s">
        <v>404</v>
      </c>
      <c r="B26" s="3025"/>
      <c r="C26" s="3025"/>
      <c r="D26" s="3026"/>
      <c r="E26" s="322">
        <v>250</v>
      </c>
      <c r="F26" s="3027">
        <v>650</v>
      </c>
      <c r="G26" s="3027"/>
      <c r="H26" s="320">
        <f t="shared" si="11"/>
        <v>162500</v>
      </c>
      <c r="I26" s="323" t="s">
        <v>440</v>
      </c>
    </row>
    <row r="27" spans="1:15" ht="24" customHeight="1" x14ac:dyDescent="0.2">
      <c r="A27" s="3024" t="s">
        <v>625</v>
      </c>
      <c r="B27" s="3025"/>
      <c r="C27" s="3025"/>
      <c r="D27" s="3026"/>
      <c r="E27" s="322">
        <v>300</v>
      </c>
      <c r="F27" s="3027">
        <v>650</v>
      </c>
      <c r="G27" s="3027"/>
      <c r="H27" s="320">
        <f t="shared" si="11"/>
        <v>195000</v>
      </c>
      <c r="I27" s="323" t="s">
        <v>440</v>
      </c>
    </row>
    <row r="28" spans="1:15" ht="24" customHeight="1" x14ac:dyDescent="0.2">
      <c r="A28" s="3024" t="s">
        <v>405</v>
      </c>
      <c r="B28" s="3025"/>
      <c r="C28" s="3025"/>
      <c r="D28" s="3026"/>
      <c r="E28" s="322">
        <v>550</v>
      </c>
      <c r="F28" s="3027">
        <v>550</v>
      </c>
      <c r="G28" s="3027"/>
      <c r="H28" s="320">
        <f t="shared" si="11"/>
        <v>302500</v>
      </c>
      <c r="I28" s="323" t="s">
        <v>440</v>
      </c>
    </row>
    <row r="29" spans="1:15" ht="24" customHeight="1" x14ac:dyDescent="0.2">
      <c r="A29" s="3024" t="s">
        <v>406</v>
      </c>
      <c r="B29" s="3025"/>
      <c r="C29" s="3025"/>
      <c r="D29" s="3026"/>
      <c r="E29" s="322">
        <v>700</v>
      </c>
      <c r="F29" s="3027">
        <v>550</v>
      </c>
      <c r="G29" s="3027"/>
      <c r="H29" s="320">
        <f t="shared" si="11"/>
        <v>385000</v>
      </c>
      <c r="I29" s="323" t="s">
        <v>440</v>
      </c>
    </row>
    <row r="30" spans="1:15" ht="24" customHeight="1" x14ac:dyDescent="0.2">
      <c r="A30" s="3024" t="s">
        <v>626</v>
      </c>
      <c r="B30" s="3025"/>
      <c r="C30" s="3025"/>
      <c r="D30" s="3026"/>
      <c r="E30" s="322">
        <v>1500</v>
      </c>
      <c r="F30" s="3027">
        <v>500</v>
      </c>
      <c r="G30" s="3027"/>
      <c r="H30" s="320">
        <f t="shared" si="11"/>
        <v>750000</v>
      </c>
      <c r="I30" s="323" t="s">
        <v>440</v>
      </c>
    </row>
    <row r="31" spans="1:15" ht="24" customHeight="1" thickBot="1" x14ac:dyDescent="0.25">
      <c r="A31" s="3019" t="s">
        <v>407</v>
      </c>
      <c r="B31" s="3020"/>
      <c r="C31" s="3020"/>
      <c r="D31" s="3021"/>
      <c r="E31" s="325">
        <v>4000</v>
      </c>
      <c r="F31" s="3022">
        <v>500</v>
      </c>
      <c r="G31" s="3022"/>
      <c r="H31" s="326">
        <f t="shared" si="11"/>
        <v>2000000</v>
      </c>
      <c r="I31" s="327" t="s">
        <v>440</v>
      </c>
    </row>
    <row r="107" spans="5:10" ht="23.25" x14ac:dyDescent="0.35">
      <c r="E107" s="3023" t="s">
        <v>471</v>
      </c>
      <c r="F107" s="3023"/>
      <c r="G107" s="3023"/>
      <c r="H107" s="3023"/>
      <c r="I107" s="3023"/>
      <c r="J107" s="3023"/>
    </row>
  </sheetData>
  <sheetProtection password="F0D8" sheet="1" objects="1" scenarios="1"/>
  <mergeCells count="47">
    <mergeCell ref="A1:H1"/>
    <mergeCell ref="A2:L2"/>
    <mergeCell ref="A3:A5"/>
    <mergeCell ref="B3:B5"/>
    <mergeCell ref="C3:C5"/>
    <mergeCell ref="D3:D5"/>
    <mergeCell ref="E3:E5"/>
    <mergeCell ref="F3:F5"/>
    <mergeCell ref="G3:G5"/>
    <mergeCell ref="H3:I3"/>
    <mergeCell ref="J3:K3"/>
    <mergeCell ref="L3:M3"/>
    <mergeCell ref="N3:O3"/>
    <mergeCell ref="H4:H5"/>
    <mergeCell ref="I4:I5"/>
    <mergeCell ref="J4:J5"/>
    <mergeCell ref="K4:K5"/>
    <mergeCell ref="L4:L5"/>
    <mergeCell ref="M4:M5"/>
    <mergeCell ref="N4:N5"/>
    <mergeCell ref="O4:O5"/>
    <mergeCell ref="A18:O18"/>
    <mergeCell ref="A20:D20"/>
    <mergeCell ref="F20:G20"/>
    <mergeCell ref="A21:D21"/>
    <mergeCell ref="F21:G21"/>
    <mergeCell ref="A22:D22"/>
    <mergeCell ref="F22:G22"/>
    <mergeCell ref="A23:D23"/>
    <mergeCell ref="F23:G23"/>
    <mergeCell ref="A24:D24"/>
    <mergeCell ref="F24:G24"/>
    <mergeCell ref="A25:D25"/>
    <mergeCell ref="F25:G25"/>
    <mergeCell ref="A26:D26"/>
    <mergeCell ref="F26:G26"/>
    <mergeCell ref="A27:D27"/>
    <mergeCell ref="F27:G27"/>
    <mergeCell ref="A31:D31"/>
    <mergeCell ref="F31:G31"/>
    <mergeCell ref="E107:J107"/>
    <mergeCell ref="A28:D28"/>
    <mergeCell ref="F28:G28"/>
    <mergeCell ref="A29:D29"/>
    <mergeCell ref="F29:G29"/>
    <mergeCell ref="A30:D30"/>
    <mergeCell ref="F30:G30"/>
  </mergeCells>
  <pageMargins left="0.47" right="0.2" top="0.74803149606299213" bottom="0.74803149606299213" header="0.31496062992125984" footer="0.31496062992125984"/>
  <pageSetup paperSize="9" scale="55"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62"/>
  <sheetViews>
    <sheetView showGridLines="0" zoomScale="110" zoomScaleNormal="110" workbookViewId="0">
      <selection activeCell="G49" sqref="G49"/>
    </sheetView>
  </sheetViews>
  <sheetFormatPr defaultRowHeight="12.75" x14ac:dyDescent="0.2"/>
  <cols>
    <col min="1" max="3" width="18.7109375" style="936" customWidth="1"/>
    <col min="4" max="4" width="18.7109375" style="938" customWidth="1"/>
    <col min="5" max="8" width="15.7109375" style="936" customWidth="1"/>
    <col min="9" max="13" width="9.140625" style="936"/>
    <col min="14" max="17" width="9.140625" style="936" customWidth="1"/>
    <col min="18" max="257" width="9.140625" style="936"/>
    <col min="258" max="258" width="9.28515625" style="936" customWidth="1"/>
    <col min="259" max="259" width="18.42578125" style="936" customWidth="1"/>
    <col min="260" max="260" width="30.140625" style="936" customWidth="1"/>
    <col min="261" max="269" width="9.140625" style="936"/>
    <col min="270" max="273" width="9.140625" style="936" customWidth="1"/>
    <col min="274" max="513" width="9.140625" style="936"/>
    <col min="514" max="514" width="9.28515625" style="936" customWidth="1"/>
    <col min="515" max="515" width="18.42578125" style="936" customWidth="1"/>
    <col min="516" max="516" width="30.140625" style="936" customWidth="1"/>
    <col min="517" max="525" width="9.140625" style="936"/>
    <col min="526" max="529" width="9.140625" style="936" customWidth="1"/>
    <col min="530" max="769" width="9.140625" style="936"/>
    <col min="770" max="770" width="9.28515625" style="936" customWidth="1"/>
    <col min="771" max="771" width="18.42578125" style="936" customWidth="1"/>
    <col min="772" max="772" width="30.140625" style="936" customWidth="1"/>
    <col min="773" max="781" width="9.140625" style="936"/>
    <col min="782" max="785" width="9.140625" style="936" customWidth="1"/>
    <col min="786" max="1025" width="9.140625" style="936"/>
    <col min="1026" max="1026" width="9.28515625" style="936" customWidth="1"/>
    <col min="1027" max="1027" width="18.42578125" style="936" customWidth="1"/>
    <col min="1028" max="1028" width="30.140625" style="936" customWidth="1"/>
    <col min="1029" max="1037" width="9.140625" style="936"/>
    <col min="1038" max="1041" width="9.140625" style="936" customWidth="1"/>
    <col min="1042" max="1281" width="9.140625" style="936"/>
    <col min="1282" max="1282" width="9.28515625" style="936" customWidth="1"/>
    <col min="1283" max="1283" width="18.42578125" style="936" customWidth="1"/>
    <col min="1284" max="1284" width="30.140625" style="936" customWidth="1"/>
    <col min="1285" max="1293" width="9.140625" style="936"/>
    <col min="1294" max="1297" width="9.140625" style="936" customWidth="1"/>
    <col min="1298" max="1537" width="9.140625" style="936"/>
    <col min="1538" max="1538" width="9.28515625" style="936" customWidth="1"/>
    <col min="1539" max="1539" width="18.42578125" style="936" customWidth="1"/>
    <col min="1540" max="1540" width="30.140625" style="936" customWidth="1"/>
    <col min="1541" max="1549" width="9.140625" style="936"/>
    <col min="1550" max="1553" width="9.140625" style="936" customWidth="1"/>
    <col min="1554" max="1793" width="9.140625" style="936"/>
    <col min="1794" max="1794" width="9.28515625" style="936" customWidth="1"/>
    <col min="1795" max="1795" width="18.42578125" style="936" customWidth="1"/>
    <col min="1796" max="1796" width="30.140625" style="936" customWidth="1"/>
    <col min="1797" max="1805" width="9.140625" style="936"/>
    <col min="1806" max="1809" width="9.140625" style="936" customWidth="1"/>
    <col min="1810" max="2049" width="9.140625" style="936"/>
    <col min="2050" max="2050" width="9.28515625" style="936" customWidth="1"/>
    <col min="2051" max="2051" width="18.42578125" style="936" customWidth="1"/>
    <col min="2052" max="2052" width="30.140625" style="936" customWidth="1"/>
    <col min="2053" max="2061" width="9.140625" style="936"/>
    <col min="2062" max="2065" width="9.140625" style="936" customWidth="1"/>
    <col min="2066" max="2305" width="9.140625" style="936"/>
    <col min="2306" max="2306" width="9.28515625" style="936" customWidth="1"/>
    <col min="2307" max="2307" width="18.42578125" style="936" customWidth="1"/>
    <col min="2308" max="2308" width="30.140625" style="936" customWidth="1"/>
    <col min="2309" max="2317" width="9.140625" style="936"/>
    <col min="2318" max="2321" width="9.140625" style="936" customWidth="1"/>
    <col min="2322" max="2561" width="9.140625" style="936"/>
    <col min="2562" max="2562" width="9.28515625" style="936" customWidth="1"/>
    <col min="2563" max="2563" width="18.42578125" style="936" customWidth="1"/>
    <col min="2564" max="2564" width="30.140625" style="936" customWidth="1"/>
    <col min="2565" max="2573" width="9.140625" style="936"/>
    <col min="2574" max="2577" width="9.140625" style="936" customWidth="1"/>
    <col min="2578" max="2817" width="9.140625" style="936"/>
    <col min="2818" max="2818" width="9.28515625" style="936" customWidth="1"/>
    <col min="2819" max="2819" width="18.42578125" style="936" customWidth="1"/>
    <col min="2820" max="2820" width="30.140625" style="936" customWidth="1"/>
    <col min="2821" max="2829" width="9.140625" style="936"/>
    <col min="2830" max="2833" width="9.140625" style="936" customWidth="1"/>
    <col min="2834" max="3073" width="9.140625" style="936"/>
    <col min="3074" max="3074" width="9.28515625" style="936" customWidth="1"/>
    <col min="3075" max="3075" width="18.42578125" style="936" customWidth="1"/>
    <col min="3076" max="3076" width="30.140625" style="936" customWidth="1"/>
    <col min="3077" max="3085" width="9.140625" style="936"/>
    <col min="3086" max="3089" width="9.140625" style="936" customWidth="1"/>
    <col min="3090" max="3329" width="9.140625" style="936"/>
    <col min="3330" max="3330" width="9.28515625" style="936" customWidth="1"/>
    <col min="3331" max="3331" width="18.42578125" style="936" customWidth="1"/>
    <col min="3332" max="3332" width="30.140625" style="936" customWidth="1"/>
    <col min="3333" max="3341" width="9.140625" style="936"/>
    <col min="3342" max="3345" width="9.140625" style="936" customWidth="1"/>
    <col min="3346" max="3585" width="9.140625" style="936"/>
    <col min="3586" max="3586" width="9.28515625" style="936" customWidth="1"/>
    <col min="3587" max="3587" width="18.42578125" style="936" customWidth="1"/>
    <col min="3588" max="3588" width="30.140625" style="936" customWidth="1"/>
    <col min="3589" max="3597" width="9.140625" style="936"/>
    <col min="3598" max="3601" width="9.140625" style="936" customWidth="1"/>
    <col min="3602" max="3841" width="9.140625" style="936"/>
    <col min="3842" max="3842" width="9.28515625" style="936" customWidth="1"/>
    <col min="3843" max="3843" width="18.42578125" style="936" customWidth="1"/>
    <col min="3844" max="3844" width="30.140625" style="936" customWidth="1"/>
    <col min="3845" max="3853" width="9.140625" style="936"/>
    <col min="3854" max="3857" width="9.140625" style="936" customWidth="1"/>
    <col min="3858" max="4097" width="9.140625" style="936"/>
    <col min="4098" max="4098" width="9.28515625" style="936" customWidth="1"/>
    <col min="4099" max="4099" width="18.42578125" style="936" customWidth="1"/>
    <col min="4100" max="4100" width="30.140625" style="936" customWidth="1"/>
    <col min="4101" max="4109" width="9.140625" style="936"/>
    <col min="4110" max="4113" width="9.140625" style="936" customWidth="1"/>
    <col min="4114" max="4353" width="9.140625" style="936"/>
    <col min="4354" max="4354" width="9.28515625" style="936" customWidth="1"/>
    <col min="4355" max="4355" width="18.42578125" style="936" customWidth="1"/>
    <col min="4356" max="4356" width="30.140625" style="936" customWidth="1"/>
    <col min="4357" max="4365" width="9.140625" style="936"/>
    <col min="4366" max="4369" width="9.140625" style="936" customWidth="1"/>
    <col min="4370" max="4609" width="9.140625" style="936"/>
    <col min="4610" max="4610" width="9.28515625" style="936" customWidth="1"/>
    <col min="4611" max="4611" width="18.42578125" style="936" customWidth="1"/>
    <col min="4612" max="4612" width="30.140625" style="936" customWidth="1"/>
    <col min="4613" max="4621" width="9.140625" style="936"/>
    <col min="4622" max="4625" width="9.140625" style="936" customWidth="1"/>
    <col min="4626" max="4865" width="9.140625" style="936"/>
    <col min="4866" max="4866" width="9.28515625" style="936" customWidth="1"/>
    <col min="4867" max="4867" width="18.42578125" style="936" customWidth="1"/>
    <col min="4868" max="4868" width="30.140625" style="936" customWidth="1"/>
    <col min="4869" max="4877" width="9.140625" style="936"/>
    <col min="4878" max="4881" width="9.140625" style="936" customWidth="1"/>
    <col min="4882" max="5121" width="9.140625" style="936"/>
    <col min="5122" max="5122" width="9.28515625" style="936" customWidth="1"/>
    <col min="5123" max="5123" width="18.42578125" style="936" customWidth="1"/>
    <col min="5124" max="5124" width="30.140625" style="936" customWidth="1"/>
    <col min="5125" max="5133" width="9.140625" style="936"/>
    <col min="5134" max="5137" width="9.140625" style="936" customWidth="1"/>
    <col min="5138" max="5377" width="9.140625" style="936"/>
    <col min="5378" max="5378" width="9.28515625" style="936" customWidth="1"/>
    <col min="5379" max="5379" width="18.42578125" style="936" customWidth="1"/>
    <col min="5380" max="5380" width="30.140625" style="936" customWidth="1"/>
    <col min="5381" max="5389" width="9.140625" style="936"/>
    <col min="5390" max="5393" width="9.140625" style="936" customWidth="1"/>
    <col min="5394" max="5633" width="9.140625" style="936"/>
    <col min="5634" max="5634" width="9.28515625" style="936" customWidth="1"/>
    <col min="5635" max="5635" width="18.42578125" style="936" customWidth="1"/>
    <col min="5636" max="5636" width="30.140625" style="936" customWidth="1"/>
    <col min="5637" max="5645" width="9.140625" style="936"/>
    <col min="5646" max="5649" width="9.140625" style="936" customWidth="1"/>
    <col min="5650" max="5889" width="9.140625" style="936"/>
    <col min="5890" max="5890" width="9.28515625" style="936" customWidth="1"/>
    <col min="5891" max="5891" width="18.42578125" style="936" customWidth="1"/>
    <col min="5892" max="5892" width="30.140625" style="936" customWidth="1"/>
    <col min="5893" max="5901" width="9.140625" style="936"/>
    <col min="5902" max="5905" width="9.140625" style="936" customWidth="1"/>
    <col min="5906" max="6145" width="9.140625" style="936"/>
    <col min="6146" max="6146" width="9.28515625" style="936" customWidth="1"/>
    <col min="6147" max="6147" width="18.42578125" style="936" customWidth="1"/>
    <col min="6148" max="6148" width="30.140625" style="936" customWidth="1"/>
    <col min="6149" max="6157" width="9.140625" style="936"/>
    <col min="6158" max="6161" width="9.140625" style="936" customWidth="1"/>
    <col min="6162" max="6401" width="9.140625" style="936"/>
    <col min="6402" max="6402" width="9.28515625" style="936" customWidth="1"/>
    <col min="6403" max="6403" width="18.42578125" style="936" customWidth="1"/>
    <col min="6404" max="6404" width="30.140625" style="936" customWidth="1"/>
    <col min="6405" max="6413" width="9.140625" style="936"/>
    <col min="6414" max="6417" width="9.140625" style="936" customWidth="1"/>
    <col min="6418" max="6657" width="9.140625" style="936"/>
    <col min="6658" max="6658" width="9.28515625" style="936" customWidth="1"/>
    <col min="6659" max="6659" width="18.42578125" style="936" customWidth="1"/>
    <col min="6660" max="6660" width="30.140625" style="936" customWidth="1"/>
    <col min="6661" max="6669" width="9.140625" style="936"/>
    <col min="6670" max="6673" width="9.140625" style="936" customWidth="1"/>
    <col min="6674" max="6913" width="9.140625" style="936"/>
    <col min="6914" max="6914" width="9.28515625" style="936" customWidth="1"/>
    <col min="6915" max="6915" width="18.42578125" style="936" customWidth="1"/>
    <col min="6916" max="6916" width="30.140625" style="936" customWidth="1"/>
    <col min="6917" max="6925" width="9.140625" style="936"/>
    <col min="6926" max="6929" width="9.140625" style="936" customWidth="1"/>
    <col min="6930" max="7169" width="9.140625" style="936"/>
    <col min="7170" max="7170" width="9.28515625" style="936" customWidth="1"/>
    <col min="7171" max="7171" width="18.42578125" style="936" customWidth="1"/>
    <col min="7172" max="7172" width="30.140625" style="936" customWidth="1"/>
    <col min="7173" max="7181" width="9.140625" style="936"/>
    <col min="7182" max="7185" width="9.140625" style="936" customWidth="1"/>
    <col min="7186" max="7425" width="9.140625" style="936"/>
    <col min="7426" max="7426" width="9.28515625" style="936" customWidth="1"/>
    <col min="7427" max="7427" width="18.42578125" style="936" customWidth="1"/>
    <col min="7428" max="7428" width="30.140625" style="936" customWidth="1"/>
    <col min="7429" max="7437" width="9.140625" style="936"/>
    <col min="7438" max="7441" width="9.140625" style="936" customWidth="1"/>
    <col min="7442" max="7681" width="9.140625" style="936"/>
    <col min="7682" max="7682" width="9.28515625" style="936" customWidth="1"/>
    <col min="7683" max="7683" width="18.42578125" style="936" customWidth="1"/>
    <col min="7684" max="7684" width="30.140625" style="936" customWidth="1"/>
    <col min="7685" max="7693" width="9.140625" style="936"/>
    <col min="7694" max="7697" width="9.140625" style="936" customWidth="1"/>
    <col min="7698" max="7937" width="9.140625" style="936"/>
    <col min="7938" max="7938" width="9.28515625" style="936" customWidth="1"/>
    <col min="7939" max="7939" width="18.42578125" style="936" customWidth="1"/>
    <col min="7940" max="7940" width="30.140625" style="936" customWidth="1"/>
    <col min="7941" max="7949" width="9.140625" style="936"/>
    <col min="7950" max="7953" width="9.140625" style="936" customWidth="1"/>
    <col min="7954" max="8193" width="9.140625" style="936"/>
    <col min="8194" max="8194" width="9.28515625" style="936" customWidth="1"/>
    <col min="8195" max="8195" width="18.42578125" style="936" customWidth="1"/>
    <col min="8196" max="8196" width="30.140625" style="936" customWidth="1"/>
    <col min="8197" max="8205" width="9.140625" style="936"/>
    <col min="8206" max="8209" width="9.140625" style="936" customWidth="1"/>
    <col min="8210" max="8449" width="9.140625" style="936"/>
    <col min="8450" max="8450" width="9.28515625" style="936" customWidth="1"/>
    <col min="8451" max="8451" width="18.42578125" style="936" customWidth="1"/>
    <col min="8452" max="8452" width="30.140625" style="936" customWidth="1"/>
    <col min="8453" max="8461" width="9.140625" style="936"/>
    <col min="8462" max="8465" width="9.140625" style="936" customWidth="1"/>
    <col min="8466" max="8705" width="9.140625" style="936"/>
    <col min="8706" max="8706" width="9.28515625" style="936" customWidth="1"/>
    <col min="8707" max="8707" width="18.42578125" style="936" customWidth="1"/>
    <col min="8708" max="8708" width="30.140625" style="936" customWidth="1"/>
    <col min="8709" max="8717" width="9.140625" style="936"/>
    <col min="8718" max="8721" width="9.140625" style="936" customWidth="1"/>
    <col min="8722" max="8961" width="9.140625" style="936"/>
    <col min="8962" max="8962" width="9.28515625" style="936" customWidth="1"/>
    <col min="8963" max="8963" width="18.42578125" style="936" customWidth="1"/>
    <col min="8964" max="8964" width="30.140625" style="936" customWidth="1"/>
    <col min="8965" max="8973" width="9.140625" style="936"/>
    <col min="8974" max="8977" width="9.140625" style="936" customWidth="1"/>
    <col min="8978" max="9217" width="9.140625" style="936"/>
    <col min="9218" max="9218" width="9.28515625" style="936" customWidth="1"/>
    <col min="9219" max="9219" width="18.42578125" style="936" customWidth="1"/>
    <col min="9220" max="9220" width="30.140625" style="936" customWidth="1"/>
    <col min="9221" max="9229" width="9.140625" style="936"/>
    <col min="9230" max="9233" width="9.140625" style="936" customWidth="1"/>
    <col min="9234" max="9473" width="9.140625" style="936"/>
    <col min="9474" max="9474" width="9.28515625" style="936" customWidth="1"/>
    <col min="9475" max="9475" width="18.42578125" style="936" customWidth="1"/>
    <col min="9476" max="9476" width="30.140625" style="936" customWidth="1"/>
    <col min="9477" max="9485" width="9.140625" style="936"/>
    <col min="9486" max="9489" width="9.140625" style="936" customWidth="1"/>
    <col min="9490" max="9729" width="9.140625" style="936"/>
    <col min="9730" max="9730" width="9.28515625" style="936" customWidth="1"/>
    <col min="9731" max="9731" width="18.42578125" style="936" customWidth="1"/>
    <col min="9732" max="9732" width="30.140625" style="936" customWidth="1"/>
    <col min="9733" max="9741" width="9.140625" style="936"/>
    <col min="9742" max="9745" width="9.140625" style="936" customWidth="1"/>
    <col min="9746" max="9985" width="9.140625" style="936"/>
    <col min="9986" max="9986" width="9.28515625" style="936" customWidth="1"/>
    <col min="9987" max="9987" width="18.42578125" style="936" customWidth="1"/>
    <col min="9988" max="9988" width="30.140625" style="936" customWidth="1"/>
    <col min="9989" max="9997" width="9.140625" style="936"/>
    <col min="9998" max="10001" width="9.140625" style="936" customWidth="1"/>
    <col min="10002" max="10241" width="9.140625" style="936"/>
    <col min="10242" max="10242" width="9.28515625" style="936" customWidth="1"/>
    <col min="10243" max="10243" width="18.42578125" style="936" customWidth="1"/>
    <col min="10244" max="10244" width="30.140625" style="936" customWidth="1"/>
    <col min="10245" max="10253" width="9.140625" style="936"/>
    <col min="10254" max="10257" width="9.140625" style="936" customWidth="1"/>
    <col min="10258" max="10497" width="9.140625" style="936"/>
    <col min="10498" max="10498" width="9.28515625" style="936" customWidth="1"/>
    <col min="10499" max="10499" width="18.42578125" style="936" customWidth="1"/>
    <col min="10500" max="10500" width="30.140625" style="936" customWidth="1"/>
    <col min="10501" max="10509" width="9.140625" style="936"/>
    <col min="10510" max="10513" width="9.140625" style="936" customWidth="1"/>
    <col min="10514" max="10753" width="9.140625" style="936"/>
    <col min="10754" max="10754" width="9.28515625" style="936" customWidth="1"/>
    <col min="10755" max="10755" width="18.42578125" style="936" customWidth="1"/>
    <col min="10756" max="10756" width="30.140625" style="936" customWidth="1"/>
    <col min="10757" max="10765" width="9.140625" style="936"/>
    <col min="10766" max="10769" width="9.140625" style="936" customWidth="1"/>
    <col min="10770" max="11009" width="9.140625" style="936"/>
    <col min="11010" max="11010" width="9.28515625" style="936" customWidth="1"/>
    <col min="11011" max="11011" width="18.42578125" style="936" customWidth="1"/>
    <col min="11012" max="11012" width="30.140625" style="936" customWidth="1"/>
    <col min="11013" max="11021" width="9.140625" style="936"/>
    <col min="11022" max="11025" width="9.140625" style="936" customWidth="1"/>
    <col min="11026" max="11265" width="9.140625" style="936"/>
    <col min="11266" max="11266" width="9.28515625" style="936" customWidth="1"/>
    <col min="11267" max="11267" width="18.42578125" style="936" customWidth="1"/>
    <col min="11268" max="11268" width="30.140625" style="936" customWidth="1"/>
    <col min="11269" max="11277" width="9.140625" style="936"/>
    <col min="11278" max="11281" width="9.140625" style="936" customWidth="1"/>
    <col min="11282" max="11521" width="9.140625" style="936"/>
    <col min="11522" max="11522" width="9.28515625" style="936" customWidth="1"/>
    <col min="11523" max="11523" width="18.42578125" style="936" customWidth="1"/>
    <col min="11524" max="11524" width="30.140625" style="936" customWidth="1"/>
    <col min="11525" max="11533" width="9.140625" style="936"/>
    <col min="11534" max="11537" width="9.140625" style="936" customWidth="1"/>
    <col min="11538" max="11777" width="9.140625" style="936"/>
    <col min="11778" max="11778" width="9.28515625" style="936" customWidth="1"/>
    <col min="11779" max="11779" width="18.42578125" style="936" customWidth="1"/>
    <col min="11780" max="11780" width="30.140625" style="936" customWidth="1"/>
    <col min="11781" max="11789" width="9.140625" style="936"/>
    <col min="11790" max="11793" width="9.140625" style="936" customWidth="1"/>
    <col min="11794" max="12033" width="9.140625" style="936"/>
    <col min="12034" max="12034" width="9.28515625" style="936" customWidth="1"/>
    <col min="12035" max="12035" width="18.42578125" style="936" customWidth="1"/>
    <col min="12036" max="12036" width="30.140625" style="936" customWidth="1"/>
    <col min="12037" max="12045" width="9.140625" style="936"/>
    <col min="12046" max="12049" width="9.140625" style="936" customWidth="1"/>
    <col min="12050" max="12289" width="9.140625" style="936"/>
    <col min="12290" max="12290" width="9.28515625" style="936" customWidth="1"/>
    <col min="12291" max="12291" width="18.42578125" style="936" customWidth="1"/>
    <col min="12292" max="12292" width="30.140625" style="936" customWidth="1"/>
    <col min="12293" max="12301" width="9.140625" style="936"/>
    <col min="12302" max="12305" width="9.140625" style="936" customWidth="1"/>
    <col min="12306" max="12545" width="9.140625" style="936"/>
    <col min="12546" max="12546" width="9.28515625" style="936" customWidth="1"/>
    <col min="12547" max="12547" width="18.42578125" style="936" customWidth="1"/>
    <col min="12548" max="12548" width="30.140625" style="936" customWidth="1"/>
    <col min="12549" max="12557" width="9.140625" style="936"/>
    <col min="12558" max="12561" width="9.140625" style="936" customWidth="1"/>
    <col min="12562" max="12801" width="9.140625" style="936"/>
    <col min="12802" max="12802" width="9.28515625" style="936" customWidth="1"/>
    <col min="12803" max="12803" width="18.42578125" style="936" customWidth="1"/>
    <col min="12804" max="12804" width="30.140625" style="936" customWidth="1"/>
    <col min="12805" max="12813" width="9.140625" style="936"/>
    <col min="12814" max="12817" width="9.140625" style="936" customWidth="1"/>
    <col min="12818" max="13057" width="9.140625" style="936"/>
    <col min="13058" max="13058" width="9.28515625" style="936" customWidth="1"/>
    <col min="13059" max="13059" width="18.42578125" style="936" customWidth="1"/>
    <col min="13060" max="13060" width="30.140625" style="936" customWidth="1"/>
    <col min="13061" max="13069" width="9.140625" style="936"/>
    <col min="13070" max="13073" width="9.140625" style="936" customWidth="1"/>
    <col min="13074" max="13313" width="9.140625" style="936"/>
    <col min="13314" max="13314" width="9.28515625" style="936" customWidth="1"/>
    <col min="13315" max="13315" width="18.42578125" style="936" customWidth="1"/>
    <col min="13316" max="13316" width="30.140625" style="936" customWidth="1"/>
    <col min="13317" max="13325" width="9.140625" style="936"/>
    <col min="13326" max="13329" width="9.140625" style="936" customWidth="1"/>
    <col min="13330" max="13569" width="9.140625" style="936"/>
    <col min="13570" max="13570" width="9.28515625" style="936" customWidth="1"/>
    <col min="13571" max="13571" width="18.42578125" style="936" customWidth="1"/>
    <col min="13572" max="13572" width="30.140625" style="936" customWidth="1"/>
    <col min="13573" max="13581" width="9.140625" style="936"/>
    <col min="13582" max="13585" width="9.140625" style="936" customWidth="1"/>
    <col min="13586" max="13825" width="9.140625" style="936"/>
    <col min="13826" max="13826" width="9.28515625" style="936" customWidth="1"/>
    <col min="13827" max="13827" width="18.42578125" style="936" customWidth="1"/>
    <col min="13828" max="13828" width="30.140625" style="936" customWidth="1"/>
    <col min="13829" max="13837" width="9.140625" style="936"/>
    <col min="13838" max="13841" width="9.140625" style="936" customWidth="1"/>
    <col min="13842" max="14081" width="9.140625" style="936"/>
    <col min="14082" max="14082" width="9.28515625" style="936" customWidth="1"/>
    <col min="14083" max="14083" width="18.42578125" style="936" customWidth="1"/>
    <col min="14084" max="14084" width="30.140625" style="936" customWidth="1"/>
    <col min="14085" max="14093" width="9.140625" style="936"/>
    <col min="14094" max="14097" width="9.140625" style="936" customWidth="1"/>
    <col min="14098" max="14337" width="9.140625" style="936"/>
    <col min="14338" max="14338" width="9.28515625" style="936" customWidth="1"/>
    <col min="14339" max="14339" width="18.42578125" style="936" customWidth="1"/>
    <col min="14340" max="14340" width="30.140625" style="936" customWidth="1"/>
    <col min="14341" max="14349" width="9.140625" style="936"/>
    <col min="14350" max="14353" width="9.140625" style="936" customWidth="1"/>
    <col min="14354" max="14593" width="9.140625" style="936"/>
    <col min="14594" max="14594" width="9.28515625" style="936" customWidth="1"/>
    <col min="14595" max="14595" width="18.42578125" style="936" customWidth="1"/>
    <col min="14596" max="14596" width="30.140625" style="936" customWidth="1"/>
    <col min="14597" max="14605" width="9.140625" style="936"/>
    <col min="14606" max="14609" width="9.140625" style="936" customWidth="1"/>
    <col min="14610" max="14849" width="9.140625" style="936"/>
    <col min="14850" max="14850" width="9.28515625" style="936" customWidth="1"/>
    <col min="14851" max="14851" width="18.42578125" style="936" customWidth="1"/>
    <col min="14852" max="14852" width="30.140625" style="936" customWidth="1"/>
    <col min="14853" max="14861" width="9.140625" style="936"/>
    <col min="14862" max="14865" width="9.140625" style="936" customWidth="1"/>
    <col min="14866" max="15105" width="9.140625" style="936"/>
    <col min="15106" max="15106" width="9.28515625" style="936" customWidth="1"/>
    <col min="15107" max="15107" width="18.42578125" style="936" customWidth="1"/>
    <col min="15108" max="15108" width="30.140625" style="936" customWidth="1"/>
    <col min="15109" max="15117" width="9.140625" style="936"/>
    <col min="15118" max="15121" width="9.140625" style="936" customWidth="1"/>
    <col min="15122" max="15361" width="9.140625" style="936"/>
    <col min="15362" max="15362" width="9.28515625" style="936" customWidth="1"/>
    <col min="15363" max="15363" width="18.42578125" style="936" customWidth="1"/>
    <col min="15364" max="15364" width="30.140625" style="936" customWidth="1"/>
    <col min="15365" max="15373" width="9.140625" style="936"/>
    <col min="15374" max="15377" width="9.140625" style="936" customWidth="1"/>
    <col min="15378" max="15617" width="9.140625" style="936"/>
    <col min="15618" max="15618" width="9.28515625" style="936" customWidth="1"/>
    <col min="15619" max="15619" width="18.42578125" style="936" customWidth="1"/>
    <col min="15620" max="15620" width="30.140625" style="936" customWidth="1"/>
    <col min="15621" max="15629" width="9.140625" style="936"/>
    <col min="15630" max="15633" width="9.140625" style="936" customWidth="1"/>
    <col min="15634" max="15873" width="9.140625" style="936"/>
    <col min="15874" max="15874" width="9.28515625" style="936" customWidth="1"/>
    <col min="15875" max="15875" width="18.42578125" style="936" customWidth="1"/>
    <col min="15876" max="15876" width="30.140625" style="936" customWidth="1"/>
    <col min="15877" max="15885" width="9.140625" style="936"/>
    <col min="15886" max="15889" width="9.140625" style="936" customWidth="1"/>
    <col min="15890" max="16129" width="9.140625" style="936"/>
    <col min="16130" max="16130" width="9.28515625" style="936" customWidth="1"/>
    <col min="16131" max="16131" width="18.42578125" style="936" customWidth="1"/>
    <col min="16132" max="16132" width="30.140625" style="936" customWidth="1"/>
    <col min="16133" max="16141" width="9.140625" style="936"/>
    <col min="16142" max="16145" width="9.140625" style="936" customWidth="1"/>
    <col min="16146" max="16384" width="9.140625" style="936"/>
  </cols>
  <sheetData>
    <row r="1" spans="1:5" ht="15.75" x14ac:dyDescent="0.25">
      <c r="A1" s="933" t="s">
        <v>721</v>
      </c>
      <c r="B1" s="934"/>
      <c r="C1" s="934"/>
      <c r="D1" s="935"/>
      <c r="E1" s="934"/>
    </row>
    <row r="30" spans="8:9" x14ac:dyDescent="0.2">
      <c r="H30" s="937" t="s">
        <v>722</v>
      </c>
      <c r="I30" s="937">
        <v>1</v>
      </c>
    </row>
    <row r="31" spans="8:9" x14ac:dyDescent="0.2">
      <c r="H31" s="937" t="s">
        <v>723</v>
      </c>
      <c r="I31" s="937">
        <v>0.29299999999999998</v>
      </c>
    </row>
    <row r="32" spans="8:9" x14ac:dyDescent="0.2">
      <c r="H32" s="937" t="s">
        <v>724</v>
      </c>
      <c r="I32" s="937">
        <v>2.93E-2</v>
      </c>
    </row>
    <row r="33" spans="1:19" x14ac:dyDescent="0.2">
      <c r="H33" s="937" t="s">
        <v>725</v>
      </c>
      <c r="I33" s="937">
        <f>1055/1000000</f>
        <v>1.0549999999999999E-3</v>
      </c>
    </row>
    <row r="34" spans="1:19" x14ac:dyDescent="0.2">
      <c r="H34" s="937"/>
      <c r="I34" s="937"/>
    </row>
    <row r="35" spans="1:19" x14ac:dyDescent="0.2">
      <c r="H35" s="937"/>
      <c r="I35" s="937"/>
    </row>
    <row r="36" spans="1:19" x14ac:dyDescent="0.2">
      <c r="H36" s="937"/>
      <c r="I36" s="937"/>
    </row>
    <row r="37" spans="1:19" x14ac:dyDescent="0.2">
      <c r="H37" s="937" t="s">
        <v>722</v>
      </c>
      <c r="I37" s="937"/>
    </row>
    <row r="41" spans="1:19" ht="15.75" x14ac:dyDescent="0.25">
      <c r="A41" s="933" t="s">
        <v>726</v>
      </c>
      <c r="B41" s="939"/>
      <c r="C41" s="939"/>
      <c r="D41" s="940"/>
      <c r="E41" s="939"/>
      <c r="F41" s="939"/>
    </row>
    <row r="42" spans="1:19" ht="15.75" x14ac:dyDescent="0.2">
      <c r="A42" s="3085" t="s">
        <v>727</v>
      </c>
      <c r="B42" s="3086"/>
      <c r="C42" s="3087">
        <v>120</v>
      </c>
      <c r="D42" s="3088"/>
      <c r="R42" s="941"/>
      <c r="S42" s="941"/>
    </row>
    <row r="43" spans="1:19" ht="15.75" x14ac:dyDescent="0.2">
      <c r="A43" s="3089" t="s">
        <v>722</v>
      </c>
      <c r="B43" s="3090"/>
      <c r="C43" s="942">
        <f>VLOOKUP(H37,H30:I31,2,FALSE)*C42/1000</f>
        <v>0.12</v>
      </c>
      <c r="D43" s="943" t="s">
        <v>722</v>
      </c>
      <c r="R43" s="941"/>
      <c r="S43" s="941"/>
    </row>
    <row r="44" spans="1:19" ht="15.75" x14ac:dyDescent="0.2">
      <c r="A44" s="3091" t="s">
        <v>728</v>
      </c>
      <c r="B44" s="3092"/>
      <c r="C44" s="944">
        <f>1.36*C43^0.6*(1-0.000047*C43^1.69)</f>
        <v>0.38110714310679633</v>
      </c>
      <c r="D44" s="945" t="s">
        <v>729</v>
      </c>
      <c r="R44" s="941"/>
      <c r="S44" s="941"/>
    </row>
    <row r="45" spans="1:19" x14ac:dyDescent="0.2">
      <c r="D45" s="936"/>
      <c r="R45" s="941"/>
      <c r="S45" s="941"/>
    </row>
    <row r="46" spans="1:19" ht="15.75" x14ac:dyDescent="0.25">
      <c r="A46" s="933" t="s">
        <v>730</v>
      </c>
      <c r="B46" s="939"/>
      <c r="C46" s="939"/>
      <c r="D46" s="940"/>
      <c r="R46" s="941"/>
      <c r="S46" s="941"/>
    </row>
    <row r="47" spans="1:19" ht="15.75" x14ac:dyDescent="0.25">
      <c r="A47" s="3072" t="s">
        <v>731</v>
      </c>
      <c r="B47" s="3072"/>
      <c r="C47" s="3072"/>
      <c r="D47" s="946">
        <f>5*C44</f>
        <v>1.9055357155339816</v>
      </c>
      <c r="E47" s="3072" t="s">
        <v>732</v>
      </c>
      <c r="F47" s="3072"/>
      <c r="R47" s="941"/>
      <c r="S47" s="941"/>
    </row>
    <row r="48" spans="1:19" ht="15.75" x14ac:dyDescent="0.25">
      <c r="A48" s="3072" t="s">
        <v>733</v>
      </c>
      <c r="B48" s="3072"/>
      <c r="C48" s="3072"/>
      <c r="D48" s="3072"/>
      <c r="E48" s="3072"/>
      <c r="F48" s="3072"/>
      <c r="R48" s="941"/>
      <c r="S48" s="941"/>
    </row>
    <row r="49" spans="1:19" x14ac:dyDescent="0.2">
      <c r="R49" s="941"/>
      <c r="S49" s="941"/>
    </row>
    <row r="50" spans="1:19" ht="15.75" x14ac:dyDescent="0.25">
      <c r="A50" s="947" t="s">
        <v>398</v>
      </c>
      <c r="B50" s="948" t="s">
        <v>734</v>
      </c>
      <c r="C50" s="949" t="s">
        <v>735</v>
      </c>
      <c r="D50" s="950" t="s">
        <v>736</v>
      </c>
      <c r="E50" s="950" t="s">
        <v>737</v>
      </c>
      <c r="P50" s="941"/>
      <c r="Q50" s="941"/>
      <c r="R50" s="941"/>
      <c r="S50" s="941"/>
    </row>
    <row r="51" spans="1:19" ht="15.75" x14ac:dyDescent="0.25">
      <c r="A51" s="951">
        <v>1</v>
      </c>
      <c r="B51" s="952">
        <v>0</v>
      </c>
      <c r="C51" s="952">
        <v>0</v>
      </c>
      <c r="D51" s="953">
        <f>IF(AND(ISNUMBER(B51),ISNUMBER(C51)),MIN(B51,C51),"")</f>
        <v>0</v>
      </c>
      <c r="E51" s="953">
        <f>IF(ISNUMBER(D51),B51+D51*1.5,"")</f>
        <v>0</v>
      </c>
      <c r="P51" s="941"/>
      <c r="Q51" s="941"/>
      <c r="R51" s="941"/>
      <c r="S51" s="941"/>
    </row>
    <row r="52" spans="1:19" ht="15.75" x14ac:dyDescent="0.25">
      <c r="A52" s="951">
        <v>2</v>
      </c>
      <c r="B52" s="952">
        <v>0</v>
      </c>
      <c r="C52" s="952">
        <v>0</v>
      </c>
      <c r="D52" s="953">
        <f t="shared" ref="D52:D57" si="0">IF(AND(ISNUMBER(B52),ISNUMBER(C52)),MIN(B52,C52),"")</f>
        <v>0</v>
      </c>
      <c r="E52" s="953">
        <f t="shared" ref="E52:E57" si="1">IF(ISNUMBER(D52),B52+D52*1.5,"")</f>
        <v>0</v>
      </c>
      <c r="P52" s="941"/>
      <c r="Q52" s="941"/>
      <c r="R52" s="941"/>
      <c r="S52" s="941"/>
    </row>
    <row r="53" spans="1:19" ht="15.75" x14ac:dyDescent="0.25">
      <c r="A53" s="951">
        <v>3</v>
      </c>
      <c r="B53" s="952">
        <v>0</v>
      </c>
      <c r="C53" s="952">
        <v>0</v>
      </c>
      <c r="D53" s="953">
        <f t="shared" si="0"/>
        <v>0</v>
      </c>
      <c r="E53" s="953">
        <f t="shared" si="1"/>
        <v>0</v>
      </c>
      <c r="P53" s="941"/>
      <c r="Q53" s="941"/>
      <c r="R53" s="941"/>
      <c r="S53" s="941"/>
    </row>
    <row r="54" spans="1:19" ht="15.75" x14ac:dyDescent="0.25">
      <c r="A54" s="951">
        <v>4</v>
      </c>
      <c r="B54" s="952">
        <v>0</v>
      </c>
      <c r="C54" s="952">
        <v>0</v>
      </c>
      <c r="D54" s="953">
        <f t="shared" si="0"/>
        <v>0</v>
      </c>
      <c r="E54" s="953">
        <f t="shared" si="1"/>
        <v>0</v>
      </c>
      <c r="P54" s="941"/>
      <c r="Q54" s="941"/>
      <c r="R54" s="941"/>
      <c r="S54" s="941"/>
    </row>
    <row r="55" spans="1:19" ht="15.75" x14ac:dyDescent="0.25">
      <c r="A55" s="951">
        <v>5</v>
      </c>
      <c r="B55" s="952">
        <v>0</v>
      </c>
      <c r="C55" s="952">
        <v>0</v>
      </c>
      <c r="D55" s="953">
        <f t="shared" si="0"/>
        <v>0</v>
      </c>
      <c r="E55" s="953">
        <f t="shared" si="1"/>
        <v>0</v>
      </c>
      <c r="P55" s="941"/>
      <c r="Q55" s="941"/>
      <c r="R55" s="941"/>
      <c r="S55" s="941"/>
    </row>
    <row r="56" spans="1:19" ht="15.75" x14ac:dyDescent="0.25">
      <c r="A56" s="951">
        <v>6</v>
      </c>
      <c r="B56" s="952">
        <v>0</v>
      </c>
      <c r="C56" s="952">
        <v>0</v>
      </c>
      <c r="D56" s="953">
        <f t="shared" si="0"/>
        <v>0</v>
      </c>
      <c r="E56" s="953">
        <f t="shared" si="1"/>
        <v>0</v>
      </c>
      <c r="P56" s="941"/>
      <c r="Q56" s="941"/>
      <c r="R56" s="941"/>
      <c r="S56" s="941"/>
    </row>
    <row r="57" spans="1:19" ht="15.75" x14ac:dyDescent="0.25">
      <c r="A57" s="954">
        <v>7</v>
      </c>
      <c r="B57" s="952">
        <v>0</v>
      </c>
      <c r="C57" s="952">
        <v>0</v>
      </c>
      <c r="D57" s="953">
        <f t="shared" si="0"/>
        <v>0</v>
      </c>
      <c r="E57" s="953">
        <f t="shared" si="1"/>
        <v>0</v>
      </c>
      <c r="P57" s="941"/>
      <c r="Q57" s="941"/>
      <c r="R57" s="941"/>
      <c r="S57" s="941"/>
    </row>
    <row r="58" spans="1:19" x14ac:dyDescent="0.2">
      <c r="P58" s="941"/>
      <c r="Q58" s="941"/>
      <c r="R58" s="941"/>
      <c r="S58" s="941"/>
    </row>
    <row r="59" spans="1:19" ht="12.75" customHeight="1" x14ac:dyDescent="0.2">
      <c r="A59" s="3073" t="s">
        <v>738</v>
      </c>
      <c r="B59" s="3074"/>
      <c r="C59" s="3079">
        <f>IF(C44&lt;2.5*MAX(B51:B57),IF(COUNT(E51:E57)&gt;0,MAX(B51:B57)+C44*(1-MAX(B51:B57)/MAX(E51:E57)),C44),C44)</f>
        <v>0.38110714310679633</v>
      </c>
      <c r="D59" s="3082" t="s">
        <v>729</v>
      </c>
    </row>
    <row r="60" spans="1:19" ht="12.75" customHeight="1" x14ac:dyDescent="0.2">
      <c r="A60" s="3075"/>
      <c r="B60" s="3076"/>
      <c r="C60" s="3080"/>
      <c r="D60" s="3083"/>
    </row>
    <row r="61" spans="1:19" x14ac:dyDescent="0.2">
      <c r="A61" s="3075"/>
      <c r="B61" s="3076"/>
      <c r="C61" s="3080"/>
      <c r="D61" s="3083"/>
    </row>
    <row r="62" spans="1:19" x14ac:dyDescent="0.2">
      <c r="A62" s="3077"/>
      <c r="B62" s="3078"/>
      <c r="C62" s="3081"/>
      <c r="D62" s="3084"/>
    </row>
  </sheetData>
  <sheetProtection password="F0D8" sheet="1" objects="1" scenarios="1"/>
  <mergeCells count="10">
    <mergeCell ref="A48:F48"/>
    <mergeCell ref="A59:B62"/>
    <mergeCell ref="C59:C62"/>
    <mergeCell ref="D59:D62"/>
    <mergeCell ref="A42:B42"/>
    <mergeCell ref="C42:D42"/>
    <mergeCell ref="A43:B43"/>
    <mergeCell ref="A44:B44"/>
    <mergeCell ref="A47:C47"/>
    <mergeCell ref="E47:F47"/>
  </mergeCells>
  <pageMargins left="0.35433070866141736" right="0.27559055118110237" top="0.55118110236220474"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showGridLines="0" workbookViewId="0">
      <selection activeCell="Z1" sqref="Z1"/>
    </sheetView>
  </sheetViews>
  <sheetFormatPr defaultRowHeight="12.75" x14ac:dyDescent="0.2"/>
  <cols>
    <col min="1" max="16384" width="9.140625" style="1230"/>
  </cols>
  <sheetData/>
  <sheetProtection password="F0D8" sheet="1" objects="1" scenarios="1"/>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57"/>
  <sheetViews>
    <sheetView showGridLines="0" zoomScale="70" zoomScaleNormal="70" workbookViewId="0">
      <selection activeCell="I14" sqref="I14"/>
    </sheetView>
  </sheetViews>
  <sheetFormatPr defaultRowHeight="12.75" x14ac:dyDescent="0.2"/>
  <cols>
    <col min="1" max="1" width="44" style="1203" customWidth="1"/>
    <col min="2" max="2" width="42.28515625" style="1203" customWidth="1"/>
    <col min="3" max="3" width="25.28515625" style="1203" customWidth="1"/>
    <col min="4" max="4" width="32.7109375" style="1203" customWidth="1"/>
    <col min="5" max="16384" width="9.140625" style="1203"/>
  </cols>
  <sheetData>
    <row r="1" spans="1:4" ht="18" x14ac:dyDescent="0.25">
      <c r="A1" s="1262" t="s">
        <v>444</v>
      </c>
      <c r="B1" s="1262"/>
      <c r="C1" s="1262"/>
    </row>
    <row r="2" spans="1:4" ht="18" x14ac:dyDescent="0.2">
      <c r="A2" s="3094" t="s">
        <v>632</v>
      </c>
      <c r="B2" s="3094"/>
      <c r="C2" s="3094"/>
    </row>
    <row r="3" spans="1:4" ht="46.5" customHeight="1" x14ac:dyDescent="0.2">
      <c r="A3" s="1204" t="s">
        <v>199</v>
      </c>
      <c r="B3" s="1205" t="s">
        <v>633</v>
      </c>
      <c r="C3" s="1205" t="s">
        <v>634</v>
      </c>
      <c r="D3" s="1206" t="s">
        <v>635</v>
      </c>
    </row>
    <row r="4" spans="1:4" s="1209" customFormat="1" ht="24" customHeight="1" x14ac:dyDescent="0.25">
      <c r="A4" s="3095" t="s">
        <v>636</v>
      </c>
      <c r="B4" s="1207" t="s">
        <v>637</v>
      </c>
      <c r="C4" s="1207" t="s">
        <v>638</v>
      </c>
      <c r="D4" s="1208" t="s">
        <v>639</v>
      </c>
    </row>
    <row r="5" spans="1:4" ht="24" customHeight="1" x14ac:dyDescent="0.2">
      <c r="A5" s="3095"/>
      <c r="B5" s="1207" t="s">
        <v>640</v>
      </c>
      <c r="C5" s="1207" t="s">
        <v>641</v>
      </c>
      <c r="D5" s="1208" t="s">
        <v>642</v>
      </c>
    </row>
    <row r="6" spans="1:4" ht="24" customHeight="1" x14ac:dyDescent="0.2">
      <c r="A6" s="3095"/>
      <c r="B6" s="1207" t="s">
        <v>643</v>
      </c>
      <c r="C6" s="1207" t="s">
        <v>644</v>
      </c>
      <c r="D6" s="1208" t="s">
        <v>639</v>
      </c>
    </row>
    <row r="7" spans="1:4" ht="24" customHeight="1" x14ac:dyDescent="0.2">
      <c r="A7" s="3095" t="s">
        <v>645</v>
      </c>
      <c r="B7" s="1207" t="s">
        <v>646</v>
      </c>
      <c r="C7" s="1207" t="s">
        <v>638</v>
      </c>
      <c r="D7" s="1208" t="s">
        <v>639</v>
      </c>
    </row>
    <row r="8" spans="1:4" ht="24" customHeight="1" x14ac:dyDescent="0.2">
      <c r="A8" s="3095"/>
      <c r="B8" s="1207" t="s">
        <v>647</v>
      </c>
      <c r="C8" s="1207" t="s">
        <v>644</v>
      </c>
      <c r="D8" s="1208" t="s">
        <v>639</v>
      </c>
    </row>
    <row r="9" spans="1:4" ht="24" customHeight="1" x14ac:dyDescent="0.2">
      <c r="A9" s="3095"/>
      <c r="B9" s="1207" t="s">
        <v>648</v>
      </c>
      <c r="C9" s="1207" t="s">
        <v>641</v>
      </c>
      <c r="D9" s="1208" t="s">
        <v>642</v>
      </c>
    </row>
    <row r="10" spans="1:4" ht="24" customHeight="1" x14ac:dyDescent="0.2">
      <c r="A10" s="3095"/>
      <c r="B10" s="1207" t="s">
        <v>640</v>
      </c>
      <c r="C10" s="1207" t="s">
        <v>641</v>
      </c>
      <c r="D10" s="1208" t="s">
        <v>642</v>
      </c>
    </row>
    <row r="11" spans="1:4" ht="24" customHeight="1" x14ac:dyDescent="0.2">
      <c r="A11" s="3095" t="s">
        <v>649</v>
      </c>
      <c r="B11" s="1207" t="s">
        <v>650</v>
      </c>
      <c r="C11" s="1207" t="s">
        <v>651</v>
      </c>
      <c r="D11" s="1208" t="s">
        <v>639</v>
      </c>
    </row>
    <row r="12" spans="1:4" ht="24" customHeight="1" x14ac:dyDescent="0.2">
      <c r="A12" s="3096"/>
      <c r="B12" s="1210" t="s">
        <v>652</v>
      </c>
      <c r="C12" s="1210" t="s">
        <v>653</v>
      </c>
      <c r="D12" s="1211" t="s">
        <v>642</v>
      </c>
    </row>
    <row r="13" spans="1:4" ht="14.25" x14ac:dyDescent="0.2">
      <c r="A13" s="3093" t="s">
        <v>654</v>
      </c>
      <c r="B13" s="3093"/>
      <c r="C13" s="1212"/>
      <c r="D13" s="1212"/>
    </row>
    <row r="14" spans="1:4" ht="14.25" x14ac:dyDescent="0.2">
      <c r="A14" s="3093" t="s">
        <v>655</v>
      </c>
      <c r="B14" s="3093"/>
      <c r="C14" s="1212"/>
      <c r="D14" s="1212"/>
    </row>
    <row r="15" spans="1:4" ht="14.25" x14ac:dyDescent="0.2">
      <c r="A15" s="3093" t="s">
        <v>656</v>
      </c>
      <c r="B15" s="3093"/>
      <c r="C15" s="1212"/>
      <c r="D15" s="1212"/>
    </row>
    <row r="16" spans="1:4" ht="14.25" x14ac:dyDescent="0.2">
      <c r="A16" s="3093" t="s">
        <v>657</v>
      </c>
      <c r="B16" s="3093"/>
      <c r="C16" s="3093"/>
      <c r="D16" s="1212"/>
    </row>
    <row r="17" spans="1:9" ht="14.25" x14ac:dyDescent="0.2">
      <c r="A17" s="1213"/>
      <c r="B17" s="1213"/>
      <c r="C17" s="1213"/>
      <c r="D17" s="1212"/>
    </row>
    <row r="18" spans="1:9" ht="14.25" customHeight="1" x14ac:dyDescent="0.2">
      <c r="A18" s="1214" t="s">
        <v>658</v>
      </c>
      <c r="B18" s="1215" t="s">
        <v>659</v>
      </c>
      <c r="C18" s="3097" t="s">
        <v>660</v>
      </c>
      <c r="D18" s="3098"/>
      <c r="E18" s="1216"/>
      <c r="F18" s="1216"/>
      <c r="G18" s="1216"/>
      <c r="H18" s="1216"/>
      <c r="I18" s="1216"/>
    </row>
    <row r="19" spans="1:9" ht="14.25" customHeight="1" x14ac:dyDescent="0.2">
      <c r="A19" s="3099" t="s">
        <v>661</v>
      </c>
      <c r="B19" s="1217" t="s">
        <v>662</v>
      </c>
      <c r="C19" s="3101" t="s">
        <v>663</v>
      </c>
      <c r="D19" s="3102"/>
      <c r="E19" s="1216"/>
      <c r="F19" s="1216"/>
      <c r="G19" s="1216"/>
      <c r="H19" s="1216"/>
      <c r="I19" s="1216"/>
    </row>
    <row r="20" spans="1:9" ht="14.25" customHeight="1" x14ac:dyDescent="0.2">
      <c r="A20" s="3100"/>
      <c r="B20" s="1218" t="s">
        <v>664</v>
      </c>
      <c r="C20" s="3103"/>
      <c r="D20" s="3104"/>
      <c r="E20" s="1216"/>
      <c r="F20" s="1216"/>
      <c r="G20" s="1216"/>
      <c r="H20" s="1216"/>
      <c r="I20" s="1216"/>
    </row>
    <row r="21" spans="1:9" ht="14.25" customHeight="1" x14ac:dyDescent="0.2">
      <c r="A21" s="1219" t="s">
        <v>665</v>
      </c>
      <c r="B21" s="1220" t="s">
        <v>666</v>
      </c>
      <c r="C21" s="3101" t="s">
        <v>667</v>
      </c>
      <c r="D21" s="3102"/>
      <c r="E21" s="1216"/>
      <c r="F21" s="1216"/>
      <c r="G21" s="1216"/>
      <c r="H21" s="1216"/>
      <c r="I21" s="1216"/>
    </row>
    <row r="22" spans="1:9" ht="14.25" customHeight="1" x14ac:dyDescent="0.2">
      <c r="A22" s="1221" t="s">
        <v>668</v>
      </c>
      <c r="B22" s="1222" t="s">
        <v>669</v>
      </c>
      <c r="C22" s="3103"/>
      <c r="D22" s="3104"/>
      <c r="E22" s="1216"/>
      <c r="F22" s="1216"/>
      <c r="G22" s="1216"/>
      <c r="H22" s="1216"/>
      <c r="I22" s="1216"/>
    </row>
    <row r="23" spans="1:9" ht="14.25" customHeight="1" x14ac:dyDescent="0.2">
      <c r="A23" s="1219" t="s">
        <v>670</v>
      </c>
      <c r="B23" s="1217" t="s">
        <v>671</v>
      </c>
      <c r="C23" s="3101" t="s">
        <v>672</v>
      </c>
      <c r="D23" s="3102"/>
      <c r="E23" s="1216"/>
      <c r="F23" s="1216"/>
      <c r="G23" s="1216"/>
      <c r="H23" s="1216"/>
      <c r="I23" s="1216"/>
    </row>
    <row r="24" spans="1:9" ht="14.25" customHeight="1" x14ac:dyDescent="0.2">
      <c r="A24" s="1221" t="s">
        <v>673</v>
      </c>
      <c r="B24" s="1218" t="s">
        <v>674</v>
      </c>
      <c r="C24" s="3103"/>
      <c r="D24" s="3104"/>
      <c r="E24" s="1216"/>
      <c r="F24" s="1216"/>
      <c r="G24" s="1216"/>
      <c r="H24" s="1216"/>
      <c r="I24" s="1216"/>
    </row>
    <row r="25" spans="1:9" ht="14.25" customHeight="1" x14ac:dyDescent="0.2">
      <c r="A25" s="1219" t="s">
        <v>675</v>
      </c>
      <c r="B25" s="3101" t="s">
        <v>676</v>
      </c>
      <c r="C25" s="3101" t="s">
        <v>677</v>
      </c>
      <c r="D25" s="3102"/>
      <c r="E25" s="1216"/>
      <c r="F25" s="1216"/>
      <c r="G25" s="1216"/>
      <c r="H25" s="1216"/>
      <c r="I25" s="1216"/>
    </row>
    <row r="26" spans="1:9" ht="14.25" customHeight="1" x14ac:dyDescent="0.2">
      <c r="A26" s="1221" t="s">
        <v>678</v>
      </c>
      <c r="B26" s="3103"/>
      <c r="C26" s="3103" t="s">
        <v>679</v>
      </c>
      <c r="D26" s="3104"/>
      <c r="E26" s="1216"/>
      <c r="F26" s="1216"/>
      <c r="G26" s="1216"/>
      <c r="H26" s="1216"/>
      <c r="I26" s="1216"/>
    </row>
    <row r="27" spans="1:9" ht="14.25" customHeight="1" x14ac:dyDescent="0.2">
      <c r="A27" s="1219" t="s">
        <v>680</v>
      </c>
      <c r="B27" s="1220" t="s">
        <v>681</v>
      </c>
      <c r="C27" s="3101" t="s">
        <v>682</v>
      </c>
      <c r="D27" s="3102"/>
      <c r="E27" s="1216"/>
      <c r="F27" s="1216"/>
      <c r="G27" s="1216"/>
      <c r="H27" s="1216"/>
      <c r="I27" s="1216"/>
    </row>
    <row r="28" spans="1:9" ht="14.25" customHeight="1" x14ac:dyDescent="0.2">
      <c r="A28" s="1221" t="s">
        <v>683</v>
      </c>
      <c r="B28" s="1222" t="s">
        <v>684</v>
      </c>
      <c r="C28" s="3103" t="s">
        <v>685</v>
      </c>
      <c r="D28" s="3104"/>
      <c r="E28" s="1216"/>
      <c r="F28" s="1216"/>
      <c r="G28" s="1216"/>
      <c r="H28" s="1216"/>
      <c r="I28" s="1216"/>
    </row>
    <row r="29" spans="1:9" ht="14.25" customHeight="1" x14ac:dyDescent="0.2">
      <c r="A29" s="3099" t="s">
        <v>686</v>
      </c>
      <c r="B29" s="1217" t="s">
        <v>687</v>
      </c>
      <c r="C29" s="3101" t="s">
        <v>688</v>
      </c>
      <c r="D29" s="3102"/>
      <c r="E29" s="1216"/>
      <c r="F29" s="1216"/>
      <c r="G29" s="1216"/>
      <c r="H29" s="1216"/>
      <c r="I29" s="1216"/>
    </row>
    <row r="30" spans="1:9" ht="14.25" customHeight="1" x14ac:dyDescent="0.2">
      <c r="A30" s="3100"/>
      <c r="B30" s="1218" t="s">
        <v>689</v>
      </c>
      <c r="C30" s="3103" t="s">
        <v>690</v>
      </c>
      <c r="D30" s="3104"/>
      <c r="E30" s="1216"/>
      <c r="F30" s="1216"/>
      <c r="G30" s="1216"/>
      <c r="H30" s="1216"/>
      <c r="I30" s="1216"/>
    </row>
    <row r="31" spans="1:9" ht="14.25" customHeight="1" x14ac:dyDescent="0.2">
      <c r="A31" s="1219" t="s">
        <v>691</v>
      </c>
      <c r="B31" s="1217" t="s">
        <v>692</v>
      </c>
      <c r="C31" s="3101" t="s">
        <v>693</v>
      </c>
      <c r="D31" s="3102"/>
      <c r="E31" s="1216"/>
      <c r="F31" s="1216"/>
      <c r="G31" s="1216"/>
      <c r="H31" s="1216"/>
      <c r="I31" s="1216"/>
    </row>
    <row r="32" spans="1:9" ht="14.25" customHeight="1" x14ac:dyDescent="0.2">
      <c r="A32" s="1223" t="s">
        <v>694</v>
      </c>
      <c r="B32" s="1224" t="s">
        <v>695</v>
      </c>
      <c r="C32" s="3106"/>
      <c r="D32" s="3107"/>
      <c r="E32" s="1216"/>
      <c r="F32" s="1216"/>
      <c r="G32" s="1216"/>
      <c r="H32" s="1216"/>
      <c r="I32" s="1216"/>
    </row>
    <row r="33" spans="1:10" ht="14.25" customHeight="1" x14ac:dyDescent="0.2">
      <c r="C33" s="1216"/>
      <c r="D33" s="1216"/>
      <c r="E33" s="1216"/>
      <c r="F33" s="1216"/>
      <c r="G33" s="1216"/>
      <c r="H33" s="1216"/>
      <c r="I33" s="1216"/>
    </row>
    <row r="34" spans="1:10" ht="18" x14ac:dyDescent="0.25">
      <c r="A34" s="1225" t="s">
        <v>696</v>
      </c>
      <c r="B34" s="1213"/>
      <c r="C34" s="1213"/>
      <c r="D34" s="1212"/>
    </row>
    <row r="35" spans="1:10" ht="15" x14ac:dyDescent="0.25">
      <c r="A35" s="3105" t="s">
        <v>697</v>
      </c>
      <c r="B35" s="3105"/>
      <c r="C35" s="3105"/>
      <c r="D35" s="1212"/>
    </row>
    <row r="36" spans="1:10" ht="14.25" x14ac:dyDescent="0.2">
      <c r="A36" s="3108" t="s">
        <v>698</v>
      </c>
      <c r="B36" s="3109"/>
      <c r="C36" s="3109"/>
      <c r="D36" s="931"/>
      <c r="E36" s="932"/>
      <c r="F36" s="932"/>
      <c r="G36" s="932"/>
      <c r="H36" s="932"/>
      <c r="I36" s="932"/>
      <c r="J36" s="932"/>
    </row>
    <row r="37" spans="1:10" ht="15" x14ac:dyDescent="0.25">
      <c r="A37" s="3105" t="s">
        <v>699</v>
      </c>
      <c r="B37" s="3105"/>
      <c r="C37" s="3105"/>
      <c r="D37" s="3105"/>
      <c r="E37" s="932"/>
      <c r="F37" s="932"/>
      <c r="G37" s="932"/>
      <c r="H37" s="932"/>
      <c r="I37" s="932"/>
      <c r="J37" s="932"/>
    </row>
    <row r="38" spans="1:10" ht="14.25" x14ac:dyDescent="0.2">
      <c r="A38" s="3108" t="s">
        <v>700</v>
      </c>
      <c r="B38" s="3109"/>
      <c r="C38" s="3109"/>
      <c r="D38" s="931"/>
      <c r="E38" s="932"/>
      <c r="F38" s="932"/>
      <c r="G38" s="932"/>
      <c r="H38" s="932"/>
      <c r="I38" s="932"/>
      <c r="J38" s="932"/>
    </row>
    <row r="39" spans="1:10" ht="15" x14ac:dyDescent="0.25">
      <c r="A39" s="1226" t="s">
        <v>701</v>
      </c>
      <c r="B39" s="1212"/>
      <c r="C39" s="1212"/>
      <c r="D39" s="1212"/>
    </row>
    <row r="40" spans="1:10" ht="14.25" x14ac:dyDescent="0.2">
      <c r="A40" s="3108" t="s">
        <v>702</v>
      </c>
      <c r="B40" s="3109"/>
      <c r="C40" s="3109"/>
      <c r="D40" s="3109"/>
    </row>
    <row r="41" spans="1:10" ht="14.25" x14ac:dyDescent="0.2">
      <c r="A41" s="931"/>
      <c r="B41" s="931"/>
      <c r="C41" s="931"/>
      <c r="D41" s="931"/>
    </row>
    <row r="42" spans="1:10" ht="18" x14ac:dyDescent="0.25">
      <c r="A42" s="1227" t="s">
        <v>703</v>
      </c>
      <c r="B42" s="1212"/>
      <c r="C42" s="1212"/>
      <c r="D42" s="1212"/>
    </row>
    <row r="43" spans="1:10" ht="14.25" x14ac:dyDescent="0.2">
      <c r="A43" s="3093" t="s">
        <v>704</v>
      </c>
      <c r="B43" s="3093"/>
      <c r="C43" s="3093"/>
      <c r="D43" s="3093"/>
      <c r="E43" s="3093"/>
    </row>
    <row r="44" spans="1:10" ht="14.25" x14ac:dyDescent="0.2">
      <c r="A44" s="3110" t="s">
        <v>705</v>
      </c>
      <c r="B44" s="3110"/>
      <c r="C44" s="3110"/>
      <c r="D44" s="3110"/>
      <c r="E44" s="3110"/>
    </row>
    <row r="45" spans="1:10" ht="14.25" x14ac:dyDescent="0.2">
      <c r="A45" s="3111" t="s">
        <v>706</v>
      </c>
      <c r="B45" s="3111"/>
      <c r="C45" s="3111"/>
      <c r="D45" s="3111"/>
      <c r="E45" s="3111"/>
    </row>
    <row r="46" spans="1:10" ht="14.25" x14ac:dyDescent="0.2">
      <c r="A46" s="3111" t="s">
        <v>707</v>
      </c>
      <c r="B46" s="3111"/>
      <c r="C46" s="3111"/>
      <c r="D46" s="3111"/>
      <c r="E46" s="3111"/>
    </row>
    <row r="47" spans="1:10" ht="14.25" x14ac:dyDescent="0.2">
      <c r="A47" s="1212"/>
      <c r="B47" s="1212"/>
      <c r="C47" s="1212"/>
      <c r="D47" s="1212"/>
    </row>
    <row r="48" spans="1:10" ht="18" x14ac:dyDescent="0.25">
      <c r="A48" s="1228" t="s">
        <v>708</v>
      </c>
      <c r="B48" s="1212"/>
      <c r="C48" s="1212"/>
      <c r="D48" s="1212"/>
    </row>
    <row r="49" spans="1:8" ht="14.25" x14ac:dyDescent="0.2">
      <c r="A49" s="3093" t="s">
        <v>709</v>
      </c>
      <c r="B49" s="3093"/>
      <c r="C49" s="3093"/>
      <c r="D49" s="3093"/>
      <c r="E49" s="3093"/>
    </row>
    <row r="50" spans="1:8" ht="14.25" x14ac:dyDescent="0.2">
      <c r="A50" s="3093" t="s">
        <v>710</v>
      </c>
      <c r="B50" s="3093"/>
      <c r="C50" s="3093"/>
      <c r="D50" s="3093"/>
      <c r="E50" s="3093"/>
    </row>
    <row r="51" spans="1:8" ht="14.25" x14ac:dyDescent="0.2">
      <c r="A51" s="3110" t="s">
        <v>711</v>
      </c>
      <c r="B51" s="3110"/>
      <c r="C51" s="3110"/>
      <c r="D51" s="3110"/>
      <c r="E51" s="3110"/>
    </row>
    <row r="52" spans="1:8" ht="14.25" x14ac:dyDescent="0.2">
      <c r="A52" s="3093" t="s">
        <v>712</v>
      </c>
      <c r="B52" s="3093"/>
      <c r="C52" s="3093"/>
      <c r="D52" s="3093"/>
      <c r="E52" s="3093"/>
    </row>
    <row r="53" spans="1:8" ht="14.25" x14ac:dyDescent="0.2">
      <c r="A53" s="3093" t="s">
        <v>713</v>
      </c>
      <c r="B53" s="3093"/>
      <c r="C53" s="3093"/>
      <c r="D53" s="3093"/>
      <c r="E53" s="3093"/>
    </row>
    <row r="54" spans="1:8" ht="14.25" x14ac:dyDescent="0.2">
      <c r="A54" s="3093" t="s">
        <v>714</v>
      </c>
      <c r="B54" s="3093"/>
      <c r="C54" s="3093"/>
      <c r="D54" s="3093"/>
      <c r="E54" s="3093"/>
      <c r="F54" s="3093"/>
      <c r="G54" s="3093"/>
      <c r="H54" s="3093"/>
    </row>
    <row r="55" spans="1:8" ht="14.25" x14ac:dyDescent="0.2">
      <c r="A55" s="3093" t="s">
        <v>715</v>
      </c>
      <c r="B55" s="3093"/>
      <c r="C55" s="3093"/>
      <c r="D55" s="3093"/>
      <c r="E55" s="3093"/>
      <c r="F55" s="3093"/>
      <c r="G55" s="3093"/>
    </row>
    <row r="56" spans="1:8" ht="14.25" x14ac:dyDescent="0.2">
      <c r="A56" s="3093" t="s">
        <v>716</v>
      </c>
      <c r="B56" s="3093"/>
      <c r="C56" s="3093"/>
      <c r="D56" s="3093"/>
      <c r="E56" s="3093"/>
      <c r="F56" s="3093"/>
      <c r="G56" s="3093"/>
    </row>
    <row r="57" spans="1:8" ht="14.25" x14ac:dyDescent="0.2">
      <c r="A57" s="3093" t="s">
        <v>717</v>
      </c>
      <c r="B57" s="3093"/>
      <c r="C57" s="3093"/>
      <c r="D57" s="3093"/>
      <c r="E57" s="3093"/>
      <c r="F57" s="3093"/>
      <c r="G57" s="3093"/>
    </row>
  </sheetData>
  <sheetProtection password="F0D8" sheet="1" objects="1" scenarios="1"/>
  <mergeCells count="41">
    <mergeCell ref="A53:E53"/>
    <mergeCell ref="A54:H54"/>
    <mergeCell ref="A55:G55"/>
    <mergeCell ref="A56:G56"/>
    <mergeCell ref="A57:G57"/>
    <mergeCell ref="A52:E52"/>
    <mergeCell ref="A36:C36"/>
    <mergeCell ref="A37:D37"/>
    <mergeCell ref="A38:C38"/>
    <mergeCell ref="A40:D40"/>
    <mergeCell ref="A43:E43"/>
    <mergeCell ref="A44:E44"/>
    <mergeCell ref="A45:E45"/>
    <mergeCell ref="A46:E46"/>
    <mergeCell ref="A49:E49"/>
    <mergeCell ref="A50:E50"/>
    <mergeCell ref="A51:E51"/>
    <mergeCell ref="A35:C35"/>
    <mergeCell ref="C21:D22"/>
    <mergeCell ref="C23:D24"/>
    <mergeCell ref="B25:B26"/>
    <mergeCell ref="C25:D25"/>
    <mergeCell ref="C26:D26"/>
    <mergeCell ref="C27:D27"/>
    <mergeCell ref="C28:D28"/>
    <mergeCell ref="A29:A30"/>
    <mergeCell ref="C29:D29"/>
    <mergeCell ref="C30:D30"/>
    <mergeCell ref="C31:D32"/>
    <mergeCell ref="A14:B14"/>
    <mergeCell ref="A15:B15"/>
    <mergeCell ref="A16:C16"/>
    <mergeCell ref="C18:D18"/>
    <mergeCell ref="A19:A20"/>
    <mergeCell ref="C19:D20"/>
    <mergeCell ref="A13:B13"/>
    <mergeCell ref="A1:C1"/>
    <mergeCell ref="A2:C2"/>
    <mergeCell ref="A4:A6"/>
    <mergeCell ref="A7:A10"/>
    <mergeCell ref="A11:A12"/>
  </mergeCells>
  <hyperlinks>
    <hyperlink ref="A36" r:id="rId1"/>
    <hyperlink ref="A38" r:id="rId2"/>
    <hyperlink ref="A40" r:id="rId3"/>
  </hyperlinks>
  <pageMargins left="0.7" right="0.7" top="0.75" bottom="0.75" header="0.3" footer="0.3"/>
  <pageSetup paperSize="9" orientation="portrait"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H14"/>
  <sheetViews>
    <sheetView showGridLines="0" workbookViewId="0">
      <selection activeCell="G19" sqref="G19"/>
    </sheetView>
  </sheetViews>
  <sheetFormatPr defaultRowHeight="12.75" x14ac:dyDescent="0.2"/>
  <cols>
    <col min="1" max="1" width="9.140625" style="879"/>
    <col min="2" max="2" width="28.7109375" style="879" customWidth="1"/>
    <col min="3" max="8" width="12.7109375" style="879" customWidth="1"/>
    <col min="9" max="16384" width="9.140625" style="879"/>
  </cols>
  <sheetData>
    <row r="1" spans="2:8" x14ac:dyDescent="0.2">
      <c r="B1" s="878" t="s">
        <v>566</v>
      </c>
    </row>
    <row r="2" spans="2:8" ht="39" customHeight="1" x14ac:dyDescent="0.2">
      <c r="B2" s="3117" t="s">
        <v>567</v>
      </c>
      <c r="C2" s="3119" t="s">
        <v>568</v>
      </c>
      <c r="D2" s="3119"/>
      <c r="E2" s="3119" t="s">
        <v>569</v>
      </c>
      <c r="F2" s="3119"/>
      <c r="G2" s="3119" t="s">
        <v>570</v>
      </c>
      <c r="H2" s="3120"/>
    </row>
    <row r="3" spans="2:8" s="880" customFormat="1" ht="24" customHeight="1" x14ac:dyDescent="0.25">
      <c r="B3" s="3118"/>
      <c r="C3" s="3115" t="s">
        <v>571</v>
      </c>
      <c r="D3" s="3115"/>
      <c r="E3" s="3115" t="s">
        <v>572</v>
      </c>
      <c r="F3" s="3115"/>
      <c r="G3" s="3115" t="s">
        <v>573</v>
      </c>
      <c r="H3" s="3116"/>
    </row>
    <row r="4" spans="2:8" s="880" customFormat="1" ht="24" customHeight="1" x14ac:dyDescent="0.25">
      <c r="B4" s="881" t="s">
        <v>574</v>
      </c>
      <c r="C4" s="3115" t="s">
        <v>575</v>
      </c>
      <c r="D4" s="3115"/>
      <c r="E4" s="3115">
        <v>9</v>
      </c>
      <c r="F4" s="3115"/>
      <c r="G4" s="3115">
        <v>5</v>
      </c>
      <c r="H4" s="3116"/>
    </row>
    <row r="5" spans="2:8" s="880" customFormat="1" ht="24" customHeight="1" x14ac:dyDescent="0.25">
      <c r="B5" s="881" t="s">
        <v>576</v>
      </c>
      <c r="C5" s="3115">
        <v>160</v>
      </c>
      <c r="D5" s="3115"/>
      <c r="E5" s="3115">
        <v>30</v>
      </c>
      <c r="F5" s="3115"/>
      <c r="G5" s="3115">
        <v>27</v>
      </c>
      <c r="H5" s="3116"/>
    </row>
    <row r="6" spans="2:8" s="880" customFormat="1" ht="24" customHeight="1" x14ac:dyDescent="0.25">
      <c r="B6" s="881" t="s">
        <v>577</v>
      </c>
      <c r="C6" s="3115">
        <v>110</v>
      </c>
      <c r="D6" s="3115"/>
      <c r="E6" s="3115">
        <v>22</v>
      </c>
      <c r="F6" s="3115"/>
      <c r="G6" s="3115">
        <v>27</v>
      </c>
      <c r="H6" s="3116"/>
    </row>
    <row r="7" spans="2:8" s="880" customFormat="1" ht="24" customHeight="1" x14ac:dyDescent="0.25">
      <c r="B7" s="881" t="s">
        <v>578</v>
      </c>
      <c r="C7" s="3115">
        <v>90</v>
      </c>
      <c r="D7" s="3115"/>
      <c r="E7" s="3115">
        <v>45</v>
      </c>
      <c r="F7" s="3115"/>
      <c r="G7" s="3115">
        <v>30</v>
      </c>
      <c r="H7" s="3116"/>
    </row>
    <row r="8" spans="2:8" s="880" customFormat="1" ht="24" customHeight="1" x14ac:dyDescent="0.25">
      <c r="B8" s="881" t="s">
        <v>579</v>
      </c>
      <c r="C8" s="3115" t="s">
        <v>580</v>
      </c>
      <c r="D8" s="3115"/>
      <c r="E8" s="3115">
        <v>45</v>
      </c>
      <c r="F8" s="3115"/>
      <c r="G8" s="3115">
        <v>30</v>
      </c>
      <c r="H8" s="3116"/>
    </row>
    <row r="9" spans="2:8" s="880" customFormat="1" ht="24" customHeight="1" x14ac:dyDescent="0.25">
      <c r="B9" s="881" t="s">
        <v>581</v>
      </c>
      <c r="C9" s="3115" t="s">
        <v>580</v>
      </c>
      <c r="D9" s="3115"/>
      <c r="E9" s="3115">
        <v>45</v>
      </c>
      <c r="F9" s="3115"/>
      <c r="G9" s="3115">
        <v>30</v>
      </c>
      <c r="H9" s="3116"/>
    </row>
    <row r="10" spans="2:8" s="880" customFormat="1" ht="24" customHeight="1" x14ac:dyDescent="0.25">
      <c r="B10" s="881" t="s">
        <v>582</v>
      </c>
      <c r="C10" s="3115">
        <v>22</v>
      </c>
      <c r="D10" s="3115"/>
      <c r="E10" s="3115">
        <v>9</v>
      </c>
      <c r="F10" s="3115"/>
      <c r="G10" s="3115">
        <v>5</v>
      </c>
      <c r="H10" s="3116"/>
    </row>
    <row r="11" spans="2:8" s="880" customFormat="1" ht="24" customHeight="1" x14ac:dyDescent="0.25">
      <c r="B11" s="881" t="s">
        <v>583</v>
      </c>
      <c r="C11" s="3115">
        <v>115</v>
      </c>
      <c r="D11" s="3115"/>
      <c r="E11" s="3115">
        <v>20</v>
      </c>
      <c r="F11" s="3115"/>
      <c r="G11" s="3115">
        <v>25</v>
      </c>
      <c r="H11" s="3116"/>
    </row>
    <row r="12" spans="2:8" s="880" customFormat="1" ht="24" customHeight="1" x14ac:dyDescent="0.25">
      <c r="B12" s="882" t="s">
        <v>584</v>
      </c>
      <c r="C12" s="3112">
        <v>15</v>
      </c>
      <c r="D12" s="3112"/>
      <c r="E12" s="3112">
        <v>9</v>
      </c>
      <c r="F12" s="3112"/>
      <c r="G12" s="3112">
        <v>5</v>
      </c>
      <c r="H12" s="3113"/>
    </row>
    <row r="13" spans="2:8" x14ac:dyDescent="0.2">
      <c r="B13" s="878"/>
      <c r="C13" s="878"/>
      <c r="D13" s="878"/>
      <c r="E13" s="878"/>
      <c r="F13" s="878"/>
      <c r="G13" s="878"/>
      <c r="H13" s="878"/>
    </row>
    <row r="14" spans="2:8" ht="31.5" customHeight="1" x14ac:dyDescent="0.2">
      <c r="B14" s="3114" t="s">
        <v>585</v>
      </c>
      <c r="C14" s="3114"/>
      <c r="D14" s="3114"/>
      <c r="E14" s="878"/>
      <c r="F14" s="878"/>
      <c r="G14" s="878"/>
      <c r="H14" s="878"/>
    </row>
  </sheetData>
  <sheetProtection password="F0D8" sheet="1" objects="1" scenarios="1"/>
  <mergeCells count="35">
    <mergeCell ref="B2:B3"/>
    <mergeCell ref="C2:D2"/>
    <mergeCell ref="E2:F2"/>
    <mergeCell ref="G2:H2"/>
    <mergeCell ref="C3:D3"/>
    <mergeCell ref="E3:F3"/>
    <mergeCell ref="G3:H3"/>
    <mergeCell ref="C4:D4"/>
    <mergeCell ref="E4:F4"/>
    <mergeCell ref="G4:H4"/>
    <mergeCell ref="C5:D5"/>
    <mergeCell ref="E5:F5"/>
    <mergeCell ref="G5:H5"/>
    <mergeCell ref="C6:D6"/>
    <mergeCell ref="E6:F6"/>
    <mergeCell ref="G6:H6"/>
    <mergeCell ref="C7:D7"/>
    <mergeCell ref="E7:F7"/>
    <mergeCell ref="G7:H7"/>
    <mergeCell ref="C8:D8"/>
    <mergeCell ref="E8:F8"/>
    <mergeCell ref="G8:H8"/>
    <mergeCell ref="C9:D9"/>
    <mergeCell ref="E9:F9"/>
    <mergeCell ref="G9:H9"/>
    <mergeCell ref="C12:D12"/>
    <mergeCell ref="E12:F12"/>
    <mergeCell ref="G12:H12"/>
    <mergeCell ref="B14:D14"/>
    <mergeCell ref="C10:D10"/>
    <mergeCell ref="E10:F10"/>
    <mergeCell ref="G10:H10"/>
    <mergeCell ref="C11:D11"/>
    <mergeCell ref="E11:F11"/>
    <mergeCell ref="G11:H11"/>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37"/>
  <sheetViews>
    <sheetView showGridLines="0" workbookViewId="0">
      <selection activeCell="N19" sqref="N19"/>
    </sheetView>
  </sheetViews>
  <sheetFormatPr defaultRowHeight="15" x14ac:dyDescent="0.25"/>
  <cols>
    <col min="9" max="9" width="13.5703125" customWidth="1"/>
  </cols>
  <sheetData>
    <row r="2" spans="1:1" x14ac:dyDescent="0.25">
      <c r="A2" s="264" t="s">
        <v>353</v>
      </c>
    </row>
    <row r="3" spans="1:1" x14ac:dyDescent="0.25">
      <c r="A3" s="265" t="s">
        <v>354</v>
      </c>
    </row>
    <row r="4" spans="1:1" x14ac:dyDescent="0.25">
      <c r="A4" s="265" t="s">
        <v>410</v>
      </c>
    </row>
    <row r="6" spans="1:1" x14ac:dyDescent="0.25">
      <c r="A6" s="264" t="s">
        <v>355</v>
      </c>
    </row>
    <row r="7" spans="1:1" x14ac:dyDescent="0.25">
      <c r="A7" s="265" t="s">
        <v>356</v>
      </c>
    </row>
    <row r="8" spans="1:1" x14ac:dyDescent="0.25">
      <c r="A8" s="265" t="s">
        <v>357</v>
      </c>
    </row>
    <row r="9" spans="1:1" x14ac:dyDescent="0.25">
      <c r="A9" s="265" t="s">
        <v>411</v>
      </c>
    </row>
    <row r="10" spans="1:1" x14ac:dyDescent="0.25">
      <c r="A10" s="265" t="s">
        <v>358</v>
      </c>
    </row>
    <row r="12" spans="1:1" x14ac:dyDescent="0.25">
      <c r="A12" s="265" t="s">
        <v>359</v>
      </c>
    </row>
    <row r="13" spans="1:1" x14ac:dyDescent="0.25">
      <c r="A13" s="265" t="s">
        <v>360</v>
      </c>
    </row>
    <row r="15" spans="1:1" x14ac:dyDescent="0.25">
      <c r="A15" s="264" t="s">
        <v>361</v>
      </c>
    </row>
    <row r="16" spans="1:1" x14ac:dyDescent="0.25">
      <c r="A16" s="265" t="s">
        <v>362</v>
      </c>
    </row>
    <row r="17" spans="1:1" x14ac:dyDescent="0.25">
      <c r="A17" s="265" t="s">
        <v>412</v>
      </c>
    </row>
    <row r="18" spans="1:1" x14ac:dyDescent="0.25">
      <c r="A18" s="265" t="s">
        <v>413</v>
      </c>
    </row>
    <row r="20" spans="1:1" x14ac:dyDescent="0.25">
      <c r="A20" s="264" t="s">
        <v>363</v>
      </c>
    </row>
    <row r="21" spans="1:1" x14ac:dyDescent="0.25">
      <c r="A21" s="265" t="s">
        <v>364</v>
      </c>
    </row>
    <row r="22" spans="1:1" x14ac:dyDescent="0.25">
      <c r="A22" s="265" t="s">
        <v>365</v>
      </c>
    </row>
    <row r="23" spans="1:1" x14ac:dyDescent="0.25">
      <c r="A23" s="265" t="s">
        <v>414</v>
      </c>
    </row>
    <row r="25" spans="1:1" x14ac:dyDescent="0.25">
      <c r="A25" s="264" t="s">
        <v>366</v>
      </c>
    </row>
    <row r="26" spans="1:1" x14ac:dyDescent="0.25">
      <c r="A26" s="265" t="s">
        <v>380</v>
      </c>
    </row>
    <row r="28" spans="1:1" x14ac:dyDescent="0.25">
      <c r="A28" s="264" t="s">
        <v>367</v>
      </c>
    </row>
    <row r="29" spans="1:1" x14ac:dyDescent="0.25">
      <c r="A29" s="265" t="s">
        <v>368</v>
      </c>
    </row>
    <row r="31" spans="1:1" x14ac:dyDescent="0.25">
      <c r="A31" s="264" t="s">
        <v>160</v>
      </c>
    </row>
    <row r="32" spans="1:1" x14ac:dyDescent="0.25">
      <c r="A32" s="265" t="s">
        <v>381</v>
      </c>
    </row>
    <row r="34" spans="1:1" x14ac:dyDescent="0.25">
      <c r="A34" s="264" t="s">
        <v>382</v>
      </c>
    </row>
    <row r="35" spans="1:1" x14ac:dyDescent="0.25">
      <c r="A35" s="265" t="s">
        <v>369</v>
      </c>
    </row>
    <row r="36" spans="1:1" x14ac:dyDescent="0.25">
      <c r="A36" s="265" t="s">
        <v>370</v>
      </c>
    </row>
    <row r="37" spans="1:1" x14ac:dyDescent="0.25">
      <c r="A37" s="265" t="s">
        <v>371</v>
      </c>
    </row>
  </sheetData>
  <sheetProtection password="F0D8"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D12059"/>
  <sheetViews>
    <sheetView showGridLines="0" zoomScale="50" zoomScaleNormal="50" workbookViewId="0">
      <selection activeCell="J57" sqref="J57"/>
    </sheetView>
  </sheetViews>
  <sheetFormatPr defaultRowHeight="12.75" x14ac:dyDescent="0.2"/>
  <cols>
    <col min="1" max="1" width="14.7109375" style="10" customWidth="1"/>
    <col min="2" max="2" width="16.5703125" style="10" customWidth="1"/>
    <col min="3" max="3" width="16.7109375" style="10" customWidth="1"/>
    <col min="4" max="4" width="14.7109375" style="10" customWidth="1"/>
    <col min="5" max="6" width="16.7109375" style="10" customWidth="1"/>
    <col min="7" max="10" width="22.7109375" style="10" customWidth="1"/>
    <col min="11" max="14" width="16.7109375" style="10" customWidth="1"/>
    <col min="15" max="18" width="16.7109375" style="110" customWidth="1"/>
    <col min="19" max="20" width="16.7109375" style="10" customWidth="1"/>
    <col min="21" max="24" width="22.7109375" style="10" customWidth="1"/>
    <col min="25" max="34" width="16.7109375" style="10" customWidth="1"/>
    <col min="35" max="38" width="22.7109375" style="10" customWidth="1"/>
    <col min="39" max="42" width="16.7109375" style="10" customWidth="1"/>
    <col min="43" max="43" width="16.7109375" style="110" customWidth="1"/>
    <col min="44" max="48" width="16.7109375" style="10" customWidth="1"/>
    <col min="49" max="52" width="22.7109375" style="10" customWidth="1"/>
    <col min="53" max="56" width="16.7109375" style="10" customWidth="1"/>
    <col min="57" max="16384" width="9.140625" style="10"/>
  </cols>
  <sheetData>
    <row r="1" spans="1:56" ht="18" x14ac:dyDescent="0.25">
      <c r="A1" s="1262" t="s">
        <v>444</v>
      </c>
      <c r="B1" s="1262"/>
      <c r="C1" s="1262"/>
    </row>
    <row r="2" spans="1:56" ht="18.75" thickBot="1" x14ac:dyDescent="0.3">
      <c r="A2" s="1263" t="s">
        <v>452</v>
      </c>
      <c r="B2" s="1263"/>
      <c r="C2" s="1263"/>
      <c r="D2" s="1263"/>
      <c r="E2" s="1263"/>
      <c r="S2" s="1262"/>
      <c r="T2" s="1262"/>
      <c r="U2" s="1262"/>
      <c r="AG2" s="1262"/>
      <c r="AH2" s="1262"/>
      <c r="AI2" s="1262"/>
      <c r="AU2" s="1262"/>
      <c r="AV2" s="1262"/>
      <c r="AW2" s="1262"/>
    </row>
    <row r="3" spans="1:56" ht="20.100000000000001" customHeight="1" thickBot="1" x14ac:dyDescent="0.25">
      <c r="A3" s="1275" t="s">
        <v>121</v>
      </c>
      <c r="B3" s="1278"/>
      <c r="C3" s="1278"/>
      <c r="D3" s="1279"/>
      <c r="E3" s="1275" t="s">
        <v>445</v>
      </c>
      <c r="F3" s="1276"/>
      <c r="G3" s="1276"/>
      <c r="H3" s="1276"/>
      <c r="I3" s="1276"/>
      <c r="J3" s="1276"/>
      <c r="K3" s="1276"/>
      <c r="L3" s="1276"/>
      <c r="M3" s="1276"/>
      <c r="N3" s="1277"/>
      <c r="O3" s="1275" t="s">
        <v>122</v>
      </c>
      <c r="P3" s="1278"/>
      <c r="Q3" s="1278"/>
      <c r="R3" s="1279"/>
      <c r="S3" s="1275" t="s">
        <v>445</v>
      </c>
      <c r="T3" s="1276"/>
      <c r="U3" s="1276"/>
      <c r="V3" s="1276"/>
      <c r="W3" s="1276"/>
      <c r="X3" s="1276"/>
      <c r="Y3" s="1276"/>
      <c r="Z3" s="1276"/>
      <c r="AA3" s="1276"/>
      <c r="AB3" s="1276"/>
      <c r="AC3" s="1275" t="s">
        <v>36</v>
      </c>
      <c r="AD3" s="1278"/>
      <c r="AE3" s="1278"/>
      <c r="AF3" s="1279"/>
      <c r="AG3" s="1275" t="s">
        <v>445</v>
      </c>
      <c r="AH3" s="1276"/>
      <c r="AI3" s="1276"/>
      <c r="AJ3" s="1276"/>
      <c r="AK3" s="1276"/>
      <c r="AL3" s="1276"/>
      <c r="AM3" s="1276"/>
      <c r="AN3" s="1276"/>
      <c r="AO3" s="1276"/>
      <c r="AP3" s="1277"/>
      <c r="AQ3" s="1275" t="s">
        <v>36</v>
      </c>
      <c r="AR3" s="1278"/>
      <c r="AS3" s="1278"/>
      <c r="AT3" s="1279"/>
      <c r="AU3" s="1275" t="s">
        <v>445</v>
      </c>
      <c r="AV3" s="1276"/>
      <c r="AW3" s="1276"/>
      <c r="AX3" s="1276"/>
      <c r="AY3" s="1276"/>
      <c r="AZ3" s="1276"/>
      <c r="BA3" s="1276"/>
      <c r="BB3" s="1276"/>
      <c r="BC3" s="1276"/>
      <c r="BD3" s="1277"/>
    </row>
    <row r="4" spans="1:56" ht="19.5" customHeight="1" thickBot="1" x14ac:dyDescent="0.25">
      <c r="A4" s="1259" t="s">
        <v>409</v>
      </c>
      <c r="B4" s="1260"/>
      <c r="C4" s="1260"/>
      <c r="D4" s="1261"/>
      <c r="E4" s="1280" t="s">
        <v>123</v>
      </c>
      <c r="F4" s="1281"/>
      <c r="G4" s="1281"/>
      <c r="H4" s="1281"/>
      <c r="I4" s="1281"/>
      <c r="J4" s="1281"/>
      <c r="K4" s="1281"/>
      <c r="L4" s="1281"/>
      <c r="M4" s="1281"/>
      <c r="N4" s="1282"/>
      <c r="O4" s="1259" t="s">
        <v>409</v>
      </c>
      <c r="P4" s="1260"/>
      <c r="Q4" s="1260"/>
      <c r="R4" s="1261"/>
      <c r="S4" s="1283" t="s">
        <v>124</v>
      </c>
      <c r="T4" s="1284"/>
      <c r="U4" s="1284"/>
      <c r="V4" s="1284"/>
      <c r="W4" s="1284"/>
      <c r="X4" s="1284"/>
      <c r="Y4" s="1284"/>
      <c r="Z4" s="1284"/>
      <c r="AA4" s="1284"/>
      <c r="AB4" s="1284"/>
      <c r="AC4" s="1259" t="s">
        <v>409</v>
      </c>
      <c r="AD4" s="1260"/>
      <c r="AE4" s="1260"/>
      <c r="AF4" s="1261"/>
      <c r="AG4" s="1290" t="s">
        <v>350</v>
      </c>
      <c r="AH4" s="1291"/>
      <c r="AI4" s="1291"/>
      <c r="AJ4" s="1291"/>
      <c r="AK4" s="1291"/>
      <c r="AL4" s="1291"/>
      <c r="AM4" s="1291"/>
      <c r="AN4" s="1291"/>
      <c r="AO4" s="1291"/>
      <c r="AP4" s="1292"/>
      <c r="AQ4" s="1259" t="s">
        <v>409</v>
      </c>
      <c r="AR4" s="1260"/>
      <c r="AS4" s="1260"/>
      <c r="AT4" s="1261"/>
      <c r="AU4" s="1264" t="s">
        <v>351</v>
      </c>
      <c r="AV4" s="1265"/>
      <c r="AW4" s="1265"/>
      <c r="AX4" s="1265"/>
      <c r="AY4" s="1265"/>
      <c r="AZ4" s="1265"/>
      <c r="BA4" s="1265"/>
      <c r="BB4" s="1265"/>
      <c r="BC4" s="1265"/>
      <c r="BD4" s="1266"/>
    </row>
    <row r="5" spans="1:56" ht="20.100000000000001" customHeight="1" x14ac:dyDescent="0.25">
      <c r="A5" s="12" t="s">
        <v>125</v>
      </c>
      <c r="B5" s="13" t="s">
        <v>126</v>
      </c>
      <c r="C5" s="13" t="s">
        <v>127</v>
      </c>
      <c r="D5" s="14" t="s">
        <v>128</v>
      </c>
      <c r="E5" s="15" t="s">
        <v>125</v>
      </c>
      <c r="F5" s="16" t="s">
        <v>25</v>
      </c>
      <c r="G5" s="1267" t="s">
        <v>129</v>
      </c>
      <c r="H5" s="16" t="s">
        <v>130</v>
      </c>
      <c r="I5" s="16" t="s">
        <v>131</v>
      </c>
      <c r="J5" s="1267" t="s">
        <v>132</v>
      </c>
      <c r="K5" s="16" t="s">
        <v>133</v>
      </c>
      <c r="L5" s="16" t="s">
        <v>134</v>
      </c>
      <c r="M5" s="16" t="s">
        <v>135</v>
      </c>
      <c r="N5" s="17" t="s">
        <v>136</v>
      </c>
      <c r="O5" s="12" t="s">
        <v>125</v>
      </c>
      <c r="P5" s="13" t="s">
        <v>126</v>
      </c>
      <c r="Q5" s="13" t="s">
        <v>127</v>
      </c>
      <c r="R5" s="14" t="s">
        <v>128</v>
      </c>
      <c r="S5" s="18" t="s">
        <v>125</v>
      </c>
      <c r="T5" s="19" t="s">
        <v>25</v>
      </c>
      <c r="U5" s="1269" t="s">
        <v>129</v>
      </c>
      <c r="V5" s="20" t="s">
        <v>130</v>
      </c>
      <c r="W5" s="19" t="s">
        <v>131</v>
      </c>
      <c r="X5" s="19" t="s">
        <v>132</v>
      </c>
      <c r="Y5" s="19" t="s">
        <v>133</v>
      </c>
      <c r="Z5" s="19" t="s">
        <v>134</v>
      </c>
      <c r="AA5" s="19" t="s">
        <v>135</v>
      </c>
      <c r="AB5" s="21" t="s">
        <v>136</v>
      </c>
      <c r="AC5" s="12" t="s">
        <v>125</v>
      </c>
      <c r="AD5" s="13" t="s">
        <v>126</v>
      </c>
      <c r="AE5" s="13" t="s">
        <v>127</v>
      </c>
      <c r="AF5" s="14" t="s">
        <v>128</v>
      </c>
      <c r="AG5" s="22" t="s">
        <v>125</v>
      </c>
      <c r="AH5" s="23" t="s">
        <v>25</v>
      </c>
      <c r="AI5" s="1192" t="s">
        <v>137</v>
      </c>
      <c r="AJ5" s="23" t="s">
        <v>138</v>
      </c>
      <c r="AK5" s="23" t="s">
        <v>131</v>
      </c>
      <c r="AL5" s="1271" t="s">
        <v>132</v>
      </c>
      <c r="AM5" s="23" t="s">
        <v>133</v>
      </c>
      <c r="AN5" s="23" t="s">
        <v>134</v>
      </c>
      <c r="AO5" s="23" t="s">
        <v>135</v>
      </c>
      <c r="AP5" s="24" t="s">
        <v>136</v>
      </c>
      <c r="AQ5" s="12" t="s">
        <v>125</v>
      </c>
      <c r="AR5" s="13" t="s">
        <v>126</v>
      </c>
      <c r="AS5" s="13" t="s">
        <v>127</v>
      </c>
      <c r="AT5" s="14" t="s">
        <v>128</v>
      </c>
      <c r="AU5" s="242" t="s">
        <v>125</v>
      </c>
      <c r="AV5" s="243" t="s">
        <v>25</v>
      </c>
      <c r="AW5" s="1193" t="s">
        <v>137</v>
      </c>
      <c r="AX5" s="243" t="s">
        <v>138</v>
      </c>
      <c r="AY5" s="243" t="s">
        <v>131</v>
      </c>
      <c r="AZ5" s="1273" t="s">
        <v>132</v>
      </c>
      <c r="BA5" s="243" t="s">
        <v>133</v>
      </c>
      <c r="BB5" s="243" t="s">
        <v>134</v>
      </c>
      <c r="BC5" s="243" t="s">
        <v>135</v>
      </c>
      <c r="BD5" s="244" t="s">
        <v>136</v>
      </c>
    </row>
    <row r="6" spans="1:56" s="39" customFormat="1" ht="20.100000000000001" customHeight="1" thickBot="1" x14ac:dyDescent="0.3">
      <c r="A6" s="25" t="s">
        <v>109</v>
      </c>
      <c r="B6" s="26" t="s">
        <v>139</v>
      </c>
      <c r="C6" s="26" t="s">
        <v>140</v>
      </c>
      <c r="D6" s="27" t="s">
        <v>119</v>
      </c>
      <c r="E6" s="28" t="s">
        <v>109</v>
      </c>
      <c r="F6" s="29" t="s">
        <v>141</v>
      </c>
      <c r="G6" s="1268"/>
      <c r="H6" s="29" t="s">
        <v>602</v>
      </c>
      <c r="I6" s="29" t="s">
        <v>143</v>
      </c>
      <c r="J6" s="1268"/>
      <c r="K6" s="29" t="s">
        <v>144</v>
      </c>
      <c r="L6" s="29" t="s">
        <v>33</v>
      </c>
      <c r="M6" s="29" t="s">
        <v>140</v>
      </c>
      <c r="N6" s="30" t="s">
        <v>33</v>
      </c>
      <c r="O6" s="25" t="s">
        <v>109</v>
      </c>
      <c r="P6" s="26" t="s">
        <v>139</v>
      </c>
      <c r="Q6" s="26" t="s">
        <v>140</v>
      </c>
      <c r="R6" s="27" t="s">
        <v>119</v>
      </c>
      <c r="S6" s="31" t="s">
        <v>109</v>
      </c>
      <c r="T6" s="32" t="s">
        <v>141</v>
      </c>
      <c r="U6" s="1270"/>
      <c r="V6" s="33" t="s">
        <v>602</v>
      </c>
      <c r="W6" s="32" t="s">
        <v>143</v>
      </c>
      <c r="X6" s="32" t="s">
        <v>145</v>
      </c>
      <c r="Y6" s="32" t="s">
        <v>144</v>
      </c>
      <c r="Z6" s="32" t="s">
        <v>146</v>
      </c>
      <c r="AA6" s="32" t="s">
        <v>140</v>
      </c>
      <c r="AB6" s="34" t="s">
        <v>146</v>
      </c>
      <c r="AC6" s="25" t="s">
        <v>109</v>
      </c>
      <c r="AD6" s="26" t="s">
        <v>139</v>
      </c>
      <c r="AE6" s="26" t="s">
        <v>140</v>
      </c>
      <c r="AF6" s="27" t="s">
        <v>119</v>
      </c>
      <c r="AG6" s="35" t="s">
        <v>109</v>
      </c>
      <c r="AH6" s="36" t="s">
        <v>141</v>
      </c>
      <c r="AI6" s="37" t="s">
        <v>147</v>
      </c>
      <c r="AJ6" s="36" t="s">
        <v>602</v>
      </c>
      <c r="AK6" s="36" t="s">
        <v>143</v>
      </c>
      <c r="AL6" s="1272"/>
      <c r="AM6" s="36" t="s">
        <v>144</v>
      </c>
      <c r="AN6" s="36" t="s">
        <v>33</v>
      </c>
      <c r="AO6" s="36" t="s">
        <v>140</v>
      </c>
      <c r="AP6" s="38" t="s">
        <v>33</v>
      </c>
      <c r="AQ6" s="25" t="s">
        <v>109</v>
      </c>
      <c r="AR6" s="26" t="s">
        <v>139</v>
      </c>
      <c r="AS6" s="26" t="s">
        <v>140</v>
      </c>
      <c r="AT6" s="27" t="s">
        <v>119</v>
      </c>
      <c r="AU6" s="245" t="s">
        <v>109</v>
      </c>
      <c r="AV6" s="246" t="s">
        <v>141</v>
      </c>
      <c r="AW6" s="247" t="s">
        <v>147</v>
      </c>
      <c r="AX6" s="246" t="s">
        <v>602</v>
      </c>
      <c r="AY6" s="246" t="s">
        <v>143</v>
      </c>
      <c r="AZ6" s="1274"/>
      <c r="BA6" s="246" t="s">
        <v>144</v>
      </c>
      <c r="BB6" s="246" t="s">
        <v>33</v>
      </c>
      <c r="BC6" s="246" t="s">
        <v>140</v>
      </c>
      <c r="BD6" s="248" t="s">
        <v>33</v>
      </c>
    </row>
    <row r="7" spans="1:56" s="59" customFormat="1" ht="20.100000000000001" customHeight="1" x14ac:dyDescent="0.25">
      <c r="A7" s="40">
        <v>15</v>
      </c>
      <c r="B7" s="41" t="s">
        <v>148</v>
      </c>
      <c r="C7" s="42">
        <v>0.66900000000000004</v>
      </c>
      <c r="D7" s="43">
        <v>85</v>
      </c>
      <c r="E7" s="44">
        <v>150</v>
      </c>
      <c r="F7" s="45">
        <v>3.49</v>
      </c>
      <c r="G7" s="46">
        <f>J7/I7</f>
        <v>338709.67741935485</v>
      </c>
      <c r="H7" s="47">
        <v>2100</v>
      </c>
      <c r="I7" s="48">
        <v>0.93</v>
      </c>
      <c r="J7" s="46">
        <f>E7*H7</f>
        <v>315000</v>
      </c>
      <c r="K7" s="45">
        <f t="shared" ref="K7:K34" si="0">G7/F7/1000</f>
        <v>97.051483501247802</v>
      </c>
      <c r="L7" s="45">
        <f>ROUNDUP(K7/0.225,2)</f>
        <v>431.34</v>
      </c>
      <c r="M7" s="49">
        <f>K7/3/12</f>
        <v>2.6958745417013277</v>
      </c>
      <c r="N7" s="50">
        <f>ROUNDUP(M7/0.225,2)</f>
        <v>11.99</v>
      </c>
      <c r="O7" s="40">
        <v>15</v>
      </c>
      <c r="P7" s="41" t="s">
        <v>148</v>
      </c>
      <c r="Q7" s="42">
        <v>0.66900000000000004</v>
      </c>
      <c r="R7" s="43">
        <v>85</v>
      </c>
      <c r="S7" s="44">
        <v>150</v>
      </c>
      <c r="T7" s="51">
        <v>3.3</v>
      </c>
      <c r="U7" s="52">
        <f>X7/W7</f>
        <v>338709.67741935485</v>
      </c>
      <c r="V7" s="47">
        <v>2100</v>
      </c>
      <c r="W7" s="53">
        <v>0.93</v>
      </c>
      <c r="X7" s="52">
        <f>S7*V7</f>
        <v>315000</v>
      </c>
      <c r="Y7" s="51">
        <f t="shared" ref="Y7:Y34" si="1">U7/T7/1000</f>
        <v>102.6392961876833</v>
      </c>
      <c r="Z7" s="51">
        <f>ROUNDUP(Y7/0.326,2)</f>
        <v>314.84999999999997</v>
      </c>
      <c r="AA7" s="700">
        <f>Y7/3/12</f>
        <v>2.8510915607689804</v>
      </c>
      <c r="AB7" s="54">
        <f>ROUNDUP(AA7/0.326,2)</f>
        <v>8.75</v>
      </c>
      <c r="AC7" s="40">
        <v>15</v>
      </c>
      <c r="AD7" s="41" t="s">
        <v>148</v>
      </c>
      <c r="AE7" s="42">
        <v>0.66900000000000004</v>
      </c>
      <c r="AF7" s="43">
        <v>85</v>
      </c>
      <c r="AG7" s="44">
        <v>150</v>
      </c>
      <c r="AH7" s="55">
        <v>4.68</v>
      </c>
      <c r="AI7" s="56">
        <f>AL7/AK7</f>
        <v>338709.67741935485</v>
      </c>
      <c r="AJ7" s="47">
        <v>2100</v>
      </c>
      <c r="AK7" s="48">
        <v>0.93</v>
      </c>
      <c r="AL7" s="56">
        <f>AG7*AJ7</f>
        <v>315000</v>
      </c>
      <c r="AM7" s="55">
        <f>AI7/AH7/1000</f>
        <v>72.373862696443354</v>
      </c>
      <c r="AN7" s="55">
        <f>ROUNDUP(AM7/0.667,2)</f>
        <v>108.51</v>
      </c>
      <c r="AO7" s="57">
        <f>AM7/3/12</f>
        <v>2.0103850749012042</v>
      </c>
      <c r="AP7" s="58">
        <f>ROUNDUP(AO7/0.667,2)</f>
        <v>3.0199999999999996</v>
      </c>
      <c r="AQ7" s="40">
        <v>15</v>
      </c>
      <c r="AR7" s="41" t="s">
        <v>148</v>
      </c>
      <c r="AS7" s="42">
        <v>0.66900000000000004</v>
      </c>
      <c r="AT7" s="43">
        <v>85</v>
      </c>
      <c r="AU7" s="44">
        <v>0</v>
      </c>
      <c r="AV7" s="249">
        <v>4.3609999999999998</v>
      </c>
      <c r="AW7" s="250" t="e">
        <f>AZ7/AY7</f>
        <v>#DIV/0!</v>
      </c>
      <c r="AX7" s="47">
        <v>0</v>
      </c>
      <c r="AY7" s="48">
        <v>0</v>
      </c>
      <c r="AZ7" s="250">
        <f>AU7*AX7</f>
        <v>0</v>
      </c>
      <c r="BA7" s="249" t="e">
        <f>AW7/AV7/1000</f>
        <v>#DIV/0!</v>
      </c>
      <c r="BB7" s="249" t="e">
        <f>ROUNDUP(BA7/0.65,2)</f>
        <v>#DIV/0!</v>
      </c>
      <c r="BC7" s="251" t="e">
        <f>BA7/3/12</f>
        <v>#DIV/0!</v>
      </c>
      <c r="BD7" s="252" t="e">
        <f>ROUNDUP(BC7/0.65,2)</f>
        <v>#DIV/0!</v>
      </c>
    </row>
    <row r="8" spans="1:56" s="59" customFormat="1" ht="20.100000000000001" customHeight="1" x14ac:dyDescent="0.25">
      <c r="A8" s="60">
        <v>20</v>
      </c>
      <c r="B8" s="61" t="s">
        <v>148</v>
      </c>
      <c r="C8" s="62">
        <v>0.69499999999999995</v>
      </c>
      <c r="D8" s="63">
        <v>100</v>
      </c>
      <c r="E8" s="64">
        <v>20</v>
      </c>
      <c r="F8" s="65">
        <v>3.49</v>
      </c>
      <c r="G8" s="46">
        <f t="shared" ref="G8:G34" si="2">J8/I8</f>
        <v>45161.290322580644</v>
      </c>
      <c r="H8" s="66">
        <f>H7</f>
        <v>2100</v>
      </c>
      <c r="I8" s="67">
        <f>I7</f>
        <v>0.93</v>
      </c>
      <c r="J8" s="46">
        <f t="shared" ref="J8:J34" si="3">E8*H8</f>
        <v>42000</v>
      </c>
      <c r="K8" s="65">
        <f t="shared" si="0"/>
        <v>12.940197800166372</v>
      </c>
      <c r="L8" s="65">
        <f t="shared" ref="L8:L34" si="4">ROUNDUP(K8/0.225,2)</f>
        <v>57.519999999999996</v>
      </c>
      <c r="M8" s="68">
        <f t="shared" ref="M8:M34" si="5">K8/3/12</f>
        <v>0.35944993889351035</v>
      </c>
      <c r="N8" s="69">
        <f t="shared" ref="N8:N34" si="6">ROUNDUP(M8/0.225,2)</f>
        <v>1.6</v>
      </c>
      <c r="O8" s="60">
        <v>20</v>
      </c>
      <c r="P8" s="61" t="s">
        <v>148</v>
      </c>
      <c r="Q8" s="62">
        <v>0.69499999999999995</v>
      </c>
      <c r="R8" s="63">
        <v>100</v>
      </c>
      <c r="S8" s="70">
        <v>20</v>
      </c>
      <c r="T8" s="71">
        <v>3.3</v>
      </c>
      <c r="U8" s="52">
        <f t="shared" ref="U8:U34" si="7">X8/W8</f>
        <v>45161.290322580644</v>
      </c>
      <c r="V8" s="72">
        <f>V7</f>
        <v>2100</v>
      </c>
      <c r="W8" s="73">
        <f>W7</f>
        <v>0.93</v>
      </c>
      <c r="X8" s="52">
        <f t="shared" ref="X8:X34" si="8">S8*V8</f>
        <v>42000</v>
      </c>
      <c r="Y8" s="71">
        <f t="shared" si="1"/>
        <v>13.685239491691105</v>
      </c>
      <c r="Z8" s="71">
        <f t="shared" ref="Z8:Z34" si="9">ROUNDUP(Y8/0.326,2)</f>
        <v>41.98</v>
      </c>
      <c r="AA8" s="700">
        <f t="shared" ref="AA8:AA34" si="10">Y8/3/12</f>
        <v>0.38014554143586404</v>
      </c>
      <c r="AB8" s="54">
        <f t="shared" ref="AB8:AB34" si="11">ROUNDUP(AA8/0.326,2)</f>
        <v>1.17</v>
      </c>
      <c r="AC8" s="60">
        <v>20</v>
      </c>
      <c r="AD8" s="61" t="s">
        <v>148</v>
      </c>
      <c r="AE8" s="62">
        <v>0.69499999999999995</v>
      </c>
      <c r="AF8" s="63">
        <v>100</v>
      </c>
      <c r="AG8" s="74">
        <v>20</v>
      </c>
      <c r="AH8" s="75">
        <v>4.68</v>
      </c>
      <c r="AI8" s="56">
        <f t="shared" ref="AI8:AI34" si="12">AL8/AK8</f>
        <v>45161.290322580644</v>
      </c>
      <c r="AJ8" s="253">
        <f>AJ7</f>
        <v>2100</v>
      </c>
      <c r="AK8" s="76">
        <f>AK7</f>
        <v>0.93</v>
      </c>
      <c r="AL8" s="56">
        <f t="shared" ref="AL8:AL34" si="13">AG8*AJ8</f>
        <v>42000</v>
      </c>
      <c r="AM8" s="75">
        <f t="shared" ref="AM8:AM34" si="14">AI8/AH8/1000</f>
        <v>9.6498483595257785</v>
      </c>
      <c r="AN8" s="75">
        <f>ROUNDUP(AM8/0.667,2)</f>
        <v>14.47</v>
      </c>
      <c r="AO8" s="77">
        <f t="shared" ref="AO8:AO19" si="15">AM8/3/12</f>
        <v>0.26805134332016051</v>
      </c>
      <c r="AP8" s="78">
        <f t="shared" ref="AP8:AP34" si="16">ROUNDUP(AO8/0.667,2)</f>
        <v>0.41000000000000003</v>
      </c>
      <c r="AQ8" s="60">
        <v>20</v>
      </c>
      <c r="AR8" s="61" t="s">
        <v>148</v>
      </c>
      <c r="AS8" s="62">
        <v>0.69499999999999995</v>
      </c>
      <c r="AT8" s="63">
        <v>100</v>
      </c>
      <c r="AU8" s="254">
        <v>20</v>
      </c>
      <c r="AV8" s="249">
        <v>4.3609999999999998</v>
      </c>
      <c r="AW8" s="250" t="e">
        <f t="shared" ref="AW8:AW34" si="17">AZ8/AY8</f>
        <v>#DIV/0!</v>
      </c>
      <c r="AX8" s="255">
        <f>AX7</f>
        <v>0</v>
      </c>
      <c r="AY8" s="256">
        <f>AY7</f>
        <v>0</v>
      </c>
      <c r="AZ8" s="250">
        <f t="shared" ref="AZ8:AZ34" si="18">AU8*AX8</f>
        <v>0</v>
      </c>
      <c r="BA8" s="257" t="e">
        <f t="shared" ref="BA8:BA34" si="19">AW8/AV8/1000</f>
        <v>#DIV/0!</v>
      </c>
      <c r="BB8" s="249" t="e">
        <f t="shared" ref="BB8:BB34" si="20">ROUNDUP(BA8/0.65,2)</f>
        <v>#DIV/0!</v>
      </c>
      <c r="BC8" s="258" t="e">
        <f t="shared" ref="BC8:BC19" si="21">BA8/3/12</f>
        <v>#DIV/0!</v>
      </c>
      <c r="BD8" s="252" t="e">
        <f t="shared" ref="BD8:BD34" si="22">ROUNDUP(BC8/0.65,2)</f>
        <v>#DIV/0!</v>
      </c>
    </row>
    <row r="9" spans="1:56" s="59" customFormat="1" ht="20.100000000000001" customHeight="1" x14ac:dyDescent="0.25">
      <c r="A9" s="60">
        <v>25</v>
      </c>
      <c r="B9" s="61" t="s">
        <v>148</v>
      </c>
      <c r="C9" s="62">
        <v>0.72</v>
      </c>
      <c r="D9" s="63">
        <v>120</v>
      </c>
      <c r="E9" s="64">
        <v>25</v>
      </c>
      <c r="F9" s="65">
        <v>3.49</v>
      </c>
      <c r="G9" s="46">
        <f t="shared" si="2"/>
        <v>56451.612903225803</v>
      </c>
      <c r="H9" s="66">
        <f t="shared" ref="H9:I24" si="23">H8</f>
        <v>2100</v>
      </c>
      <c r="I9" s="67">
        <f t="shared" si="23"/>
        <v>0.93</v>
      </c>
      <c r="J9" s="46">
        <f t="shared" si="3"/>
        <v>52500</v>
      </c>
      <c r="K9" s="65">
        <f t="shared" si="0"/>
        <v>16.175247250207967</v>
      </c>
      <c r="L9" s="65">
        <f t="shared" si="4"/>
        <v>71.89</v>
      </c>
      <c r="M9" s="68">
        <f t="shared" si="5"/>
        <v>0.44931242361688795</v>
      </c>
      <c r="N9" s="69">
        <f t="shared" si="6"/>
        <v>2</v>
      </c>
      <c r="O9" s="60">
        <v>25</v>
      </c>
      <c r="P9" s="61" t="s">
        <v>148</v>
      </c>
      <c r="Q9" s="62">
        <v>0.72</v>
      </c>
      <c r="R9" s="63">
        <v>120</v>
      </c>
      <c r="S9" s="70">
        <v>25</v>
      </c>
      <c r="T9" s="71">
        <v>3.3</v>
      </c>
      <c r="U9" s="52">
        <f t="shared" si="7"/>
        <v>56451.612903225803</v>
      </c>
      <c r="V9" s="72">
        <f t="shared" ref="V9:W24" si="24">V8</f>
        <v>2100</v>
      </c>
      <c r="W9" s="73">
        <f t="shared" si="24"/>
        <v>0.93</v>
      </c>
      <c r="X9" s="52">
        <f t="shared" si="8"/>
        <v>52500</v>
      </c>
      <c r="Y9" s="71">
        <f t="shared" si="1"/>
        <v>17.106549364613883</v>
      </c>
      <c r="Z9" s="71">
        <f t="shared" si="9"/>
        <v>52.48</v>
      </c>
      <c r="AA9" s="700">
        <f t="shared" si="10"/>
        <v>0.47518192679483007</v>
      </c>
      <c r="AB9" s="54">
        <f t="shared" si="11"/>
        <v>1.46</v>
      </c>
      <c r="AC9" s="60">
        <v>25</v>
      </c>
      <c r="AD9" s="61" t="s">
        <v>148</v>
      </c>
      <c r="AE9" s="62">
        <v>0.72</v>
      </c>
      <c r="AF9" s="63">
        <v>120</v>
      </c>
      <c r="AG9" s="74">
        <v>25</v>
      </c>
      <c r="AH9" s="75">
        <v>4.68</v>
      </c>
      <c r="AI9" s="56">
        <f t="shared" si="12"/>
        <v>56451.612903225803</v>
      </c>
      <c r="AJ9" s="253">
        <f t="shared" ref="AJ9:AK24" si="25">AJ8</f>
        <v>2100</v>
      </c>
      <c r="AK9" s="76">
        <f t="shared" si="25"/>
        <v>0.93</v>
      </c>
      <c r="AL9" s="56">
        <f t="shared" si="13"/>
        <v>52500</v>
      </c>
      <c r="AM9" s="75">
        <f t="shared" si="14"/>
        <v>12.062310449407223</v>
      </c>
      <c r="AN9" s="75">
        <f t="shared" ref="AN9:AN34" si="26">ROUNDUP(AM9/0.667,2)</f>
        <v>18.09</v>
      </c>
      <c r="AO9" s="77">
        <f t="shared" si="15"/>
        <v>0.33506417915020065</v>
      </c>
      <c r="AP9" s="78">
        <f t="shared" si="16"/>
        <v>0.51</v>
      </c>
      <c r="AQ9" s="60">
        <v>25</v>
      </c>
      <c r="AR9" s="61" t="s">
        <v>148</v>
      </c>
      <c r="AS9" s="62">
        <v>0.72</v>
      </c>
      <c r="AT9" s="63">
        <v>120</v>
      </c>
      <c r="AU9" s="254">
        <v>25</v>
      </c>
      <c r="AV9" s="249">
        <v>4.3609999999999998</v>
      </c>
      <c r="AW9" s="250" t="e">
        <f t="shared" si="17"/>
        <v>#DIV/0!</v>
      </c>
      <c r="AX9" s="255">
        <f t="shared" ref="AX9:AY24" si="27">AX8</f>
        <v>0</v>
      </c>
      <c r="AY9" s="256">
        <f t="shared" si="27"/>
        <v>0</v>
      </c>
      <c r="AZ9" s="250">
        <f t="shared" si="18"/>
        <v>0</v>
      </c>
      <c r="BA9" s="257" t="e">
        <f t="shared" si="19"/>
        <v>#DIV/0!</v>
      </c>
      <c r="BB9" s="249" t="e">
        <f t="shared" si="20"/>
        <v>#DIV/0!</v>
      </c>
      <c r="BC9" s="258" t="e">
        <f t="shared" si="21"/>
        <v>#DIV/0!</v>
      </c>
      <c r="BD9" s="252" t="e">
        <f t="shared" si="22"/>
        <v>#DIV/0!</v>
      </c>
    </row>
    <row r="10" spans="1:56" s="59" customFormat="1" ht="20.100000000000001" customHeight="1" x14ac:dyDescent="0.25">
      <c r="A10" s="60">
        <v>30</v>
      </c>
      <c r="B10" s="61" t="s">
        <v>148</v>
      </c>
      <c r="C10" s="62">
        <v>0.94499999999999995</v>
      </c>
      <c r="D10" s="63">
        <v>150</v>
      </c>
      <c r="E10" s="64">
        <v>30</v>
      </c>
      <c r="F10" s="65">
        <v>3.49</v>
      </c>
      <c r="G10" s="46">
        <f t="shared" si="2"/>
        <v>67741.93548387097</v>
      </c>
      <c r="H10" s="66">
        <f t="shared" si="23"/>
        <v>2100</v>
      </c>
      <c r="I10" s="67">
        <f t="shared" si="23"/>
        <v>0.93</v>
      </c>
      <c r="J10" s="46">
        <f t="shared" si="3"/>
        <v>63000</v>
      </c>
      <c r="K10" s="65">
        <f t="shared" si="0"/>
        <v>19.41029670024956</v>
      </c>
      <c r="L10" s="65">
        <f t="shared" si="4"/>
        <v>86.27000000000001</v>
      </c>
      <c r="M10" s="68">
        <f t="shared" si="5"/>
        <v>0.5391749083402656</v>
      </c>
      <c r="N10" s="69">
        <f t="shared" si="6"/>
        <v>2.4</v>
      </c>
      <c r="O10" s="60">
        <v>30</v>
      </c>
      <c r="P10" s="61" t="s">
        <v>148</v>
      </c>
      <c r="Q10" s="62">
        <v>0.94499999999999995</v>
      </c>
      <c r="R10" s="63">
        <v>150</v>
      </c>
      <c r="S10" s="70">
        <v>30</v>
      </c>
      <c r="T10" s="71">
        <v>3.3</v>
      </c>
      <c r="U10" s="52">
        <f t="shared" si="7"/>
        <v>67741.93548387097</v>
      </c>
      <c r="V10" s="72">
        <f t="shared" si="24"/>
        <v>2100</v>
      </c>
      <c r="W10" s="73">
        <f t="shared" si="24"/>
        <v>0.93</v>
      </c>
      <c r="X10" s="52">
        <f t="shared" si="8"/>
        <v>63000</v>
      </c>
      <c r="Y10" s="71">
        <f t="shared" si="1"/>
        <v>20.527859237536656</v>
      </c>
      <c r="Z10" s="71">
        <f t="shared" si="9"/>
        <v>62.97</v>
      </c>
      <c r="AA10" s="700">
        <f t="shared" si="10"/>
        <v>0.57021831215379604</v>
      </c>
      <c r="AB10" s="54">
        <f t="shared" si="11"/>
        <v>1.75</v>
      </c>
      <c r="AC10" s="60">
        <v>30</v>
      </c>
      <c r="AD10" s="61" t="s">
        <v>148</v>
      </c>
      <c r="AE10" s="62">
        <v>0.94499999999999995</v>
      </c>
      <c r="AF10" s="63">
        <v>150</v>
      </c>
      <c r="AG10" s="74">
        <v>30</v>
      </c>
      <c r="AH10" s="75">
        <v>4.68</v>
      </c>
      <c r="AI10" s="56">
        <f t="shared" si="12"/>
        <v>67741.93548387097</v>
      </c>
      <c r="AJ10" s="253">
        <f t="shared" si="25"/>
        <v>2100</v>
      </c>
      <c r="AK10" s="76">
        <f t="shared" si="25"/>
        <v>0.93</v>
      </c>
      <c r="AL10" s="56">
        <f t="shared" si="13"/>
        <v>63000</v>
      </c>
      <c r="AM10" s="75">
        <f t="shared" si="14"/>
        <v>14.47477253928867</v>
      </c>
      <c r="AN10" s="75">
        <f t="shared" si="26"/>
        <v>21.71</v>
      </c>
      <c r="AO10" s="77">
        <f t="shared" si="15"/>
        <v>0.40207701498024084</v>
      </c>
      <c r="AP10" s="78">
        <f t="shared" si="16"/>
        <v>0.61</v>
      </c>
      <c r="AQ10" s="60">
        <v>30</v>
      </c>
      <c r="AR10" s="61" t="s">
        <v>148</v>
      </c>
      <c r="AS10" s="62">
        <v>0.94499999999999995</v>
      </c>
      <c r="AT10" s="63">
        <v>150</v>
      </c>
      <c r="AU10" s="254">
        <v>30</v>
      </c>
      <c r="AV10" s="249">
        <v>4.3609999999999998</v>
      </c>
      <c r="AW10" s="250" t="e">
        <f t="shared" si="17"/>
        <v>#DIV/0!</v>
      </c>
      <c r="AX10" s="255">
        <f t="shared" si="27"/>
        <v>0</v>
      </c>
      <c r="AY10" s="256">
        <f t="shared" si="27"/>
        <v>0</v>
      </c>
      <c r="AZ10" s="250">
        <f t="shared" si="18"/>
        <v>0</v>
      </c>
      <c r="BA10" s="257" t="e">
        <f t="shared" si="19"/>
        <v>#DIV/0!</v>
      </c>
      <c r="BB10" s="249" t="e">
        <f t="shared" si="20"/>
        <v>#DIV/0!</v>
      </c>
      <c r="BC10" s="258" t="e">
        <f t="shared" si="21"/>
        <v>#DIV/0!</v>
      </c>
      <c r="BD10" s="252" t="e">
        <f t="shared" si="22"/>
        <v>#DIV/0!</v>
      </c>
    </row>
    <row r="11" spans="1:56" s="59" customFormat="1" ht="20.100000000000001" customHeight="1" x14ac:dyDescent="0.25">
      <c r="A11" s="60">
        <v>35</v>
      </c>
      <c r="B11" s="61" t="s">
        <v>148</v>
      </c>
      <c r="C11" s="62">
        <v>0.97799999999999998</v>
      </c>
      <c r="D11" s="63">
        <v>190</v>
      </c>
      <c r="E11" s="64">
        <v>35</v>
      </c>
      <c r="F11" s="65">
        <v>3.49</v>
      </c>
      <c r="G11" s="46">
        <f t="shared" si="2"/>
        <v>79032.258064516122</v>
      </c>
      <c r="H11" s="66">
        <f t="shared" si="23"/>
        <v>2100</v>
      </c>
      <c r="I11" s="67">
        <f t="shared" si="23"/>
        <v>0.93</v>
      </c>
      <c r="J11" s="46">
        <f t="shared" si="3"/>
        <v>73500</v>
      </c>
      <c r="K11" s="65">
        <f t="shared" si="0"/>
        <v>22.645346150291154</v>
      </c>
      <c r="L11" s="65">
        <f t="shared" si="4"/>
        <v>100.65</v>
      </c>
      <c r="M11" s="68">
        <f t="shared" si="5"/>
        <v>0.62903739306364315</v>
      </c>
      <c r="N11" s="69">
        <f t="shared" si="6"/>
        <v>2.8</v>
      </c>
      <c r="O11" s="60">
        <v>35</v>
      </c>
      <c r="P11" s="61" t="s">
        <v>148</v>
      </c>
      <c r="Q11" s="62">
        <v>0.97799999999999998</v>
      </c>
      <c r="R11" s="63">
        <v>190</v>
      </c>
      <c r="S11" s="70">
        <v>35</v>
      </c>
      <c r="T11" s="71">
        <v>3.3</v>
      </c>
      <c r="U11" s="52">
        <f t="shared" si="7"/>
        <v>79032.258064516122</v>
      </c>
      <c r="V11" s="72">
        <f t="shared" si="24"/>
        <v>2100</v>
      </c>
      <c r="W11" s="73">
        <f t="shared" si="24"/>
        <v>0.93</v>
      </c>
      <c r="X11" s="52">
        <f t="shared" si="8"/>
        <v>73500</v>
      </c>
      <c r="Y11" s="71">
        <f t="shared" si="1"/>
        <v>23.949169110459433</v>
      </c>
      <c r="Z11" s="71">
        <f t="shared" si="9"/>
        <v>73.47</v>
      </c>
      <c r="AA11" s="700">
        <f t="shared" si="10"/>
        <v>0.66525469751276201</v>
      </c>
      <c r="AB11" s="54">
        <f t="shared" si="11"/>
        <v>2.0499999999999998</v>
      </c>
      <c r="AC11" s="60">
        <v>35</v>
      </c>
      <c r="AD11" s="61" t="s">
        <v>148</v>
      </c>
      <c r="AE11" s="62">
        <v>0.97799999999999998</v>
      </c>
      <c r="AF11" s="63">
        <v>190</v>
      </c>
      <c r="AG11" s="74">
        <v>35</v>
      </c>
      <c r="AH11" s="75">
        <v>4.68</v>
      </c>
      <c r="AI11" s="56">
        <f t="shared" si="12"/>
        <v>79032.258064516122</v>
      </c>
      <c r="AJ11" s="253">
        <f t="shared" si="25"/>
        <v>2100</v>
      </c>
      <c r="AK11" s="76">
        <f t="shared" si="25"/>
        <v>0.93</v>
      </c>
      <c r="AL11" s="56">
        <f t="shared" si="13"/>
        <v>73500</v>
      </c>
      <c r="AM11" s="75">
        <f t="shared" si="14"/>
        <v>16.887234629170113</v>
      </c>
      <c r="AN11" s="75">
        <f t="shared" si="26"/>
        <v>25.32</v>
      </c>
      <c r="AO11" s="77">
        <f t="shared" si="15"/>
        <v>0.46908985081028093</v>
      </c>
      <c r="AP11" s="78">
        <f t="shared" si="16"/>
        <v>0.71</v>
      </c>
      <c r="AQ11" s="60">
        <v>35</v>
      </c>
      <c r="AR11" s="61" t="s">
        <v>148</v>
      </c>
      <c r="AS11" s="62">
        <v>0.97799999999999998</v>
      </c>
      <c r="AT11" s="63">
        <v>190</v>
      </c>
      <c r="AU11" s="254">
        <v>35</v>
      </c>
      <c r="AV11" s="249">
        <v>4.3609999999999998</v>
      </c>
      <c r="AW11" s="250" t="e">
        <f t="shared" si="17"/>
        <v>#DIV/0!</v>
      </c>
      <c r="AX11" s="255">
        <f t="shared" si="27"/>
        <v>0</v>
      </c>
      <c r="AY11" s="256">
        <f t="shared" si="27"/>
        <v>0</v>
      </c>
      <c r="AZ11" s="250">
        <f t="shared" si="18"/>
        <v>0</v>
      </c>
      <c r="BA11" s="257" t="e">
        <f t="shared" si="19"/>
        <v>#DIV/0!</v>
      </c>
      <c r="BB11" s="249" t="e">
        <f t="shared" si="20"/>
        <v>#DIV/0!</v>
      </c>
      <c r="BC11" s="258" t="e">
        <f t="shared" si="21"/>
        <v>#DIV/0!</v>
      </c>
      <c r="BD11" s="252" t="e">
        <f t="shared" si="22"/>
        <v>#DIV/0!</v>
      </c>
    </row>
    <row r="12" spans="1:56" s="59" customFormat="1" ht="20.100000000000001" customHeight="1" x14ac:dyDescent="0.25">
      <c r="A12" s="60">
        <v>40</v>
      </c>
      <c r="B12" s="61" t="s">
        <v>148</v>
      </c>
      <c r="C12" s="62">
        <v>1</v>
      </c>
      <c r="D12" s="63">
        <v>230</v>
      </c>
      <c r="E12" s="64">
        <v>40</v>
      </c>
      <c r="F12" s="65">
        <v>3.49</v>
      </c>
      <c r="G12" s="46">
        <f t="shared" si="2"/>
        <v>90322.580645161288</v>
      </c>
      <c r="H12" s="66">
        <f t="shared" si="23"/>
        <v>2100</v>
      </c>
      <c r="I12" s="67">
        <f t="shared" si="23"/>
        <v>0.93</v>
      </c>
      <c r="J12" s="46">
        <f t="shared" si="3"/>
        <v>84000</v>
      </c>
      <c r="K12" s="65">
        <f t="shared" si="0"/>
        <v>25.880395600332744</v>
      </c>
      <c r="L12" s="65">
        <f t="shared" si="4"/>
        <v>115.03</v>
      </c>
      <c r="M12" s="68">
        <f t="shared" si="5"/>
        <v>0.71889987778702069</v>
      </c>
      <c r="N12" s="69">
        <f t="shared" si="6"/>
        <v>3.1999999999999997</v>
      </c>
      <c r="O12" s="60">
        <v>40</v>
      </c>
      <c r="P12" s="61" t="s">
        <v>148</v>
      </c>
      <c r="Q12" s="62">
        <v>1</v>
      </c>
      <c r="R12" s="63">
        <v>230</v>
      </c>
      <c r="S12" s="70">
        <v>40</v>
      </c>
      <c r="T12" s="71">
        <v>3.3</v>
      </c>
      <c r="U12" s="52">
        <f t="shared" si="7"/>
        <v>90322.580645161288</v>
      </c>
      <c r="V12" s="72">
        <f t="shared" si="24"/>
        <v>2100</v>
      </c>
      <c r="W12" s="73">
        <f t="shared" si="24"/>
        <v>0.93</v>
      </c>
      <c r="X12" s="52">
        <f t="shared" si="8"/>
        <v>84000</v>
      </c>
      <c r="Y12" s="71">
        <f t="shared" si="1"/>
        <v>27.37047898338221</v>
      </c>
      <c r="Z12" s="71">
        <f t="shared" si="9"/>
        <v>83.960000000000008</v>
      </c>
      <c r="AA12" s="700">
        <f t="shared" si="10"/>
        <v>0.76029108287172809</v>
      </c>
      <c r="AB12" s="54">
        <f t="shared" si="11"/>
        <v>2.34</v>
      </c>
      <c r="AC12" s="60">
        <v>40</v>
      </c>
      <c r="AD12" s="61" t="s">
        <v>148</v>
      </c>
      <c r="AE12" s="62">
        <v>1</v>
      </c>
      <c r="AF12" s="63">
        <v>230</v>
      </c>
      <c r="AG12" s="74">
        <v>40</v>
      </c>
      <c r="AH12" s="75">
        <v>4.68</v>
      </c>
      <c r="AI12" s="56">
        <f t="shared" si="12"/>
        <v>90322.580645161288</v>
      </c>
      <c r="AJ12" s="253">
        <f t="shared" si="25"/>
        <v>2100</v>
      </c>
      <c r="AK12" s="76">
        <f t="shared" si="25"/>
        <v>0.93</v>
      </c>
      <c r="AL12" s="56">
        <f t="shared" si="13"/>
        <v>84000</v>
      </c>
      <c r="AM12" s="75">
        <f t="shared" si="14"/>
        <v>19.299696719051557</v>
      </c>
      <c r="AN12" s="75">
        <f t="shared" si="26"/>
        <v>28.94</v>
      </c>
      <c r="AO12" s="77">
        <f t="shared" si="15"/>
        <v>0.53610268664032101</v>
      </c>
      <c r="AP12" s="78">
        <f t="shared" si="16"/>
        <v>0.81</v>
      </c>
      <c r="AQ12" s="60">
        <v>40</v>
      </c>
      <c r="AR12" s="61" t="s">
        <v>148</v>
      </c>
      <c r="AS12" s="62">
        <v>1</v>
      </c>
      <c r="AT12" s="63">
        <v>230</v>
      </c>
      <c r="AU12" s="254">
        <v>40</v>
      </c>
      <c r="AV12" s="249">
        <v>4.3609999999999998</v>
      </c>
      <c r="AW12" s="250" t="e">
        <f t="shared" si="17"/>
        <v>#DIV/0!</v>
      </c>
      <c r="AX12" s="255">
        <f t="shared" si="27"/>
        <v>0</v>
      </c>
      <c r="AY12" s="256">
        <f t="shared" si="27"/>
        <v>0</v>
      </c>
      <c r="AZ12" s="250">
        <f t="shared" si="18"/>
        <v>0</v>
      </c>
      <c r="BA12" s="257" t="e">
        <f t="shared" si="19"/>
        <v>#DIV/0!</v>
      </c>
      <c r="BB12" s="249" t="e">
        <f t="shared" si="20"/>
        <v>#DIV/0!</v>
      </c>
      <c r="BC12" s="258" t="e">
        <f t="shared" si="21"/>
        <v>#DIV/0!</v>
      </c>
      <c r="BD12" s="252" t="e">
        <f t="shared" si="22"/>
        <v>#DIV/0!</v>
      </c>
    </row>
    <row r="13" spans="1:56" s="59" customFormat="1" ht="20.100000000000001" customHeight="1" x14ac:dyDescent="0.25">
      <c r="A13" s="60">
        <v>45</v>
      </c>
      <c r="B13" s="61" t="s">
        <v>148</v>
      </c>
      <c r="C13" s="62">
        <v>1.06</v>
      </c>
      <c r="D13" s="63">
        <v>270</v>
      </c>
      <c r="E13" s="64">
        <v>45</v>
      </c>
      <c r="F13" s="65">
        <v>3.49</v>
      </c>
      <c r="G13" s="46">
        <f t="shared" si="2"/>
        <v>101612.90322580644</v>
      </c>
      <c r="H13" s="66">
        <f t="shared" si="23"/>
        <v>2100</v>
      </c>
      <c r="I13" s="67">
        <f t="shared" si="23"/>
        <v>0.93</v>
      </c>
      <c r="J13" s="46">
        <f t="shared" si="3"/>
        <v>94500</v>
      </c>
      <c r="K13" s="65">
        <f t="shared" si="0"/>
        <v>29.115445050374337</v>
      </c>
      <c r="L13" s="65">
        <f>ROUNDUP(K13/0.225,2)</f>
        <v>129.41</v>
      </c>
      <c r="M13" s="68">
        <f t="shared" si="5"/>
        <v>0.80876236251039824</v>
      </c>
      <c r="N13" s="69">
        <f t="shared" si="6"/>
        <v>3.5999999999999996</v>
      </c>
      <c r="O13" s="60">
        <v>45</v>
      </c>
      <c r="P13" s="61" t="s">
        <v>148</v>
      </c>
      <c r="Q13" s="62">
        <v>1.06</v>
      </c>
      <c r="R13" s="63">
        <v>270</v>
      </c>
      <c r="S13" s="70">
        <v>45</v>
      </c>
      <c r="T13" s="71">
        <v>3.3</v>
      </c>
      <c r="U13" s="52">
        <f t="shared" si="7"/>
        <v>101612.90322580644</v>
      </c>
      <c r="V13" s="72">
        <f t="shared" si="24"/>
        <v>2100</v>
      </c>
      <c r="W13" s="73">
        <f t="shared" si="24"/>
        <v>0.93</v>
      </c>
      <c r="X13" s="52">
        <f t="shared" si="8"/>
        <v>94500</v>
      </c>
      <c r="Y13" s="71">
        <f t="shared" si="1"/>
        <v>30.791788856304983</v>
      </c>
      <c r="Z13" s="71">
        <f t="shared" si="9"/>
        <v>94.460000000000008</v>
      </c>
      <c r="AA13" s="700">
        <f t="shared" si="10"/>
        <v>0.85532746823069405</v>
      </c>
      <c r="AB13" s="54">
        <f t="shared" si="11"/>
        <v>2.63</v>
      </c>
      <c r="AC13" s="60">
        <v>45</v>
      </c>
      <c r="AD13" s="61" t="s">
        <v>148</v>
      </c>
      <c r="AE13" s="62">
        <v>1.06</v>
      </c>
      <c r="AF13" s="63">
        <v>270</v>
      </c>
      <c r="AG13" s="74">
        <v>45</v>
      </c>
      <c r="AH13" s="75">
        <v>4.68</v>
      </c>
      <c r="AI13" s="56">
        <f t="shared" si="12"/>
        <v>101612.90322580644</v>
      </c>
      <c r="AJ13" s="253">
        <f t="shared" si="25"/>
        <v>2100</v>
      </c>
      <c r="AK13" s="76">
        <f t="shared" si="25"/>
        <v>0.93</v>
      </c>
      <c r="AL13" s="56">
        <f t="shared" si="13"/>
        <v>94500</v>
      </c>
      <c r="AM13" s="75">
        <f t="shared" si="14"/>
        <v>21.712158808933001</v>
      </c>
      <c r="AN13" s="75">
        <f t="shared" si="26"/>
        <v>32.559999999999995</v>
      </c>
      <c r="AO13" s="77">
        <f t="shared" si="15"/>
        <v>0.60311552247036115</v>
      </c>
      <c r="AP13" s="78">
        <f t="shared" si="16"/>
        <v>0.91</v>
      </c>
      <c r="AQ13" s="60">
        <v>45</v>
      </c>
      <c r="AR13" s="61" t="s">
        <v>148</v>
      </c>
      <c r="AS13" s="62">
        <v>1.06</v>
      </c>
      <c r="AT13" s="63">
        <v>270</v>
      </c>
      <c r="AU13" s="254">
        <v>45</v>
      </c>
      <c r="AV13" s="249">
        <v>4.3609999999999998</v>
      </c>
      <c r="AW13" s="250" t="e">
        <f t="shared" si="17"/>
        <v>#DIV/0!</v>
      </c>
      <c r="AX13" s="255">
        <f t="shared" si="27"/>
        <v>0</v>
      </c>
      <c r="AY13" s="256">
        <f t="shared" si="27"/>
        <v>0</v>
      </c>
      <c r="AZ13" s="250">
        <f t="shared" si="18"/>
        <v>0</v>
      </c>
      <c r="BA13" s="257" t="e">
        <f t="shared" si="19"/>
        <v>#DIV/0!</v>
      </c>
      <c r="BB13" s="249" t="e">
        <f t="shared" si="20"/>
        <v>#DIV/0!</v>
      </c>
      <c r="BC13" s="258" t="e">
        <f t="shared" si="21"/>
        <v>#DIV/0!</v>
      </c>
      <c r="BD13" s="252" t="e">
        <f t="shared" si="22"/>
        <v>#DIV/0!</v>
      </c>
    </row>
    <row r="14" spans="1:56" s="59" customFormat="1" ht="20.100000000000001" customHeight="1" x14ac:dyDescent="0.25">
      <c r="A14" s="60">
        <v>49</v>
      </c>
      <c r="B14" s="61" t="s">
        <v>148</v>
      </c>
      <c r="C14" s="62">
        <v>1.3</v>
      </c>
      <c r="D14" s="63">
        <v>310</v>
      </c>
      <c r="E14" s="64">
        <v>50</v>
      </c>
      <c r="F14" s="65">
        <v>3.49</v>
      </c>
      <c r="G14" s="46">
        <f t="shared" si="2"/>
        <v>112903.22580645161</v>
      </c>
      <c r="H14" s="66">
        <f t="shared" si="23"/>
        <v>2100</v>
      </c>
      <c r="I14" s="67">
        <f t="shared" si="23"/>
        <v>0.93</v>
      </c>
      <c r="J14" s="46">
        <f t="shared" si="3"/>
        <v>105000</v>
      </c>
      <c r="K14" s="65">
        <f t="shared" si="0"/>
        <v>32.350494500415934</v>
      </c>
      <c r="L14" s="65">
        <f t="shared" si="4"/>
        <v>143.78</v>
      </c>
      <c r="M14" s="68">
        <f t="shared" si="5"/>
        <v>0.89862484723377589</v>
      </c>
      <c r="N14" s="69">
        <f t="shared" si="6"/>
        <v>4</v>
      </c>
      <c r="O14" s="60">
        <v>49</v>
      </c>
      <c r="P14" s="61" t="s">
        <v>148</v>
      </c>
      <c r="Q14" s="62">
        <v>1.3</v>
      </c>
      <c r="R14" s="63">
        <v>310</v>
      </c>
      <c r="S14" s="70">
        <v>50</v>
      </c>
      <c r="T14" s="71">
        <v>3.3</v>
      </c>
      <c r="U14" s="52">
        <f t="shared" si="7"/>
        <v>112903.22580645161</v>
      </c>
      <c r="V14" s="72">
        <f t="shared" si="24"/>
        <v>2100</v>
      </c>
      <c r="W14" s="73">
        <f t="shared" si="24"/>
        <v>0.93</v>
      </c>
      <c r="X14" s="52">
        <f t="shared" si="8"/>
        <v>105000</v>
      </c>
      <c r="Y14" s="71">
        <f t="shared" si="1"/>
        <v>34.213098729227767</v>
      </c>
      <c r="Z14" s="71">
        <f t="shared" si="9"/>
        <v>104.95</v>
      </c>
      <c r="AA14" s="700">
        <f t="shared" si="10"/>
        <v>0.95036385358966013</v>
      </c>
      <c r="AB14" s="54">
        <f t="shared" si="11"/>
        <v>2.92</v>
      </c>
      <c r="AC14" s="60">
        <v>49</v>
      </c>
      <c r="AD14" s="61" t="s">
        <v>148</v>
      </c>
      <c r="AE14" s="62">
        <v>1.3</v>
      </c>
      <c r="AF14" s="63">
        <v>310</v>
      </c>
      <c r="AG14" s="74">
        <v>49</v>
      </c>
      <c r="AH14" s="75">
        <v>4.68</v>
      </c>
      <c r="AI14" s="56">
        <f t="shared" si="12"/>
        <v>110645.16129032258</v>
      </c>
      <c r="AJ14" s="253">
        <f t="shared" si="25"/>
        <v>2100</v>
      </c>
      <c r="AK14" s="76">
        <f t="shared" si="25"/>
        <v>0.93</v>
      </c>
      <c r="AL14" s="56">
        <f t="shared" si="13"/>
        <v>102900</v>
      </c>
      <c r="AM14" s="75">
        <f t="shared" si="14"/>
        <v>23.642128480838156</v>
      </c>
      <c r="AN14" s="75">
        <f t="shared" si="26"/>
        <v>35.449999999999996</v>
      </c>
      <c r="AO14" s="77">
        <f t="shared" si="15"/>
        <v>0.65672579113439322</v>
      </c>
      <c r="AP14" s="78">
        <f t="shared" si="16"/>
        <v>0.99</v>
      </c>
      <c r="AQ14" s="60">
        <v>49</v>
      </c>
      <c r="AR14" s="61" t="s">
        <v>148</v>
      </c>
      <c r="AS14" s="62">
        <v>1.3</v>
      </c>
      <c r="AT14" s="63">
        <v>310</v>
      </c>
      <c r="AU14" s="254">
        <v>49</v>
      </c>
      <c r="AV14" s="249">
        <v>4.3609999999999998</v>
      </c>
      <c r="AW14" s="250" t="e">
        <f t="shared" si="17"/>
        <v>#DIV/0!</v>
      </c>
      <c r="AX14" s="255">
        <f t="shared" si="27"/>
        <v>0</v>
      </c>
      <c r="AY14" s="256">
        <f t="shared" si="27"/>
        <v>0</v>
      </c>
      <c r="AZ14" s="250">
        <f t="shared" si="18"/>
        <v>0</v>
      </c>
      <c r="BA14" s="257" t="e">
        <f t="shared" si="19"/>
        <v>#DIV/0!</v>
      </c>
      <c r="BB14" s="249" t="e">
        <f t="shared" si="20"/>
        <v>#DIV/0!</v>
      </c>
      <c r="BC14" s="258" t="e">
        <f t="shared" si="21"/>
        <v>#DIV/0!</v>
      </c>
      <c r="BD14" s="252" t="e">
        <f t="shared" si="22"/>
        <v>#DIV/0!</v>
      </c>
    </row>
    <row r="15" spans="1:56" s="59" customFormat="1" ht="20.100000000000001" customHeight="1" x14ac:dyDescent="0.25">
      <c r="A15" s="60">
        <v>60</v>
      </c>
      <c r="B15" s="61" t="s">
        <v>148</v>
      </c>
      <c r="C15" s="62">
        <v>1.33</v>
      </c>
      <c r="D15" s="63">
        <v>340</v>
      </c>
      <c r="E15" s="64">
        <v>60</v>
      </c>
      <c r="F15" s="65">
        <v>3.49</v>
      </c>
      <c r="G15" s="46">
        <f t="shared" si="2"/>
        <v>135483.87096774194</v>
      </c>
      <c r="H15" s="66">
        <f t="shared" si="23"/>
        <v>2100</v>
      </c>
      <c r="I15" s="67">
        <f t="shared" si="23"/>
        <v>0.93</v>
      </c>
      <c r="J15" s="46">
        <f t="shared" si="3"/>
        <v>126000</v>
      </c>
      <c r="K15" s="65">
        <f t="shared" si="0"/>
        <v>38.820593400499121</v>
      </c>
      <c r="L15" s="65">
        <f t="shared" si="4"/>
        <v>172.54</v>
      </c>
      <c r="M15" s="68">
        <f t="shared" si="5"/>
        <v>1.0783498166805312</v>
      </c>
      <c r="N15" s="69">
        <f>ROUNDUP(M15/0.225,2)</f>
        <v>4.8</v>
      </c>
      <c r="O15" s="60">
        <v>60</v>
      </c>
      <c r="P15" s="61" t="s">
        <v>148</v>
      </c>
      <c r="Q15" s="62">
        <v>1.33</v>
      </c>
      <c r="R15" s="63">
        <v>340</v>
      </c>
      <c r="S15" s="70">
        <v>60</v>
      </c>
      <c r="T15" s="71">
        <v>3.3</v>
      </c>
      <c r="U15" s="52">
        <f t="shared" si="7"/>
        <v>135483.87096774194</v>
      </c>
      <c r="V15" s="72">
        <f t="shared" si="24"/>
        <v>2100</v>
      </c>
      <c r="W15" s="73">
        <f t="shared" si="24"/>
        <v>0.93</v>
      </c>
      <c r="X15" s="52">
        <f t="shared" si="8"/>
        <v>126000</v>
      </c>
      <c r="Y15" s="71">
        <f t="shared" si="1"/>
        <v>41.055718475073313</v>
      </c>
      <c r="Z15" s="71">
        <f t="shared" si="9"/>
        <v>125.94000000000001</v>
      </c>
      <c r="AA15" s="700">
        <f t="shared" si="10"/>
        <v>1.1404366243075921</v>
      </c>
      <c r="AB15" s="54">
        <f t="shared" si="11"/>
        <v>3.5</v>
      </c>
      <c r="AC15" s="60">
        <v>60</v>
      </c>
      <c r="AD15" s="61" t="s">
        <v>148</v>
      </c>
      <c r="AE15" s="62">
        <v>1.33</v>
      </c>
      <c r="AF15" s="63">
        <v>340</v>
      </c>
      <c r="AG15" s="74">
        <v>60</v>
      </c>
      <c r="AH15" s="75">
        <v>4.68</v>
      </c>
      <c r="AI15" s="56">
        <f t="shared" si="12"/>
        <v>135483.87096774194</v>
      </c>
      <c r="AJ15" s="253">
        <f t="shared" si="25"/>
        <v>2100</v>
      </c>
      <c r="AK15" s="76">
        <f t="shared" si="25"/>
        <v>0.93</v>
      </c>
      <c r="AL15" s="56">
        <f t="shared" si="13"/>
        <v>126000</v>
      </c>
      <c r="AM15" s="75">
        <f t="shared" si="14"/>
        <v>28.949545078577341</v>
      </c>
      <c r="AN15" s="75">
        <f t="shared" si="26"/>
        <v>43.41</v>
      </c>
      <c r="AO15" s="77">
        <f t="shared" si="15"/>
        <v>0.80415402996048169</v>
      </c>
      <c r="AP15" s="78">
        <f t="shared" si="16"/>
        <v>1.21</v>
      </c>
      <c r="AQ15" s="60">
        <v>60</v>
      </c>
      <c r="AR15" s="61" t="s">
        <v>148</v>
      </c>
      <c r="AS15" s="62">
        <v>1.33</v>
      </c>
      <c r="AT15" s="63">
        <v>340</v>
      </c>
      <c r="AU15" s="254">
        <v>60</v>
      </c>
      <c r="AV15" s="249">
        <v>4.3609999999999998</v>
      </c>
      <c r="AW15" s="250" t="e">
        <f t="shared" si="17"/>
        <v>#DIV/0!</v>
      </c>
      <c r="AX15" s="255">
        <f t="shared" si="27"/>
        <v>0</v>
      </c>
      <c r="AY15" s="256">
        <f t="shared" si="27"/>
        <v>0</v>
      </c>
      <c r="AZ15" s="250">
        <f t="shared" si="18"/>
        <v>0</v>
      </c>
      <c r="BA15" s="257" t="e">
        <f t="shared" si="19"/>
        <v>#DIV/0!</v>
      </c>
      <c r="BB15" s="249" t="e">
        <f t="shared" si="20"/>
        <v>#DIV/0!</v>
      </c>
      <c r="BC15" s="258" t="e">
        <f t="shared" si="21"/>
        <v>#DIV/0!</v>
      </c>
      <c r="BD15" s="252" t="e">
        <f t="shared" si="22"/>
        <v>#DIV/0!</v>
      </c>
    </row>
    <row r="16" spans="1:56" s="59" customFormat="1" ht="20.100000000000001" customHeight="1" x14ac:dyDescent="0.25">
      <c r="A16" s="60">
        <v>70</v>
      </c>
      <c r="B16" s="61" t="s">
        <v>148</v>
      </c>
      <c r="C16" s="62">
        <v>1.35</v>
      </c>
      <c r="D16" s="63">
        <v>370</v>
      </c>
      <c r="E16" s="64">
        <v>70</v>
      </c>
      <c r="F16" s="65">
        <v>3.49</v>
      </c>
      <c r="G16" s="46">
        <f t="shared" si="2"/>
        <v>158064.51612903224</v>
      </c>
      <c r="H16" s="66">
        <f t="shared" si="23"/>
        <v>2100</v>
      </c>
      <c r="I16" s="67">
        <f t="shared" si="23"/>
        <v>0.93</v>
      </c>
      <c r="J16" s="46">
        <f t="shared" si="3"/>
        <v>147000</v>
      </c>
      <c r="K16" s="65">
        <f t="shared" si="0"/>
        <v>45.290692300582307</v>
      </c>
      <c r="L16" s="65">
        <f t="shared" si="4"/>
        <v>201.29999999999998</v>
      </c>
      <c r="M16" s="68">
        <f t="shared" si="5"/>
        <v>1.2580747861272863</v>
      </c>
      <c r="N16" s="69">
        <f t="shared" si="6"/>
        <v>5.6</v>
      </c>
      <c r="O16" s="60">
        <v>70</v>
      </c>
      <c r="P16" s="61" t="s">
        <v>148</v>
      </c>
      <c r="Q16" s="62">
        <v>1.35</v>
      </c>
      <c r="R16" s="63">
        <v>370</v>
      </c>
      <c r="S16" s="70">
        <v>70</v>
      </c>
      <c r="T16" s="71">
        <v>3.3</v>
      </c>
      <c r="U16" s="52">
        <f t="shared" si="7"/>
        <v>158064.51612903224</v>
      </c>
      <c r="V16" s="72">
        <f t="shared" si="24"/>
        <v>2100</v>
      </c>
      <c r="W16" s="73">
        <f t="shared" si="24"/>
        <v>0.93</v>
      </c>
      <c r="X16" s="52">
        <f t="shared" si="8"/>
        <v>147000</v>
      </c>
      <c r="Y16" s="71">
        <f t="shared" si="1"/>
        <v>47.898338220918866</v>
      </c>
      <c r="Z16" s="71">
        <f t="shared" si="9"/>
        <v>146.92999999999998</v>
      </c>
      <c r="AA16" s="700">
        <f t="shared" si="10"/>
        <v>1.330509395025524</v>
      </c>
      <c r="AB16" s="54">
        <f t="shared" si="11"/>
        <v>4.09</v>
      </c>
      <c r="AC16" s="60">
        <v>70</v>
      </c>
      <c r="AD16" s="61" t="s">
        <v>148</v>
      </c>
      <c r="AE16" s="62">
        <v>1.35</v>
      </c>
      <c r="AF16" s="63">
        <v>370</v>
      </c>
      <c r="AG16" s="74">
        <v>70</v>
      </c>
      <c r="AH16" s="75">
        <v>4.68</v>
      </c>
      <c r="AI16" s="56">
        <f t="shared" si="12"/>
        <v>158064.51612903224</v>
      </c>
      <c r="AJ16" s="253">
        <f t="shared" si="25"/>
        <v>2100</v>
      </c>
      <c r="AK16" s="76">
        <f t="shared" si="25"/>
        <v>0.93</v>
      </c>
      <c r="AL16" s="56">
        <f t="shared" si="13"/>
        <v>147000</v>
      </c>
      <c r="AM16" s="75">
        <f t="shared" si="14"/>
        <v>33.774469258340226</v>
      </c>
      <c r="AN16" s="75">
        <f t="shared" si="26"/>
        <v>50.64</v>
      </c>
      <c r="AO16" s="77">
        <f t="shared" si="15"/>
        <v>0.93817970162056186</v>
      </c>
      <c r="AP16" s="78">
        <f t="shared" si="16"/>
        <v>1.41</v>
      </c>
      <c r="AQ16" s="60">
        <v>70</v>
      </c>
      <c r="AR16" s="61" t="s">
        <v>148</v>
      </c>
      <c r="AS16" s="62">
        <v>1.35</v>
      </c>
      <c r="AT16" s="63">
        <v>370</v>
      </c>
      <c r="AU16" s="254">
        <v>70</v>
      </c>
      <c r="AV16" s="249">
        <v>4.3609999999999998</v>
      </c>
      <c r="AW16" s="250" t="e">
        <f t="shared" si="17"/>
        <v>#DIV/0!</v>
      </c>
      <c r="AX16" s="255">
        <f t="shared" si="27"/>
        <v>0</v>
      </c>
      <c r="AY16" s="256">
        <f t="shared" si="27"/>
        <v>0</v>
      </c>
      <c r="AZ16" s="250">
        <f t="shared" si="18"/>
        <v>0</v>
      </c>
      <c r="BA16" s="257" t="e">
        <f t="shared" si="19"/>
        <v>#DIV/0!</v>
      </c>
      <c r="BB16" s="249" t="e">
        <f t="shared" si="20"/>
        <v>#DIV/0!</v>
      </c>
      <c r="BC16" s="258" t="e">
        <f t="shared" si="21"/>
        <v>#DIV/0!</v>
      </c>
      <c r="BD16" s="252" t="e">
        <f t="shared" si="22"/>
        <v>#DIV/0!</v>
      </c>
    </row>
    <row r="17" spans="1:56" s="59" customFormat="1" ht="20.100000000000001" customHeight="1" x14ac:dyDescent="0.25">
      <c r="A17" s="60">
        <v>75</v>
      </c>
      <c r="B17" s="61" t="s">
        <v>148</v>
      </c>
      <c r="C17" s="62">
        <v>1.54</v>
      </c>
      <c r="D17" s="63">
        <v>400</v>
      </c>
      <c r="E17" s="64">
        <v>75</v>
      </c>
      <c r="F17" s="65">
        <v>3.49</v>
      </c>
      <c r="G17" s="46">
        <f t="shared" si="2"/>
        <v>169354.83870967742</v>
      </c>
      <c r="H17" s="66">
        <f t="shared" si="23"/>
        <v>2100</v>
      </c>
      <c r="I17" s="67">
        <f t="shared" si="23"/>
        <v>0.93</v>
      </c>
      <c r="J17" s="46">
        <f t="shared" si="3"/>
        <v>157500</v>
      </c>
      <c r="K17" s="65">
        <f t="shared" si="0"/>
        <v>48.525741750623901</v>
      </c>
      <c r="L17" s="65">
        <f t="shared" si="4"/>
        <v>215.67</v>
      </c>
      <c r="M17" s="68">
        <f t="shared" si="5"/>
        <v>1.3479372708506638</v>
      </c>
      <c r="N17" s="69">
        <f t="shared" si="6"/>
        <v>6</v>
      </c>
      <c r="O17" s="60">
        <v>75</v>
      </c>
      <c r="P17" s="61" t="s">
        <v>148</v>
      </c>
      <c r="Q17" s="62">
        <v>1.54</v>
      </c>
      <c r="R17" s="63">
        <v>400</v>
      </c>
      <c r="S17" s="70">
        <v>75</v>
      </c>
      <c r="T17" s="71">
        <v>3.3</v>
      </c>
      <c r="U17" s="52">
        <f t="shared" si="7"/>
        <v>169354.83870967742</v>
      </c>
      <c r="V17" s="72">
        <f t="shared" si="24"/>
        <v>2100</v>
      </c>
      <c r="W17" s="73">
        <f t="shared" si="24"/>
        <v>0.93</v>
      </c>
      <c r="X17" s="52">
        <f t="shared" si="8"/>
        <v>157500</v>
      </c>
      <c r="Y17" s="71">
        <f t="shared" si="1"/>
        <v>51.31964809384165</v>
      </c>
      <c r="Z17" s="71">
        <f t="shared" si="9"/>
        <v>157.42999999999998</v>
      </c>
      <c r="AA17" s="700">
        <f t="shared" si="10"/>
        <v>1.4255457803844902</v>
      </c>
      <c r="AB17" s="54">
        <f t="shared" si="11"/>
        <v>4.38</v>
      </c>
      <c r="AC17" s="60">
        <v>75</v>
      </c>
      <c r="AD17" s="61" t="s">
        <v>148</v>
      </c>
      <c r="AE17" s="62">
        <v>1.54</v>
      </c>
      <c r="AF17" s="63">
        <v>400</v>
      </c>
      <c r="AG17" s="74">
        <v>75</v>
      </c>
      <c r="AH17" s="75">
        <v>4.68</v>
      </c>
      <c r="AI17" s="56">
        <f t="shared" si="12"/>
        <v>169354.83870967742</v>
      </c>
      <c r="AJ17" s="253">
        <f t="shared" si="25"/>
        <v>2100</v>
      </c>
      <c r="AK17" s="76">
        <f t="shared" si="25"/>
        <v>0.93</v>
      </c>
      <c r="AL17" s="56">
        <f t="shared" si="13"/>
        <v>157500</v>
      </c>
      <c r="AM17" s="75">
        <f t="shared" si="14"/>
        <v>36.186931348221677</v>
      </c>
      <c r="AN17" s="75">
        <f t="shared" si="26"/>
        <v>54.26</v>
      </c>
      <c r="AO17" s="77">
        <f t="shared" si="15"/>
        <v>1.0051925374506021</v>
      </c>
      <c r="AP17" s="78">
        <f t="shared" si="16"/>
        <v>1.51</v>
      </c>
      <c r="AQ17" s="60">
        <v>75</v>
      </c>
      <c r="AR17" s="61" t="s">
        <v>148</v>
      </c>
      <c r="AS17" s="62">
        <v>1.54</v>
      </c>
      <c r="AT17" s="63">
        <v>400</v>
      </c>
      <c r="AU17" s="254">
        <v>75</v>
      </c>
      <c r="AV17" s="249">
        <v>4.3609999999999998</v>
      </c>
      <c r="AW17" s="250" t="e">
        <f t="shared" si="17"/>
        <v>#DIV/0!</v>
      </c>
      <c r="AX17" s="255">
        <f t="shared" si="27"/>
        <v>0</v>
      </c>
      <c r="AY17" s="256">
        <f t="shared" si="27"/>
        <v>0</v>
      </c>
      <c r="AZ17" s="250">
        <f t="shared" si="18"/>
        <v>0</v>
      </c>
      <c r="BA17" s="257" t="e">
        <f t="shared" si="19"/>
        <v>#DIV/0!</v>
      </c>
      <c r="BB17" s="249" t="e">
        <f t="shared" si="20"/>
        <v>#DIV/0!</v>
      </c>
      <c r="BC17" s="258" t="e">
        <f t="shared" si="21"/>
        <v>#DIV/0!</v>
      </c>
      <c r="BD17" s="252" t="e">
        <f t="shared" si="22"/>
        <v>#DIV/0!</v>
      </c>
    </row>
    <row r="18" spans="1:56" s="59" customFormat="1" ht="20.100000000000001" customHeight="1" x14ac:dyDescent="0.25">
      <c r="A18" s="60">
        <v>85</v>
      </c>
      <c r="B18" s="61" t="s">
        <v>148</v>
      </c>
      <c r="C18" s="62">
        <v>1.56</v>
      </c>
      <c r="D18" s="63">
        <v>480</v>
      </c>
      <c r="E18" s="64">
        <v>85</v>
      </c>
      <c r="F18" s="65">
        <v>3.49</v>
      </c>
      <c r="G18" s="46">
        <f t="shared" si="2"/>
        <v>191935.48387096773</v>
      </c>
      <c r="H18" s="66">
        <f t="shared" si="23"/>
        <v>2100</v>
      </c>
      <c r="I18" s="67">
        <f t="shared" si="23"/>
        <v>0.93</v>
      </c>
      <c r="J18" s="46">
        <f t="shared" si="3"/>
        <v>178500</v>
      </c>
      <c r="K18" s="65">
        <f t="shared" si="0"/>
        <v>54.99584065070708</v>
      </c>
      <c r="L18" s="65">
        <f t="shared" si="4"/>
        <v>244.42999999999998</v>
      </c>
      <c r="M18" s="68">
        <f t="shared" si="5"/>
        <v>1.5276622402974189</v>
      </c>
      <c r="N18" s="69">
        <f t="shared" si="6"/>
        <v>6.79</v>
      </c>
      <c r="O18" s="60">
        <v>85</v>
      </c>
      <c r="P18" s="61" t="s">
        <v>148</v>
      </c>
      <c r="Q18" s="62">
        <v>1.56</v>
      </c>
      <c r="R18" s="63">
        <v>480</v>
      </c>
      <c r="S18" s="70">
        <v>85</v>
      </c>
      <c r="T18" s="71">
        <v>3.3</v>
      </c>
      <c r="U18" s="52">
        <f t="shared" si="7"/>
        <v>191935.48387096773</v>
      </c>
      <c r="V18" s="72">
        <f t="shared" si="24"/>
        <v>2100</v>
      </c>
      <c r="W18" s="73">
        <f t="shared" si="24"/>
        <v>0.93</v>
      </c>
      <c r="X18" s="52">
        <f t="shared" si="8"/>
        <v>178500</v>
      </c>
      <c r="Y18" s="71">
        <f t="shared" si="1"/>
        <v>58.162267839687189</v>
      </c>
      <c r="Z18" s="71">
        <f t="shared" si="9"/>
        <v>178.42</v>
      </c>
      <c r="AA18" s="700">
        <f t="shared" si="10"/>
        <v>1.6156185511024219</v>
      </c>
      <c r="AB18" s="54">
        <f t="shared" si="11"/>
        <v>4.96</v>
      </c>
      <c r="AC18" s="60">
        <v>85</v>
      </c>
      <c r="AD18" s="61" t="s">
        <v>148</v>
      </c>
      <c r="AE18" s="62">
        <v>1.56</v>
      </c>
      <c r="AF18" s="63">
        <v>480</v>
      </c>
      <c r="AG18" s="74">
        <v>85</v>
      </c>
      <c r="AH18" s="75">
        <v>4.68</v>
      </c>
      <c r="AI18" s="56">
        <f t="shared" si="12"/>
        <v>191935.48387096773</v>
      </c>
      <c r="AJ18" s="253">
        <f t="shared" si="25"/>
        <v>2100</v>
      </c>
      <c r="AK18" s="76">
        <f t="shared" si="25"/>
        <v>0.93</v>
      </c>
      <c r="AL18" s="56">
        <f t="shared" si="13"/>
        <v>178500</v>
      </c>
      <c r="AM18" s="75">
        <f t="shared" si="14"/>
        <v>41.011855527984558</v>
      </c>
      <c r="AN18" s="75">
        <f t="shared" si="26"/>
        <v>61.489999999999995</v>
      </c>
      <c r="AO18" s="77">
        <f t="shared" si="15"/>
        <v>1.1392182091106822</v>
      </c>
      <c r="AP18" s="78">
        <f t="shared" si="16"/>
        <v>1.71</v>
      </c>
      <c r="AQ18" s="60">
        <v>85</v>
      </c>
      <c r="AR18" s="61" t="s">
        <v>148</v>
      </c>
      <c r="AS18" s="62">
        <v>1.56</v>
      </c>
      <c r="AT18" s="63">
        <v>480</v>
      </c>
      <c r="AU18" s="254">
        <v>85</v>
      </c>
      <c r="AV18" s="249">
        <v>4.3609999999999998</v>
      </c>
      <c r="AW18" s="250" t="e">
        <f t="shared" si="17"/>
        <v>#DIV/0!</v>
      </c>
      <c r="AX18" s="255">
        <f t="shared" si="27"/>
        <v>0</v>
      </c>
      <c r="AY18" s="256">
        <f t="shared" si="27"/>
        <v>0</v>
      </c>
      <c r="AZ18" s="250">
        <f t="shared" si="18"/>
        <v>0</v>
      </c>
      <c r="BA18" s="257" t="e">
        <f t="shared" si="19"/>
        <v>#DIV/0!</v>
      </c>
      <c r="BB18" s="249" t="e">
        <f t="shared" si="20"/>
        <v>#DIV/0!</v>
      </c>
      <c r="BC18" s="258" t="e">
        <f t="shared" si="21"/>
        <v>#DIV/0!</v>
      </c>
      <c r="BD18" s="252" t="e">
        <f t="shared" si="22"/>
        <v>#DIV/0!</v>
      </c>
    </row>
    <row r="19" spans="1:56" s="59" customFormat="1" ht="20.100000000000001" customHeight="1" x14ac:dyDescent="0.25">
      <c r="A19" s="60">
        <v>100</v>
      </c>
      <c r="B19" s="61" t="s">
        <v>148</v>
      </c>
      <c r="C19" s="62">
        <v>2.38</v>
      </c>
      <c r="D19" s="63">
        <v>620</v>
      </c>
      <c r="E19" s="64">
        <v>100</v>
      </c>
      <c r="F19" s="65">
        <v>3.49</v>
      </c>
      <c r="G19" s="46">
        <f t="shared" si="2"/>
        <v>225806.45161290321</v>
      </c>
      <c r="H19" s="66">
        <f t="shared" si="23"/>
        <v>2100</v>
      </c>
      <c r="I19" s="67">
        <f t="shared" si="23"/>
        <v>0.93</v>
      </c>
      <c r="J19" s="46">
        <f t="shared" si="3"/>
        <v>210000</v>
      </c>
      <c r="K19" s="65">
        <f t="shared" si="0"/>
        <v>64.700989000831868</v>
      </c>
      <c r="L19" s="65">
        <f t="shared" si="4"/>
        <v>287.56</v>
      </c>
      <c r="M19" s="68">
        <f t="shared" si="5"/>
        <v>1.7972496944675518</v>
      </c>
      <c r="N19" s="69">
        <f t="shared" si="6"/>
        <v>7.99</v>
      </c>
      <c r="O19" s="60">
        <v>100</v>
      </c>
      <c r="P19" s="61" t="s">
        <v>148</v>
      </c>
      <c r="Q19" s="62">
        <v>2.38</v>
      </c>
      <c r="R19" s="63">
        <v>620</v>
      </c>
      <c r="S19" s="70">
        <v>100</v>
      </c>
      <c r="T19" s="71">
        <v>3.3</v>
      </c>
      <c r="U19" s="52">
        <f t="shared" si="7"/>
        <v>225806.45161290321</v>
      </c>
      <c r="V19" s="72">
        <f t="shared" si="24"/>
        <v>2100</v>
      </c>
      <c r="W19" s="73">
        <f t="shared" si="24"/>
        <v>0.93</v>
      </c>
      <c r="X19" s="52">
        <f t="shared" si="8"/>
        <v>210000</v>
      </c>
      <c r="Y19" s="71">
        <f t="shared" si="1"/>
        <v>68.426197458455533</v>
      </c>
      <c r="Z19" s="71">
        <f t="shared" si="9"/>
        <v>209.89999999999998</v>
      </c>
      <c r="AA19" s="700">
        <f t="shared" si="10"/>
        <v>1.9007277071793203</v>
      </c>
      <c r="AB19" s="54">
        <f t="shared" si="11"/>
        <v>5.84</v>
      </c>
      <c r="AC19" s="60">
        <v>100</v>
      </c>
      <c r="AD19" s="61" t="s">
        <v>148</v>
      </c>
      <c r="AE19" s="62">
        <v>2.38</v>
      </c>
      <c r="AF19" s="63">
        <v>620</v>
      </c>
      <c r="AG19" s="74">
        <v>100</v>
      </c>
      <c r="AH19" s="75">
        <v>4.68</v>
      </c>
      <c r="AI19" s="56">
        <f t="shared" si="12"/>
        <v>225806.45161290321</v>
      </c>
      <c r="AJ19" s="253">
        <f t="shared" si="25"/>
        <v>2100</v>
      </c>
      <c r="AK19" s="76">
        <f t="shared" si="25"/>
        <v>0.93</v>
      </c>
      <c r="AL19" s="56">
        <f t="shared" si="13"/>
        <v>210000</v>
      </c>
      <c r="AM19" s="75">
        <f t="shared" si="14"/>
        <v>48.249241797628891</v>
      </c>
      <c r="AN19" s="75">
        <f t="shared" si="26"/>
        <v>72.34</v>
      </c>
      <c r="AO19" s="77">
        <f t="shared" si="15"/>
        <v>1.3402567166008026</v>
      </c>
      <c r="AP19" s="78">
        <f t="shared" si="16"/>
        <v>2.0099999999999998</v>
      </c>
      <c r="AQ19" s="60">
        <v>100</v>
      </c>
      <c r="AR19" s="61" t="s">
        <v>148</v>
      </c>
      <c r="AS19" s="62">
        <v>2.38</v>
      </c>
      <c r="AT19" s="63">
        <v>620</v>
      </c>
      <c r="AU19" s="254">
        <v>100</v>
      </c>
      <c r="AV19" s="249">
        <v>4.3609999999999998</v>
      </c>
      <c r="AW19" s="250" t="e">
        <f t="shared" si="17"/>
        <v>#DIV/0!</v>
      </c>
      <c r="AX19" s="255">
        <f t="shared" si="27"/>
        <v>0</v>
      </c>
      <c r="AY19" s="256">
        <f t="shared" si="27"/>
        <v>0</v>
      </c>
      <c r="AZ19" s="250">
        <f t="shared" si="18"/>
        <v>0</v>
      </c>
      <c r="BA19" s="257" t="e">
        <f t="shared" si="19"/>
        <v>#DIV/0!</v>
      </c>
      <c r="BB19" s="249" t="e">
        <f t="shared" si="20"/>
        <v>#DIV/0!</v>
      </c>
      <c r="BC19" s="258" t="e">
        <f t="shared" si="21"/>
        <v>#DIV/0!</v>
      </c>
      <c r="BD19" s="252" t="e">
        <f t="shared" si="22"/>
        <v>#DIV/0!</v>
      </c>
    </row>
    <row r="20" spans="1:56" s="59" customFormat="1" ht="20.100000000000001" customHeight="1" x14ac:dyDescent="0.25">
      <c r="A20" s="60">
        <v>120</v>
      </c>
      <c r="B20" s="61" t="s">
        <v>148</v>
      </c>
      <c r="C20" s="62">
        <v>2.42</v>
      </c>
      <c r="D20" s="63">
        <v>700</v>
      </c>
      <c r="E20" s="64">
        <v>120</v>
      </c>
      <c r="F20" s="65">
        <v>3.49</v>
      </c>
      <c r="G20" s="46">
        <f t="shared" si="2"/>
        <v>270967.74193548388</v>
      </c>
      <c r="H20" s="66">
        <f t="shared" si="23"/>
        <v>2100</v>
      </c>
      <c r="I20" s="67">
        <f t="shared" si="23"/>
        <v>0.93</v>
      </c>
      <c r="J20" s="46">
        <f t="shared" si="3"/>
        <v>252000</v>
      </c>
      <c r="K20" s="65">
        <f t="shared" si="0"/>
        <v>77.641186800998241</v>
      </c>
      <c r="L20" s="65">
        <f t="shared" si="4"/>
        <v>345.08</v>
      </c>
      <c r="M20" s="68">
        <f t="shared" si="5"/>
        <v>2.1566996333610624</v>
      </c>
      <c r="N20" s="69">
        <f t="shared" si="6"/>
        <v>9.59</v>
      </c>
      <c r="O20" s="60">
        <v>120</v>
      </c>
      <c r="P20" s="61" t="s">
        <v>148</v>
      </c>
      <c r="Q20" s="62">
        <v>2.42</v>
      </c>
      <c r="R20" s="63">
        <v>700</v>
      </c>
      <c r="S20" s="70">
        <v>120</v>
      </c>
      <c r="T20" s="71">
        <v>3.3</v>
      </c>
      <c r="U20" s="52">
        <f t="shared" si="7"/>
        <v>270967.74193548388</v>
      </c>
      <c r="V20" s="72">
        <f t="shared" si="24"/>
        <v>2100</v>
      </c>
      <c r="W20" s="73">
        <f t="shared" si="24"/>
        <v>0.93</v>
      </c>
      <c r="X20" s="52">
        <f t="shared" si="8"/>
        <v>252000</v>
      </c>
      <c r="Y20" s="71">
        <f t="shared" si="1"/>
        <v>82.111436950146626</v>
      </c>
      <c r="Z20" s="71">
        <f t="shared" si="9"/>
        <v>251.88</v>
      </c>
      <c r="AA20" s="700">
        <f t="shared" si="10"/>
        <v>2.2808732486151841</v>
      </c>
      <c r="AB20" s="54">
        <f t="shared" si="11"/>
        <v>7</v>
      </c>
      <c r="AC20" s="60">
        <v>120</v>
      </c>
      <c r="AD20" s="61" t="s">
        <v>148</v>
      </c>
      <c r="AE20" s="62">
        <v>2.42</v>
      </c>
      <c r="AF20" s="63">
        <v>700</v>
      </c>
      <c r="AG20" s="74">
        <v>120</v>
      </c>
      <c r="AH20" s="75">
        <v>4.68</v>
      </c>
      <c r="AI20" s="56">
        <f t="shared" si="12"/>
        <v>270967.74193548388</v>
      </c>
      <c r="AJ20" s="253">
        <f t="shared" si="25"/>
        <v>2100</v>
      </c>
      <c r="AK20" s="76">
        <f t="shared" si="25"/>
        <v>0.93</v>
      </c>
      <c r="AL20" s="56">
        <f t="shared" si="13"/>
        <v>252000</v>
      </c>
      <c r="AM20" s="75">
        <f t="shared" si="14"/>
        <v>57.899090157154681</v>
      </c>
      <c r="AN20" s="75">
        <f t="shared" si="26"/>
        <v>86.81</v>
      </c>
      <c r="AO20" s="77">
        <f>AM20/3/12</f>
        <v>1.6083080599209634</v>
      </c>
      <c r="AP20" s="78">
        <f t="shared" si="16"/>
        <v>2.42</v>
      </c>
      <c r="AQ20" s="60">
        <v>120</v>
      </c>
      <c r="AR20" s="61" t="s">
        <v>148</v>
      </c>
      <c r="AS20" s="62">
        <v>2.42</v>
      </c>
      <c r="AT20" s="63">
        <v>700</v>
      </c>
      <c r="AU20" s="254">
        <v>120</v>
      </c>
      <c r="AV20" s="249">
        <v>4.3609999999999998</v>
      </c>
      <c r="AW20" s="250" t="e">
        <f t="shared" si="17"/>
        <v>#DIV/0!</v>
      </c>
      <c r="AX20" s="255">
        <f t="shared" si="27"/>
        <v>0</v>
      </c>
      <c r="AY20" s="256">
        <f t="shared" si="27"/>
        <v>0</v>
      </c>
      <c r="AZ20" s="250">
        <f t="shared" si="18"/>
        <v>0</v>
      </c>
      <c r="BA20" s="257" t="e">
        <f t="shared" si="19"/>
        <v>#DIV/0!</v>
      </c>
      <c r="BB20" s="249" t="e">
        <f t="shared" si="20"/>
        <v>#DIV/0!</v>
      </c>
      <c r="BC20" s="258" t="e">
        <f>BA20/3/12</f>
        <v>#DIV/0!</v>
      </c>
      <c r="BD20" s="252" t="e">
        <f t="shared" si="22"/>
        <v>#DIV/0!</v>
      </c>
    </row>
    <row r="21" spans="1:56" s="59" customFormat="1" ht="20.100000000000001" customHeight="1" x14ac:dyDescent="0.25">
      <c r="A21" s="60">
        <v>145</v>
      </c>
      <c r="B21" s="61" t="s">
        <v>148</v>
      </c>
      <c r="C21" s="62">
        <v>2.46</v>
      </c>
      <c r="D21" s="63">
        <v>780</v>
      </c>
      <c r="E21" s="64">
        <v>145</v>
      </c>
      <c r="F21" s="65">
        <v>3.49</v>
      </c>
      <c r="G21" s="46">
        <f t="shared" si="2"/>
        <v>327419.35483870964</v>
      </c>
      <c r="H21" s="66">
        <f t="shared" si="23"/>
        <v>2100</v>
      </c>
      <c r="I21" s="67">
        <f t="shared" si="23"/>
        <v>0.93</v>
      </c>
      <c r="J21" s="46">
        <f t="shared" si="3"/>
        <v>304500</v>
      </c>
      <c r="K21" s="65">
        <f t="shared" si="0"/>
        <v>93.816434051206187</v>
      </c>
      <c r="L21" s="65">
        <f t="shared" si="4"/>
        <v>416.96999999999997</v>
      </c>
      <c r="M21" s="68">
        <f t="shared" si="5"/>
        <v>2.6060120569779497</v>
      </c>
      <c r="N21" s="69">
        <f t="shared" si="6"/>
        <v>11.59</v>
      </c>
      <c r="O21" s="60">
        <v>145</v>
      </c>
      <c r="P21" s="61" t="s">
        <v>148</v>
      </c>
      <c r="Q21" s="62">
        <v>2.46</v>
      </c>
      <c r="R21" s="63">
        <v>780</v>
      </c>
      <c r="S21" s="70">
        <v>145</v>
      </c>
      <c r="T21" s="71">
        <v>3.3</v>
      </c>
      <c r="U21" s="52">
        <f t="shared" si="7"/>
        <v>327419.35483870964</v>
      </c>
      <c r="V21" s="72">
        <f t="shared" si="24"/>
        <v>2100</v>
      </c>
      <c r="W21" s="73">
        <f t="shared" si="24"/>
        <v>0.93</v>
      </c>
      <c r="X21" s="52">
        <f t="shared" si="8"/>
        <v>304500</v>
      </c>
      <c r="Y21" s="71">
        <f t="shared" si="1"/>
        <v>99.217986314760509</v>
      </c>
      <c r="Z21" s="71">
        <f t="shared" si="9"/>
        <v>304.34999999999997</v>
      </c>
      <c r="AA21" s="700">
        <f t="shared" si="10"/>
        <v>2.756055175410014</v>
      </c>
      <c r="AB21" s="54">
        <f t="shared" si="11"/>
        <v>8.4599999999999991</v>
      </c>
      <c r="AC21" s="60">
        <v>145</v>
      </c>
      <c r="AD21" s="61" t="s">
        <v>148</v>
      </c>
      <c r="AE21" s="62">
        <v>2.46</v>
      </c>
      <c r="AF21" s="63">
        <v>780</v>
      </c>
      <c r="AG21" s="74">
        <v>145</v>
      </c>
      <c r="AH21" s="75">
        <v>4.68</v>
      </c>
      <c r="AI21" s="56">
        <f t="shared" si="12"/>
        <v>327419.35483870964</v>
      </c>
      <c r="AJ21" s="253">
        <f t="shared" si="25"/>
        <v>2100</v>
      </c>
      <c r="AK21" s="76">
        <f t="shared" si="25"/>
        <v>0.93</v>
      </c>
      <c r="AL21" s="56">
        <f t="shared" si="13"/>
        <v>304500</v>
      </c>
      <c r="AM21" s="75">
        <f t="shared" si="14"/>
        <v>69.961400606561895</v>
      </c>
      <c r="AN21" s="75">
        <f t="shared" si="26"/>
        <v>104.89</v>
      </c>
      <c r="AO21" s="77">
        <f t="shared" ref="AO21:AO34" si="28">AM21/3/12</f>
        <v>1.9433722390711639</v>
      </c>
      <c r="AP21" s="78">
        <f t="shared" si="16"/>
        <v>2.92</v>
      </c>
      <c r="AQ21" s="60">
        <v>145</v>
      </c>
      <c r="AR21" s="61" t="s">
        <v>148</v>
      </c>
      <c r="AS21" s="62">
        <v>2.46</v>
      </c>
      <c r="AT21" s="63">
        <v>780</v>
      </c>
      <c r="AU21" s="254">
        <v>145</v>
      </c>
      <c r="AV21" s="249">
        <v>4.3609999999999998</v>
      </c>
      <c r="AW21" s="250" t="e">
        <f t="shared" si="17"/>
        <v>#DIV/0!</v>
      </c>
      <c r="AX21" s="255">
        <f t="shared" si="27"/>
        <v>0</v>
      </c>
      <c r="AY21" s="256">
        <f t="shared" si="27"/>
        <v>0</v>
      </c>
      <c r="AZ21" s="250">
        <f t="shared" si="18"/>
        <v>0</v>
      </c>
      <c r="BA21" s="257" t="e">
        <f t="shared" si="19"/>
        <v>#DIV/0!</v>
      </c>
      <c r="BB21" s="249" t="e">
        <f t="shared" si="20"/>
        <v>#DIV/0!</v>
      </c>
      <c r="BC21" s="258" t="e">
        <f t="shared" ref="BC21:BC34" si="29">BA21/3/12</f>
        <v>#DIV/0!</v>
      </c>
      <c r="BD21" s="252" t="e">
        <f t="shared" si="22"/>
        <v>#DIV/0!</v>
      </c>
    </row>
    <row r="22" spans="1:56" s="59" customFormat="1" ht="20.100000000000001" customHeight="1" x14ac:dyDescent="0.25">
      <c r="A22" s="60">
        <v>160</v>
      </c>
      <c r="B22" s="61" t="s">
        <v>149</v>
      </c>
      <c r="C22" s="62">
        <v>3.1</v>
      </c>
      <c r="D22" s="63">
        <v>750</v>
      </c>
      <c r="E22" s="64">
        <v>160</v>
      </c>
      <c r="F22" s="65">
        <v>3.49</v>
      </c>
      <c r="G22" s="46">
        <f t="shared" si="2"/>
        <v>361290.32258064515</v>
      </c>
      <c r="H22" s="66">
        <f t="shared" si="23"/>
        <v>2100</v>
      </c>
      <c r="I22" s="67">
        <f t="shared" si="23"/>
        <v>0.93</v>
      </c>
      <c r="J22" s="46">
        <f t="shared" si="3"/>
        <v>336000</v>
      </c>
      <c r="K22" s="65">
        <f t="shared" si="0"/>
        <v>103.52158240133097</v>
      </c>
      <c r="L22" s="65">
        <f t="shared" si="4"/>
        <v>460.09999999999997</v>
      </c>
      <c r="M22" s="68">
        <f t="shared" si="5"/>
        <v>2.8755995111480828</v>
      </c>
      <c r="N22" s="69">
        <f t="shared" si="6"/>
        <v>12.79</v>
      </c>
      <c r="O22" s="60">
        <v>150</v>
      </c>
      <c r="P22" s="61" t="s">
        <v>149</v>
      </c>
      <c r="Q22" s="62">
        <v>3.1</v>
      </c>
      <c r="R22" s="63">
        <v>750</v>
      </c>
      <c r="S22" s="70">
        <v>160</v>
      </c>
      <c r="T22" s="71">
        <v>3.3</v>
      </c>
      <c r="U22" s="52">
        <f t="shared" si="7"/>
        <v>361290.32258064515</v>
      </c>
      <c r="V22" s="72">
        <f t="shared" si="24"/>
        <v>2100</v>
      </c>
      <c r="W22" s="73">
        <f t="shared" si="24"/>
        <v>0.93</v>
      </c>
      <c r="X22" s="52">
        <f t="shared" si="8"/>
        <v>336000</v>
      </c>
      <c r="Y22" s="71">
        <f t="shared" si="1"/>
        <v>109.48191593352884</v>
      </c>
      <c r="Z22" s="71">
        <f t="shared" si="9"/>
        <v>335.84</v>
      </c>
      <c r="AA22" s="700">
        <f t="shared" si="10"/>
        <v>3.0411643314869123</v>
      </c>
      <c r="AB22" s="54">
        <f t="shared" si="11"/>
        <v>9.33</v>
      </c>
      <c r="AC22" s="60">
        <v>150</v>
      </c>
      <c r="AD22" s="61" t="s">
        <v>149</v>
      </c>
      <c r="AE22" s="62">
        <v>3.1</v>
      </c>
      <c r="AF22" s="63">
        <v>750</v>
      </c>
      <c r="AG22" s="74">
        <v>160</v>
      </c>
      <c r="AH22" s="75">
        <v>4.68</v>
      </c>
      <c r="AI22" s="56">
        <f t="shared" si="12"/>
        <v>361290.32258064515</v>
      </c>
      <c r="AJ22" s="253">
        <f t="shared" si="25"/>
        <v>2100</v>
      </c>
      <c r="AK22" s="76">
        <f t="shared" si="25"/>
        <v>0.93</v>
      </c>
      <c r="AL22" s="56">
        <f t="shared" si="13"/>
        <v>336000</v>
      </c>
      <c r="AM22" s="75">
        <f t="shared" si="14"/>
        <v>77.198786876206228</v>
      </c>
      <c r="AN22" s="75">
        <f t="shared" si="26"/>
        <v>115.75</v>
      </c>
      <c r="AO22" s="77">
        <f t="shared" si="28"/>
        <v>2.1444107465612841</v>
      </c>
      <c r="AP22" s="78">
        <f t="shared" si="16"/>
        <v>3.2199999999999998</v>
      </c>
      <c r="AQ22" s="60">
        <v>150</v>
      </c>
      <c r="AR22" s="61" t="s">
        <v>149</v>
      </c>
      <c r="AS22" s="62">
        <v>3.1</v>
      </c>
      <c r="AT22" s="63">
        <v>750</v>
      </c>
      <c r="AU22" s="254">
        <v>160</v>
      </c>
      <c r="AV22" s="249">
        <v>4.3609999999999998</v>
      </c>
      <c r="AW22" s="250" t="e">
        <f t="shared" si="17"/>
        <v>#DIV/0!</v>
      </c>
      <c r="AX22" s="255">
        <f t="shared" si="27"/>
        <v>0</v>
      </c>
      <c r="AY22" s="256">
        <f t="shared" si="27"/>
        <v>0</v>
      </c>
      <c r="AZ22" s="250">
        <f t="shared" si="18"/>
        <v>0</v>
      </c>
      <c r="BA22" s="257" t="e">
        <f t="shared" si="19"/>
        <v>#DIV/0!</v>
      </c>
      <c r="BB22" s="249" t="e">
        <f t="shared" si="20"/>
        <v>#DIV/0!</v>
      </c>
      <c r="BC22" s="258" t="e">
        <f t="shared" si="29"/>
        <v>#DIV/0!</v>
      </c>
      <c r="BD22" s="252" t="e">
        <f t="shared" si="22"/>
        <v>#DIV/0!</v>
      </c>
    </row>
    <row r="23" spans="1:56" s="59" customFormat="1" ht="20.100000000000001" customHeight="1" x14ac:dyDescent="0.25">
      <c r="A23" s="60">
        <v>240</v>
      </c>
      <c r="B23" s="61" t="s">
        <v>150</v>
      </c>
      <c r="C23" s="62">
        <v>3.2</v>
      </c>
      <c r="D23" s="63">
        <v>750</v>
      </c>
      <c r="E23" s="64">
        <v>240</v>
      </c>
      <c r="F23" s="65">
        <v>3.49</v>
      </c>
      <c r="G23" s="46">
        <f t="shared" si="2"/>
        <v>541935.48387096776</v>
      </c>
      <c r="H23" s="66">
        <f t="shared" si="23"/>
        <v>2100</v>
      </c>
      <c r="I23" s="67">
        <f t="shared" si="23"/>
        <v>0.93</v>
      </c>
      <c r="J23" s="46">
        <f t="shared" si="3"/>
        <v>504000</v>
      </c>
      <c r="K23" s="65">
        <f t="shared" si="0"/>
        <v>155.28237360199648</v>
      </c>
      <c r="L23" s="65">
        <f t="shared" si="4"/>
        <v>690.15</v>
      </c>
      <c r="M23" s="68">
        <f t="shared" si="5"/>
        <v>4.3133992667221248</v>
      </c>
      <c r="N23" s="69">
        <f t="shared" si="6"/>
        <v>19.180000000000003</v>
      </c>
      <c r="O23" s="60">
        <v>240</v>
      </c>
      <c r="P23" s="61" t="s">
        <v>150</v>
      </c>
      <c r="Q23" s="62">
        <v>3.2</v>
      </c>
      <c r="R23" s="63">
        <v>750</v>
      </c>
      <c r="S23" s="70">
        <v>240</v>
      </c>
      <c r="T23" s="71">
        <v>3.3</v>
      </c>
      <c r="U23" s="52">
        <f t="shared" si="7"/>
        <v>541935.48387096776</v>
      </c>
      <c r="V23" s="72">
        <f t="shared" si="24"/>
        <v>2100</v>
      </c>
      <c r="W23" s="73">
        <f t="shared" si="24"/>
        <v>0.93</v>
      </c>
      <c r="X23" s="52">
        <f t="shared" si="8"/>
        <v>504000</v>
      </c>
      <c r="Y23" s="71">
        <f t="shared" si="1"/>
        <v>164.22287390029325</v>
      </c>
      <c r="Z23" s="71">
        <f t="shared" si="9"/>
        <v>503.76</v>
      </c>
      <c r="AA23" s="700">
        <f t="shared" si="10"/>
        <v>4.5617464972303683</v>
      </c>
      <c r="AB23" s="54">
        <f t="shared" si="11"/>
        <v>14</v>
      </c>
      <c r="AC23" s="60">
        <v>240</v>
      </c>
      <c r="AD23" s="61" t="s">
        <v>150</v>
      </c>
      <c r="AE23" s="62">
        <v>3.2</v>
      </c>
      <c r="AF23" s="63">
        <v>750</v>
      </c>
      <c r="AG23" s="74">
        <v>240</v>
      </c>
      <c r="AH23" s="75">
        <v>4.68</v>
      </c>
      <c r="AI23" s="56">
        <f t="shared" si="12"/>
        <v>541935.48387096776</v>
      </c>
      <c r="AJ23" s="253">
        <f t="shared" si="25"/>
        <v>2100</v>
      </c>
      <c r="AK23" s="76">
        <f t="shared" si="25"/>
        <v>0.93</v>
      </c>
      <c r="AL23" s="56">
        <f t="shared" si="13"/>
        <v>504000</v>
      </c>
      <c r="AM23" s="75">
        <f t="shared" si="14"/>
        <v>115.79818031430936</v>
      </c>
      <c r="AN23" s="75">
        <f t="shared" si="26"/>
        <v>173.62</v>
      </c>
      <c r="AO23" s="77">
        <f t="shared" si="28"/>
        <v>3.2166161198419267</v>
      </c>
      <c r="AP23" s="78">
        <f t="shared" si="16"/>
        <v>4.83</v>
      </c>
      <c r="AQ23" s="60">
        <v>240</v>
      </c>
      <c r="AR23" s="61" t="s">
        <v>150</v>
      </c>
      <c r="AS23" s="62">
        <v>3.2</v>
      </c>
      <c r="AT23" s="63">
        <v>750</v>
      </c>
      <c r="AU23" s="254">
        <v>240</v>
      </c>
      <c r="AV23" s="249">
        <v>4.3609999999999998</v>
      </c>
      <c r="AW23" s="250" t="e">
        <f t="shared" si="17"/>
        <v>#DIV/0!</v>
      </c>
      <c r="AX23" s="255">
        <f t="shared" si="27"/>
        <v>0</v>
      </c>
      <c r="AY23" s="256">
        <f t="shared" si="27"/>
        <v>0</v>
      </c>
      <c r="AZ23" s="250">
        <f t="shared" si="18"/>
        <v>0</v>
      </c>
      <c r="BA23" s="257" t="e">
        <f t="shared" si="19"/>
        <v>#DIV/0!</v>
      </c>
      <c r="BB23" s="249" t="e">
        <f t="shared" si="20"/>
        <v>#DIV/0!</v>
      </c>
      <c r="BC23" s="258" t="e">
        <f t="shared" si="29"/>
        <v>#DIV/0!</v>
      </c>
      <c r="BD23" s="252" t="e">
        <f t="shared" si="22"/>
        <v>#DIV/0!</v>
      </c>
    </row>
    <row r="24" spans="1:56" s="59" customFormat="1" ht="20.100000000000001" customHeight="1" x14ac:dyDescent="0.25">
      <c r="A24" s="60">
        <v>300</v>
      </c>
      <c r="B24" s="61" t="s">
        <v>150</v>
      </c>
      <c r="C24" s="62">
        <v>4</v>
      </c>
      <c r="D24" s="63">
        <v>1000</v>
      </c>
      <c r="E24" s="64">
        <v>300</v>
      </c>
      <c r="F24" s="65">
        <v>3.49</v>
      </c>
      <c r="G24" s="46">
        <f t="shared" si="2"/>
        <v>677419.3548387097</v>
      </c>
      <c r="H24" s="66">
        <f t="shared" si="23"/>
        <v>2100</v>
      </c>
      <c r="I24" s="67">
        <f t="shared" si="23"/>
        <v>0.93</v>
      </c>
      <c r="J24" s="46">
        <f t="shared" si="3"/>
        <v>630000</v>
      </c>
      <c r="K24" s="65">
        <f t="shared" si="0"/>
        <v>194.1029670024956</v>
      </c>
      <c r="L24" s="65">
        <f t="shared" si="4"/>
        <v>862.68</v>
      </c>
      <c r="M24" s="68">
        <f t="shared" si="5"/>
        <v>5.3917490834026554</v>
      </c>
      <c r="N24" s="69">
        <f t="shared" si="6"/>
        <v>23.970000000000002</v>
      </c>
      <c r="O24" s="60">
        <v>300</v>
      </c>
      <c r="P24" s="61" t="s">
        <v>150</v>
      </c>
      <c r="Q24" s="62">
        <v>4</v>
      </c>
      <c r="R24" s="63">
        <v>1000</v>
      </c>
      <c r="S24" s="70">
        <v>300</v>
      </c>
      <c r="T24" s="71">
        <v>3.3</v>
      </c>
      <c r="U24" s="52">
        <f t="shared" si="7"/>
        <v>677419.3548387097</v>
      </c>
      <c r="V24" s="72">
        <f t="shared" si="24"/>
        <v>2100</v>
      </c>
      <c r="W24" s="73">
        <f t="shared" si="24"/>
        <v>0.93</v>
      </c>
      <c r="X24" s="52">
        <f t="shared" si="8"/>
        <v>630000</v>
      </c>
      <c r="Y24" s="71">
        <f t="shared" si="1"/>
        <v>205.2785923753666</v>
      </c>
      <c r="Z24" s="71">
        <f t="shared" si="9"/>
        <v>629.68999999999994</v>
      </c>
      <c r="AA24" s="700">
        <f t="shared" si="10"/>
        <v>5.7021831215379608</v>
      </c>
      <c r="AB24" s="54">
        <f t="shared" si="11"/>
        <v>17.5</v>
      </c>
      <c r="AC24" s="60">
        <v>300</v>
      </c>
      <c r="AD24" s="61" t="s">
        <v>150</v>
      </c>
      <c r="AE24" s="62">
        <v>4</v>
      </c>
      <c r="AF24" s="63">
        <v>1000</v>
      </c>
      <c r="AG24" s="74">
        <v>300</v>
      </c>
      <c r="AH24" s="75">
        <v>4.68</v>
      </c>
      <c r="AI24" s="56">
        <f t="shared" si="12"/>
        <v>677419.3548387097</v>
      </c>
      <c r="AJ24" s="253">
        <f t="shared" si="25"/>
        <v>2100</v>
      </c>
      <c r="AK24" s="76">
        <f t="shared" si="25"/>
        <v>0.93</v>
      </c>
      <c r="AL24" s="56">
        <f t="shared" si="13"/>
        <v>630000</v>
      </c>
      <c r="AM24" s="75">
        <f t="shared" si="14"/>
        <v>144.74772539288671</v>
      </c>
      <c r="AN24" s="75">
        <f t="shared" si="26"/>
        <v>217.01999999999998</v>
      </c>
      <c r="AO24" s="77">
        <f t="shared" si="28"/>
        <v>4.0207701498024084</v>
      </c>
      <c r="AP24" s="78">
        <f t="shared" si="16"/>
        <v>6.0299999999999994</v>
      </c>
      <c r="AQ24" s="60">
        <v>300</v>
      </c>
      <c r="AR24" s="61" t="s">
        <v>150</v>
      </c>
      <c r="AS24" s="62">
        <v>4</v>
      </c>
      <c r="AT24" s="63">
        <v>1000</v>
      </c>
      <c r="AU24" s="254">
        <v>300</v>
      </c>
      <c r="AV24" s="249">
        <v>4.3609999999999998</v>
      </c>
      <c r="AW24" s="250" t="e">
        <f t="shared" si="17"/>
        <v>#DIV/0!</v>
      </c>
      <c r="AX24" s="255">
        <f t="shared" si="27"/>
        <v>0</v>
      </c>
      <c r="AY24" s="256">
        <f t="shared" si="27"/>
        <v>0</v>
      </c>
      <c r="AZ24" s="250">
        <f t="shared" si="18"/>
        <v>0</v>
      </c>
      <c r="BA24" s="257" t="e">
        <f t="shared" si="19"/>
        <v>#DIV/0!</v>
      </c>
      <c r="BB24" s="249" t="e">
        <f t="shared" si="20"/>
        <v>#DIV/0!</v>
      </c>
      <c r="BC24" s="258" t="e">
        <f t="shared" si="29"/>
        <v>#DIV/0!</v>
      </c>
      <c r="BD24" s="252" t="e">
        <f t="shared" si="22"/>
        <v>#DIV/0!</v>
      </c>
    </row>
    <row r="25" spans="1:56" s="59" customFormat="1" ht="20.100000000000001" customHeight="1" x14ac:dyDescent="0.25">
      <c r="A25" s="60">
        <v>360</v>
      </c>
      <c r="B25" s="61" t="s">
        <v>150</v>
      </c>
      <c r="C25" s="62">
        <v>4</v>
      </c>
      <c r="D25" s="63">
        <v>1000</v>
      </c>
      <c r="E25" s="64">
        <v>360</v>
      </c>
      <c r="F25" s="65">
        <v>3.49</v>
      </c>
      <c r="G25" s="46">
        <f t="shared" si="2"/>
        <v>812903.22580645152</v>
      </c>
      <c r="H25" s="66">
        <f t="shared" ref="H25:I34" si="30">H24</f>
        <v>2100</v>
      </c>
      <c r="I25" s="67">
        <f t="shared" si="30"/>
        <v>0.93</v>
      </c>
      <c r="J25" s="46">
        <f t="shared" si="3"/>
        <v>756000</v>
      </c>
      <c r="K25" s="65">
        <f t="shared" si="0"/>
        <v>232.9235604029947</v>
      </c>
      <c r="L25" s="65">
        <f t="shared" si="4"/>
        <v>1035.22</v>
      </c>
      <c r="M25" s="68">
        <f t="shared" si="5"/>
        <v>6.4700989000831859</v>
      </c>
      <c r="N25" s="69">
        <f t="shared" si="6"/>
        <v>28.76</v>
      </c>
      <c r="O25" s="60">
        <v>360</v>
      </c>
      <c r="P25" s="61" t="s">
        <v>150</v>
      </c>
      <c r="Q25" s="62">
        <v>4</v>
      </c>
      <c r="R25" s="63">
        <v>1000</v>
      </c>
      <c r="S25" s="70">
        <v>360</v>
      </c>
      <c r="T25" s="71">
        <v>3.3</v>
      </c>
      <c r="U25" s="52">
        <f t="shared" si="7"/>
        <v>812903.22580645152</v>
      </c>
      <c r="V25" s="72">
        <f t="shared" ref="V25:W34" si="31">V24</f>
        <v>2100</v>
      </c>
      <c r="W25" s="73">
        <f t="shared" si="31"/>
        <v>0.93</v>
      </c>
      <c r="X25" s="52">
        <f t="shared" si="8"/>
        <v>756000</v>
      </c>
      <c r="Y25" s="71">
        <f t="shared" si="1"/>
        <v>246.33431085043986</v>
      </c>
      <c r="Z25" s="71">
        <f t="shared" si="9"/>
        <v>755.63</v>
      </c>
      <c r="AA25" s="700">
        <f t="shared" si="10"/>
        <v>6.8426197458455524</v>
      </c>
      <c r="AB25" s="54">
        <f t="shared" si="11"/>
        <v>20.990000000000002</v>
      </c>
      <c r="AC25" s="60">
        <v>360</v>
      </c>
      <c r="AD25" s="61" t="s">
        <v>150</v>
      </c>
      <c r="AE25" s="62">
        <v>4</v>
      </c>
      <c r="AF25" s="63">
        <v>1000</v>
      </c>
      <c r="AG25" s="74">
        <v>360</v>
      </c>
      <c r="AH25" s="75">
        <v>4.68</v>
      </c>
      <c r="AI25" s="56">
        <f t="shared" si="12"/>
        <v>812903.22580645152</v>
      </c>
      <c r="AJ25" s="253">
        <f t="shared" ref="AJ25:AK34" si="32">AJ24</f>
        <v>2100</v>
      </c>
      <c r="AK25" s="76">
        <f t="shared" si="32"/>
        <v>0.93</v>
      </c>
      <c r="AL25" s="56">
        <f t="shared" si="13"/>
        <v>756000</v>
      </c>
      <c r="AM25" s="75">
        <f t="shared" si="14"/>
        <v>173.69727047146401</v>
      </c>
      <c r="AN25" s="75">
        <f t="shared" si="26"/>
        <v>260.42</v>
      </c>
      <c r="AO25" s="77">
        <f t="shared" si="28"/>
        <v>4.8249241797628892</v>
      </c>
      <c r="AP25" s="78">
        <f t="shared" si="16"/>
        <v>7.24</v>
      </c>
      <c r="AQ25" s="60">
        <v>360</v>
      </c>
      <c r="AR25" s="61" t="s">
        <v>150</v>
      </c>
      <c r="AS25" s="62">
        <v>4</v>
      </c>
      <c r="AT25" s="63">
        <v>1000</v>
      </c>
      <c r="AU25" s="254">
        <v>360</v>
      </c>
      <c r="AV25" s="249">
        <v>4.3609999999999998</v>
      </c>
      <c r="AW25" s="250" t="e">
        <f t="shared" si="17"/>
        <v>#DIV/0!</v>
      </c>
      <c r="AX25" s="255">
        <f t="shared" ref="AX25:AY34" si="33">AX24</f>
        <v>0</v>
      </c>
      <c r="AY25" s="256">
        <f t="shared" si="33"/>
        <v>0</v>
      </c>
      <c r="AZ25" s="250">
        <f t="shared" si="18"/>
        <v>0</v>
      </c>
      <c r="BA25" s="257" t="e">
        <f t="shared" si="19"/>
        <v>#DIV/0!</v>
      </c>
      <c r="BB25" s="249" t="e">
        <f t="shared" si="20"/>
        <v>#DIV/0!</v>
      </c>
      <c r="BC25" s="258" t="e">
        <f t="shared" si="29"/>
        <v>#DIV/0!</v>
      </c>
      <c r="BD25" s="252" t="e">
        <f t="shared" si="22"/>
        <v>#DIV/0!</v>
      </c>
    </row>
    <row r="26" spans="1:56" s="59" customFormat="1" ht="20.100000000000001" customHeight="1" x14ac:dyDescent="0.25">
      <c r="A26" s="60">
        <v>450</v>
      </c>
      <c r="B26" s="61" t="s">
        <v>151</v>
      </c>
      <c r="C26" s="62">
        <v>6</v>
      </c>
      <c r="D26" s="63">
        <v>1400</v>
      </c>
      <c r="E26" s="64">
        <v>450</v>
      </c>
      <c r="F26" s="65">
        <v>3.49</v>
      </c>
      <c r="G26" s="46">
        <f t="shared" si="2"/>
        <v>1016129.0322580645</v>
      </c>
      <c r="H26" s="66">
        <f t="shared" si="30"/>
        <v>2100</v>
      </c>
      <c r="I26" s="67">
        <f t="shared" si="30"/>
        <v>0.93</v>
      </c>
      <c r="J26" s="46">
        <f t="shared" si="3"/>
        <v>945000</v>
      </c>
      <c r="K26" s="65">
        <f t="shared" si="0"/>
        <v>291.15445050374336</v>
      </c>
      <c r="L26" s="65">
        <f t="shared" si="4"/>
        <v>1294.02</v>
      </c>
      <c r="M26" s="68">
        <f t="shared" si="5"/>
        <v>8.0876236251039817</v>
      </c>
      <c r="N26" s="69">
        <f t="shared" si="6"/>
        <v>35.949999999999996</v>
      </c>
      <c r="O26" s="60">
        <v>450</v>
      </c>
      <c r="P26" s="61" t="s">
        <v>151</v>
      </c>
      <c r="Q26" s="62">
        <v>6</v>
      </c>
      <c r="R26" s="63">
        <v>1400</v>
      </c>
      <c r="S26" s="70">
        <v>450</v>
      </c>
      <c r="T26" s="71">
        <v>3.3</v>
      </c>
      <c r="U26" s="52">
        <f t="shared" si="7"/>
        <v>1016129.0322580645</v>
      </c>
      <c r="V26" s="72">
        <f t="shared" si="31"/>
        <v>2100</v>
      </c>
      <c r="W26" s="73">
        <f t="shared" si="31"/>
        <v>0.93</v>
      </c>
      <c r="X26" s="52">
        <f t="shared" si="8"/>
        <v>945000</v>
      </c>
      <c r="Y26" s="71">
        <f t="shared" si="1"/>
        <v>307.91788856304981</v>
      </c>
      <c r="Z26" s="71">
        <f t="shared" si="9"/>
        <v>944.54</v>
      </c>
      <c r="AA26" s="700">
        <f t="shared" si="10"/>
        <v>8.5532746823069399</v>
      </c>
      <c r="AB26" s="54">
        <f t="shared" si="11"/>
        <v>26.240000000000002</v>
      </c>
      <c r="AC26" s="60">
        <v>450</v>
      </c>
      <c r="AD26" s="61" t="s">
        <v>151</v>
      </c>
      <c r="AE26" s="62">
        <v>6</v>
      </c>
      <c r="AF26" s="63">
        <v>1400</v>
      </c>
      <c r="AG26" s="74">
        <v>450</v>
      </c>
      <c r="AH26" s="75">
        <v>4.68</v>
      </c>
      <c r="AI26" s="56">
        <f t="shared" si="12"/>
        <v>1016129.0322580645</v>
      </c>
      <c r="AJ26" s="253">
        <f t="shared" si="32"/>
        <v>2100</v>
      </c>
      <c r="AK26" s="76">
        <f t="shared" si="32"/>
        <v>0.93</v>
      </c>
      <c r="AL26" s="56">
        <f t="shared" si="13"/>
        <v>945000</v>
      </c>
      <c r="AM26" s="75">
        <f t="shared" si="14"/>
        <v>217.12158808933003</v>
      </c>
      <c r="AN26" s="75">
        <f t="shared" si="26"/>
        <v>325.52</v>
      </c>
      <c r="AO26" s="77">
        <f t="shared" si="28"/>
        <v>6.0311552247036113</v>
      </c>
      <c r="AP26" s="78">
        <f t="shared" si="16"/>
        <v>9.0499999999999989</v>
      </c>
      <c r="AQ26" s="60">
        <v>450</v>
      </c>
      <c r="AR26" s="61" t="s">
        <v>151</v>
      </c>
      <c r="AS26" s="62">
        <v>6</v>
      </c>
      <c r="AT26" s="63">
        <v>1400</v>
      </c>
      <c r="AU26" s="254">
        <v>450</v>
      </c>
      <c r="AV26" s="249">
        <v>4.3609999999999998</v>
      </c>
      <c r="AW26" s="250" t="e">
        <f t="shared" si="17"/>
        <v>#DIV/0!</v>
      </c>
      <c r="AX26" s="255">
        <f t="shared" si="33"/>
        <v>0</v>
      </c>
      <c r="AY26" s="256">
        <f t="shared" si="33"/>
        <v>0</v>
      </c>
      <c r="AZ26" s="250">
        <f t="shared" si="18"/>
        <v>0</v>
      </c>
      <c r="BA26" s="257" t="e">
        <f t="shared" si="19"/>
        <v>#DIV/0!</v>
      </c>
      <c r="BB26" s="249" t="e">
        <f t="shared" si="20"/>
        <v>#DIV/0!</v>
      </c>
      <c r="BC26" s="258" t="e">
        <f t="shared" si="29"/>
        <v>#DIV/0!</v>
      </c>
      <c r="BD26" s="252" t="e">
        <f t="shared" si="22"/>
        <v>#DIV/0!</v>
      </c>
    </row>
    <row r="27" spans="1:56" s="59" customFormat="1" ht="20.100000000000001" customHeight="1" x14ac:dyDescent="0.25">
      <c r="A27" s="60">
        <v>550</v>
      </c>
      <c r="B27" s="61" t="s">
        <v>151</v>
      </c>
      <c r="C27" s="62">
        <v>6</v>
      </c>
      <c r="D27" s="63">
        <v>1400</v>
      </c>
      <c r="E27" s="64">
        <v>550</v>
      </c>
      <c r="F27" s="65">
        <v>3.49</v>
      </c>
      <c r="G27" s="46">
        <f t="shared" si="2"/>
        <v>1241935.4838709678</v>
      </c>
      <c r="H27" s="66">
        <f t="shared" si="30"/>
        <v>2100</v>
      </c>
      <c r="I27" s="67">
        <f t="shared" si="30"/>
        <v>0.93</v>
      </c>
      <c r="J27" s="46">
        <f t="shared" si="3"/>
        <v>1155000</v>
      </c>
      <c r="K27" s="65">
        <f t="shared" si="0"/>
        <v>355.85543950457526</v>
      </c>
      <c r="L27" s="65">
        <f t="shared" si="4"/>
        <v>1581.58</v>
      </c>
      <c r="M27" s="68">
        <f t="shared" si="5"/>
        <v>9.8848733195715344</v>
      </c>
      <c r="N27" s="69">
        <f t="shared" si="6"/>
        <v>43.94</v>
      </c>
      <c r="O27" s="60">
        <v>550</v>
      </c>
      <c r="P27" s="61" t="s">
        <v>151</v>
      </c>
      <c r="Q27" s="62">
        <v>6</v>
      </c>
      <c r="R27" s="63">
        <v>1400</v>
      </c>
      <c r="S27" s="70">
        <v>550</v>
      </c>
      <c r="T27" s="71">
        <v>3.3</v>
      </c>
      <c r="U27" s="52">
        <f t="shared" si="7"/>
        <v>1241935.4838709678</v>
      </c>
      <c r="V27" s="72">
        <f t="shared" si="31"/>
        <v>2100</v>
      </c>
      <c r="W27" s="73">
        <f t="shared" si="31"/>
        <v>0.93</v>
      </c>
      <c r="X27" s="52">
        <f t="shared" si="8"/>
        <v>1155000</v>
      </c>
      <c r="Y27" s="71">
        <f t="shared" si="1"/>
        <v>376.3440860215054</v>
      </c>
      <c r="Z27" s="71">
        <f t="shared" si="9"/>
        <v>1154.43</v>
      </c>
      <c r="AA27" s="700">
        <f t="shared" si="10"/>
        <v>10.454002389486261</v>
      </c>
      <c r="AB27" s="54">
        <f t="shared" si="11"/>
        <v>32.07</v>
      </c>
      <c r="AC27" s="60">
        <v>550</v>
      </c>
      <c r="AD27" s="61" t="s">
        <v>151</v>
      </c>
      <c r="AE27" s="62">
        <v>6</v>
      </c>
      <c r="AF27" s="63">
        <v>1400</v>
      </c>
      <c r="AG27" s="74">
        <v>550</v>
      </c>
      <c r="AH27" s="75">
        <v>4.68</v>
      </c>
      <c r="AI27" s="56">
        <f t="shared" si="12"/>
        <v>1241935.4838709678</v>
      </c>
      <c r="AJ27" s="253">
        <f t="shared" si="32"/>
        <v>2100</v>
      </c>
      <c r="AK27" s="76">
        <f t="shared" si="32"/>
        <v>0.93</v>
      </c>
      <c r="AL27" s="56">
        <f t="shared" si="13"/>
        <v>1155000</v>
      </c>
      <c r="AM27" s="75">
        <f t="shared" si="14"/>
        <v>265.37082988695892</v>
      </c>
      <c r="AN27" s="75">
        <f t="shared" si="26"/>
        <v>397.86</v>
      </c>
      <c r="AO27" s="77">
        <f t="shared" si="28"/>
        <v>7.371411941304415</v>
      </c>
      <c r="AP27" s="78">
        <f t="shared" si="16"/>
        <v>11.06</v>
      </c>
      <c r="AQ27" s="60">
        <v>550</v>
      </c>
      <c r="AR27" s="61" t="s">
        <v>151</v>
      </c>
      <c r="AS27" s="62">
        <v>6</v>
      </c>
      <c r="AT27" s="63">
        <v>1400</v>
      </c>
      <c r="AU27" s="254">
        <v>550</v>
      </c>
      <c r="AV27" s="249">
        <v>4.3609999999999998</v>
      </c>
      <c r="AW27" s="250" t="e">
        <f t="shared" si="17"/>
        <v>#DIV/0!</v>
      </c>
      <c r="AX27" s="255">
        <f t="shared" si="33"/>
        <v>0</v>
      </c>
      <c r="AY27" s="256">
        <f t="shared" si="33"/>
        <v>0</v>
      </c>
      <c r="AZ27" s="250">
        <f t="shared" si="18"/>
        <v>0</v>
      </c>
      <c r="BA27" s="257" t="e">
        <f t="shared" si="19"/>
        <v>#DIV/0!</v>
      </c>
      <c r="BB27" s="249" t="e">
        <f t="shared" si="20"/>
        <v>#DIV/0!</v>
      </c>
      <c r="BC27" s="258" t="e">
        <f t="shared" si="29"/>
        <v>#DIV/0!</v>
      </c>
      <c r="BD27" s="252" t="e">
        <f t="shared" si="22"/>
        <v>#DIV/0!</v>
      </c>
    </row>
    <row r="28" spans="1:56" s="59" customFormat="1" ht="20.100000000000001" customHeight="1" x14ac:dyDescent="0.25">
      <c r="A28" s="60">
        <v>700</v>
      </c>
      <c r="B28" s="61" t="s">
        <v>151</v>
      </c>
      <c r="C28" s="62">
        <v>9</v>
      </c>
      <c r="D28" s="63">
        <v>2300</v>
      </c>
      <c r="E28" s="64">
        <v>700</v>
      </c>
      <c r="F28" s="65">
        <v>3.49</v>
      </c>
      <c r="G28" s="46">
        <f t="shared" si="2"/>
        <v>1580645.1612903224</v>
      </c>
      <c r="H28" s="66">
        <f t="shared" si="30"/>
        <v>2100</v>
      </c>
      <c r="I28" s="67">
        <f t="shared" si="30"/>
        <v>0.93</v>
      </c>
      <c r="J28" s="46">
        <f t="shared" si="3"/>
        <v>1470000</v>
      </c>
      <c r="K28" s="65">
        <f>G28/F28/1000</f>
        <v>452.90692300582305</v>
      </c>
      <c r="L28" s="65">
        <f t="shared" si="4"/>
        <v>2012.92</v>
      </c>
      <c r="M28" s="68">
        <f t="shared" si="5"/>
        <v>12.580747861272862</v>
      </c>
      <c r="N28" s="69">
        <f t="shared" si="6"/>
        <v>55.919999999999995</v>
      </c>
      <c r="O28" s="60">
        <v>700</v>
      </c>
      <c r="P28" s="61" t="s">
        <v>151</v>
      </c>
      <c r="Q28" s="62">
        <v>9</v>
      </c>
      <c r="R28" s="63">
        <v>2300</v>
      </c>
      <c r="S28" s="70">
        <v>700</v>
      </c>
      <c r="T28" s="71">
        <v>3.3</v>
      </c>
      <c r="U28" s="52">
        <f t="shared" si="7"/>
        <v>1580645.1612903224</v>
      </c>
      <c r="V28" s="72">
        <f t="shared" si="31"/>
        <v>2100</v>
      </c>
      <c r="W28" s="73">
        <f t="shared" si="31"/>
        <v>0.93</v>
      </c>
      <c r="X28" s="52">
        <f t="shared" si="8"/>
        <v>1470000</v>
      </c>
      <c r="Y28" s="71">
        <f t="shared" si="1"/>
        <v>478.98338220918868</v>
      </c>
      <c r="Z28" s="71">
        <f t="shared" si="9"/>
        <v>1469.28</v>
      </c>
      <c r="AA28" s="700">
        <f t="shared" si="10"/>
        <v>13.305093950255241</v>
      </c>
      <c r="AB28" s="54">
        <f t="shared" si="11"/>
        <v>40.82</v>
      </c>
      <c r="AC28" s="60">
        <v>700</v>
      </c>
      <c r="AD28" s="61" t="s">
        <v>151</v>
      </c>
      <c r="AE28" s="62">
        <v>9</v>
      </c>
      <c r="AF28" s="63">
        <v>2300</v>
      </c>
      <c r="AG28" s="74">
        <v>700</v>
      </c>
      <c r="AH28" s="75">
        <v>4.68</v>
      </c>
      <c r="AI28" s="56">
        <f t="shared" si="12"/>
        <v>1580645.1612903224</v>
      </c>
      <c r="AJ28" s="253">
        <f t="shared" si="32"/>
        <v>2100</v>
      </c>
      <c r="AK28" s="76">
        <f t="shared" si="32"/>
        <v>0.93</v>
      </c>
      <c r="AL28" s="56">
        <f t="shared" si="13"/>
        <v>1470000</v>
      </c>
      <c r="AM28" s="75">
        <f t="shared" si="14"/>
        <v>337.7446925834023</v>
      </c>
      <c r="AN28" s="75">
        <f t="shared" si="26"/>
        <v>506.37</v>
      </c>
      <c r="AO28" s="77">
        <f t="shared" si="28"/>
        <v>9.3817970162056188</v>
      </c>
      <c r="AP28" s="78">
        <f t="shared" si="16"/>
        <v>14.07</v>
      </c>
      <c r="AQ28" s="60">
        <v>700</v>
      </c>
      <c r="AR28" s="61" t="s">
        <v>151</v>
      </c>
      <c r="AS28" s="62">
        <v>9</v>
      </c>
      <c r="AT28" s="63">
        <v>2300</v>
      </c>
      <c r="AU28" s="254">
        <v>700</v>
      </c>
      <c r="AV28" s="249">
        <v>4.3609999999999998</v>
      </c>
      <c r="AW28" s="250" t="e">
        <f t="shared" si="17"/>
        <v>#DIV/0!</v>
      </c>
      <c r="AX28" s="255">
        <f t="shared" si="33"/>
        <v>0</v>
      </c>
      <c r="AY28" s="256">
        <f t="shared" si="33"/>
        <v>0</v>
      </c>
      <c r="AZ28" s="250">
        <f t="shared" si="18"/>
        <v>0</v>
      </c>
      <c r="BA28" s="257" t="e">
        <f t="shared" si="19"/>
        <v>#DIV/0!</v>
      </c>
      <c r="BB28" s="249" t="e">
        <f t="shared" si="20"/>
        <v>#DIV/0!</v>
      </c>
      <c r="BC28" s="258" t="e">
        <f t="shared" si="29"/>
        <v>#DIV/0!</v>
      </c>
      <c r="BD28" s="252" t="e">
        <f t="shared" si="22"/>
        <v>#DIV/0!</v>
      </c>
    </row>
    <row r="29" spans="1:56" s="59" customFormat="1" ht="20.100000000000001" customHeight="1" x14ac:dyDescent="0.25">
      <c r="A29" s="60">
        <v>900</v>
      </c>
      <c r="B29" s="61" t="s">
        <v>151</v>
      </c>
      <c r="C29" s="62">
        <v>9</v>
      </c>
      <c r="D29" s="63">
        <v>2300</v>
      </c>
      <c r="E29" s="64">
        <v>900</v>
      </c>
      <c r="F29" s="65">
        <v>3.49</v>
      </c>
      <c r="G29" s="46">
        <f t="shared" si="2"/>
        <v>2032258.064516129</v>
      </c>
      <c r="H29" s="66">
        <f t="shared" si="30"/>
        <v>2100</v>
      </c>
      <c r="I29" s="67">
        <f t="shared" si="30"/>
        <v>0.93</v>
      </c>
      <c r="J29" s="46">
        <f t="shared" si="3"/>
        <v>1890000</v>
      </c>
      <c r="K29" s="65">
        <f t="shared" si="0"/>
        <v>582.30890100748672</v>
      </c>
      <c r="L29" s="65">
        <f t="shared" si="4"/>
        <v>2588.0400000000004</v>
      </c>
      <c r="M29" s="68">
        <f t="shared" si="5"/>
        <v>16.175247250207963</v>
      </c>
      <c r="N29" s="69">
        <f t="shared" si="6"/>
        <v>71.89</v>
      </c>
      <c r="O29" s="60">
        <v>900</v>
      </c>
      <c r="P29" s="61" t="s">
        <v>151</v>
      </c>
      <c r="Q29" s="62">
        <v>9</v>
      </c>
      <c r="R29" s="63">
        <v>2300</v>
      </c>
      <c r="S29" s="70">
        <v>900</v>
      </c>
      <c r="T29" s="71">
        <v>3.3</v>
      </c>
      <c r="U29" s="52">
        <f t="shared" si="7"/>
        <v>2032258.064516129</v>
      </c>
      <c r="V29" s="72">
        <f t="shared" si="31"/>
        <v>2100</v>
      </c>
      <c r="W29" s="73">
        <f t="shared" si="31"/>
        <v>0.93</v>
      </c>
      <c r="X29" s="52">
        <f t="shared" si="8"/>
        <v>1890000</v>
      </c>
      <c r="Y29" s="71">
        <f t="shared" si="1"/>
        <v>615.83577712609963</v>
      </c>
      <c r="Z29" s="71">
        <f t="shared" si="9"/>
        <v>1889.07</v>
      </c>
      <c r="AA29" s="700">
        <f t="shared" si="10"/>
        <v>17.10654936461388</v>
      </c>
      <c r="AB29" s="54">
        <f t="shared" si="11"/>
        <v>52.48</v>
      </c>
      <c r="AC29" s="60">
        <v>900</v>
      </c>
      <c r="AD29" s="61" t="s">
        <v>151</v>
      </c>
      <c r="AE29" s="62">
        <v>9</v>
      </c>
      <c r="AF29" s="63">
        <v>2300</v>
      </c>
      <c r="AG29" s="74">
        <v>900</v>
      </c>
      <c r="AH29" s="75">
        <v>4.68</v>
      </c>
      <c r="AI29" s="56">
        <f t="shared" si="12"/>
        <v>2032258.064516129</v>
      </c>
      <c r="AJ29" s="253">
        <f t="shared" si="32"/>
        <v>2100</v>
      </c>
      <c r="AK29" s="76">
        <f t="shared" si="32"/>
        <v>0.93</v>
      </c>
      <c r="AL29" s="56">
        <f t="shared" si="13"/>
        <v>1890000</v>
      </c>
      <c r="AM29" s="75">
        <f t="shared" si="14"/>
        <v>434.24317617866006</v>
      </c>
      <c r="AN29" s="75">
        <f t="shared" si="26"/>
        <v>651.04</v>
      </c>
      <c r="AO29" s="77">
        <f t="shared" si="28"/>
        <v>12.062310449407223</v>
      </c>
      <c r="AP29" s="78">
        <f t="shared" si="16"/>
        <v>18.09</v>
      </c>
      <c r="AQ29" s="60">
        <v>900</v>
      </c>
      <c r="AR29" s="61" t="s">
        <v>151</v>
      </c>
      <c r="AS29" s="62">
        <v>9</v>
      </c>
      <c r="AT29" s="63">
        <v>2300</v>
      </c>
      <c r="AU29" s="254">
        <v>900</v>
      </c>
      <c r="AV29" s="249">
        <v>4.3609999999999998</v>
      </c>
      <c r="AW29" s="250" t="e">
        <f t="shared" si="17"/>
        <v>#DIV/0!</v>
      </c>
      <c r="AX29" s="255">
        <f t="shared" si="33"/>
        <v>0</v>
      </c>
      <c r="AY29" s="256">
        <f t="shared" si="33"/>
        <v>0</v>
      </c>
      <c r="AZ29" s="250">
        <f t="shared" si="18"/>
        <v>0</v>
      </c>
      <c r="BA29" s="257" t="e">
        <f t="shared" si="19"/>
        <v>#DIV/0!</v>
      </c>
      <c r="BB29" s="249" t="e">
        <f t="shared" si="20"/>
        <v>#DIV/0!</v>
      </c>
      <c r="BC29" s="258" t="e">
        <f t="shared" si="29"/>
        <v>#DIV/0!</v>
      </c>
      <c r="BD29" s="252" t="e">
        <f t="shared" si="22"/>
        <v>#DIV/0!</v>
      </c>
    </row>
    <row r="30" spans="1:56" s="59" customFormat="1" ht="20.100000000000001" customHeight="1" x14ac:dyDescent="0.25">
      <c r="A30" s="60">
        <v>1200</v>
      </c>
      <c r="B30" s="61" t="s">
        <v>152</v>
      </c>
      <c r="C30" s="62">
        <v>11.8</v>
      </c>
      <c r="D30" s="63">
        <v>3100</v>
      </c>
      <c r="E30" s="64">
        <v>1200</v>
      </c>
      <c r="F30" s="65">
        <v>3.49</v>
      </c>
      <c r="G30" s="46">
        <f t="shared" si="2"/>
        <v>2709677.4193548388</v>
      </c>
      <c r="H30" s="66">
        <f t="shared" si="30"/>
        <v>2100</v>
      </c>
      <c r="I30" s="67">
        <f t="shared" si="30"/>
        <v>0.93</v>
      </c>
      <c r="J30" s="46">
        <f t="shared" si="3"/>
        <v>2520000</v>
      </c>
      <c r="K30" s="65">
        <f t="shared" si="0"/>
        <v>776.41186800998241</v>
      </c>
      <c r="L30" s="65">
        <f t="shared" si="4"/>
        <v>3450.7200000000003</v>
      </c>
      <c r="M30" s="68">
        <f t="shared" si="5"/>
        <v>21.566996333610621</v>
      </c>
      <c r="N30" s="69">
        <f t="shared" si="6"/>
        <v>95.86</v>
      </c>
      <c r="O30" s="60">
        <v>1200</v>
      </c>
      <c r="P30" s="61" t="s">
        <v>152</v>
      </c>
      <c r="Q30" s="62">
        <v>11.8</v>
      </c>
      <c r="R30" s="63">
        <v>3100</v>
      </c>
      <c r="S30" s="70">
        <v>1200</v>
      </c>
      <c r="T30" s="71">
        <v>3.3</v>
      </c>
      <c r="U30" s="52">
        <f t="shared" si="7"/>
        <v>2709677.4193548388</v>
      </c>
      <c r="V30" s="72">
        <f t="shared" si="31"/>
        <v>2100</v>
      </c>
      <c r="W30" s="73">
        <f t="shared" si="31"/>
        <v>0.93</v>
      </c>
      <c r="X30" s="52">
        <f t="shared" si="8"/>
        <v>2520000</v>
      </c>
      <c r="Y30" s="71">
        <f t="shared" si="1"/>
        <v>821.1143695014664</v>
      </c>
      <c r="Z30" s="71">
        <f t="shared" si="9"/>
        <v>2518.7600000000002</v>
      </c>
      <c r="AA30" s="700">
        <f t="shared" si="10"/>
        <v>22.808732486151843</v>
      </c>
      <c r="AB30" s="54">
        <f t="shared" si="11"/>
        <v>69.97</v>
      </c>
      <c r="AC30" s="60">
        <v>1200</v>
      </c>
      <c r="AD30" s="61" t="s">
        <v>152</v>
      </c>
      <c r="AE30" s="62">
        <v>11.8</v>
      </c>
      <c r="AF30" s="63">
        <v>3100</v>
      </c>
      <c r="AG30" s="74">
        <v>1200</v>
      </c>
      <c r="AH30" s="75">
        <v>4.68</v>
      </c>
      <c r="AI30" s="56">
        <f t="shared" si="12"/>
        <v>2709677.4193548388</v>
      </c>
      <c r="AJ30" s="253">
        <f t="shared" si="32"/>
        <v>2100</v>
      </c>
      <c r="AK30" s="76">
        <f t="shared" si="32"/>
        <v>0.93</v>
      </c>
      <c r="AL30" s="56">
        <f t="shared" si="13"/>
        <v>2520000</v>
      </c>
      <c r="AM30" s="75">
        <f t="shared" si="14"/>
        <v>578.99090157154683</v>
      </c>
      <c r="AN30" s="75">
        <f t="shared" si="26"/>
        <v>868.06</v>
      </c>
      <c r="AO30" s="77">
        <f t="shared" si="28"/>
        <v>16.083080599209634</v>
      </c>
      <c r="AP30" s="78">
        <f t="shared" si="16"/>
        <v>24.12</v>
      </c>
      <c r="AQ30" s="60">
        <v>1200</v>
      </c>
      <c r="AR30" s="61" t="s">
        <v>152</v>
      </c>
      <c r="AS30" s="62">
        <v>11.8</v>
      </c>
      <c r="AT30" s="63">
        <v>3100</v>
      </c>
      <c r="AU30" s="254">
        <v>1200</v>
      </c>
      <c r="AV30" s="249">
        <v>4.3609999999999998</v>
      </c>
      <c r="AW30" s="250" t="e">
        <f t="shared" si="17"/>
        <v>#DIV/0!</v>
      </c>
      <c r="AX30" s="255">
        <f t="shared" si="33"/>
        <v>0</v>
      </c>
      <c r="AY30" s="256">
        <f t="shared" si="33"/>
        <v>0</v>
      </c>
      <c r="AZ30" s="250">
        <f t="shared" si="18"/>
        <v>0</v>
      </c>
      <c r="BA30" s="257" t="e">
        <f t="shared" si="19"/>
        <v>#DIV/0!</v>
      </c>
      <c r="BB30" s="249" t="e">
        <f t="shared" si="20"/>
        <v>#DIV/0!</v>
      </c>
      <c r="BC30" s="258" t="e">
        <f t="shared" si="29"/>
        <v>#DIV/0!</v>
      </c>
      <c r="BD30" s="252" t="e">
        <f t="shared" si="22"/>
        <v>#DIV/0!</v>
      </c>
    </row>
    <row r="31" spans="1:56" s="59" customFormat="1" ht="20.100000000000001" customHeight="1" x14ac:dyDescent="0.25">
      <c r="A31" s="60">
        <v>1600</v>
      </c>
      <c r="B31" s="61" t="s">
        <v>153</v>
      </c>
      <c r="C31" s="62">
        <v>14</v>
      </c>
      <c r="D31" s="63">
        <v>3300</v>
      </c>
      <c r="E31" s="64">
        <v>1600</v>
      </c>
      <c r="F31" s="65">
        <v>3.49</v>
      </c>
      <c r="G31" s="46">
        <f t="shared" si="2"/>
        <v>3612903.2258064514</v>
      </c>
      <c r="H31" s="66">
        <f t="shared" si="30"/>
        <v>2100</v>
      </c>
      <c r="I31" s="67">
        <f t="shared" si="30"/>
        <v>0.93</v>
      </c>
      <c r="J31" s="46">
        <f t="shared" si="3"/>
        <v>3360000</v>
      </c>
      <c r="K31" s="65">
        <f t="shared" si="0"/>
        <v>1035.2158240133099</v>
      </c>
      <c r="L31" s="65">
        <f t="shared" si="4"/>
        <v>4600.96</v>
      </c>
      <c r="M31" s="68">
        <f t="shared" si="5"/>
        <v>28.755995111480829</v>
      </c>
      <c r="N31" s="69">
        <f t="shared" si="6"/>
        <v>127.81</v>
      </c>
      <c r="O31" s="60">
        <v>1600</v>
      </c>
      <c r="P31" s="61" t="s">
        <v>153</v>
      </c>
      <c r="Q31" s="62">
        <v>14</v>
      </c>
      <c r="R31" s="63">
        <v>3300</v>
      </c>
      <c r="S31" s="70">
        <v>1600</v>
      </c>
      <c r="T31" s="71">
        <v>3.3</v>
      </c>
      <c r="U31" s="52">
        <f t="shared" si="7"/>
        <v>3612903.2258064514</v>
      </c>
      <c r="V31" s="72">
        <f t="shared" si="31"/>
        <v>2100</v>
      </c>
      <c r="W31" s="73">
        <f t="shared" si="31"/>
        <v>0.93</v>
      </c>
      <c r="X31" s="52">
        <f t="shared" si="8"/>
        <v>3360000</v>
      </c>
      <c r="Y31" s="71">
        <f t="shared" si="1"/>
        <v>1094.8191593352885</v>
      </c>
      <c r="Z31" s="71">
        <f t="shared" si="9"/>
        <v>3358.3500000000004</v>
      </c>
      <c r="AA31" s="700">
        <f t="shared" si="10"/>
        <v>30.411643314869124</v>
      </c>
      <c r="AB31" s="54">
        <f t="shared" si="11"/>
        <v>93.29</v>
      </c>
      <c r="AC31" s="60">
        <v>1600</v>
      </c>
      <c r="AD31" s="61" t="s">
        <v>153</v>
      </c>
      <c r="AE31" s="62">
        <v>14</v>
      </c>
      <c r="AF31" s="63">
        <v>3300</v>
      </c>
      <c r="AG31" s="74">
        <v>1600</v>
      </c>
      <c r="AH31" s="75">
        <v>4.68</v>
      </c>
      <c r="AI31" s="56">
        <f t="shared" si="12"/>
        <v>3612903.2258064514</v>
      </c>
      <c r="AJ31" s="253">
        <f t="shared" si="32"/>
        <v>2100</v>
      </c>
      <c r="AK31" s="76">
        <f t="shared" si="32"/>
        <v>0.93</v>
      </c>
      <c r="AL31" s="56">
        <f t="shared" si="13"/>
        <v>3360000</v>
      </c>
      <c r="AM31" s="75">
        <f t="shared" si="14"/>
        <v>771.98786876206225</v>
      </c>
      <c r="AN31" s="75">
        <f t="shared" si="26"/>
        <v>1157.4100000000001</v>
      </c>
      <c r="AO31" s="77">
        <f t="shared" si="28"/>
        <v>21.444107465612841</v>
      </c>
      <c r="AP31" s="78">
        <f t="shared" si="16"/>
        <v>32.159999999999997</v>
      </c>
      <c r="AQ31" s="60">
        <v>1600</v>
      </c>
      <c r="AR31" s="61" t="s">
        <v>153</v>
      </c>
      <c r="AS31" s="62">
        <v>14</v>
      </c>
      <c r="AT31" s="63">
        <v>3300</v>
      </c>
      <c r="AU31" s="254">
        <v>1600</v>
      </c>
      <c r="AV31" s="249">
        <v>4.3609999999999998</v>
      </c>
      <c r="AW31" s="250" t="e">
        <f t="shared" si="17"/>
        <v>#DIV/0!</v>
      </c>
      <c r="AX31" s="255">
        <f t="shared" si="33"/>
        <v>0</v>
      </c>
      <c r="AY31" s="256">
        <f t="shared" si="33"/>
        <v>0</v>
      </c>
      <c r="AZ31" s="250">
        <f t="shared" si="18"/>
        <v>0</v>
      </c>
      <c r="BA31" s="257" t="e">
        <f t="shared" si="19"/>
        <v>#DIV/0!</v>
      </c>
      <c r="BB31" s="249" t="e">
        <f t="shared" si="20"/>
        <v>#DIV/0!</v>
      </c>
      <c r="BC31" s="258" t="e">
        <f t="shared" si="29"/>
        <v>#DIV/0!</v>
      </c>
      <c r="BD31" s="252" t="e">
        <f t="shared" si="22"/>
        <v>#DIV/0!</v>
      </c>
    </row>
    <row r="32" spans="1:56" s="59" customFormat="1" ht="20.100000000000001" customHeight="1" x14ac:dyDescent="0.25">
      <c r="A32" s="60">
        <v>2000</v>
      </c>
      <c r="B32" s="61" t="s">
        <v>154</v>
      </c>
      <c r="C32" s="62">
        <v>19</v>
      </c>
      <c r="D32" s="63">
        <v>4700</v>
      </c>
      <c r="E32" s="64">
        <v>2000</v>
      </c>
      <c r="F32" s="65">
        <v>3.49</v>
      </c>
      <c r="G32" s="46">
        <f t="shared" si="2"/>
        <v>4516129.0322580645</v>
      </c>
      <c r="H32" s="66">
        <f t="shared" si="30"/>
        <v>2100</v>
      </c>
      <c r="I32" s="67">
        <f t="shared" si="30"/>
        <v>0.93</v>
      </c>
      <c r="J32" s="46">
        <f t="shared" si="3"/>
        <v>4200000</v>
      </c>
      <c r="K32" s="65">
        <f t="shared" si="0"/>
        <v>1294.0197800166375</v>
      </c>
      <c r="L32" s="65">
        <f t="shared" si="4"/>
        <v>5751.2</v>
      </c>
      <c r="M32" s="68">
        <f t="shared" si="5"/>
        <v>35.944993889351039</v>
      </c>
      <c r="N32" s="69">
        <f t="shared" si="6"/>
        <v>159.76</v>
      </c>
      <c r="O32" s="60">
        <v>2000</v>
      </c>
      <c r="P32" s="61" t="s">
        <v>154</v>
      </c>
      <c r="Q32" s="62">
        <v>19</v>
      </c>
      <c r="R32" s="63">
        <v>4700</v>
      </c>
      <c r="S32" s="70">
        <v>2000</v>
      </c>
      <c r="T32" s="71">
        <v>3.3</v>
      </c>
      <c r="U32" s="52">
        <f t="shared" si="7"/>
        <v>4516129.0322580645</v>
      </c>
      <c r="V32" s="72">
        <f t="shared" si="31"/>
        <v>2100</v>
      </c>
      <c r="W32" s="73">
        <f t="shared" si="31"/>
        <v>0.93</v>
      </c>
      <c r="X32" s="52">
        <f t="shared" si="8"/>
        <v>4200000</v>
      </c>
      <c r="Y32" s="71">
        <f t="shared" si="1"/>
        <v>1368.5239491691104</v>
      </c>
      <c r="Z32" s="71">
        <f t="shared" si="9"/>
        <v>4197.93</v>
      </c>
      <c r="AA32" s="700">
        <f t="shared" si="10"/>
        <v>38.014554143586402</v>
      </c>
      <c r="AB32" s="54">
        <f t="shared" si="11"/>
        <v>116.61</v>
      </c>
      <c r="AC32" s="60">
        <v>2000</v>
      </c>
      <c r="AD32" s="61" t="s">
        <v>154</v>
      </c>
      <c r="AE32" s="62">
        <v>19</v>
      </c>
      <c r="AF32" s="63">
        <v>4700</v>
      </c>
      <c r="AG32" s="74">
        <v>2000</v>
      </c>
      <c r="AH32" s="75">
        <v>4.68</v>
      </c>
      <c r="AI32" s="56">
        <f t="shared" si="12"/>
        <v>4516129.0322580645</v>
      </c>
      <c r="AJ32" s="253">
        <f t="shared" si="32"/>
        <v>2100</v>
      </c>
      <c r="AK32" s="76">
        <f t="shared" si="32"/>
        <v>0.93</v>
      </c>
      <c r="AL32" s="56">
        <f t="shared" si="13"/>
        <v>4200000</v>
      </c>
      <c r="AM32" s="75">
        <f t="shared" si="14"/>
        <v>964.98483595257801</v>
      </c>
      <c r="AN32" s="75">
        <f t="shared" si="26"/>
        <v>1446.76</v>
      </c>
      <c r="AO32" s="77">
        <f t="shared" si="28"/>
        <v>26.805134332016056</v>
      </c>
      <c r="AP32" s="78">
        <f t="shared" si="16"/>
        <v>40.19</v>
      </c>
      <c r="AQ32" s="60">
        <v>2000</v>
      </c>
      <c r="AR32" s="61" t="s">
        <v>154</v>
      </c>
      <c r="AS32" s="62">
        <v>19</v>
      </c>
      <c r="AT32" s="63">
        <v>4700</v>
      </c>
      <c r="AU32" s="254">
        <v>2000</v>
      </c>
      <c r="AV32" s="249">
        <v>4.3609999999999998</v>
      </c>
      <c r="AW32" s="250" t="e">
        <f t="shared" si="17"/>
        <v>#DIV/0!</v>
      </c>
      <c r="AX32" s="255">
        <f t="shared" si="33"/>
        <v>0</v>
      </c>
      <c r="AY32" s="256">
        <f t="shared" si="33"/>
        <v>0</v>
      </c>
      <c r="AZ32" s="250">
        <f t="shared" si="18"/>
        <v>0</v>
      </c>
      <c r="BA32" s="257" t="e">
        <f t="shared" si="19"/>
        <v>#DIV/0!</v>
      </c>
      <c r="BB32" s="249" t="e">
        <f t="shared" si="20"/>
        <v>#DIV/0!</v>
      </c>
      <c r="BC32" s="258" t="e">
        <f t="shared" si="29"/>
        <v>#DIV/0!</v>
      </c>
      <c r="BD32" s="252" t="e">
        <f t="shared" si="22"/>
        <v>#DIV/0!</v>
      </c>
    </row>
    <row r="33" spans="1:56" s="80" customFormat="1" ht="20.100000000000001" customHeight="1" x14ac:dyDescent="0.25">
      <c r="A33" s="60">
        <v>3000</v>
      </c>
      <c r="B33" s="61"/>
      <c r="C33" s="62"/>
      <c r="D33" s="63"/>
      <c r="E33" s="64">
        <v>3000</v>
      </c>
      <c r="F33" s="65">
        <v>3.49</v>
      </c>
      <c r="G33" s="46">
        <f t="shared" si="2"/>
        <v>6774193.5483870963</v>
      </c>
      <c r="H33" s="66">
        <f t="shared" si="30"/>
        <v>2100</v>
      </c>
      <c r="I33" s="67">
        <f t="shared" si="30"/>
        <v>0.93</v>
      </c>
      <c r="J33" s="46">
        <f t="shared" si="3"/>
        <v>6300000</v>
      </c>
      <c r="K33" s="65">
        <f t="shared" si="0"/>
        <v>1941.029670024956</v>
      </c>
      <c r="L33" s="65">
        <f t="shared" si="4"/>
        <v>8626.8000000000011</v>
      </c>
      <c r="M33" s="68">
        <f t="shared" si="5"/>
        <v>53.917490834026552</v>
      </c>
      <c r="N33" s="69">
        <f t="shared" si="6"/>
        <v>239.64</v>
      </c>
      <c r="O33" s="60">
        <v>3000</v>
      </c>
      <c r="P33" s="61"/>
      <c r="Q33" s="62"/>
      <c r="R33" s="63"/>
      <c r="S33" s="70">
        <v>3000</v>
      </c>
      <c r="T33" s="71">
        <v>3.3</v>
      </c>
      <c r="U33" s="52">
        <f t="shared" si="7"/>
        <v>6774193.5483870963</v>
      </c>
      <c r="V33" s="72">
        <f t="shared" si="31"/>
        <v>2100</v>
      </c>
      <c r="W33" s="73">
        <f t="shared" si="31"/>
        <v>0.93</v>
      </c>
      <c r="X33" s="52">
        <f t="shared" si="8"/>
        <v>6300000</v>
      </c>
      <c r="Y33" s="71">
        <f t="shared" si="1"/>
        <v>2052.7859237536659</v>
      </c>
      <c r="Z33" s="71">
        <f t="shared" si="9"/>
        <v>6296.89</v>
      </c>
      <c r="AA33" s="700">
        <f t="shared" si="10"/>
        <v>57.021831215379613</v>
      </c>
      <c r="AB33" s="54">
        <f t="shared" si="11"/>
        <v>174.92</v>
      </c>
      <c r="AC33" s="60">
        <v>3000</v>
      </c>
      <c r="AD33" s="61"/>
      <c r="AE33" s="62"/>
      <c r="AF33" s="63"/>
      <c r="AG33" s="74">
        <v>3000</v>
      </c>
      <c r="AH33" s="75">
        <v>4.68</v>
      </c>
      <c r="AI33" s="56">
        <f t="shared" si="12"/>
        <v>6774193.5483870963</v>
      </c>
      <c r="AJ33" s="253">
        <f t="shared" si="32"/>
        <v>2100</v>
      </c>
      <c r="AK33" s="76">
        <f t="shared" si="32"/>
        <v>0.93</v>
      </c>
      <c r="AL33" s="56">
        <f t="shared" si="13"/>
        <v>6300000</v>
      </c>
      <c r="AM33" s="75">
        <f t="shared" si="14"/>
        <v>1447.4772539288667</v>
      </c>
      <c r="AN33" s="75">
        <f t="shared" si="26"/>
        <v>2170.1400000000003</v>
      </c>
      <c r="AO33" s="77">
        <f t="shared" si="28"/>
        <v>40.207701498024072</v>
      </c>
      <c r="AP33" s="78">
        <f t="shared" si="16"/>
        <v>60.29</v>
      </c>
      <c r="AQ33" s="60">
        <v>3000</v>
      </c>
      <c r="AR33" s="61"/>
      <c r="AS33" s="62"/>
      <c r="AT33" s="63"/>
      <c r="AU33" s="254">
        <v>3000</v>
      </c>
      <c r="AV33" s="249">
        <v>4.3609999999999998</v>
      </c>
      <c r="AW33" s="250" t="e">
        <f t="shared" si="17"/>
        <v>#DIV/0!</v>
      </c>
      <c r="AX33" s="255">
        <f t="shared" si="33"/>
        <v>0</v>
      </c>
      <c r="AY33" s="256">
        <f t="shared" si="33"/>
        <v>0</v>
      </c>
      <c r="AZ33" s="250">
        <f t="shared" si="18"/>
        <v>0</v>
      </c>
      <c r="BA33" s="257" t="e">
        <f t="shared" si="19"/>
        <v>#DIV/0!</v>
      </c>
      <c r="BB33" s="249" t="e">
        <f t="shared" si="20"/>
        <v>#DIV/0!</v>
      </c>
      <c r="BC33" s="258" t="e">
        <f t="shared" si="29"/>
        <v>#DIV/0!</v>
      </c>
      <c r="BD33" s="252" t="e">
        <f t="shared" si="22"/>
        <v>#DIV/0!</v>
      </c>
    </row>
    <row r="34" spans="1:56" s="59" customFormat="1" ht="20.100000000000001" customHeight="1" thickBot="1" x14ac:dyDescent="0.3">
      <c r="A34" s="81">
        <v>4000</v>
      </c>
      <c r="B34" s="82"/>
      <c r="C34" s="83"/>
      <c r="D34" s="84"/>
      <c r="E34" s="85">
        <v>4000</v>
      </c>
      <c r="F34" s="86">
        <v>3.49</v>
      </c>
      <c r="G34" s="46">
        <f t="shared" si="2"/>
        <v>9032258.064516129</v>
      </c>
      <c r="H34" s="87">
        <f t="shared" si="30"/>
        <v>2100</v>
      </c>
      <c r="I34" s="88">
        <f t="shared" si="30"/>
        <v>0.93</v>
      </c>
      <c r="J34" s="46">
        <f t="shared" si="3"/>
        <v>8400000</v>
      </c>
      <c r="K34" s="86">
        <f t="shared" si="0"/>
        <v>2588.0395600332749</v>
      </c>
      <c r="L34" s="86">
        <f t="shared" si="4"/>
        <v>11502.4</v>
      </c>
      <c r="M34" s="89">
        <f t="shared" si="5"/>
        <v>71.889987778702078</v>
      </c>
      <c r="N34" s="90">
        <f t="shared" si="6"/>
        <v>319.52</v>
      </c>
      <c r="O34" s="81">
        <v>4000</v>
      </c>
      <c r="P34" s="82"/>
      <c r="Q34" s="83"/>
      <c r="R34" s="84"/>
      <c r="S34" s="91">
        <v>4000</v>
      </c>
      <c r="T34" s="92">
        <v>3.3</v>
      </c>
      <c r="U34" s="52">
        <f t="shared" si="7"/>
        <v>9032258.064516129</v>
      </c>
      <c r="V34" s="93">
        <f t="shared" si="31"/>
        <v>2100</v>
      </c>
      <c r="W34" s="73">
        <f t="shared" si="31"/>
        <v>0.93</v>
      </c>
      <c r="X34" s="52">
        <f t="shared" si="8"/>
        <v>8400000</v>
      </c>
      <c r="Y34" s="92">
        <f t="shared" si="1"/>
        <v>2737.0478983382209</v>
      </c>
      <c r="Z34" s="71">
        <f t="shared" si="9"/>
        <v>8395.86</v>
      </c>
      <c r="AA34" s="700">
        <f t="shared" si="10"/>
        <v>76.029108287172804</v>
      </c>
      <c r="AB34" s="54">
        <f t="shared" si="11"/>
        <v>233.22</v>
      </c>
      <c r="AC34" s="81">
        <v>4000</v>
      </c>
      <c r="AD34" s="82"/>
      <c r="AE34" s="83"/>
      <c r="AF34" s="84"/>
      <c r="AG34" s="94">
        <v>4000</v>
      </c>
      <c r="AH34" s="95">
        <v>4.68</v>
      </c>
      <c r="AI34" s="56">
        <f t="shared" si="12"/>
        <v>9032258.064516129</v>
      </c>
      <c r="AJ34" s="253">
        <f t="shared" si="32"/>
        <v>2100</v>
      </c>
      <c r="AK34" s="76">
        <f t="shared" si="32"/>
        <v>0.93</v>
      </c>
      <c r="AL34" s="56">
        <f t="shared" si="13"/>
        <v>8400000</v>
      </c>
      <c r="AM34" s="95">
        <f t="shared" si="14"/>
        <v>1929.969671905156</v>
      </c>
      <c r="AN34" s="95">
        <f t="shared" si="26"/>
        <v>2893.51</v>
      </c>
      <c r="AO34" s="96">
        <f t="shared" si="28"/>
        <v>53.610268664032112</v>
      </c>
      <c r="AP34" s="97">
        <f t="shared" si="16"/>
        <v>80.38000000000001</v>
      </c>
      <c r="AQ34" s="81">
        <v>4000</v>
      </c>
      <c r="AR34" s="82"/>
      <c r="AS34" s="83"/>
      <c r="AT34" s="84"/>
      <c r="AU34" s="259">
        <v>4000</v>
      </c>
      <c r="AV34" s="249">
        <v>4.3609999999999998</v>
      </c>
      <c r="AW34" s="250" t="e">
        <f t="shared" si="17"/>
        <v>#DIV/0!</v>
      </c>
      <c r="AX34" s="255">
        <f t="shared" si="33"/>
        <v>0</v>
      </c>
      <c r="AY34" s="256">
        <f t="shared" si="33"/>
        <v>0</v>
      </c>
      <c r="AZ34" s="250">
        <f t="shared" si="18"/>
        <v>0</v>
      </c>
      <c r="BA34" s="260" t="e">
        <f t="shared" si="19"/>
        <v>#DIV/0!</v>
      </c>
      <c r="BB34" s="249" t="e">
        <f t="shared" si="20"/>
        <v>#DIV/0!</v>
      </c>
      <c r="BC34" s="261" t="e">
        <f t="shared" si="29"/>
        <v>#DIV/0!</v>
      </c>
      <c r="BD34" s="252" t="e">
        <f t="shared" si="22"/>
        <v>#DIV/0!</v>
      </c>
    </row>
    <row r="35" spans="1:56" ht="20.100000000000001" customHeight="1" x14ac:dyDescent="0.25">
      <c r="A35" s="12" t="s">
        <v>125</v>
      </c>
      <c r="B35" s="13" t="s">
        <v>126</v>
      </c>
      <c r="C35" s="13" t="s">
        <v>127</v>
      </c>
      <c r="D35" s="14" t="s">
        <v>128</v>
      </c>
      <c r="E35" s="15" t="s">
        <v>125</v>
      </c>
      <c r="F35" s="16" t="s">
        <v>25</v>
      </c>
      <c r="G35" s="1267" t="s">
        <v>129</v>
      </c>
      <c r="H35" s="16" t="s">
        <v>130</v>
      </c>
      <c r="I35" s="16" t="s">
        <v>131</v>
      </c>
      <c r="J35" s="1267" t="s">
        <v>155</v>
      </c>
      <c r="K35" s="16" t="s">
        <v>133</v>
      </c>
      <c r="L35" s="16" t="s">
        <v>134</v>
      </c>
      <c r="M35" s="16" t="s">
        <v>135</v>
      </c>
      <c r="N35" s="17" t="s">
        <v>136</v>
      </c>
      <c r="O35" s="98" t="s">
        <v>125</v>
      </c>
      <c r="P35" s="99" t="s">
        <v>126</v>
      </c>
      <c r="Q35" s="99" t="s">
        <v>127</v>
      </c>
      <c r="R35" s="100" t="s">
        <v>128</v>
      </c>
      <c r="S35" s="18" t="s">
        <v>125</v>
      </c>
      <c r="T35" s="19" t="s">
        <v>25</v>
      </c>
      <c r="U35" s="1269" t="s">
        <v>129</v>
      </c>
      <c r="V35" s="20" t="s">
        <v>130</v>
      </c>
      <c r="W35" s="19" t="s">
        <v>131</v>
      </c>
      <c r="X35" s="19" t="s">
        <v>132</v>
      </c>
      <c r="Y35" s="19" t="s">
        <v>133</v>
      </c>
      <c r="Z35" s="19" t="s">
        <v>134</v>
      </c>
      <c r="AA35" s="19" t="s">
        <v>135</v>
      </c>
      <c r="AB35" s="21" t="s">
        <v>136</v>
      </c>
      <c r="AC35" s="98" t="s">
        <v>125</v>
      </c>
      <c r="AD35" s="99" t="s">
        <v>126</v>
      </c>
      <c r="AE35" s="99" t="s">
        <v>127</v>
      </c>
      <c r="AF35" s="100" t="s">
        <v>128</v>
      </c>
      <c r="AG35" s="22" t="s">
        <v>125</v>
      </c>
      <c r="AH35" s="23" t="s">
        <v>25</v>
      </c>
      <c r="AI35" s="1271" t="s">
        <v>129</v>
      </c>
      <c r="AJ35" s="23" t="s">
        <v>138</v>
      </c>
      <c r="AK35" s="23" t="s">
        <v>131</v>
      </c>
      <c r="AL35" s="1271" t="s">
        <v>155</v>
      </c>
      <c r="AM35" s="23" t="s">
        <v>133</v>
      </c>
      <c r="AN35" s="23" t="s">
        <v>134</v>
      </c>
      <c r="AO35" s="23" t="s">
        <v>135</v>
      </c>
      <c r="AP35" s="24" t="s">
        <v>136</v>
      </c>
      <c r="AQ35" s="98" t="s">
        <v>125</v>
      </c>
      <c r="AR35" s="99" t="s">
        <v>126</v>
      </c>
      <c r="AS35" s="99" t="s">
        <v>127</v>
      </c>
      <c r="AT35" s="100" t="s">
        <v>128</v>
      </c>
      <c r="AU35" s="242" t="s">
        <v>125</v>
      </c>
      <c r="AV35" s="243" t="s">
        <v>25</v>
      </c>
      <c r="AW35" s="1273" t="s">
        <v>129</v>
      </c>
      <c r="AX35" s="243" t="s">
        <v>138</v>
      </c>
      <c r="AY35" s="243" t="s">
        <v>131</v>
      </c>
      <c r="AZ35" s="1273" t="s">
        <v>155</v>
      </c>
      <c r="BA35" s="243" t="s">
        <v>133</v>
      </c>
      <c r="BB35" s="243" t="s">
        <v>134</v>
      </c>
      <c r="BC35" s="243" t="s">
        <v>135</v>
      </c>
      <c r="BD35" s="244" t="s">
        <v>136</v>
      </c>
    </row>
    <row r="36" spans="1:56" s="39" customFormat="1" ht="20.100000000000001" customHeight="1" thickBot="1" x14ac:dyDescent="0.3">
      <c r="A36" s="25" t="s">
        <v>109</v>
      </c>
      <c r="B36" s="26" t="s">
        <v>139</v>
      </c>
      <c r="C36" s="26" t="s">
        <v>140</v>
      </c>
      <c r="D36" s="27" t="s">
        <v>119</v>
      </c>
      <c r="E36" s="28" t="s">
        <v>109</v>
      </c>
      <c r="F36" s="29" t="s">
        <v>141</v>
      </c>
      <c r="G36" s="1268"/>
      <c r="H36" s="29" t="s">
        <v>142</v>
      </c>
      <c r="I36" s="29" t="s">
        <v>143</v>
      </c>
      <c r="J36" s="1268"/>
      <c r="K36" s="29" t="s">
        <v>144</v>
      </c>
      <c r="L36" s="29" t="s">
        <v>33</v>
      </c>
      <c r="M36" s="29" t="s">
        <v>140</v>
      </c>
      <c r="N36" s="30" t="s">
        <v>33</v>
      </c>
      <c r="O36" s="101" t="s">
        <v>109</v>
      </c>
      <c r="P36" s="102" t="s">
        <v>139</v>
      </c>
      <c r="Q36" s="102" t="s">
        <v>140</v>
      </c>
      <c r="R36" s="103" t="s">
        <v>119</v>
      </c>
      <c r="S36" s="104" t="s">
        <v>109</v>
      </c>
      <c r="T36" s="105" t="s">
        <v>141</v>
      </c>
      <c r="U36" s="1270"/>
      <c r="V36" s="33" t="s">
        <v>142</v>
      </c>
      <c r="W36" s="105" t="s">
        <v>143</v>
      </c>
      <c r="X36" s="105" t="s">
        <v>145</v>
      </c>
      <c r="Y36" s="105" t="s">
        <v>144</v>
      </c>
      <c r="Z36" s="105" t="s">
        <v>146</v>
      </c>
      <c r="AA36" s="105" t="s">
        <v>140</v>
      </c>
      <c r="AB36" s="106" t="s">
        <v>146</v>
      </c>
      <c r="AC36" s="101" t="s">
        <v>109</v>
      </c>
      <c r="AD36" s="102" t="s">
        <v>139</v>
      </c>
      <c r="AE36" s="102" t="s">
        <v>140</v>
      </c>
      <c r="AF36" s="103" t="s">
        <v>119</v>
      </c>
      <c r="AG36" s="35" t="s">
        <v>109</v>
      </c>
      <c r="AH36" s="36" t="s">
        <v>141</v>
      </c>
      <c r="AI36" s="1272"/>
      <c r="AJ36" s="107" t="s">
        <v>142</v>
      </c>
      <c r="AK36" s="36" t="s">
        <v>143</v>
      </c>
      <c r="AL36" s="1272"/>
      <c r="AM36" s="36" t="s">
        <v>144</v>
      </c>
      <c r="AN36" s="36" t="s">
        <v>33</v>
      </c>
      <c r="AO36" s="36" t="s">
        <v>140</v>
      </c>
      <c r="AP36" s="38" t="s">
        <v>33</v>
      </c>
      <c r="AQ36" s="101" t="s">
        <v>109</v>
      </c>
      <c r="AR36" s="102" t="s">
        <v>139</v>
      </c>
      <c r="AS36" s="102" t="s">
        <v>140</v>
      </c>
      <c r="AT36" s="103" t="s">
        <v>119</v>
      </c>
      <c r="AU36" s="245" t="s">
        <v>109</v>
      </c>
      <c r="AV36" s="246" t="s">
        <v>141</v>
      </c>
      <c r="AW36" s="1274"/>
      <c r="AX36" s="262" t="s">
        <v>142</v>
      </c>
      <c r="AY36" s="246" t="s">
        <v>143</v>
      </c>
      <c r="AZ36" s="1274"/>
      <c r="BA36" s="246" t="s">
        <v>144</v>
      </c>
      <c r="BB36" s="246" t="s">
        <v>33</v>
      </c>
      <c r="BC36" s="246" t="s">
        <v>140</v>
      </c>
      <c r="BD36" s="248" t="s">
        <v>33</v>
      </c>
    </row>
    <row r="37" spans="1:56" ht="20.100000000000001" customHeight="1" thickBot="1" x14ac:dyDescent="0.25">
      <c r="A37" s="1259" t="s">
        <v>409</v>
      </c>
      <c r="B37" s="1260"/>
      <c r="C37" s="1260"/>
      <c r="D37" s="1261"/>
      <c r="E37" s="1280" t="s">
        <v>123</v>
      </c>
      <c r="F37" s="1281"/>
      <c r="G37" s="1281"/>
      <c r="H37" s="1281"/>
      <c r="I37" s="1281"/>
      <c r="J37" s="1281"/>
      <c r="K37" s="1281"/>
      <c r="L37" s="1281"/>
      <c r="M37" s="1281"/>
      <c r="N37" s="1282"/>
      <c r="O37" s="1259" t="s">
        <v>409</v>
      </c>
      <c r="P37" s="1260"/>
      <c r="Q37" s="1260"/>
      <c r="R37" s="1261"/>
      <c r="S37" s="1283" t="s">
        <v>124</v>
      </c>
      <c r="T37" s="1284"/>
      <c r="U37" s="1284"/>
      <c r="V37" s="1284"/>
      <c r="W37" s="1284"/>
      <c r="X37" s="1284"/>
      <c r="Y37" s="1284"/>
      <c r="Z37" s="1284"/>
      <c r="AA37" s="1284"/>
      <c r="AB37" s="1284"/>
      <c r="AC37" s="1259" t="s">
        <v>409</v>
      </c>
      <c r="AD37" s="1260"/>
      <c r="AE37" s="1260"/>
      <c r="AF37" s="1261"/>
      <c r="AG37" s="1290" t="s">
        <v>350</v>
      </c>
      <c r="AH37" s="1291"/>
      <c r="AI37" s="1291"/>
      <c r="AJ37" s="1291"/>
      <c r="AK37" s="1291"/>
      <c r="AL37" s="1291"/>
      <c r="AM37" s="1291"/>
      <c r="AN37" s="1291"/>
      <c r="AO37" s="1291"/>
      <c r="AP37" s="1292"/>
      <c r="AQ37" s="1259" t="s">
        <v>409</v>
      </c>
      <c r="AR37" s="1260"/>
      <c r="AS37" s="1260"/>
      <c r="AT37" s="1261"/>
      <c r="AU37" s="1293" t="s">
        <v>351</v>
      </c>
      <c r="AV37" s="1294"/>
      <c r="AW37" s="1294"/>
      <c r="AX37" s="1294"/>
      <c r="AY37" s="1294"/>
      <c r="AZ37" s="1294"/>
      <c r="BA37" s="1294"/>
      <c r="BB37" s="1294"/>
      <c r="BC37" s="1294"/>
      <c r="BD37" s="1295"/>
    </row>
    <row r="38" spans="1:56" ht="20.100000000000001" customHeight="1" x14ac:dyDescent="0.25">
      <c r="A38" s="109"/>
      <c r="B38" s="109"/>
      <c r="C38" s="109"/>
      <c r="D38" s="109"/>
      <c r="E38" s="1285" t="s">
        <v>740</v>
      </c>
      <c r="F38" s="1285"/>
      <c r="G38" s="1285"/>
      <c r="H38" s="1285"/>
      <c r="I38" s="1285"/>
      <c r="J38" s="1285"/>
      <c r="K38" s="1285"/>
      <c r="L38" s="1285"/>
      <c r="M38" s="1285"/>
      <c r="N38" s="1285"/>
      <c r="O38" s="357"/>
      <c r="P38" s="357"/>
      <c r="Q38" s="357"/>
      <c r="R38" s="357"/>
      <c r="S38" s="1285" t="s">
        <v>741</v>
      </c>
      <c r="T38" s="1285"/>
      <c r="U38" s="1285"/>
      <c r="V38" s="1285"/>
      <c r="W38" s="1285"/>
      <c r="X38" s="1285"/>
      <c r="Y38" s="1285"/>
      <c r="Z38" s="1285"/>
      <c r="AA38" s="1285"/>
      <c r="AB38" s="1285"/>
      <c r="AC38" s="1194"/>
      <c r="AD38" s="1194"/>
      <c r="AE38" s="1194"/>
      <c r="AF38" s="1194"/>
      <c r="AG38" s="1285" t="s">
        <v>741</v>
      </c>
      <c r="AH38" s="1285"/>
      <c r="AI38" s="1285"/>
      <c r="AJ38" s="1285"/>
      <c r="AK38" s="1285"/>
      <c r="AL38" s="1285"/>
      <c r="AM38" s="1285"/>
      <c r="AN38" s="1285"/>
      <c r="AO38" s="1285"/>
      <c r="AP38" s="1285"/>
      <c r="AQ38" s="11"/>
      <c r="AR38" s="11"/>
      <c r="AS38" s="11"/>
      <c r="AT38" s="11"/>
      <c r="AU38" s="1285" t="s">
        <v>741</v>
      </c>
      <c r="AV38" s="1285"/>
      <c r="AW38" s="1285"/>
      <c r="AX38" s="1285"/>
      <c r="AY38" s="1285"/>
      <c r="AZ38" s="1285"/>
      <c r="BA38" s="1285"/>
      <c r="BB38" s="1285"/>
      <c r="BC38" s="1285"/>
      <c r="BD38" s="1285"/>
    </row>
    <row r="39" spans="1:56" ht="20.100000000000001" customHeight="1" thickBot="1" x14ac:dyDescent="0.3">
      <c r="A39" s="111" t="s">
        <v>156</v>
      </c>
    </row>
    <row r="40" spans="1:56" ht="20.100000000000001" customHeight="1" x14ac:dyDescent="0.35">
      <c r="A40" s="1286" t="s">
        <v>157</v>
      </c>
      <c r="B40" s="1287"/>
      <c r="C40" s="1287"/>
      <c r="D40" s="1287"/>
      <c r="E40" s="1287"/>
      <c r="F40" s="1287"/>
      <c r="G40" s="1287"/>
      <c r="H40" s="1288"/>
      <c r="I40" s="112"/>
      <c r="J40" s="1289"/>
      <c r="K40" s="1289"/>
    </row>
    <row r="41" spans="1:56" ht="20.100000000000001" customHeight="1" x14ac:dyDescent="0.35">
      <c r="A41" s="1296" t="s">
        <v>158</v>
      </c>
      <c r="B41" s="1297"/>
      <c r="C41" s="1316" t="s">
        <v>159</v>
      </c>
      <c r="D41" s="1317"/>
      <c r="E41" s="1318" t="s">
        <v>160</v>
      </c>
      <c r="F41" s="1297"/>
      <c r="G41" s="1304" t="s">
        <v>25</v>
      </c>
      <c r="H41" s="1319"/>
      <c r="I41" s="113"/>
      <c r="J41" s="1289"/>
      <c r="K41" s="1289"/>
      <c r="M41" s="114"/>
    </row>
    <row r="42" spans="1:56" ht="20.100000000000001" customHeight="1" x14ac:dyDescent="0.2">
      <c r="A42" s="1314"/>
      <c r="B42" s="1315"/>
      <c r="C42" s="1320" t="s">
        <v>161</v>
      </c>
      <c r="D42" s="1321"/>
      <c r="E42" s="1322" t="s">
        <v>33</v>
      </c>
      <c r="F42" s="1315"/>
      <c r="G42" s="1322" t="s">
        <v>162</v>
      </c>
      <c r="H42" s="1323"/>
      <c r="I42" s="115"/>
      <c r="J42" s="1313"/>
      <c r="K42" s="1313"/>
      <c r="L42" s="116"/>
    </row>
    <row r="43" spans="1:56" ht="20.100000000000001" customHeight="1" x14ac:dyDescent="0.2">
      <c r="A43" s="1296">
        <v>30</v>
      </c>
      <c r="B43" s="1297"/>
      <c r="C43" s="1300">
        <v>38.65</v>
      </c>
      <c r="D43" s="1301"/>
      <c r="E43" s="1304">
        <f>ROUNDUP(C43*1000/225,2)</f>
        <v>171.78</v>
      </c>
      <c r="F43" s="1305"/>
      <c r="G43" s="1308">
        <f>C43*3490</f>
        <v>134888.5</v>
      </c>
      <c r="H43" s="1309"/>
      <c r="I43" s="117"/>
      <c r="J43" s="1312"/>
      <c r="K43" s="1312"/>
    </row>
    <row r="44" spans="1:56" ht="20.100000000000001" customHeight="1" x14ac:dyDescent="0.2">
      <c r="A44" s="1298"/>
      <c r="B44" s="1299"/>
      <c r="C44" s="1302"/>
      <c r="D44" s="1303"/>
      <c r="E44" s="1306"/>
      <c r="F44" s="1307"/>
      <c r="G44" s="1310"/>
      <c r="H44" s="1311"/>
      <c r="I44" s="117"/>
      <c r="J44" s="1313"/>
      <c r="K44" s="1313"/>
    </row>
    <row r="45" spans="1:56" ht="20.100000000000001" customHeight="1" x14ac:dyDescent="0.2">
      <c r="A45" s="1336" t="s">
        <v>163</v>
      </c>
      <c r="B45" s="1337"/>
      <c r="C45" s="1337"/>
      <c r="D45" s="1337"/>
      <c r="E45" s="1337"/>
      <c r="F45" s="1337"/>
      <c r="G45" s="1337"/>
      <c r="H45" s="1338"/>
      <c r="I45" s="113"/>
      <c r="J45" s="1313"/>
      <c r="K45" s="1313"/>
    </row>
    <row r="46" spans="1:56" ht="20.100000000000001" customHeight="1" x14ac:dyDescent="0.25">
      <c r="A46" s="1339" t="s">
        <v>164</v>
      </c>
      <c r="B46" s="1340"/>
      <c r="C46" s="1318" t="s">
        <v>165</v>
      </c>
      <c r="D46" s="1297"/>
      <c r="E46" s="1318" t="s">
        <v>164</v>
      </c>
      <c r="F46" s="1297"/>
      <c r="G46" s="1341" t="s">
        <v>164</v>
      </c>
      <c r="H46" s="1342"/>
      <c r="I46" s="118"/>
      <c r="J46" s="1313"/>
      <c r="K46" s="1313"/>
    </row>
    <row r="47" spans="1:56" ht="20.100000000000001" customHeight="1" x14ac:dyDescent="0.2">
      <c r="A47" s="1355" t="s">
        <v>33</v>
      </c>
      <c r="B47" s="1321"/>
      <c r="C47" s="1322" t="s">
        <v>133</v>
      </c>
      <c r="D47" s="1315"/>
      <c r="E47" s="1322" t="s">
        <v>25</v>
      </c>
      <c r="F47" s="1315"/>
      <c r="G47" s="1356" t="s">
        <v>166</v>
      </c>
      <c r="H47" s="1357"/>
      <c r="I47" s="115"/>
      <c r="J47" s="1313"/>
      <c r="K47" s="1313"/>
    </row>
    <row r="48" spans="1:56" ht="20.100000000000001" customHeight="1" x14ac:dyDescent="0.2">
      <c r="A48" s="1324">
        <v>1627.5</v>
      </c>
      <c r="B48" s="1301"/>
      <c r="C48" s="1304">
        <f>A48*0.225</f>
        <v>366.1875</v>
      </c>
      <c r="D48" s="1305"/>
      <c r="E48" s="1308">
        <f>C48*3490</f>
        <v>1277994.375</v>
      </c>
      <c r="F48" s="1329"/>
      <c r="G48" s="1332">
        <f>C48/C43</f>
        <v>9.4744501940491599</v>
      </c>
      <c r="H48" s="1333"/>
      <c r="I48" s="113"/>
      <c r="J48" s="1313"/>
      <c r="K48" s="1313"/>
    </row>
    <row r="49" spans="1:9" ht="20.100000000000001" customHeight="1" thickBot="1" x14ac:dyDescent="0.25">
      <c r="A49" s="1325"/>
      <c r="B49" s="1326"/>
      <c r="C49" s="1327"/>
      <c r="D49" s="1328"/>
      <c r="E49" s="1330"/>
      <c r="F49" s="1331"/>
      <c r="G49" s="1334"/>
      <c r="H49" s="1335"/>
      <c r="I49" s="113"/>
    </row>
    <row r="50" spans="1:9" ht="20.100000000000001" customHeight="1" thickBot="1" x14ac:dyDescent="0.3">
      <c r="A50" s="119"/>
      <c r="B50" s="119"/>
      <c r="C50" s="120"/>
      <c r="D50" s="120"/>
      <c r="E50" s="121"/>
      <c r="F50" s="121"/>
      <c r="G50" s="122"/>
      <c r="H50" s="122"/>
      <c r="I50" s="122"/>
    </row>
    <row r="51" spans="1:9" ht="20.100000000000001" customHeight="1" x14ac:dyDescent="0.2">
      <c r="A51" s="1343" t="s">
        <v>167</v>
      </c>
      <c r="B51" s="1344"/>
      <c r="C51" s="1344"/>
      <c r="D51" s="1344"/>
      <c r="E51" s="1344"/>
      <c r="F51" s="1344"/>
      <c r="G51" s="1344"/>
      <c r="H51" s="1345"/>
      <c r="I51" s="123"/>
    </row>
    <row r="52" spans="1:9" ht="20.100000000000001" customHeight="1" x14ac:dyDescent="0.2">
      <c r="A52" s="1346" t="s">
        <v>158</v>
      </c>
      <c r="B52" s="1347"/>
      <c r="C52" s="1316" t="s">
        <v>159</v>
      </c>
      <c r="D52" s="1317"/>
      <c r="E52" s="1350" t="s">
        <v>160</v>
      </c>
      <c r="F52" s="1347"/>
      <c r="G52" s="1351" t="s">
        <v>25</v>
      </c>
      <c r="H52" s="1352"/>
      <c r="I52" s="124"/>
    </row>
    <row r="53" spans="1:9" ht="20.100000000000001" customHeight="1" x14ac:dyDescent="0.2">
      <c r="A53" s="1348"/>
      <c r="B53" s="1349"/>
      <c r="C53" s="1320" t="s">
        <v>161</v>
      </c>
      <c r="D53" s="1321"/>
      <c r="E53" s="1353" t="s">
        <v>33</v>
      </c>
      <c r="F53" s="1349"/>
      <c r="G53" s="1353" t="s">
        <v>162</v>
      </c>
      <c r="H53" s="1354"/>
      <c r="I53" s="125"/>
    </row>
    <row r="54" spans="1:9" ht="20.100000000000001" customHeight="1" x14ac:dyDescent="0.2">
      <c r="A54" s="1346">
        <v>30</v>
      </c>
      <c r="B54" s="1347"/>
      <c r="C54" s="1358">
        <v>40.880000000000003</v>
      </c>
      <c r="D54" s="1359"/>
      <c r="E54" s="1351">
        <f>ROUNDUP(C54/0.326,2)</f>
        <v>125.4</v>
      </c>
      <c r="F54" s="1362"/>
      <c r="G54" s="1365">
        <f>C54*3300</f>
        <v>134904</v>
      </c>
      <c r="H54" s="1366"/>
      <c r="I54" s="126"/>
    </row>
    <row r="55" spans="1:9" ht="20.100000000000001" customHeight="1" x14ac:dyDescent="0.2">
      <c r="A55" s="1348"/>
      <c r="B55" s="1349"/>
      <c r="C55" s="1360"/>
      <c r="D55" s="1361"/>
      <c r="E55" s="1363"/>
      <c r="F55" s="1364"/>
      <c r="G55" s="1367"/>
      <c r="H55" s="1368"/>
      <c r="I55" s="126"/>
    </row>
    <row r="56" spans="1:9" ht="20.100000000000001" customHeight="1" x14ac:dyDescent="0.2">
      <c r="A56" s="1369" t="s">
        <v>168</v>
      </c>
      <c r="B56" s="1370"/>
      <c r="C56" s="1370"/>
      <c r="D56" s="1370"/>
      <c r="E56" s="1370"/>
      <c r="F56" s="1370"/>
      <c r="G56" s="1370"/>
      <c r="H56" s="1371"/>
      <c r="I56" s="124"/>
    </row>
    <row r="57" spans="1:9" ht="20.100000000000001" customHeight="1" x14ac:dyDescent="0.25">
      <c r="A57" s="1339" t="s">
        <v>164</v>
      </c>
      <c r="B57" s="1340"/>
      <c r="C57" s="1350" t="s">
        <v>165</v>
      </c>
      <c r="D57" s="1347"/>
      <c r="E57" s="1350" t="s">
        <v>164</v>
      </c>
      <c r="F57" s="1347"/>
      <c r="G57" s="1341" t="s">
        <v>164</v>
      </c>
      <c r="H57" s="1342"/>
      <c r="I57" s="118"/>
    </row>
    <row r="58" spans="1:9" ht="20.100000000000001" customHeight="1" x14ac:dyDescent="0.2">
      <c r="A58" s="1355" t="s">
        <v>33</v>
      </c>
      <c r="B58" s="1321"/>
      <c r="C58" s="1353" t="s">
        <v>133</v>
      </c>
      <c r="D58" s="1349"/>
      <c r="E58" s="1353" t="s">
        <v>25</v>
      </c>
      <c r="F58" s="1349"/>
      <c r="G58" s="1356" t="s">
        <v>166</v>
      </c>
      <c r="H58" s="1357"/>
      <c r="I58" s="115"/>
    </row>
    <row r="59" spans="1:9" ht="20.100000000000001" customHeight="1" x14ac:dyDescent="0.2">
      <c r="A59" s="1384">
        <v>1627.5</v>
      </c>
      <c r="B59" s="1385"/>
      <c r="C59" s="1351">
        <f>A59*0.325</f>
        <v>528.9375</v>
      </c>
      <c r="D59" s="1362"/>
      <c r="E59" s="1365">
        <f>C59*3300</f>
        <v>1745493.75</v>
      </c>
      <c r="F59" s="1390"/>
      <c r="G59" s="1332">
        <f>C59/C54</f>
        <v>12.938784246575342</v>
      </c>
      <c r="H59" s="1333"/>
      <c r="I59" s="113"/>
    </row>
    <row r="60" spans="1:9" ht="20.100000000000001" customHeight="1" thickBot="1" x14ac:dyDescent="0.25">
      <c r="A60" s="1386"/>
      <c r="B60" s="1387"/>
      <c r="C60" s="1388"/>
      <c r="D60" s="1389"/>
      <c r="E60" s="1391"/>
      <c r="F60" s="1392"/>
      <c r="G60" s="1334"/>
      <c r="H60" s="1335"/>
      <c r="I60" s="113"/>
    </row>
    <row r="61" spans="1:9" ht="20.100000000000001" customHeight="1" thickBot="1" x14ac:dyDescent="0.25">
      <c r="A61" s="127"/>
      <c r="B61" s="127"/>
      <c r="C61" s="128"/>
      <c r="D61" s="128"/>
      <c r="E61" s="129"/>
      <c r="F61" s="129"/>
      <c r="G61" s="128"/>
      <c r="H61" s="128"/>
      <c r="I61" s="128"/>
    </row>
    <row r="62" spans="1:9" ht="20.100000000000001" customHeight="1" x14ac:dyDescent="0.2">
      <c r="A62" s="1372" t="s">
        <v>169</v>
      </c>
      <c r="B62" s="1373"/>
      <c r="C62" s="1373"/>
      <c r="D62" s="1373"/>
      <c r="E62" s="1373"/>
      <c r="F62" s="1373"/>
      <c r="G62" s="1373"/>
      <c r="H62" s="1374"/>
      <c r="I62" s="123"/>
    </row>
    <row r="63" spans="1:9" ht="20.100000000000001" customHeight="1" x14ac:dyDescent="0.2">
      <c r="A63" s="1375" t="s">
        <v>170</v>
      </c>
      <c r="B63" s="1376"/>
      <c r="C63" s="1316" t="s">
        <v>159</v>
      </c>
      <c r="D63" s="1317"/>
      <c r="E63" s="1379" t="s">
        <v>160</v>
      </c>
      <c r="F63" s="1376"/>
      <c r="G63" s="1380" t="s">
        <v>25</v>
      </c>
      <c r="H63" s="1381"/>
      <c r="I63" s="124"/>
    </row>
    <row r="64" spans="1:9" ht="20.100000000000001" customHeight="1" x14ac:dyDescent="0.2">
      <c r="A64" s="1377"/>
      <c r="B64" s="1378"/>
      <c r="C64" s="1320" t="s">
        <v>161</v>
      </c>
      <c r="D64" s="1321"/>
      <c r="E64" s="1382" t="s">
        <v>33</v>
      </c>
      <c r="F64" s="1378"/>
      <c r="G64" s="1382" t="s">
        <v>162</v>
      </c>
      <c r="H64" s="1383"/>
      <c r="I64" s="125"/>
    </row>
    <row r="65" spans="1:18" ht="19.5" customHeight="1" x14ac:dyDescent="0.2">
      <c r="A65" s="1393">
        <v>4700</v>
      </c>
      <c r="B65" s="1394"/>
      <c r="C65" s="1358">
        <v>2.0099999999999998</v>
      </c>
      <c r="D65" s="1359"/>
      <c r="E65" s="1380">
        <f>ROUNDUP(C65/0.677,2)</f>
        <v>2.9699999999999998</v>
      </c>
      <c r="F65" s="1397"/>
      <c r="G65" s="1400">
        <f>A65*C65</f>
        <v>9446.9999999999982</v>
      </c>
      <c r="H65" s="1401"/>
      <c r="I65" s="126"/>
    </row>
    <row r="66" spans="1:18" ht="19.5" customHeight="1" x14ac:dyDescent="0.2">
      <c r="A66" s="1395"/>
      <c r="B66" s="1396"/>
      <c r="C66" s="1360"/>
      <c r="D66" s="1361"/>
      <c r="E66" s="1398"/>
      <c r="F66" s="1399"/>
      <c r="G66" s="1402"/>
      <c r="H66" s="1403"/>
      <c r="I66" s="126"/>
    </row>
    <row r="67" spans="1:18" ht="20.100000000000001" customHeight="1" x14ac:dyDescent="0.2">
      <c r="A67" s="1404" t="s">
        <v>171</v>
      </c>
      <c r="B67" s="1405"/>
      <c r="C67" s="1405"/>
      <c r="D67" s="1405"/>
      <c r="E67" s="1405"/>
      <c r="F67" s="1405"/>
      <c r="G67" s="1405"/>
      <c r="H67" s="1406"/>
      <c r="I67" s="124"/>
    </row>
    <row r="68" spans="1:18" ht="20.25" customHeight="1" x14ac:dyDescent="0.3">
      <c r="A68" s="1339" t="s">
        <v>164</v>
      </c>
      <c r="B68" s="1407"/>
      <c r="C68" s="1379" t="s">
        <v>172</v>
      </c>
      <c r="D68" s="1408"/>
      <c r="E68" s="1379" t="s">
        <v>164</v>
      </c>
      <c r="F68" s="1408"/>
      <c r="G68" s="1341" t="s">
        <v>138</v>
      </c>
      <c r="H68" s="1342"/>
      <c r="I68" s="130"/>
    </row>
    <row r="69" spans="1:18" ht="20.25" customHeight="1" x14ac:dyDescent="0.3">
      <c r="A69" s="1355" t="s">
        <v>33</v>
      </c>
      <c r="B69" s="1421"/>
      <c r="C69" s="1382" t="s">
        <v>133</v>
      </c>
      <c r="D69" s="1422"/>
      <c r="E69" s="1382" t="s">
        <v>25</v>
      </c>
      <c r="F69" s="1422"/>
      <c r="G69" s="1356" t="s">
        <v>173</v>
      </c>
      <c r="H69" s="1357"/>
      <c r="I69" s="131"/>
    </row>
    <row r="70" spans="1:18" ht="20.25" customHeight="1" x14ac:dyDescent="0.2">
      <c r="A70" s="1384">
        <v>40</v>
      </c>
      <c r="B70" s="1423"/>
      <c r="C70" s="1380">
        <f>ROUNDUP(A70/1000*667,2)</f>
        <v>26.68</v>
      </c>
      <c r="D70" s="1397"/>
      <c r="E70" s="1400">
        <f>A65*C70</f>
        <v>125396</v>
      </c>
      <c r="F70" s="1428"/>
      <c r="G70" s="1332">
        <f>C70/C65</f>
        <v>13.273631840796021</v>
      </c>
      <c r="H70" s="1333"/>
      <c r="I70" s="113"/>
    </row>
    <row r="71" spans="1:18" ht="20.25" customHeight="1" thickBot="1" x14ac:dyDescent="0.25">
      <c r="A71" s="1424"/>
      <c r="B71" s="1425"/>
      <c r="C71" s="1426"/>
      <c r="D71" s="1427"/>
      <c r="E71" s="1429"/>
      <c r="F71" s="1430"/>
      <c r="G71" s="1334"/>
      <c r="H71" s="1335"/>
      <c r="I71" s="113"/>
      <c r="J71" s="132"/>
      <c r="K71" s="132"/>
      <c r="L71" s="133"/>
      <c r="M71" s="134"/>
      <c r="N71" s="134"/>
      <c r="O71" s="358"/>
      <c r="P71" s="358"/>
      <c r="Q71" s="358"/>
      <c r="R71" s="358"/>
    </row>
    <row r="72" spans="1:18" ht="18" customHeight="1" thickBot="1" x14ac:dyDescent="0.25">
      <c r="A72" s="108"/>
      <c r="B72" s="108"/>
      <c r="C72" s="135"/>
      <c r="E72" s="136"/>
      <c r="L72" s="137"/>
      <c r="M72" s="137"/>
    </row>
    <row r="73" spans="1:18" ht="18" customHeight="1" x14ac:dyDescent="0.2">
      <c r="A73" s="1409" t="s">
        <v>169</v>
      </c>
      <c r="B73" s="1410"/>
      <c r="C73" s="1410"/>
      <c r="D73" s="1410"/>
      <c r="E73" s="1410"/>
      <c r="F73" s="1410"/>
      <c r="G73" s="1410"/>
      <c r="H73" s="1411"/>
      <c r="M73" s="138"/>
    </row>
    <row r="74" spans="1:18" ht="18" customHeight="1" x14ac:dyDescent="0.2">
      <c r="A74" s="1412" t="s">
        <v>170</v>
      </c>
      <c r="B74" s="1413"/>
      <c r="C74" s="1316" t="s">
        <v>159</v>
      </c>
      <c r="D74" s="1317"/>
      <c r="E74" s="1416" t="s">
        <v>160</v>
      </c>
      <c r="F74" s="1413"/>
      <c r="G74" s="1417" t="s">
        <v>25</v>
      </c>
      <c r="H74" s="1418"/>
    </row>
    <row r="75" spans="1:18" ht="18" customHeight="1" x14ac:dyDescent="0.2">
      <c r="A75" s="1414"/>
      <c r="B75" s="1415"/>
      <c r="C75" s="1320" t="s">
        <v>161</v>
      </c>
      <c r="D75" s="1321"/>
      <c r="E75" s="1419" t="s">
        <v>33</v>
      </c>
      <c r="F75" s="1415"/>
      <c r="G75" s="1419" t="s">
        <v>162</v>
      </c>
      <c r="H75" s="1420"/>
    </row>
    <row r="76" spans="1:18" ht="18" customHeight="1" x14ac:dyDescent="0.2">
      <c r="A76" s="1438">
        <v>4361</v>
      </c>
      <c r="B76" s="1439"/>
      <c r="C76" s="1358">
        <v>0</v>
      </c>
      <c r="D76" s="1359"/>
      <c r="E76" s="1417">
        <f>ROUNDUP(C76/0.65,2)</f>
        <v>0</v>
      </c>
      <c r="F76" s="1431"/>
      <c r="G76" s="1434">
        <f>A76*C76</f>
        <v>0</v>
      </c>
      <c r="H76" s="1444"/>
    </row>
    <row r="77" spans="1:18" ht="18" customHeight="1" x14ac:dyDescent="0.2">
      <c r="A77" s="1440"/>
      <c r="B77" s="1441"/>
      <c r="C77" s="1360"/>
      <c r="D77" s="1361"/>
      <c r="E77" s="1442"/>
      <c r="F77" s="1443"/>
      <c r="G77" s="1445"/>
      <c r="H77" s="1446"/>
    </row>
    <row r="78" spans="1:18" ht="18" customHeight="1" x14ac:dyDescent="0.2">
      <c r="A78" s="1447" t="s">
        <v>171</v>
      </c>
      <c r="B78" s="1448"/>
      <c r="C78" s="1448"/>
      <c r="D78" s="1448"/>
      <c r="E78" s="1448"/>
      <c r="F78" s="1448"/>
      <c r="G78" s="1448"/>
      <c r="H78" s="1449"/>
    </row>
    <row r="79" spans="1:18" ht="18" customHeight="1" x14ac:dyDescent="0.3">
      <c r="A79" s="1339" t="s">
        <v>164</v>
      </c>
      <c r="B79" s="1407"/>
      <c r="C79" s="1416" t="s">
        <v>172</v>
      </c>
      <c r="D79" s="1450"/>
      <c r="E79" s="1416" t="s">
        <v>164</v>
      </c>
      <c r="F79" s="1450"/>
      <c r="G79" s="1341" t="s">
        <v>138</v>
      </c>
      <c r="H79" s="1342"/>
    </row>
    <row r="80" spans="1:18" ht="18" customHeight="1" x14ac:dyDescent="0.3">
      <c r="A80" s="1355" t="s">
        <v>33</v>
      </c>
      <c r="B80" s="1421"/>
      <c r="C80" s="1419" t="s">
        <v>133</v>
      </c>
      <c r="D80" s="1459"/>
      <c r="E80" s="1419" t="s">
        <v>25</v>
      </c>
      <c r="F80" s="1459"/>
      <c r="G80" s="1356" t="s">
        <v>173</v>
      </c>
      <c r="H80" s="1357"/>
    </row>
    <row r="81" spans="1:43" ht="18" customHeight="1" x14ac:dyDescent="0.2">
      <c r="A81" s="1384">
        <v>0</v>
      </c>
      <c r="B81" s="1423"/>
      <c r="C81" s="1417">
        <f>ROUNDUP(A81/1000*650,2)</f>
        <v>0</v>
      </c>
      <c r="D81" s="1431"/>
      <c r="E81" s="1434">
        <f>A76*C81</f>
        <v>0</v>
      </c>
      <c r="F81" s="1435"/>
      <c r="G81" s="1332" t="e">
        <f>C81/C76</f>
        <v>#DIV/0!</v>
      </c>
      <c r="H81" s="1333"/>
    </row>
    <row r="82" spans="1:43" s="141" customFormat="1" ht="18" customHeight="1" thickBot="1" x14ac:dyDescent="0.25">
      <c r="A82" s="1424"/>
      <c r="B82" s="1425"/>
      <c r="C82" s="1432"/>
      <c r="D82" s="1433"/>
      <c r="E82" s="1436"/>
      <c r="F82" s="1437"/>
      <c r="G82" s="1334"/>
      <c r="H82" s="1335"/>
      <c r="I82" s="10"/>
      <c r="J82" s="10"/>
      <c r="K82" s="10"/>
      <c r="L82" s="10"/>
      <c r="M82" s="10"/>
      <c r="N82" s="10"/>
      <c r="O82" s="110"/>
      <c r="P82" s="110"/>
      <c r="Q82" s="110"/>
      <c r="R82" s="110"/>
      <c r="S82" s="10"/>
      <c r="T82" s="10"/>
      <c r="U82" s="10"/>
      <c r="V82" s="10"/>
      <c r="W82" s="10"/>
      <c r="X82" s="10"/>
      <c r="Y82" s="10"/>
      <c r="Z82" s="10"/>
      <c r="AA82" s="10"/>
      <c r="AB82" s="10"/>
      <c r="AC82" s="10"/>
      <c r="AD82" s="10"/>
      <c r="AE82" s="10"/>
      <c r="AF82" s="10"/>
      <c r="AG82" s="10"/>
      <c r="AH82" s="10"/>
      <c r="AI82" s="10"/>
      <c r="AJ82" s="10"/>
      <c r="AK82" s="10"/>
      <c r="AL82" s="10"/>
      <c r="AM82" s="10"/>
      <c r="AN82" s="10"/>
      <c r="AO82" s="10"/>
      <c r="AQ82" s="142"/>
    </row>
    <row r="83" spans="1:43" ht="18" customHeight="1" thickBot="1" x14ac:dyDescent="0.3">
      <c r="F83" s="143"/>
      <c r="G83" s="143"/>
      <c r="H83" s="143"/>
      <c r="I83" s="143"/>
      <c r="J83" s="79"/>
      <c r="K83" s="79"/>
    </row>
    <row r="84" spans="1:43" ht="18" customHeight="1" x14ac:dyDescent="0.2">
      <c r="A84" s="1451" t="s">
        <v>174</v>
      </c>
      <c r="B84" s="1452"/>
      <c r="C84" s="1452"/>
      <c r="D84" s="1453"/>
      <c r="E84" s="110"/>
    </row>
    <row r="85" spans="1:43" ht="18" customHeight="1" x14ac:dyDescent="0.2">
      <c r="A85" s="1454" t="s">
        <v>175</v>
      </c>
      <c r="B85" s="1455"/>
      <c r="C85" s="139">
        <f>A48</f>
        <v>1627.5</v>
      </c>
      <c r="D85" s="140">
        <f>A48*B110</f>
        <v>488250</v>
      </c>
    </row>
    <row r="86" spans="1:43" ht="18" customHeight="1" x14ac:dyDescent="0.2">
      <c r="A86" s="1454" t="s">
        <v>176</v>
      </c>
      <c r="B86" s="1455"/>
      <c r="C86" s="139">
        <f>A59</f>
        <v>1627.5</v>
      </c>
      <c r="D86" s="140">
        <f>A59*B110</f>
        <v>488250</v>
      </c>
    </row>
    <row r="87" spans="1:43" ht="18" customHeight="1" x14ac:dyDescent="0.2">
      <c r="A87" s="1454" t="s">
        <v>177</v>
      </c>
      <c r="B87" s="1455"/>
      <c r="C87" s="139">
        <f>A70</f>
        <v>40</v>
      </c>
      <c r="D87" s="140">
        <f>A70*B110</f>
        <v>12000</v>
      </c>
    </row>
    <row r="88" spans="1:43" ht="18" customHeight="1" x14ac:dyDescent="0.2">
      <c r="A88" s="1456" t="s">
        <v>178</v>
      </c>
      <c r="B88" s="1457"/>
      <c r="C88" s="1457"/>
      <c r="D88" s="1458"/>
    </row>
    <row r="89" spans="1:43" ht="18" customHeight="1" x14ac:dyDescent="0.2">
      <c r="A89" s="1454" t="s">
        <v>175</v>
      </c>
      <c r="B89" s="1455"/>
      <c r="C89" s="139">
        <f>A48</f>
        <v>1627.5</v>
      </c>
      <c r="D89" s="140">
        <f>A48*B113</f>
        <v>699825</v>
      </c>
    </row>
    <row r="90" spans="1:43" ht="18" customHeight="1" x14ac:dyDescent="0.2">
      <c r="A90" s="1454" t="s">
        <v>176</v>
      </c>
      <c r="B90" s="1455"/>
      <c r="C90" s="139">
        <f>A59</f>
        <v>1627.5</v>
      </c>
      <c r="D90" s="140">
        <f>A59*B113</f>
        <v>699825</v>
      </c>
    </row>
    <row r="91" spans="1:43" ht="18" customHeight="1" x14ac:dyDescent="0.2">
      <c r="A91" s="1454" t="s">
        <v>177</v>
      </c>
      <c r="B91" s="1455"/>
      <c r="C91" s="139">
        <f>A70</f>
        <v>40</v>
      </c>
      <c r="D91" s="140">
        <f>A70*B113</f>
        <v>17200</v>
      </c>
    </row>
    <row r="92" spans="1:43" ht="18" customHeight="1" x14ac:dyDescent="0.2">
      <c r="A92" s="1456" t="s">
        <v>179</v>
      </c>
      <c r="B92" s="1457"/>
      <c r="C92" s="1457"/>
      <c r="D92" s="1458"/>
    </row>
    <row r="93" spans="1:43" ht="18" customHeight="1" x14ac:dyDescent="0.2">
      <c r="A93" s="1195" t="s">
        <v>180</v>
      </c>
      <c r="B93" s="1196"/>
      <c r="C93" s="139">
        <f>A48</f>
        <v>1627.5</v>
      </c>
      <c r="D93" s="140">
        <f>A48*B116</f>
        <v>943950</v>
      </c>
    </row>
    <row r="94" spans="1:43" ht="18" customHeight="1" x14ac:dyDescent="0.2">
      <c r="A94" s="1195" t="s">
        <v>181</v>
      </c>
      <c r="B94" s="1196"/>
      <c r="C94" s="139">
        <f>A59</f>
        <v>1627.5</v>
      </c>
      <c r="D94" s="140">
        <f>A59*B116</f>
        <v>943950</v>
      </c>
    </row>
    <row r="95" spans="1:43" ht="18" customHeight="1" x14ac:dyDescent="0.2">
      <c r="A95" s="1454" t="s">
        <v>177</v>
      </c>
      <c r="B95" s="1455"/>
      <c r="C95" s="139">
        <f>A70</f>
        <v>40</v>
      </c>
      <c r="D95" s="140">
        <f>A70*B116</f>
        <v>23200</v>
      </c>
      <c r="AB95" s="359"/>
      <c r="AC95" s="359"/>
      <c r="AD95" s="359"/>
      <c r="AE95" s="359"/>
      <c r="AF95" s="359"/>
      <c r="AG95" s="359"/>
      <c r="AH95" s="359"/>
    </row>
    <row r="96" spans="1:43" ht="18" customHeight="1" x14ac:dyDescent="0.2">
      <c r="A96" s="1456" t="s">
        <v>182</v>
      </c>
      <c r="B96" s="1457"/>
      <c r="C96" s="1457"/>
      <c r="D96" s="1458"/>
      <c r="AB96" s="359"/>
      <c r="AC96" s="359"/>
      <c r="AD96" s="359"/>
      <c r="AE96" s="359"/>
      <c r="AF96" s="359"/>
      <c r="AG96" s="359"/>
      <c r="AH96" s="359"/>
    </row>
    <row r="97" spans="1:34" ht="13.5" customHeight="1" x14ac:dyDescent="0.2">
      <c r="A97" s="1454" t="s">
        <v>175</v>
      </c>
      <c r="B97" s="1455"/>
      <c r="C97" s="139">
        <f>A48</f>
        <v>1627.5</v>
      </c>
      <c r="D97" s="140">
        <f>A48*B119</f>
        <v>1188075</v>
      </c>
      <c r="AB97" s="359"/>
      <c r="AC97" s="359"/>
      <c r="AD97" s="359"/>
      <c r="AE97" s="359"/>
      <c r="AF97" s="359"/>
      <c r="AG97" s="359"/>
      <c r="AH97" s="359"/>
    </row>
    <row r="98" spans="1:34" ht="15.75" x14ac:dyDescent="0.2">
      <c r="A98" s="1454" t="s">
        <v>176</v>
      </c>
      <c r="B98" s="1455"/>
      <c r="C98" s="139">
        <f>A59</f>
        <v>1627.5</v>
      </c>
      <c r="D98" s="140">
        <f>A59*B119</f>
        <v>1188075</v>
      </c>
      <c r="AB98" s="359"/>
      <c r="AC98" s="359"/>
      <c r="AD98" s="359"/>
      <c r="AE98" s="359"/>
      <c r="AF98" s="359"/>
      <c r="AG98" s="359"/>
      <c r="AH98" s="359"/>
    </row>
    <row r="99" spans="1:34" ht="16.5" thickBot="1" x14ac:dyDescent="0.25">
      <c r="A99" s="1460" t="s">
        <v>177</v>
      </c>
      <c r="B99" s="1461"/>
      <c r="C99" s="144">
        <f>A70</f>
        <v>40</v>
      </c>
      <c r="D99" s="145">
        <f>A70*B119</f>
        <v>29200</v>
      </c>
      <c r="AB99" s="359"/>
      <c r="AC99" s="359"/>
      <c r="AD99" s="359"/>
      <c r="AE99" s="359"/>
      <c r="AF99" s="359"/>
      <c r="AG99" s="359"/>
      <c r="AH99" s="359"/>
    </row>
    <row r="100" spans="1:34" ht="15.75" x14ac:dyDescent="0.25">
      <c r="A100" s="146" t="s">
        <v>183</v>
      </c>
      <c r="AB100" s="359"/>
      <c r="AC100" s="359"/>
      <c r="AD100" s="359"/>
      <c r="AE100" s="359"/>
      <c r="AF100" s="359"/>
      <c r="AG100" s="359"/>
      <c r="AH100" s="359"/>
    </row>
    <row r="101" spans="1:34" ht="15.75" x14ac:dyDescent="0.25">
      <c r="A101" s="146" t="s">
        <v>184</v>
      </c>
      <c r="AB101" s="359"/>
      <c r="AC101" s="359"/>
      <c r="AD101" s="359"/>
      <c r="AE101" s="359"/>
      <c r="AF101" s="359"/>
      <c r="AG101" s="359"/>
      <c r="AH101" s="359"/>
    </row>
    <row r="102" spans="1:34" x14ac:dyDescent="0.2">
      <c r="A102" s="1462" t="s">
        <v>185</v>
      </c>
      <c r="B102" s="1463"/>
      <c r="C102" s="1463"/>
      <c r="D102" s="1464"/>
      <c r="AB102" s="359"/>
      <c r="AC102" s="359"/>
      <c r="AD102" s="359"/>
      <c r="AE102" s="359"/>
      <c r="AF102" s="359"/>
      <c r="AG102" s="359"/>
      <c r="AH102" s="359"/>
    </row>
    <row r="103" spans="1:34" ht="15.75" x14ac:dyDescent="0.2">
      <c r="A103" s="147" t="s">
        <v>186</v>
      </c>
      <c r="B103" s="148" t="s">
        <v>187</v>
      </c>
      <c r="C103" s="148" t="s">
        <v>188</v>
      </c>
      <c r="D103" s="149" t="s">
        <v>33</v>
      </c>
      <c r="AB103" s="359"/>
      <c r="AC103" s="359"/>
      <c r="AD103" s="359"/>
      <c r="AE103" s="359"/>
      <c r="AF103" s="359"/>
      <c r="AG103" s="359"/>
      <c r="AH103" s="359"/>
    </row>
    <row r="104" spans="1:34" ht="15.75" x14ac:dyDescent="0.2">
      <c r="A104" s="150">
        <v>0</v>
      </c>
      <c r="B104" s="150">
        <v>0</v>
      </c>
      <c r="C104" s="150">
        <v>0</v>
      </c>
      <c r="D104" s="151">
        <f>A104*B104*C104</f>
        <v>0</v>
      </c>
      <c r="AB104" s="359"/>
      <c r="AC104" s="359"/>
      <c r="AD104" s="359"/>
      <c r="AE104" s="359"/>
      <c r="AF104" s="359"/>
      <c r="AG104" s="359"/>
      <c r="AH104" s="359"/>
    </row>
    <row r="105" spans="1:34" ht="13.5" thickBot="1" x14ac:dyDescent="0.25">
      <c r="A105" s="152" t="s">
        <v>189</v>
      </c>
      <c r="AB105" s="359"/>
      <c r="AC105" s="359"/>
      <c r="AD105" s="359"/>
      <c r="AE105" s="359"/>
      <c r="AF105" s="359"/>
      <c r="AG105" s="359"/>
      <c r="AH105" s="359"/>
    </row>
    <row r="106" spans="1:34" ht="13.5" thickBot="1" x14ac:dyDescent="0.25">
      <c r="A106" s="1465" t="s">
        <v>33</v>
      </c>
      <c r="B106" s="1467">
        <v>100</v>
      </c>
      <c r="C106" s="1468"/>
      <c r="D106" s="1469"/>
      <c r="AB106" s="359"/>
      <c r="AC106" s="359"/>
      <c r="AD106" s="359"/>
      <c r="AE106" s="359"/>
      <c r="AF106" s="359"/>
      <c r="AG106" s="359"/>
      <c r="AH106" s="359"/>
    </row>
    <row r="107" spans="1:34" ht="13.5" thickBot="1" x14ac:dyDescent="0.25">
      <c r="A107" s="1466"/>
      <c r="B107" s="1470"/>
      <c r="C107" s="1470"/>
      <c r="D107" s="1471"/>
      <c r="AB107" s="359"/>
      <c r="AC107" s="359"/>
      <c r="AD107" s="359"/>
      <c r="AE107" s="359"/>
      <c r="AF107" s="359"/>
      <c r="AG107" s="359"/>
      <c r="AH107" s="359"/>
    </row>
    <row r="108" spans="1:34" ht="15.75" x14ac:dyDescent="0.2">
      <c r="A108" s="1472" t="s">
        <v>190</v>
      </c>
      <c r="B108" s="1473"/>
      <c r="C108" s="1473"/>
      <c r="D108" s="1474"/>
      <c r="E108" s="1482" t="s">
        <v>191</v>
      </c>
      <c r="AB108" s="359"/>
      <c r="AC108" s="359"/>
      <c r="AD108" s="359"/>
      <c r="AE108" s="359"/>
      <c r="AF108" s="359"/>
      <c r="AG108" s="359"/>
      <c r="AH108" s="359"/>
    </row>
    <row r="109" spans="1:34" ht="15.75" x14ac:dyDescent="0.2">
      <c r="A109" s="1197" t="s">
        <v>192</v>
      </c>
      <c r="B109" s="1198" t="s">
        <v>193</v>
      </c>
      <c r="C109" s="1478" t="s">
        <v>194</v>
      </c>
      <c r="D109" s="1458"/>
      <c r="E109" s="1482"/>
      <c r="AB109" s="359"/>
      <c r="AC109" s="359"/>
      <c r="AD109" s="359"/>
      <c r="AE109" s="359"/>
      <c r="AF109" s="359"/>
      <c r="AG109" s="359"/>
      <c r="AH109" s="359"/>
    </row>
    <row r="110" spans="1:34" ht="16.5" thickBot="1" x14ac:dyDescent="0.25">
      <c r="A110" s="153">
        <f>B106</f>
        <v>100</v>
      </c>
      <c r="B110" s="313">
        <v>300</v>
      </c>
      <c r="C110" s="1483">
        <f>A110*B110</f>
        <v>30000</v>
      </c>
      <c r="D110" s="1484"/>
      <c r="E110" s="1482"/>
      <c r="AB110" s="359"/>
      <c r="AC110" s="359"/>
      <c r="AD110" s="359"/>
      <c r="AE110" s="359"/>
      <c r="AF110" s="359"/>
      <c r="AG110" s="359"/>
      <c r="AH110" s="359"/>
    </row>
    <row r="111" spans="1:34" ht="15.75" x14ac:dyDescent="0.2">
      <c r="A111" s="1472" t="s">
        <v>195</v>
      </c>
      <c r="B111" s="1485"/>
      <c r="C111" s="1485"/>
      <c r="D111" s="1486"/>
      <c r="E111" s="1482" t="s">
        <v>196</v>
      </c>
      <c r="AB111" s="359"/>
      <c r="AC111" s="359"/>
      <c r="AD111" s="359"/>
      <c r="AE111" s="359"/>
      <c r="AF111" s="359"/>
      <c r="AG111" s="359"/>
      <c r="AH111" s="359"/>
    </row>
    <row r="112" spans="1:34" ht="15.75" x14ac:dyDescent="0.2">
      <c r="A112" s="1197" t="s">
        <v>192</v>
      </c>
      <c r="B112" s="1198" t="s">
        <v>193</v>
      </c>
      <c r="C112" s="1478" t="s">
        <v>194</v>
      </c>
      <c r="D112" s="1458"/>
      <c r="E112" s="1482"/>
      <c r="AB112" s="359"/>
      <c r="AC112" s="359"/>
      <c r="AD112" s="359"/>
      <c r="AE112" s="359"/>
      <c r="AF112" s="359"/>
      <c r="AG112" s="359"/>
      <c r="AH112" s="359"/>
    </row>
    <row r="113" spans="1:34" ht="16.5" thickBot="1" x14ac:dyDescent="0.25">
      <c r="A113" s="153">
        <f>B106</f>
        <v>100</v>
      </c>
      <c r="B113" s="313">
        <v>430</v>
      </c>
      <c r="C113" s="1483">
        <f>A113*B113</f>
        <v>43000</v>
      </c>
      <c r="D113" s="1484"/>
      <c r="E113" s="1482"/>
      <c r="AB113" s="359"/>
      <c r="AC113" s="359"/>
      <c r="AD113" s="359"/>
      <c r="AE113" s="359"/>
      <c r="AF113" s="359"/>
      <c r="AG113" s="359"/>
      <c r="AH113" s="359"/>
    </row>
    <row r="114" spans="1:34" ht="15.75" x14ac:dyDescent="0.2">
      <c r="A114" s="1472" t="s">
        <v>197</v>
      </c>
      <c r="B114" s="1485"/>
      <c r="C114" s="1485"/>
      <c r="D114" s="1486"/>
      <c r="E114" s="1482"/>
      <c r="AB114" s="359"/>
      <c r="AC114" s="359"/>
      <c r="AD114" s="359"/>
      <c r="AE114" s="359"/>
      <c r="AF114" s="359"/>
      <c r="AG114" s="359"/>
      <c r="AH114" s="359"/>
    </row>
    <row r="115" spans="1:34" ht="15.75" x14ac:dyDescent="0.2">
      <c r="A115" s="1197" t="s">
        <v>192</v>
      </c>
      <c r="B115" s="1198" t="s">
        <v>193</v>
      </c>
      <c r="C115" s="1478" t="s">
        <v>194</v>
      </c>
      <c r="D115" s="1479"/>
      <c r="E115" s="1482"/>
      <c r="AB115" s="359"/>
      <c r="AC115" s="359"/>
      <c r="AD115" s="359"/>
      <c r="AE115" s="359"/>
      <c r="AF115" s="359"/>
      <c r="AG115" s="359"/>
      <c r="AH115" s="359"/>
    </row>
    <row r="116" spans="1:34" ht="16.5" thickBot="1" x14ac:dyDescent="0.25">
      <c r="A116" s="153">
        <f>B106</f>
        <v>100</v>
      </c>
      <c r="B116" s="313">
        <v>580</v>
      </c>
      <c r="C116" s="1483">
        <f>A116*B116</f>
        <v>58000</v>
      </c>
      <c r="D116" s="1487"/>
      <c r="E116" s="1482"/>
      <c r="AB116" s="359"/>
      <c r="AC116" s="359"/>
      <c r="AD116" s="359"/>
      <c r="AE116" s="359"/>
      <c r="AF116" s="359"/>
      <c r="AG116" s="359"/>
      <c r="AH116" s="359"/>
    </row>
    <row r="117" spans="1:34" ht="15.75" x14ac:dyDescent="0.2">
      <c r="A117" s="1472" t="s">
        <v>198</v>
      </c>
      <c r="B117" s="1475"/>
      <c r="C117" s="1476"/>
      <c r="D117" s="1477"/>
      <c r="E117" s="1482"/>
      <c r="AB117" s="359"/>
      <c r="AC117" s="359"/>
      <c r="AD117" s="359"/>
      <c r="AE117" s="359"/>
      <c r="AF117" s="359"/>
      <c r="AG117" s="359"/>
      <c r="AH117" s="359"/>
    </row>
    <row r="118" spans="1:34" ht="15.75" x14ac:dyDescent="0.2">
      <c r="A118" s="1197" t="s">
        <v>192</v>
      </c>
      <c r="B118" s="1198" t="s">
        <v>193</v>
      </c>
      <c r="C118" s="1478" t="s">
        <v>194</v>
      </c>
      <c r="D118" s="1479"/>
      <c r="E118" s="1482"/>
      <c r="AB118" s="359"/>
      <c r="AC118" s="359"/>
      <c r="AD118" s="359"/>
      <c r="AE118" s="359"/>
      <c r="AF118" s="359"/>
      <c r="AG118" s="359"/>
      <c r="AH118" s="359"/>
    </row>
    <row r="119" spans="1:34" ht="16.5" thickBot="1" x14ac:dyDescent="0.25">
      <c r="A119" s="154">
        <f>B106</f>
        <v>100</v>
      </c>
      <c r="B119" s="314">
        <v>730</v>
      </c>
      <c r="C119" s="1480">
        <f>A119*B119</f>
        <v>73000</v>
      </c>
      <c r="D119" s="1481"/>
      <c r="E119" s="1482"/>
      <c r="AB119" s="359"/>
      <c r="AC119" s="359"/>
      <c r="AD119" s="359"/>
      <c r="AE119" s="359"/>
      <c r="AF119" s="359"/>
      <c r="AG119" s="359"/>
      <c r="AH119" s="359"/>
    </row>
    <row r="120" spans="1:34" x14ac:dyDescent="0.2">
      <c r="AB120" s="359"/>
      <c r="AC120" s="359"/>
      <c r="AD120" s="359"/>
      <c r="AE120" s="359"/>
      <c r="AF120" s="359"/>
      <c r="AG120" s="359"/>
      <c r="AH120" s="359"/>
    </row>
    <row r="121" spans="1:34" x14ac:dyDescent="0.2">
      <c r="AB121" s="359"/>
      <c r="AC121" s="359"/>
      <c r="AD121" s="359"/>
      <c r="AE121" s="359"/>
      <c r="AF121" s="359"/>
      <c r="AG121" s="359"/>
      <c r="AH121" s="359"/>
    </row>
    <row r="122" spans="1:34" x14ac:dyDescent="0.2">
      <c r="AB122" s="359"/>
      <c r="AC122" s="359"/>
      <c r="AD122" s="359"/>
      <c r="AE122" s="359"/>
      <c r="AF122" s="359"/>
      <c r="AG122" s="359"/>
      <c r="AH122" s="359"/>
    </row>
    <row r="123" spans="1:34" x14ac:dyDescent="0.2">
      <c r="AB123" s="359"/>
      <c r="AC123" s="359"/>
      <c r="AD123" s="359"/>
      <c r="AE123" s="359"/>
      <c r="AF123" s="359"/>
      <c r="AG123" s="359"/>
      <c r="AH123" s="359"/>
    </row>
    <row r="124" spans="1:34" x14ac:dyDescent="0.2">
      <c r="AB124" s="359"/>
      <c r="AC124" s="359"/>
      <c r="AD124" s="359"/>
      <c r="AE124" s="359"/>
      <c r="AF124" s="359"/>
      <c r="AG124" s="359"/>
      <c r="AH124" s="359"/>
    </row>
    <row r="125" spans="1:34" x14ac:dyDescent="0.2">
      <c r="AB125" s="359"/>
      <c r="AC125" s="359"/>
      <c r="AD125" s="359"/>
      <c r="AE125" s="359"/>
      <c r="AF125" s="359"/>
      <c r="AG125" s="359"/>
      <c r="AH125" s="359"/>
    </row>
    <row r="126" spans="1:34" x14ac:dyDescent="0.2">
      <c r="AB126" s="359"/>
      <c r="AC126" s="359"/>
      <c r="AD126" s="359"/>
      <c r="AE126" s="359"/>
      <c r="AF126" s="359"/>
      <c r="AG126" s="359"/>
      <c r="AH126" s="359"/>
    </row>
    <row r="127" spans="1:34" x14ac:dyDescent="0.2">
      <c r="AB127" s="359"/>
      <c r="AC127" s="359"/>
      <c r="AD127" s="359"/>
      <c r="AE127" s="359"/>
      <c r="AF127" s="359"/>
      <c r="AG127" s="359"/>
      <c r="AH127" s="359"/>
    </row>
    <row r="128" spans="1:34" x14ac:dyDescent="0.2">
      <c r="AB128" s="359"/>
      <c r="AC128" s="359"/>
      <c r="AD128" s="359"/>
      <c r="AE128" s="359"/>
      <c r="AF128" s="359"/>
      <c r="AG128" s="359"/>
      <c r="AH128" s="359"/>
    </row>
    <row r="129" spans="28:34" x14ac:dyDescent="0.2">
      <c r="AB129" s="359"/>
      <c r="AC129" s="359"/>
      <c r="AD129" s="359"/>
      <c r="AE129" s="359"/>
      <c r="AF129" s="359"/>
      <c r="AG129" s="359"/>
      <c r="AH129" s="359"/>
    </row>
    <row r="130" spans="28:34" x14ac:dyDescent="0.2">
      <c r="AB130" s="359"/>
      <c r="AC130" s="359"/>
      <c r="AD130" s="359"/>
      <c r="AE130" s="359"/>
      <c r="AF130" s="359"/>
      <c r="AG130" s="359"/>
      <c r="AH130" s="359"/>
    </row>
    <row r="131" spans="28:34" x14ac:dyDescent="0.2">
      <c r="AB131" s="359"/>
      <c r="AC131" s="359"/>
      <c r="AD131" s="359"/>
      <c r="AE131" s="359"/>
      <c r="AF131" s="359"/>
      <c r="AG131" s="359"/>
      <c r="AH131" s="359"/>
    </row>
    <row r="132" spans="28:34" x14ac:dyDescent="0.2">
      <c r="AB132" s="359"/>
      <c r="AC132" s="359"/>
      <c r="AD132" s="359"/>
      <c r="AE132" s="359"/>
      <c r="AF132" s="359"/>
      <c r="AG132" s="359"/>
      <c r="AH132" s="359"/>
    </row>
    <row r="133" spans="28:34" x14ac:dyDescent="0.2">
      <c r="AB133" s="359"/>
      <c r="AC133" s="359"/>
      <c r="AD133" s="359"/>
      <c r="AE133" s="359"/>
      <c r="AF133" s="359"/>
      <c r="AG133" s="359"/>
      <c r="AH133" s="359"/>
    </row>
    <row r="134" spans="28:34" x14ac:dyDescent="0.2">
      <c r="AB134" s="359"/>
      <c r="AC134" s="359"/>
      <c r="AD134" s="359"/>
      <c r="AE134" s="359"/>
      <c r="AF134" s="359"/>
      <c r="AG134" s="359"/>
      <c r="AH134" s="359"/>
    </row>
    <row r="135" spans="28:34" x14ac:dyDescent="0.2">
      <c r="AB135" s="359"/>
      <c r="AC135" s="359"/>
      <c r="AD135" s="359"/>
      <c r="AE135" s="359"/>
      <c r="AF135" s="359"/>
      <c r="AG135" s="359"/>
      <c r="AH135" s="359"/>
    </row>
    <row r="136" spans="28:34" x14ac:dyDescent="0.2">
      <c r="AB136" s="359"/>
      <c r="AC136" s="359"/>
      <c r="AD136" s="359"/>
      <c r="AE136" s="359"/>
      <c r="AF136" s="359"/>
      <c r="AG136" s="359"/>
      <c r="AH136" s="359"/>
    </row>
    <row r="137" spans="28:34" x14ac:dyDescent="0.2">
      <c r="AB137" s="359"/>
      <c r="AC137" s="359"/>
      <c r="AD137" s="359"/>
      <c r="AE137" s="359"/>
      <c r="AF137" s="359"/>
      <c r="AG137" s="359"/>
      <c r="AH137" s="359"/>
    </row>
    <row r="138" spans="28:34" x14ac:dyDescent="0.2">
      <c r="AB138" s="359"/>
      <c r="AC138" s="359"/>
      <c r="AD138" s="359"/>
      <c r="AE138" s="359"/>
      <c r="AF138" s="359"/>
      <c r="AG138" s="359"/>
      <c r="AH138" s="359"/>
    </row>
    <row r="139" spans="28:34" x14ac:dyDescent="0.2">
      <c r="AB139" s="359"/>
      <c r="AC139" s="359"/>
      <c r="AD139" s="359"/>
      <c r="AE139" s="359"/>
      <c r="AF139" s="359"/>
      <c r="AG139" s="359"/>
      <c r="AH139" s="359"/>
    </row>
    <row r="140" spans="28:34" x14ac:dyDescent="0.2">
      <c r="AB140" s="359"/>
      <c r="AC140" s="359"/>
      <c r="AD140" s="359"/>
      <c r="AE140" s="359"/>
      <c r="AF140" s="359"/>
      <c r="AG140" s="359"/>
      <c r="AH140" s="359"/>
    </row>
    <row r="141" spans="28:34" x14ac:dyDescent="0.2">
      <c r="AB141" s="359"/>
      <c r="AC141" s="359"/>
      <c r="AD141" s="359"/>
      <c r="AE141" s="359"/>
      <c r="AF141" s="359"/>
      <c r="AG141" s="359"/>
      <c r="AH141" s="359"/>
    </row>
    <row r="142" spans="28:34" x14ac:dyDescent="0.2">
      <c r="AB142" s="359"/>
      <c r="AC142" s="359"/>
      <c r="AD142" s="359"/>
      <c r="AE142" s="359"/>
      <c r="AF142" s="359"/>
      <c r="AG142" s="359"/>
      <c r="AH142" s="359"/>
    </row>
    <row r="143" spans="28:34" x14ac:dyDescent="0.2">
      <c r="AB143" s="359"/>
      <c r="AC143" s="359"/>
      <c r="AD143" s="359"/>
      <c r="AE143" s="359"/>
      <c r="AF143" s="359"/>
      <c r="AG143" s="359"/>
      <c r="AH143" s="359"/>
    </row>
    <row r="144" spans="28:34" x14ac:dyDescent="0.2">
      <c r="AB144" s="359"/>
      <c r="AC144" s="359"/>
      <c r="AD144" s="359"/>
      <c r="AE144" s="359"/>
      <c r="AF144" s="359"/>
      <c r="AG144" s="359"/>
      <c r="AH144" s="359"/>
    </row>
    <row r="145" spans="28:34" x14ac:dyDescent="0.2">
      <c r="AB145" s="359"/>
      <c r="AC145" s="359"/>
      <c r="AD145" s="359"/>
      <c r="AE145" s="359"/>
      <c r="AF145" s="359"/>
      <c r="AG145" s="359"/>
      <c r="AH145" s="359"/>
    </row>
    <row r="146" spans="28:34" x14ac:dyDescent="0.2">
      <c r="AB146" s="359"/>
      <c r="AC146" s="359"/>
      <c r="AD146" s="359"/>
      <c r="AE146" s="359"/>
      <c r="AF146" s="359"/>
      <c r="AG146" s="359"/>
      <c r="AH146" s="359"/>
    </row>
    <row r="147" spans="28:34" x14ac:dyDescent="0.2">
      <c r="AB147" s="359"/>
      <c r="AC147" s="359"/>
      <c r="AD147" s="359"/>
      <c r="AE147" s="359"/>
      <c r="AF147" s="359"/>
      <c r="AG147" s="359"/>
      <c r="AH147" s="359"/>
    </row>
    <row r="148" spans="28:34" x14ac:dyDescent="0.2">
      <c r="AB148" s="359"/>
      <c r="AC148" s="359"/>
      <c r="AD148" s="359"/>
      <c r="AE148" s="359"/>
      <c r="AF148" s="359"/>
      <c r="AG148" s="359"/>
      <c r="AH148" s="359"/>
    </row>
    <row r="149" spans="28:34" x14ac:dyDescent="0.2">
      <c r="AB149" s="359"/>
      <c r="AC149" s="359"/>
      <c r="AD149" s="359"/>
      <c r="AE149" s="359"/>
      <c r="AF149" s="359"/>
      <c r="AG149" s="359"/>
      <c r="AH149" s="359"/>
    </row>
    <row r="150" spans="28:34" x14ac:dyDescent="0.2">
      <c r="AB150" s="359"/>
      <c r="AC150" s="359"/>
      <c r="AD150" s="359"/>
      <c r="AE150" s="359"/>
      <c r="AF150" s="359"/>
      <c r="AG150" s="359"/>
      <c r="AH150" s="359"/>
    </row>
    <row r="151" spans="28:34" x14ac:dyDescent="0.2">
      <c r="AB151" s="359"/>
      <c r="AC151" s="359"/>
      <c r="AD151" s="359"/>
      <c r="AE151" s="359"/>
      <c r="AF151" s="359"/>
      <c r="AG151" s="359"/>
      <c r="AH151" s="359"/>
    </row>
    <row r="152" spans="28:34" x14ac:dyDescent="0.2">
      <c r="AB152" s="359"/>
      <c r="AC152" s="359"/>
      <c r="AD152" s="359"/>
      <c r="AE152" s="359"/>
      <c r="AF152" s="359"/>
      <c r="AG152" s="359"/>
      <c r="AH152" s="359"/>
    </row>
    <row r="153" spans="28:34" x14ac:dyDescent="0.2">
      <c r="AB153" s="359"/>
      <c r="AC153" s="359"/>
      <c r="AD153" s="359"/>
      <c r="AE153" s="359"/>
      <c r="AF153" s="359"/>
      <c r="AG153" s="359"/>
      <c r="AH153" s="359"/>
    </row>
    <row r="154" spans="28:34" x14ac:dyDescent="0.2">
      <c r="AB154" s="359"/>
      <c r="AC154" s="359"/>
      <c r="AD154" s="359"/>
      <c r="AE154" s="359"/>
      <c r="AF154" s="359"/>
      <c r="AG154" s="359"/>
      <c r="AH154" s="359"/>
    </row>
    <row r="155" spans="28:34" x14ac:dyDescent="0.2">
      <c r="AB155" s="359"/>
      <c r="AC155" s="359"/>
      <c r="AD155" s="359"/>
      <c r="AE155" s="359"/>
      <c r="AF155" s="359"/>
      <c r="AG155" s="359"/>
      <c r="AH155" s="359"/>
    </row>
    <row r="156" spans="28:34" x14ac:dyDescent="0.2">
      <c r="AB156" s="359"/>
      <c r="AC156" s="359"/>
      <c r="AD156" s="359"/>
      <c r="AE156" s="359"/>
      <c r="AF156" s="359"/>
      <c r="AG156" s="359"/>
      <c r="AH156" s="359"/>
    </row>
    <row r="157" spans="28:34" x14ac:dyDescent="0.2">
      <c r="AB157" s="359"/>
      <c r="AC157" s="359"/>
      <c r="AD157" s="359"/>
      <c r="AE157" s="359"/>
      <c r="AF157" s="359"/>
      <c r="AG157" s="359"/>
      <c r="AH157" s="359"/>
    </row>
    <row r="158" spans="28:34" x14ac:dyDescent="0.2">
      <c r="AB158" s="359"/>
      <c r="AC158" s="359"/>
      <c r="AD158" s="359"/>
      <c r="AE158" s="359"/>
      <c r="AF158" s="359"/>
      <c r="AG158" s="359"/>
      <c r="AH158" s="359"/>
    </row>
    <row r="159" spans="28:34" x14ac:dyDescent="0.2">
      <c r="AB159" s="359"/>
      <c r="AC159" s="359"/>
      <c r="AD159" s="359"/>
      <c r="AE159" s="359"/>
      <c r="AF159" s="359"/>
      <c r="AG159" s="359"/>
      <c r="AH159" s="359"/>
    </row>
    <row r="160" spans="28:34" x14ac:dyDescent="0.2">
      <c r="AB160" s="359"/>
      <c r="AC160" s="359"/>
      <c r="AD160" s="359"/>
      <c r="AE160" s="359"/>
      <c r="AF160" s="359"/>
      <c r="AG160" s="359"/>
      <c r="AH160" s="359"/>
    </row>
    <row r="161" spans="28:34" x14ac:dyDescent="0.2">
      <c r="AB161" s="359"/>
      <c r="AC161" s="359"/>
      <c r="AD161" s="359"/>
      <c r="AE161" s="359"/>
      <c r="AF161" s="359"/>
      <c r="AG161" s="359"/>
      <c r="AH161" s="359"/>
    </row>
    <row r="162" spans="28:34" x14ac:dyDescent="0.2">
      <c r="AB162" s="359"/>
      <c r="AC162" s="359"/>
      <c r="AD162" s="359"/>
      <c r="AE162" s="359"/>
      <c r="AF162" s="359"/>
      <c r="AG162" s="359"/>
      <c r="AH162" s="359"/>
    </row>
    <row r="163" spans="28:34" x14ac:dyDescent="0.2">
      <c r="AB163" s="359"/>
      <c r="AC163" s="359"/>
      <c r="AD163" s="359"/>
      <c r="AE163" s="359"/>
      <c r="AF163" s="359"/>
      <c r="AG163" s="359"/>
      <c r="AH163" s="359"/>
    </row>
    <row r="164" spans="28:34" x14ac:dyDescent="0.2">
      <c r="AB164" s="359"/>
      <c r="AC164" s="359"/>
      <c r="AD164" s="359"/>
      <c r="AE164" s="359"/>
      <c r="AF164" s="359"/>
      <c r="AG164" s="359"/>
      <c r="AH164" s="359"/>
    </row>
    <row r="165" spans="28:34" x14ac:dyDescent="0.2">
      <c r="AB165" s="359"/>
      <c r="AC165" s="359"/>
      <c r="AD165" s="359"/>
      <c r="AE165" s="359"/>
      <c r="AF165" s="359"/>
      <c r="AG165" s="359"/>
      <c r="AH165" s="359"/>
    </row>
    <row r="166" spans="28:34" x14ac:dyDescent="0.2">
      <c r="AB166" s="359"/>
      <c r="AC166" s="359"/>
      <c r="AD166" s="359"/>
      <c r="AE166" s="359"/>
      <c r="AF166" s="359"/>
      <c r="AG166" s="359"/>
      <c r="AH166" s="359"/>
    </row>
    <row r="167" spans="28:34" x14ac:dyDescent="0.2">
      <c r="AB167" s="359"/>
      <c r="AC167" s="359"/>
      <c r="AD167" s="359"/>
      <c r="AE167" s="359"/>
      <c r="AF167" s="359"/>
      <c r="AG167" s="359"/>
      <c r="AH167" s="359"/>
    </row>
    <row r="168" spans="28:34" x14ac:dyDescent="0.2">
      <c r="AB168" s="359"/>
      <c r="AC168" s="359"/>
      <c r="AD168" s="359"/>
      <c r="AE168" s="359"/>
      <c r="AF168" s="359"/>
      <c r="AG168" s="359"/>
      <c r="AH168" s="359"/>
    </row>
    <row r="169" spans="28:34" x14ac:dyDescent="0.2">
      <c r="AB169" s="359"/>
      <c r="AC169" s="359"/>
      <c r="AD169" s="359"/>
      <c r="AE169" s="359"/>
      <c r="AF169" s="359"/>
      <c r="AG169" s="359"/>
      <c r="AH169" s="359"/>
    </row>
    <row r="170" spans="28:34" x14ac:dyDescent="0.2">
      <c r="AB170" s="359"/>
      <c r="AC170" s="359"/>
      <c r="AD170" s="359"/>
      <c r="AE170" s="359"/>
      <c r="AF170" s="359"/>
      <c r="AG170" s="359"/>
      <c r="AH170" s="359"/>
    </row>
    <row r="171" spans="28:34" x14ac:dyDescent="0.2">
      <c r="AB171" s="359"/>
      <c r="AC171" s="359"/>
      <c r="AD171" s="359"/>
      <c r="AE171" s="359"/>
      <c r="AF171" s="359"/>
      <c r="AG171" s="359"/>
      <c r="AH171" s="359"/>
    </row>
    <row r="172" spans="28:34" x14ac:dyDescent="0.2">
      <c r="AB172" s="359"/>
      <c r="AC172" s="359"/>
      <c r="AD172" s="359"/>
      <c r="AE172" s="359"/>
      <c r="AF172" s="359"/>
      <c r="AG172" s="359"/>
      <c r="AH172" s="359"/>
    </row>
    <row r="173" spans="28:34" x14ac:dyDescent="0.2">
      <c r="AB173" s="359"/>
      <c r="AC173" s="359"/>
      <c r="AD173" s="359"/>
      <c r="AE173" s="359"/>
      <c r="AF173" s="359"/>
      <c r="AG173" s="359"/>
      <c r="AH173" s="359"/>
    </row>
    <row r="174" spans="28:34" x14ac:dyDescent="0.2">
      <c r="AB174" s="359"/>
      <c r="AC174" s="359"/>
      <c r="AD174" s="359"/>
      <c r="AE174" s="359"/>
      <c r="AF174" s="359"/>
      <c r="AG174" s="359"/>
      <c r="AH174" s="359"/>
    </row>
    <row r="175" spans="28:34" x14ac:dyDescent="0.2">
      <c r="AB175" s="359"/>
      <c r="AC175" s="359"/>
      <c r="AD175" s="359"/>
      <c r="AE175" s="359"/>
      <c r="AF175" s="359"/>
      <c r="AG175" s="359"/>
      <c r="AH175" s="359"/>
    </row>
    <row r="176" spans="28:34" x14ac:dyDescent="0.2">
      <c r="AB176" s="359"/>
      <c r="AC176" s="359"/>
      <c r="AD176" s="359"/>
      <c r="AE176" s="359"/>
      <c r="AF176" s="359"/>
      <c r="AG176" s="359"/>
      <c r="AH176" s="359"/>
    </row>
    <row r="177" spans="28:34" x14ac:dyDescent="0.2">
      <c r="AB177" s="359"/>
      <c r="AC177" s="359"/>
      <c r="AD177" s="359"/>
      <c r="AE177" s="359"/>
      <c r="AF177" s="359"/>
      <c r="AG177" s="359"/>
      <c r="AH177" s="359"/>
    </row>
    <row r="178" spans="28:34" x14ac:dyDescent="0.2">
      <c r="AB178" s="359"/>
      <c r="AC178" s="359"/>
      <c r="AD178" s="359"/>
      <c r="AE178" s="359"/>
      <c r="AF178" s="359"/>
      <c r="AG178" s="359"/>
      <c r="AH178" s="359"/>
    </row>
    <row r="179" spans="28:34" x14ac:dyDescent="0.2">
      <c r="AB179" s="359"/>
      <c r="AC179" s="359"/>
      <c r="AD179" s="359"/>
      <c r="AE179" s="359"/>
      <c r="AF179" s="359"/>
      <c r="AG179" s="359"/>
      <c r="AH179" s="359"/>
    </row>
    <row r="180" spans="28:34" x14ac:dyDescent="0.2">
      <c r="AB180" s="359"/>
      <c r="AC180" s="359"/>
      <c r="AD180" s="359"/>
      <c r="AE180" s="359"/>
      <c r="AF180" s="359"/>
      <c r="AG180" s="359"/>
      <c r="AH180" s="359"/>
    </row>
    <row r="181" spans="28:34" x14ac:dyDescent="0.2">
      <c r="AB181" s="359"/>
      <c r="AC181" s="359"/>
      <c r="AD181" s="359"/>
      <c r="AE181" s="359"/>
      <c r="AF181" s="359"/>
      <c r="AG181" s="359"/>
      <c r="AH181" s="359"/>
    </row>
    <row r="182" spans="28:34" x14ac:dyDescent="0.2">
      <c r="AB182" s="359"/>
      <c r="AC182" s="359"/>
      <c r="AD182" s="359"/>
      <c r="AE182" s="359"/>
      <c r="AF182" s="359"/>
      <c r="AG182" s="359"/>
      <c r="AH182" s="359"/>
    </row>
    <row r="183" spans="28:34" x14ac:dyDescent="0.2">
      <c r="AB183" s="359"/>
      <c r="AC183" s="359"/>
      <c r="AD183" s="359"/>
      <c r="AE183" s="359"/>
      <c r="AF183" s="359"/>
      <c r="AG183" s="359"/>
      <c r="AH183" s="359"/>
    </row>
    <row r="184" spans="28:34" x14ac:dyDescent="0.2">
      <c r="AB184" s="359"/>
      <c r="AC184" s="359"/>
      <c r="AD184" s="359"/>
      <c r="AE184" s="359"/>
      <c r="AF184" s="359"/>
      <c r="AG184" s="359"/>
      <c r="AH184" s="359"/>
    </row>
    <row r="185" spans="28:34" x14ac:dyDescent="0.2">
      <c r="AB185" s="359"/>
      <c r="AC185" s="359"/>
      <c r="AD185" s="359"/>
      <c r="AE185" s="359"/>
      <c r="AF185" s="359"/>
      <c r="AG185" s="359"/>
      <c r="AH185" s="359"/>
    </row>
    <row r="186" spans="28:34" x14ac:dyDescent="0.2">
      <c r="AB186" s="359"/>
      <c r="AC186" s="359"/>
      <c r="AD186" s="359"/>
      <c r="AE186" s="359"/>
      <c r="AF186" s="359"/>
      <c r="AG186" s="359"/>
      <c r="AH186" s="359"/>
    </row>
    <row r="187" spans="28:34" x14ac:dyDescent="0.2">
      <c r="AB187" s="359"/>
      <c r="AC187" s="359"/>
      <c r="AD187" s="359"/>
      <c r="AE187" s="359"/>
      <c r="AF187" s="359"/>
      <c r="AG187" s="359"/>
      <c r="AH187" s="359"/>
    </row>
    <row r="188" spans="28:34" x14ac:dyDescent="0.2">
      <c r="AB188" s="359"/>
      <c r="AC188" s="359"/>
      <c r="AD188" s="359"/>
      <c r="AE188" s="359"/>
      <c r="AF188" s="359"/>
      <c r="AG188" s="359"/>
      <c r="AH188" s="359"/>
    </row>
    <row r="189" spans="28:34" x14ac:dyDescent="0.2">
      <c r="AB189" s="359"/>
      <c r="AC189" s="359"/>
      <c r="AD189" s="359"/>
      <c r="AE189" s="359"/>
      <c r="AF189" s="359"/>
      <c r="AG189" s="359"/>
      <c r="AH189" s="359"/>
    </row>
    <row r="190" spans="28:34" x14ac:dyDescent="0.2">
      <c r="AB190" s="359"/>
      <c r="AC190" s="359"/>
      <c r="AD190" s="359"/>
      <c r="AE190" s="359"/>
      <c r="AF190" s="359"/>
      <c r="AG190" s="359"/>
      <c r="AH190" s="359"/>
    </row>
    <row r="191" spans="28:34" x14ac:dyDescent="0.2">
      <c r="AB191" s="359"/>
      <c r="AC191" s="359"/>
      <c r="AD191" s="359"/>
      <c r="AE191" s="359"/>
      <c r="AF191" s="359"/>
      <c r="AG191" s="359"/>
      <c r="AH191" s="359"/>
    </row>
    <row r="192" spans="28:34" x14ac:dyDescent="0.2">
      <c r="AB192" s="359"/>
      <c r="AC192" s="359"/>
      <c r="AD192" s="359"/>
      <c r="AE192" s="359"/>
      <c r="AF192" s="359"/>
      <c r="AG192" s="359"/>
      <c r="AH192" s="359"/>
    </row>
    <row r="193" spans="28:34" x14ac:dyDescent="0.2">
      <c r="AB193" s="359"/>
      <c r="AC193" s="359"/>
      <c r="AD193" s="359"/>
      <c r="AE193" s="359"/>
      <c r="AF193" s="359"/>
      <c r="AG193" s="359"/>
      <c r="AH193" s="359"/>
    </row>
    <row r="194" spans="28:34" x14ac:dyDescent="0.2">
      <c r="AB194" s="359"/>
      <c r="AC194" s="359"/>
      <c r="AD194" s="359"/>
      <c r="AE194" s="359"/>
      <c r="AF194" s="359"/>
      <c r="AG194" s="359"/>
      <c r="AH194" s="359"/>
    </row>
    <row r="195" spans="28:34" x14ac:dyDescent="0.2">
      <c r="AB195" s="359"/>
      <c r="AC195" s="359"/>
      <c r="AD195" s="359"/>
      <c r="AE195" s="359"/>
      <c r="AF195" s="359"/>
      <c r="AG195" s="359"/>
      <c r="AH195" s="359"/>
    </row>
    <row r="196" spans="28:34" x14ac:dyDescent="0.2">
      <c r="AB196" s="359"/>
      <c r="AC196" s="359"/>
      <c r="AD196" s="359"/>
      <c r="AE196" s="359"/>
      <c r="AF196" s="359"/>
      <c r="AG196" s="359"/>
      <c r="AH196" s="359"/>
    </row>
    <row r="197" spans="28:34" x14ac:dyDescent="0.2">
      <c r="AB197" s="359"/>
      <c r="AC197" s="359"/>
      <c r="AD197" s="359"/>
      <c r="AE197" s="359"/>
      <c r="AF197" s="359"/>
      <c r="AG197" s="359"/>
      <c r="AH197" s="359"/>
    </row>
    <row r="198" spans="28:34" x14ac:dyDescent="0.2">
      <c r="AB198" s="359"/>
      <c r="AC198" s="359"/>
      <c r="AD198" s="359"/>
      <c r="AE198" s="359"/>
      <c r="AF198" s="359"/>
      <c r="AG198" s="359"/>
      <c r="AH198" s="359"/>
    </row>
    <row r="199" spans="28:34" x14ac:dyDescent="0.2">
      <c r="AB199" s="359"/>
      <c r="AC199" s="359"/>
      <c r="AD199" s="359"/>
      <c r="AE199" s="359"/>
      <c r="AF199" s="359"/>
      <c r="AG199" s="359"/>
      <c r="AH199" s="359"/>
    </row>
    <row r="200" spans="28:34" x14ac:dyDescent="0.2">
      <c r="AB200" s="359"/>
      <c r="AC200" s="359"/>
      <c r="AD200" s="359"/>
      <c r="AE200" s="359"/>
      <c r="AF200" s="359"/>
      <c r="AG200" s="359"/>
      <c r="AH200" s="359"/>
    </row>
    <row r="201" spans="28:34" x14ac:dyDescent="0.2">
      <c r="AB201" s="359"/>
      <c r="AC201" s="359"/>
      <c r="AD201" s="359"/>
      <c r="AE201" s="359"/>
      <c r="AF201" s="359"/>
      <c r="AG201" s="359"/>
      <c r="AH201" s="359"/>
    </row>
    <row r="202" spans="28:34" x14ac:dyDescent="0.2">
      <c r="AB202" s="359"/>
      <c r="AC202" s="359"/>
      <c r="AD202" s="359"/>
      <c r="AE202" s="359"/>
      <c r="AF202" s="359"/>
      <c r="AG202" s="359"/>
      <c r="AH202" s="359"/>
    </row>
    <row r="203" spans="28:34" x14ac:dyDescent="0.2">
      <c r="AB203" s="359"/>
      <c r="AC203" s="359"/>
      <c r="AD203" s="359"/>
      <c r="AE203" s="359"/>
      <c r="AF203" s="359"/>
      <c r="AG203" s="359"/>
      <c r="AH203" s="359"/>
    </row>
    <row r="204" spans="28:34" x14ac:dyDescent="0.2">
      <c r="AB204" s="359"/>
      <c r="AC204" s="359"/>
      <c r="AD204" s="359"/>
      <c r="AE204" s="359"/>
      <c r="AF204" s="359"/>
      <c r="AG204" s="359"/>
      <c r="AH204" s="359"/>
    </row>
    <row r="205" spans="28:34" x14ac:dyDescent="0.2">
      <c r="AB205" s="359"/>
      <c r="AC205" s="359"/>
      <c r="AD205" s="359"/>
      <c r="AE205" s="359"/>
      <c r="AF205" s="359"/>
      <c r="AG205" s="359"/>
      <c r="AH205" s="359"/>
    </row>
    <row r="206" spans="28:34" x14ac:dyDescent="0.2">
      <c r="AB206" s="359"/>
      <c r="AC206" s="359"/>
      <c r="AD206" s="359"/>
      <c r="AE206" s="359"/>
      <c r="AF206" s="359"/>
      <c r="AG206" s="359"/>
      <c r="AH206" s="359"/>
    </row>
    <row r="207" spans="28:34" x14ac:dyDescent="0.2">
      <c r="AB207" s="359"/>
      <c r="AC207" s="359"/>
      <c r="AD207" s="359"/>
      <c r="AE207" s="359"/>
      <c r="AF207" s="359"/>
      <c r="AG207" s="359"/>
      <c r="AH207" s="359"/>
    </row>
    <row r="208" spans="28:34" x14ac:dyDescent="0.2">
      <c r="AB208" s="359"/>
      <c r="AC208" s="359"/>
      <c r="AD208" s="359"/>
      <c r="AE208" s="359"/>
      <c r="AF208" s="359"/>
      <c r="AG208" s="359"/>
      <c r="AH208" s="359"/>
    </row>
    <row r="209" spans="28:34" x14ac:dyDescent="0.2">
      <c r="AB209" s="359"/>
      <c r="AC209" s="359"/>
      <c r="AD209" s="359"/>
      <c r="AE209" s="359"/>
      <c r="AF209" s="359"/>
      <c r="AG209" s="359"/>
      <c r="AH209" s="359"/>
    </row>
    <row r="210" spans="28:34" x14ac:dyDescent="0.2">
      <c r="AB210" s="359"/>
      <c r="AC210" s="359"/>
      <c r="AD210" s="359"/>
      <c r="AE210" s="359"/>
      <c r="AF210" s="359"/>
      <c r="AG210" s="359"/>
      <c r="AH210" s="359"/>
    </row>
    <row r="211" spans="28:34" x14ac:dyDescent="0.2">
      <c r="AB211" s="359"/>
      <c r="AC211" s="359"/>
      <c r="AD211" s="359"/>
      <c r="AE211" s="359"/>
      <c r="AF211" s="359"/>
      <c r="AG211" s="359"/>
      <c r="AH211" s="359"/>
    </row>
    <row r="212" spans="28:34" x14ac:dyDescent="0.2">
      <c r="AB212" s="359"/>
      <c r="AC212" s="359"/>
      <c r="AD212" s="359"/>
      <c r="AE212" s="359"/>
      <c r="AF212" s="359"/>
      <c r="AG212" s="359"/>
      <c r="AH212" s="359"/>
    </row>
    <row r="213" spans="28:34" x14ac:dyDescent="0.2">
      <c r="AB213" s="359"/>
      <c r="AC213" s="359"/>
      <c r="AD213" s="359"/>
      <c r="AE213" s="359"/>
      <c r="AF213" s="359"/>
      <c r="AG213" s="359"/>
      <c r="AH213" s="359"/>
    </row>
    <row r="214" spans="28:34" x14ac:dyDescent="0.2">
      <c r="AB214" s="359"/>
      <c r="AC214" s="359"/>
      <c r="AD214" s="359"/>
      <c r="AE214" s="359"/>
      <c r="AF214" s="359"/>
      <c r="AG214" s="359"/>
      <c r="AH214" s="359"/>
    </row>
    <row r="215" spans="28:34" x14ac:dyDescent="0.2">
      <c r="AB215" s="359"/>
      <c r="AC215" s="359"/>
      <c r="AD215" s="359"/>
      <c r="AE215" s="359"/>
      <c r="AF215" s="359"/>
      <c r="AG215" s="359"/>
      <c r="AH215" s="359"/>
    </row>
    <row r="216" spans="28:34" x14ac:dyDescent="0.2">
      <c r="AB216" s="359"/>
      <c r="AC216" s="359"/>
      <c r="AD216" s="359"/>
      <c r="AE216" s="359"/>
      <c r="AF216" s="359"/>
      <c r="AG216" s="359"/>
      <c r="AH216" s="359"/>
    </row>
    <row r="217" spans="28:34" x14ac:dyDescent="0.2">
      <c r="AB217" s="359"/>
      <c r="AC217" s="359"/>
      <c r="AD217" s="359"/>
      <c r="AE217" s="359"/>
      <c r="AF217" s="359"/>
      <c r="AG217" s="359"/>
      <c r="AH217" s="359"/>
    </row>
    <row r="218" spans="28:34" x14ac:dyDescent="0.2">
      <c r="AB218" s="359"/>
      <c r="AC218" s="359"/>
      <c r="AD218" s="359"/>
      <c r="AE218" s="359"/>
      <c r="AF218" s="359"/>
      <c r="AG218" s="359"/>
      <c r="AH218" s="359"/>
    </row>
    <row r="219" spans="28:34" x14ac:dyDescent="0.2">
      <c r="AB219" s="359"/>
      <c r="AC219" s="359"/>
      <c r="AD219" s="359"/>
      <c r="AE219" s="359"/>
      <c r="AF219" s="359"/>
      <c r="AG219" s="359"/>
      <c r="AH219" s="359"/>
    </row>
    <row r="220" spans="28:34" x14ac:dyDescent="0.2">
      <c r="AB220" s="359"/>
      <c r="AC220" s="359"/>
      <c r="AD220" s="359"/>
      <c r="AE220" s="359"/>
      <c r="AF220" s="359"/>
      <c r="AG220" s="359"/>
      <c r="AH220" s="359"/>
    </row>
    <row r="221" spans="28:34" x14ac:dyDescent="0.2">
      <c r="AB221" s="359"/>
      <c r="AC221" s="359"/>
      <c r="AD221" s="359"/>
      <c r="AE221" s="359"/>
      <c r="AF221" s="359"/>
      <c r="AG221" s="359"/>
      <c r="AH221" s="359"/>
    </row>
    <row r="222" spans="28:34" x14ac:dyDescent="0.2">
      <c r="AB222" s="359"/>
      <c r="AC222" s="359"/>
      <c r="AD222" s="359"/>
      <c r="AE222" s="359"/>
      <c r="AF222" s="359"/>
      <c r="AG222" s="359"/>
      <c r="AH222" s="359"/>
    </row>
    <row r="223" spans="28:34" x14ac:dyDescent="0.2">
      <c r="AB223" s="359"/>
      <c r="AC223" s="359"/>
      <c r="AD223" s="359"/>
      <c r="AE223" s="359"/>
      <c r="AF223" s="359"/>
      <c r="AG223" s="359"/>
      <c r="AH223" s="359"/>
    </row>
    <row r="224" spans="28:34" x14ac:dyDescent="0.2">
      <c r="AB224" s="359"/>
      <c r="AC224" s="359"/>
      <c r="AD224" s="359"/>
      <c r="AE224" s="359"/>
      <c r="AF224" s="359"/>
      <c r="AG224" s="359"/>
      <c r="AH224" s="359"/>
    </row>
    <row r="225" spans="28:34" x14ac:dyDescent="0.2">
      <c r="AB225" s="359"/>
      <c r="AC225" s="359"/>
      <c r="AD225" s="359"/>
      <c r="AE225" s="359"/>
      <c r="AF225" s="359"/>
      <c r="AG225" s="359"/>
      <c r="AH225" s="359"/>
    </row>
    <row r="226" spans="28:34" x14ac:dyDescent="0.2">
      <c r="AB226" s="359"/>
      <c r="AC226" s="359"/>
      <c r="AD226" s="359"/>
      <c r="AE226" s="359"/>
      <c r="AF226" s="359"/>
      <c r="AG226" s="359"/>
      <c r="AH226" s="359"/>
    </row>
    <row r="227" spans="28:34" x14ac:dyDescent="0.2">
      <c r="AB227" s="359"/>
      <c r="AC227" s="359"/>
      <c r="AD227" s="359"/>
      <c r="AE227" s="359"/>
      <c r="AF227" s="359"/>
      <c r="AG227" s="359"/>
      <c r="AH227" s="359"/>
    </row>
    <row r="228" spans="28:34" x14ac:dyDescent="0.2">
      <c r="AB228" s="359"/>
      <c r="AC228" s="359"/>
      <c r="AD228" s="359"/>
      <c r="AE228" s="359"/>
      <c r="AF228" s="359"/>
      <c r="AG228" s="359"/>
      <c r="AH228" s="359"/>
    </row>
    <row r="229" spans="28:34" x14ac:dyDescent="0.2">
      <c r="AB229" s="359"/>
      <c r="AC229" s="359"/>
      <c r="AD229" s="359"/>
      <c r="AE229" s="359"/>
      <c r="AF229" s="359"/>
      <c r="AG229" s="359"/>
      <c r="AH229" s="359"/>
    </row>
    <row r="230" spans="28:34" x14ac:dyDescent="0.2">
      <c r="AB230" s="359"/>
      <c r="AC230" s="359"/>
      <c r="AD230" s="359"/>
      <c r="AE230" s="359"/>
      <c r="AF230" s="359"/>
      <c r="AG230" s="359"/>
      <c r="AH230" s="359"/>
    </row>
    <row r="231" spans="28:34" x14ac:dyDescent="0.2">
      <c r="AB231" s="359"/>
      <c r="AC231" s="359"/>
      <c r="AD231" s="359"/>
      <c r="AE231" s="359"/>
      <c r="AF231" s="359"/>
      <c r="AG231" s="359"/>
      <c r="AH231" s="359"/>
    </row>
    <row r="232" spans="28:34" x14ac:dyDescent="0.2">
      <c r="AB232" s="359"/>
      <c r="AC232" s="359"/>
      <c r="AD232" s="359"/>
      <c r="AE232" s="359"/>
      <c r="AF232" s="359"/>
      <c r="AG232" s="359"/>
      <c r="AH232" s="359"/>
    </row>
    <row r="233" spans="28:34" x14ac:dyDescent="0.2">
      <c r="AB233" s="359"/>
      <c r="AC233" s="359"/>
      <c r="AD233" s="359"/>
      <c r="AE233" s="359"/>
      <c r="AF233" s="359"/>
      <c r="AG233" s="359"/>
      <c r="AH233" s="359"/>
    </row>
    <row r="234" spans="28:34" x14ac:dyDescent="0.2">
      <c r="AB234" s="359"/>
      <c r="AC234" s="359"/>
      <c r="AD234" s="359"/>
      <c r="AE234" s="359"/>
      <c r="AF234" s="359"/>
      <c r="AG234" s="359"/>
      <c r="AH234" s="359"/>
    </row>
    <row r="235" spans="28:34" x14ac:dyDescent="0.2">
      <c r="AB235" s="359"/>
      <c r="AC235" s="359"/>
      <c r="AD235" s="359"/>
      <c r="AE235" s="359"/>
      <c r="AF235" s="359"/>
      <c r="AG235" s="359"/>
      <c r="AH235" s="359"/>
    </row>
    <row r="236" spans="28:34" x14ac:dyDescent="0.2">
      <c r="AB236" s="359"/>
      <c r="AC236" s="359"/>
      <c r="AD236" s="359"/>
      <c r="AE236" s="359"/>
      <c r="AF236" s="359"/>
      <c r="AG236" s="359"/>
      <c r="AH236" s="359"/>
    </row>
    <row r="237" spans="28:34" x14ac:dyDescent="0.2">
      <c r="AB237" s="359"/>
      <c r="AC237" s="359"/>
      <c r="AD237" s="359"/>
      <c r="AE237" s="359"/>
      <c r="AF237" s="359"/>
      <c r="AG237" s="359"/>
      <c r="AH237" s="359"/>
    </row>
    <row r="238" spans="28:34" x14ac:dyDescent="0.2">
      <c r="AB238" s="359"/>
      <c r="AC238" s="359"/>
      <c r="AD238" s="359"/>
      <c r="AE238" s="359"/>
      <c r="AF238" s="359"/>
      <c r="AG238" s="359"/>
      <c r="AH238" s="359"/>
    </row>
    <row r="239" spans="28:34" x14ac:dyDescent="0.2">
      <c r="AB239" s="359"/>
      <c r="AC239" s="359"/>
      <c r="AD239" s="359"/>
      <c r="AE239" s="359"/>
      <c r="AF239" s="359"/>
      <c r="AG239" s="359"/>
      <c r="AH239" s="359"/>
    </row>
    <row r="240" spans="28:34" x14ac:dyDescent="0.2">
      <c r="AB240" s="359"/>
      <c r="AC240" s="359"/>
      <c r="AD240" s="359"/>
      <c r="AE240" s="359"/>
      <c r="AF240" s="359"/>
      <c r="AG240" s="359"/>
      <c r="AH240" s="359"/>
    </row>
    <row r="241" spans="28:34" x14ac:dyDescent="0.2">
      <c r="AB241" s="359"/>
      <c r="AC241" s="359"/>
      <c r="AD241" s="359"/>
      <c r="AE241" s="359"/>
      <c r="AF241" s="359"/>
      <c r="AG241" s="359"/>
      <c r="AH241" s="359"/>
    </row>
    <row r="242" spans="28:34" x14ac:dyDescent="0.2">
      <c r="AB242" s="359"/>
      <c r="AC242" s="359"/>
      <c r="AD242" s="359"/>
      <c r="AE242" s="359"/>
      <c r="AF242" s="359"/>
      <c r="AG242" s="359"/>
      <c r="AH242" s="359"/>
    </row>
    <row r="243" spans="28:34" x14ac:dyDescent="0.2">
      <c r="AB243" s="359"/>
      <c r="AC243" s="359"/>
      <c r="AD243" s="359"/>
      <c r="AE243" s="359"/>
      <c r="AF243" s="359"/>
      <c r="AG243" s="359"/>
      <c r="AH243" s="359"/>
    </row>
    <row r="244" spans="28:34" x14ac:dyDescent="0.2">
      <c r="AB244" s="359"/>
      <c r="AC244" s="359"/>
      <c r="AD244" s="359"/>
      <c r="AE244" s="359"/>
      <c r="AF244" s="359"/>
      <c r="AG244" s="359"/>
      <c r="AH244" s="359"/>
    </row>
    <row r="245" spans="28:34" x14ac:dyDescent="0.2">
      <c r="AB245" s="359"/>
      <c r="AC245" s="359"/>
      <c r="AD245" s="359"/>
      <c r="AE245" s="359"/>
      <c r="AF245" s="359"/>
      <c r="AG245" s="359"/>
      <c r="AH245" s="359"/>
    </row>
    <row r="246" spans="28:34" x14ac:dyDescent="0.2">
      <c r="AB246" s="359"/>
      <c r="AC246" s="359"/>
      <c r="AD246" s="359"/>
      <c r="AE246" s="359"/>
      <c r="AF246" s="359"/>
      <c r="AG246" s="359"/>
      <c r="AH246" s="359"/>
    </row>
    <row r="247" spans="28:34" x14ac:dyDescent="0.2">
      <c r="AB247" s="359"/>
      <c r="AC247" s="359"/>
      <c r="AD247" s="359"/>
      <c r="AE247" s="359"/>
      <c r="AF247" s="359"/>
      <c r="AG247" s="359"/>
      <c r="AH247" s="359"/>
    </row>
    <row r="248" spans="28:34" x14ac:dyDescent="0.2">
      <c r="AB248" s="359"/>
      <c r="AC248" s="359"/>
      <c r="AD248" s="359"/>
      <c r="AE248" s="359"/>
      <c r="AF248" s="359"/>
      <c r="AG248" s="359"/>
      <c r="AH248" s="359"/>
    </row>
    <row r="249" spans="28:34" x14ac:dyDescent="0.2">
      <c r="AB249" s="359"/>
      <c r="AC249" s="359"/>
      <c r="AD249" s="359"/>
      <c r="AE249" s="359"/>
      <c r="AF249" s="359"/>
      <c r="AG249" s="359"/>
      <c r="AH249" s="359"/>
    </row>
    <row r="250" spans="28:34" x14ac:dyDescent="0.2">
      <c r="AB250" s="359"/>
      <c r="AC250" s="359"/>
      <c r="AD250" s="359"/>
      <c r="AE250" s="359"/>
      <c r="AF250" s="359"/>
      <c r="AG250" s="359"/>
      <c r="AH250" s="359"/>
    </row>
    <row r="251" spans="28:34" x14ac:dyDescent="0.2">
      <c r="AB251" s="359"/>
      <c r="AC251" s="359"/>
      <c r="AD251" s="359"/>
      <c r="AE251" s="359"/>
      <c r="AF251" s="359"/>
      <c r="AG251" s="359"/>
      <c r="AH251" s="359"/>
    </row>
    <row r="252" spans="28:34" x14ac:dyDescent="0.2">
      <c r="AB252" s="359"/>
      <c r="AC252" s="359"/>
      <c r="AD252" s="359"/>
      <c r="AE252" s="359"/>
      <c r="AF252" s="359"/>
      <c r="AG252" s="359"/>
      <c r="AH252" s="359"/>
    </row>
    <row r="253" spans="28:34" x14ac:dyDescent="0.2">
      <c r="AB253" s="359"/>
      <c r="AC253" s="359"/>
      <c r="AD253" s="359"/>
      <c r="AE253" s="359"/>
      <c r="AF253" s="359"/>
      <c r="AG253" s="359"/>
      <c r="AH253" s="359"/>
    </row>
    <row r="254" spans="28:34" x14ac:dyDescent="0.2">
      <c r="AB254" s="359"/>
      <c r="AC254" s="359"/>
      <c r="AD254" s="359"/>
      <c r="AE254" s="359"/>
      <c r="AF254" s="359"/>
      <c r="AG254" s="359"/>
      <c r="AH254" s="359"/>
    </row>
    <row r="255" spans="28:34" x14ac:dyDescent="0.2">
      <c r="AB255" s="359"/>
      <c r="AC255" s="359"/>
      <c r="AD255" s="359"/>
      <c r="AE255" s="359"/>
      <c r="AF255" s="359"/>
      <c r="AG255" s="359"/>
      <c r="AH255" s="359"/>
    </row>
    <row r="256" spans="28:34" x14ac:dyDescent="0.2">
      <c r="AB256" s="359"/>
      <c r="AC256" s="359"/>
      <c r="AD256" s="359"/>
      <c r="AE256" s="359"/>
      <c r="AF256" s="359"/>
      <c r="AG256" s="359"/>
      <c r="AH256" s="359"/>
    </row>
    <row r="257" spans="28:34" x14ac:dyDescent="0.2">
      <c r="AB257" s="359"/>
      <c r="AC257" s="359"/>
      <c r="AD257" s="359"/>
      <c r="AE257" s="359"/>
      <c r="AF257" s="359"/>
      <c r="AG257" s="359"/>
      <c r="AH257" s="359"/>
    </row>
    <row r="258" spans="28:34" x14ac:dyDescent="0.2">
      <c r="AB258" s="359"/>
      <c r="AC258" s="359"/>
      <c r="AD258" s="359"/>
      <c r="AE258" s="359"/>
      <c r="AF258" s="359"/>
      <c r="AG258" s="359"/>
      <c r="AH258" s="359"/>
    </row>
    <row r="259" spans="28:34" x14ac:dyDescent="0.2">
      <c r="AB259" s="359"/>
      <c r="AC259" s="359"/>
      <c r="AD259" s="359"/>
      <c r="AE259" s="359"/>
      <c r="AF259" s="359"/>
      <c r="AG259" s="359"/>
      <c r="AH259" s="359"/>
    </row>
    <row r="260" spans="28:34" x14ac:dyDescent="0.2">
      <c r="AB260" s="359"/>
      <c r="AC260" s="359"/>
      <c r="AD260" s="359"/>
      <c r="AE260" s="359"/>
      <c r="AF260" s="359"/>
      <c r="AG260" s="359"/>
      <c r="AH260" s="359"/>
    </row>
    <row r="261" spans="28:34" x14ac:dyDescent="0.2">
      <c r="AB261" s="359"/>
      <c r="AC261" s="359"/>
      <c r="AD261" s="359"/>
      <c r="AE261" s="359"/>
      <c r="AF261" s="359"/>
      <c r="AG261" s="359"/>
      <c r="AH261" s="359"/>
    </row>
    <row r="262" spans="28:34" x14ac:dyDescent="0.2">
      <c r="AB262" s="359"/>
      <c r="AC262" s="359"/>
      <c r="AD262" s="359"/>
      <c r="AE262" s="359"/>
      <c r="AF262" s="359"/>
      <c r="AG262" s="359"/>
      <c r="AH262" s="359"/>
    </row>
    <row r="263" spans="28:34" x14ac:dyDescent="0.2">
      <c r="AB263" s="359"/>
      <c r="AC263" s="359"/>
      <c r="AD263" s="359"/>
      <c r="AE263" s="359"/>
      <c r="AF263" s="359"/>
      <c r="AG263" s="359"/>
      <c r="AH263" s="359"/>
    </row>
    <row r="264" spans="28:34" x14ac:dyDescent="0.2">
      <c r="AB264" s="359"/>
      <c r="AC264" s="359"/>
      <c r="AD264" s="359"/>
      <c r="AE264" s="359"/>
      <c r="AF264" s="359"/>
      <c r="AG264" s="359"/>
      <c r="AH264" s="359"/>
    </row>
    <row r="265" spans="28:34" x14ac:dyDescent="0.2">
      <c r="AB265" s="359"/>
      <c r="AC265" s="359"/>
      <c r="AD265" s="359"/>
      <c r="AE265" s="359"/>
      <c r="AF265" s="359"/>
      <c r="AG265" s="359"/>
      <c r="AH265" s="359"/>
    </row>
    <row r="266" spans="28:34" x14ac:dyDescent="0.2">
      <c r="AB266" s="359"/>
      <c r="AC266" s="359"/>
      <c r="AD266" s="359"/>
      <c r="AE266" s="359"/>
      <c r="AF266" s="359"/>
      <c r="AG266" s="359"/>
      <c r="AH266" s="359"/>
    </row>
    <row r="267" spans="28:34" x14ac:dyDescent="0.2">
      <c r="AB267" s="359"/>
      <c r="AC267" s="359"/>
      <c r="AD267" s="359"/>
      <c r="AE267" s="359"/>
      <c r="AF267" s="359"/>
      <c r="AG267" s="359"/>
      <c r="AH267" s="359"/>
    </row>
    <row r="268" spans="28:34" x14ac:dyDescent="0.2">
      <c r="AB268" s="359"/>
      <c r="AC268" s="359"/>
      <c r="AD268" s="359"/>
      <c r="AE268" s="359"/>
      <c r="AF268" s="359"/>
      <c r="AG268" s="359"/>
      <c r="AH268" s="359"/>
    </row>
    <row r="269" spans="28:34" x14ac:dyDescent="0.2">
      <c r="AB269" s="359"/>
      <c r="AC269" s="359"/>
      <c r="AD269" s="359"/>
      <c r="AE269" s="359"/>
      <c r="AF269" s="359"/>
      <c r="AG269" s="359"/>
      <c r="AH269" s="359"/>
    </row>
    <row r="270" spans="28:34" x14ac:dyDescent="0.2">
      <c r="AB270" s="359"/>
      <c r="AC270" s="359"/>
      <c r="AD270" s="359"/>
      <c r="AE270" s="359"/>
      <c r="AF270" s="359"/>
      <c r="AG270" s="359"/>
      <c r="AH270" s="359"/>
    </row>
    <row r="271" spans="28:34" x14ac:dyDescent="0.2">
      <c r="AB271" s="359"/>
      <c r="AC271" s="359"/>
      <c r="AD271" s="359"/>
      <c r="AE271" s="359"/>
      <c r="AF271" s="359"/>
      <c r="AG271" s="359"/>
      <c r="AH271" s="359"/>
    </row>
    <row r="272" spans="28:34" x14ac:dyDescent="0.2">
      <c r="AB272" s="359"/>
      <c r="AC272" s="359"/>
      <c r="AD272" s="359"/>
      <c r="AE272" s="359"/>
      <c r="AF272" s="359"/>
      <c r="AG272" s="359"/>
      <c r="AH272" s="359"/>
    </row>
    <row r="273" spans="28:34" x14ac:dyDescent="0.2">
      <c r="AB273" s="359"/>
      <c r="AC273" s="359"/>
      <c r="AD273" s="359"/>
      <c r="AE273" s="359"/>
      <c r="AF273" s="359"/>
      <c r="AG273" s="359"/>
      <c r="AH273" s="359"/>
    </row>
    <row r="274" spans="28:34" x14ac:dyDescent="0.2">
      <c r="AB274" s="359"/>
      <c r="AC274" s="359"/>
      <c r="AD274" s="359"/>
      <c r="AE274" s="359"/>
      <c r="AF274" s="359"/>
      <c r="AG274" s="359"/>
      <c r="AH274" s="359"/>
    </row>
    <row r="275" spans="28:34" x14ac:dyDescent="0.2">
      <c r="AB275" s="359"/>
      <c r="AC275" s="359"/>
      <c r="AD275" s="359"/>
      <c r="AE275" s="359"/>
      <c r="AF275" s="359"/>
      <c r="AG275" s="359"/>
      <c r="AH275" s="359"/>
    </row>
    <row r="276" spans="28:34" x14ac:dyDescent="0.2">
      <c r="AB276" s="359"/>
      <c r="AC276" s="359"/>
      <c r="AD276" s="359"/>
      <c r="AE276" s="359"/>
      <c r="AF276" s="359"/>
      <c r="AG276" s="359"/>
      <c r="AH276" s="359"/>
    </row>
    <row r="277" spans="28:34" x14ac:dyDescent="0.2">
      <c r="AB277" s="359"/>
      <c r="AC277" s="359"/>
      <c r="AD277" s="359"/>
      <c r="AE277" s="359"/>
      <c r="AF277" s="359"/>
      <c r="AG277" s="359"/>
      <c r="AH277" s="359"/>
    </row>
    <row r="278" spans="28:34" x14ac:dyDescent="0.2">
      <c r="AB278" s="359"/>
      <c r="AC278" s="359"/>
      <c r="AD278" s="359"/>
      <c r="AE278" s="359"/>
      <c r="AF278" s="359"/>
      <c r="AG278" s="359"/>
      <c r="AH278" s="359"/>
    </row>
    <row r="279" spans="28:34" x14ac:dyDescent="0.2">
      <c r="AB279" s="359"/>
      <c r="AC279" s="359"/>
      <c r="AD279" s="359"/>
      <c r="AE279" s="359"/>
      <c r="AF279" s="359"/>
      <c r="AG279" s="359"/>
      <c r="AH279" s="359"/>
    </row>
    <row r="280" spans="28:34" x14ac:dyDescent="0.2">
      <c r="AB280" s="359"/>
      <c r="AC280" s="359"/>
      <c r="AD280" s="359"/>
      <c r="AE280" s="359"/>
      <c r="AF280" s="359"/>
      <c r="AG280" s="359"/>
      <c r="AH280" s="359"/>
    </row>
    <row r="281" spans="28:34" x14ac:dyDescent="0.2">
      <c r="AB281" s="359"/>
      <c r="AC281" s="359"/>
      <c r="AD281" s="359"/>
      <c r="AE281" s="359"/>
      <c r="AF281" s="359"/>
      <c r="AG281" s="359"/>
      <c r="AH281" s="359"/>
    </row>
    <row r="282" spans="28:34" x14ac:dyDescent="0.2">
      <c r="AB282" s="359"/>
      <c r="AC282" s="359"/>
      <c r="AD282" s="359"/>
      <c r="AE282" s="359"/>
      <c r="AF282" s="359"/>
      <c r="AG282" s="359"/>
      <c r="AH282" s="359"/>
    </row>
    <row r="283" spans="28:34" x14ac:dyDescent="0.2">
      <c r="AB283" s="359"/>
      <c r="AC283" s="359"/>
      <c r="AD283" s="359"/>
      <c r="AE283" s="359"/>
      <c r="AF283" s="359"/>
      <c r="AG283" s="359"/>
      <c r="AH283" s="359"/>
    </row>
    <row r="284" spans="28:34" x14ac:dyDescent="0.2">
      <c r="AB284" s="359"/>
      <c r="AC284" s="359"/>
      <c r="AD284" s="359"/>
      <c r="AE284" s="359"/>
      <c r="AF284" s="359"/>
      <c r="AG284" s="359"/>
      <c r="AH284" s="359"/>
    </row>
    <row r="285" spans="28:34" x14ac:dyDescent="0.2">
      <c r="AB285" s="359"/>
      <c r="AC285" s="359"/>
      <c r="AD285" s="359"/>
      <c r="AE285" s="359"/>
      <c r="AF285" s="359"/>
      <c r="AG285" s="359"/>
      <c r="AH285" s="359"/>
    </row>
    <row r="286" spans="28:34" x14ac:dyDescent="0.2">
      <c r="AB286" s="359"/>
      <c r="AC286" s="359"/>
      <c r="AD286" s="359"/>
      <c r="AE286" s="359"/>
      <c r="AF286" s="359"/>
      <c r="AG286" s="359"/>
      <c r="AH286" s="359"/>
    </row>
    <row r="287" spans="28:34" x14ac:dyDescent="0.2">
      <c r="AB287" s="359"/>
      <c r="AC287" s="359"/>
      <c r="AD287" s="359"/>
      <c r="AE287" s="359"/>
      <c r="AF287" s="359"/>
      <c r="AG287" s="359"/>
      <c r="AH287" s="359"/>
    </row>
    <row r="288" spans="28:34" x14ac:dyDescent="0.2">
      <c r="AB288" s="359"/>
      <c r="AC288" s="359"/>
      <c r="AD288" s="359"/>
      <c r="AE288" s="359"/>
      <c r="AF288" s="359"/>
      <c r="AG288" s="359"/>
      <c r="AH288" s="359"/>
    </row>
    <row r="289" spans="28:34" x14ac:dyDescent="0.2">
      <c r="AB289" s="359"/>
      <c r="AC289" s="359"/>
      <c r="AD289" s="359"/>
      <c r="AE289" s="359"/>
      <c r="AF289" s="359"/>
      <c r="AG289" s="359"/>
      <c r="AH289" s="359"/>
    </row>
    <row r="290" spans="28:34" x14ac:dyDescent="0.2">
      <c r="AB290" s="359"/>
      <c r="AC290" s="359"/>
      <c r="AD290" s="359"/>
      <c r="AE290" s="359"/>
      <c r="AF290" s="359"/>
      <c r="AG290" s="359"/>
      <c r="AH290" s="359"/>
    </row>
    <row r="291" spans="28:34" x14ac:dyDescent="0.2">
      <c r="AB291" s="359"/>
      <c r="AC291" s="359"/>
      <c r="AD291" s="359"/>
      <c r="AE291" s="359"/>
      <c r="AF291" s="359"/>
      <c r="AG291" s="359"/>
      <c r="AH291" s="359"/>
    </row>
    <row r="292" spans="28:34" x14ac:dyDescent="0.2">
      <c r="AB292" s="359"/>
      <c r="AC292" s="359"/>
      <c r="AD292" s="359"/>
      <c r="AE292" s="359"/>
      <c r="AF292" s="359"/>
      <c r="AG292" s="359"/>
      <c r="AH292" s="359"/>
    </row>
    <row r="293" spans="28:34" x14ac:dyDescent="0.2">
      <c r="AB293" s="359"/>
      <c r="AC293" s="359"/>
      <c r="AD293" s="359"/>
      <c r="AE293" s="359"/>
      <c r="AF293" s="359"/>
      <c r="AG293" s="359"/>
      <c r="AH293" s="359"/>
    </row>
    <row r="294" spans="28:34" x14ac:dyDescent="0.2">
      <c r="AB294" s="359"/>
      <c r="AC294" s="359"/>
      <c r="AD294" s="359"/>
      <c r="AE294" s="359"/>
      <c r="AF294" s="359"/>
      <c r="AG294" s="359"/>
      <c r="AH294" s="359"/>
    </row>
    <row r="295" spans="28:34" x14ac:dyDescent="0.2">
      <c r="AB295" s="359"/>
      <c r="AC295" s="359"/>
      <c r="AD295" s="359"/>
      <c r="AE295" s="359"/>
      <c r="AF295" s="359"/>
      <c r="AG295" s="359"/>
      <c r="AH295" s="359"/>
    </row>
    <row r="296" spans="28:34" x14ac:dyDescent="0.2">
      <c r="AB296" s="359"/>
      <c r="AC296" s="359"/>
      <c r="AD296" s="359"/>
      <c r="AE296" s="359"/>
      <c r="AF296" s="359"/>
      <c r="AG296" s="359"/>
      <c r="AH296" s="359"/>
    </row>
    <row r="297" spans="28:34" x14ac:dyDescent="0.2">
      <c r="AB297" s="359"/>
      <c r="AC297" s="359"/>
      <c r="AD297" s="359"/>
      <c r="AE297" s="359"/>
      <c r="AF297" s="359"/>
      <c r="AG297" s="359"/>
      <c r="AH297" s="359"/>
    </row>
    <row r="298" spans="28:34" x14ac:dyDescent="0.2">
      <c r="AB298" s="359"/>
      <c r="AC298" s="359"/>
      <c r="AD298" s="359"/>
      <c r="AE298" s="359"/>
      <c r="AF298" s="359"/>
      <c r="AG298" s="359"/>
      <c r="AH298" s="359"/>
    </row>
    <row r="299" spans="28:34" x14ac:dyDescent="0.2">
      <c r="AB299" s="359"/>
      <c r="AC299" s="359"/>
      <c r="AD299" s="359"/>
      <c r="AE299" s="359"/>
      <c r="AF299" s="359"/>
      <c r="AG299" s="359"/>
      <c r="AH299" s="359"/>
    </row>
    <row r="300" spans="28:34" x14ac:dyDescent="0.2">
      <c r="AB300" s="359"/>
      <c r="AC300" s="359"/>
      <c r="AD300" s="359"/>
      <c r="AE300" s="359"/>
      <c r="AF300" s="359"/>
      <c r="AG300" s="359"/>
      <c r="AH300" s="359"/>
    </row>
    <row r="301" spans="28:34" x14ac:dyDescent="0.2">
      <c r="AB301" s="359"/>
      <c r="AC301" s="359"/>
      <c r="AD301" s="359"/>
      <c r="AE301" s="359"/>
      <c r="AF301" s="359"/>
      <c r="AG301" s="359"/>
      <c r="AH301" s="359"/>
    </row>
    <row r="302" spans="28:34" x14ac:dyDescent="0.2">
      <c r="AB302" s="359"/>
      <c r="AC302" s="359"/>
      <c r="AD302" s="359"/>
      <c r="AE302" s="359"/>
      <c r="AF302" s="359"/>
      <c r="AG302" s="359"/>
      <c r="AH302" s="359"/>
    </row>
    <row r="303" spans="28:34" x14ac:dyDescent="0.2">
      <c r="AB303" s="359"/>
      <c r="AC303" s="359"/>
      <c r="AD303" s="359"/>
      <c r="AE303" s="359"/>
      <c r="AF303" s="359"/>
      <c r="AG303" s="359"/>
      <c r="AH303" s="359"/>
    </row>
    <row r="304" spans="28:34" x14ac:dyDescent="0.2">
      <c r="AB304" s="359"/>
      <c r="AC304" s="359"/>
      <c r="AD304" s="359"/>
      <c r="AE304" s="359"/>
      <c r="AF304" s="359"/>
      <c r="AG304" s="359"/>
      <c r="AH304" s="359"/>
    </row>
    <row r="305" spans="28:34" x14ac:dyDescent="0.2">
      <c r="AB305" s="359"/>
      <c r="AC305" s="359"/>
      <c r="AD305" s="359"/>
      <c r="AE305" s="359"/>
      <c r="AF305" s="359"/>
      <c r="AG305" s="359"/>
      <c r="AH305" s="359"/>
    </row>
    <row r="306" spans="28:34" x14ac:dyDescent="0.2">
      <c r="AB306" s="359"/>
      <c r="AC306" s="359"/>
      <c r="AD306" s="359"/>
      <c r="AE306" s="359"/>
      <c r="AF306" s="359"/>
      <c r="AG306" s="359"/>
      <c r="AH306" s="359"/>
    </row>
    <row r="307" spans="28:34" x14ac:dyDescent="0.2">
      <c r="AB307" s="359"/>
      <c r="AC307" s="359"/>
      <c r="AD307" s="359"/>
      <c r="AE307" s="359"/>
      <c r="AF307" s="359"/>
      <c r="AG307" s="359"/>
      <c r="AH307" s="359"/>
    </row>
    <row r="308" spans="28:34" x14ac:dyDescent="0.2">
      <c r="AB308" s="359"/>
      <c r="AC308" s="359"/>
      <c r="AD308" s="359"/>
      <c r="AE308" s="359"/>
      <c r="AF308" s="359"/>
      <c r="AG308" s="359"/>
      <c r="AH308" s="359"/>
    </row>
    <row r="309" spans="28:34" x14ac:dyDescent="0.2">
      <c r="AB309" s="359"/>
      <c r="AC309" s="359"/>
      <c r="AD309" s="359"/>
      <c r="AE309" s="359"/>
      <c r="AF309" s="359"/>
      <c r="AG309" s="359"/>
      <c r="AH309" s="359"/>
    </row>
    <row r="310" spans="28:34" x14ac:dyDescent="0.2">
      <c r="AB310" s="359"/>
      <c r="AC310" s="359"/>
      <c r="AD310" s="359"/>
      <c r="AE310" s="359"/>
      <c r="AF310" s="359"/>
      <c r="AG310" s="359"/>
      <c r="AH310" s="359"/>
    </row>
    <row r="311" spans="28:34" x14ac:dyDescent="0.2">
      <c r="AB311" s="359"/>
      <c r="AC311" s="359"/>
      <c r="AD311" s="359"/>
      <c r="AE311" s="359"/>
      <c r="AF311" s="359"/>
      <c r="AG311" s="359"/>
      <c r="AH311" s="359"/>
    </row>
    <row r="312" spans="28:34" x14ac:dyDescent="0.2">
      <c r="AB312" s="359"/>
      <c r="AC312" s="359"/>
      <c r="AD312" s="359"/>
      <c r="AE312" s="359"/>
      <c r="AF312" s="359"/>
      <c r="AG312" s="359"/>
      <c r="AH312" s="359"/>
    </row>
    <row r="313" spans="28:34" x14ac:dyDescent="0.2">
      <c r="AB313" s="359"/>
      <c r="AC313" s="359"/>
      <c r="AD313" s="359"/>
      <c r="AE313" s="359"/>
      <c r="AF313" s="359"/>
      <c r="AG313" s="359"/>
      <c r="AH313" s="359"/>
    </row>
    <row r="314" spans="28:34" x14ac:dyDescent="0.2">
      <c r="AB314" s="359"/>
      <c r="AC314" s="359"/>
      <c r="AD314" s="359"/>
      <c r="AE314" s="359"/>
      <c r="AF314" s="359"/>
      <c r="AG314" s="359"/>
      <c r="AH314" s="359"/>
    </row>
    <row r="315" spans="28:34" x14ac:dyDescent="0.2">
      <c r="AB315" s="359"/>
      <c r="AC315" s="359"/>
      <c r="AD315" s="359"/>
      <c r="AE315" s="359"/>
      <c r="AF315" s="359"/>
      <c r="AG315" s="359"/>
      <c r="AH315" s="359"/>
    </row>
    <row r="316" spans="28:34" x14ac:dyDescent="0.2">
      <c r="AB316" s="359"/>
      <c r="AC316" s="359"/>
      <c r="AD316" s="359"/>
      <c r="AE316" s="359"/>
      <c r="AF316" s="359"/>
      <c r="AG316" s="359"/>
      <c r="AH316" s="359"/>
    </row>
    <row r="317" spans="28:34" x14ac:dyDescent="0.2">
      <c r="AB317" s="359"/>
      <c r="AC317" s="359"/>
      <c r="AD317" s="359"/>
      <c r="AE317" s="359"/>
      <c r="AF317" s="359"/>
      <c r="AG317" s="359"/>
      <c r="AH317" s="359"/>
    </row>
    <row r="318" spans="28:34" x14ac:dyDescent="0.2">
      <c r="AB318" s="359"/>
      <c r="AC318" s="359"/>
      <c r="AD318" s="359"/>
      <c r="AE318" s="359"/>
      <c r="AF318" s="359"/>
      <c r="AG318" s="359"/>
      <c r="AH318" s="359"/>
    </row>
    <row r="319" spans="28:34" x14ac:dyDescent="0.2">
      <c r="AB319" s="359"/>
      <c r="AC319" s="359"/>
      <c r="AD319" s="359"/>
      <c r="AE319" s="359"/>
      <c r="AF319" s="359"/>
      <c r="AG319" s="359"/>
      <c r="AH319" s="359"/>
    </row>
    <row r="320" spans="28:34" x14ac:dyDescent="0.2">
      <c r="AB320" s="359"/>
      <c r="AC320" s="359"/>
      <c r="AD320" s="359"/>
      <c r="AE320" s="359"/>
      <c r="AF320" s="359"/>
      <c r="AG320" s="359"/>
      <c r="AH320" s="359"/>
    </row>
    <row r="321" spans="28:34" x14ac:dyDescent="0.2">
      <c r="AB321" s="359"/>
      <c r="AC321" s="359"/>
      <c r="AD321" s="359"/>
      <c r="AE321" s="359"/>
      <c r="AF321" s="359"/>
      <c r="AG321" s="359"/>
      <c r="AH321" s="359"/>
    </row>
    <row r="322" spans="28:34" x14ac:dyDescent="0.2">
      <c r="AB322" s="359"/>
      <c r="AC322" s="359"/>
      <c r="AD322" s="359"/>
      <c r="AE322" s="359"/>
      <c r="AF322" s="359"/>
      <c r="AG322" s="359"/>
      <c r="AH322" s="359"/>
    </row>
    <row r="323" spans="28:34" x14ac:dyDescent="0.2">
      <c r="AB323" s="359"/>
      <c r="AC323" s="359"/>
      <c r="AD323" s="359"/>
      <c r="AE323" s="359"/>
      <c r="AF323" s="359"/>
      <c r="AG323" s="359"/>
      <c r="AH323" s="359"/>
    </row>
    <row r="324" spans="28:34" x14ac:dyDescent="0.2">
      <c r="AB324" s="359"/>
      <c r="AC324" s="359"/>
      <c r="AD324" s="359"/>
      <c r="AE324" s="359"/>
      <c r="AF324" s="359"/>
      <c r="AG324" s="359"/>
      <c r="AH324" s="359"/>
    </row>
    <row r="325" spans="28:34" x14ac:dyDescent="0.2">
      <c r="AB325" s="359"/>
      <c r="AC325" s="359"/>
      <c r="AD325" s="359"/>
      <c r="AE325" s="359"/>
      <c r="AF325" s="359"/>
      <c r="AG325" s="359"/>
      <c r="AH325" s="359"/>
    </row>
    <row r="326" spans="28:34" x14ac:dyDescent="0.2">
      <c r="AB326" s="359"/>
      <c r="AC326" s="359"/>
      <c r="AD326" s="359"/>
      <c r="AE326" s="359"/>
      <c r="AF326" s="359"/>
      <c r="AG326" s="359"/>
      <c r="AH326" s="359"/>
    </row>
    <row r="327" spans="28:34" x14ac:dyDescent="0.2">
      <c r="AB327" s="359"/>
      <c r="AC327" s="359"/>
      <c r="AD327" s="359"/>
      <c r="AE327" s="359"/>
      <c r="AF327" s="359"/>
      <c r="AG327" s="359"/>
      <c r="AH327" s="359"/>
    </row>
    <row r="328" spans="28:34" x14ac:dyDescent="0.2">
      <c r="AB328" s="359"/>
      <c r="AC328" s="359"/>
      <c r="AD328" s="359"/>
      <c r="AE328" s="359"/>
      <c r="AF328" s="359"/>
      <c r="AG328" s="359"/>
      <c r="AH328" s="359"/>
    </row>
    <row r="329" spans="28:34" x14ac:dyDescent="0.2">
      <c r="AB329" s="359"/>
      <c r="AC329" s="359"/>
      <c r="AD329" s="359"/>
      <c r="AE329" s="359"/>
      <c r="AF329" s="359"/>
      <c r="AG329" s="359"/>
      <c r="AH329" s="359"/>
    </row>
    <row r="330" spans="28:34" x14ac:dyDescent="0.2">
      <c r="AB330" s="359"/>
      <c r="AC330" s="359"/>
      <c r="AD330" s="359"/>
      <c r="AE330" s="359"/>
      <c r="AF330" s="359"/>
      <c r="AG330" s="359"/>
      <c r="AH330" s="359"/>
    </row>
    <row r="331" spans="28:34" x14ac:dyDescent="0.2">
      <c r="AB331" s="359"/>
      <c r="AC331" s="359"/>
      <c r="AD331" s="359"/>
      <c r="AE331" s="359"/>
      <c r="AF331" s="359"/>
      <c r="AG331" s="359"/>
      <c r="AH331" s="359"/>
    </row>
    <row r="332" spans="28:34" x14ac:dyDescent="0.2">
      <c r="AB332" s="359"/>
      <c r="AC332" s="359"/>
      <c r="AD332" s="359"/>
      <c r="AE332" s="359"/>
      <c r="AF332" s="359"/>
      <c r="AG332" s="359"/>
      <c r="AH332" s="359"/>
    </row>
    <row r="333" spans="28:34" x14ac:dyDescent="0.2">
      <c r="AB333" s="359"/>
      <c r="AC333" s="359"/>
      <c r="AD333" s="359"/>
      <c r="AE333" s="359"/>
      <c r="AF333" s="359"/>
      <c r="AG333" s="359"/>
      <c r="AH333" s="359"/>
    </row>
    <row r="334" spans="28:34" x14ac:dyDescent="0.2">
      <c r="AB334" s="359"/>
      <c r="AC334" s="359"/>
      <c r="AD334" s="359"/>
      <c r="AE334" s="359"/>
      <c r="AF334" s="359"/>
      <c r="AG334" s="359"/>
      <c r="AH334" s="359"/>
    </row>
    <row r="335" spans="28:34" x14ac:dyDescent="0.2">
      <c r="AB335" s="359"/>
      <c r="AC335" s="359"/>
      <c r="AD335" s="359"/>
      <c r="AE335" s="359"/>
      <c r="AF335" s="359"/>
      <c r="AG335" s="359"/>
      <c r="AH335" s="359"/>
    </row>
    <row r="336" spans="28:34" x14ac:dyDescent="0.2">
      <c r="AB336" s="359"/>
      <c r="AC336" s="359"/>
      <c r="AD336" s="359"/>
      <c r="AE336" s="359"/>
      <c r="AF336" s="359"/>
      <c r="AG336" s="359"/>
      <c r="AH336" s="359"/>
    </row>
    <row r="337" spans="28:34" x14ac:dyDescent="0.2">
      <c r="AB337" s="359"/>
      <c r="AC337" s="359"/>
      <c r="AD337" s="359"/>
      <c r="AE337" s="359"/>
      <c r="AF337" s="359"/>
      <c r="AG337" s="359"/>
      <c r="AH337" s="359"/>
    </row>
    <row r="338" spans="28:34" x14ac:dyDescent="0.2">
      <c r="AB338" s="359"/>
      <c r="AC338" s="359"/>
      <c r="AD338" s="359"/>
      <c r="AE338" s="359"/>
      <c r="AF338" s="359"/>
      <c r="AG338" s="359"/>
      <c r="AH338" s="359"/>
    </row>
    <row r="339" spans="28:34" x14ac:dyDescent="0.2">
      <c r="AB339" s="359"/>
      <c r="AC339" s="359"/>
      <c r="AD339" s="359"/>
      <c r="AE339" s="359"/>
      <c r="AF339" s="359"/>
      <c r="AG339" s="359"/>
      <c r="AH339" s="359"/>
    </row>
    <row r="340" spans="28:34" x14ac:dyDescent="0.2">
      <c r="AB340" s="359"/>
      <c r="AC340" s="359"/>
      <c r="AD340" s="359"/>
      <c r="AE340" s="359"/>
      <c r="AF340" s="359"/>
      <c r="AG340" s="359"/>
      <c r="AH340" s="359"/>
    </row>
    <row r="341" spans="28:34" x14ac:dyDescent="0.2">
      <c r="AB341" s="359"/>
      <c r="AC341" s="359"/>
      <c r="AD341" s="359"/>
      <c r="AE341" s="359"/>
      <c r="AF341" s="359"/>
      <c r="AG341" s="359"/>
      <c r="AH341" s="359"/>
    </row>
    <row r="342" spans="28:34" x14ac:dyDescent="0.2">
      <c r="AB342" s="359"/>
      <c r="AC342" s="359"/>
      <c r="AD342" s="359"/>
      <c r="AE342" s="359"/>
      <c r="AF342" s="359"/>
      <c r="AG342" s="359"/>
      <c r="AH342" s="359"/>
    </row>
    <row r="343" spans="28:34" x14ac:dyDescent="0.2">
      <c r="AB343" s="359"/>
      <c r="AC343" s="359"/>
      <c r="AD343" s="359"/>
      <c r="AE343" s="359"/>
      <c r="AF343" s="359"/>
      <c r="AG343" s="359"/>
      <c r="AH343" s="359"/>
    </row>
    <row r="344" spans="28:34" x14ac:dyDescent="0.2">
      <c r="AB344" s="359"/>
      <c r="AC344" s="359"/>
      <c r="AD344" s="359"/>
      <c r="AE344" s="359"/>
      <c r="AF344" s="359"/>
      <c r="AG344" s="359"/>
      <c r="AH344" s="359"/>
    </row>
    <row r="345" spans="28:34" x14ac:dyDescent="0.2">
      <c r="AB345" s="359"/>
      <c r="AC345" s="359"/>
      <c r="AD345" s="359"/>
      <c r="AE345" s="359"/>
      <c r="AF345" s="359"/>
      <c r="AG345" s="359"/>
      <c r="AH345" s="359"/>
    </row>
    <row r="346" spans="28:34" x14ac:dyDescent="0.2">
      <c r="AB346" s="359"/>
      <c r="AC346" s="359"/>
      <c r="AD346" s="359"/>
      <c r="AE346" s="359"/>
      <c r="AF346" s="359"/>
      <c r="AG346" s="359"/>
      <c r="AH346" s="359"/>
    </row>
    <row r="347" spans="28:34" x14ac:dyDescent="0.2">
      <c r="AB347" s="359"/>
      <c r="AC347" s="359"/>
      <c r="AD347" s="359"/>
      <c r="AE347" s="359"/>
      <c r="AF347" s="359"/>
      <c r="AG347" s="359"/>
      <c r="AH347" s="359"/>
    </row>
    <row r="348" spans="28:34" x14ac:dyDescent="0.2">
      <c r="AB348" s="359"/>
      <c r="AC348" s="359"/>
      <c r="AD348" s="359"/>
      <c r="AE348" s="359"/>
      <c r="AF348" s="359"/>
      <c r="AG348" s="359"/>
      <c r="AH348" s="359"/>
    </row>
    <row r="349" spans="28:34" x14ac:dyDescent="0.2">
      <c r="AB349" s="359"/>
      <c r="AC349" s="359"/>
      <c r="AD349" s="359"/>
      <c r="AE349" s="359"/>
      <c r="AF349" s="359"/>
      <c r="AG349" s="359"/>
      <c r="AH349" s="359"/>
    </row>
    <row r="350" spans="28:34" x14ac:dyDescent="0.2">
      <c r="AB350" s="359"/>
      <c r="AC350" s="359"/>
      <c r="AD350" s="359"/>
      <c r="AE350" s="359"/>
      <c r="AF350" s="359"/>
      <c r="AG350" s="359"/>
      <c r="AH350" s="359"/>
    </row>
    <row r="351" spans="28:34" x14ac:dyDescent="0.2">
      <c r="AB351" s="359"/>
      <c r="AC351" s="359"/>
      <c r="AD351" s="359"/>
      <c r="AE351" s="359"/>
      <c r="AF351" s="359"/>
      <c r="AG351" s="359"/>
      <c r="AH351" s="359"/>
    </row>
    <row r="352" spans="28:34" x14ac:dyDescent="0.2">
      <c r="AB352" s="359"/>
      <c r="AC352" s="359"/>
      <c r="AD352" s="359"/>
      <c r="AE352" s="359"/>
      <c r="AF352" s="359"/>
      <c r="AG352" s="359"/>
      <c r="AH352" s="359"/>
    </row>
    <row r="353" spans="28:34" x14ac:dyDescent="0.2">
      <c r="AB353" s="359"/>
      <c r="AC353" s="359"/>
      <c r="AD353" s="359"/>
      <c r="AE353" s="359"/>
      <c r="AF353" s="359"/>
      <c r="AG353" s="359"/>
      <c r="AH353" s="359"/>
    </row>
    <row r="354" spans="28:34" x14ac:dyDescent="0.2">
      <c r="AB354" s="359"/>
      <c r="AC354" s="359"/>
      <c r="AD354" s="359"/>
      <c r="AE354" s="359"/>
      <c r="AF354" s="359"/>
      <c r="AG354" s="359"/>
      <c r="AH354" s="359"/>
    </row>
    <row r="355" spans="28:34" x14ac:dyDescent="0.2">
      <c r="AB355" s="359"/>
      <c r="AC355" s="359"/>
      <c r="AD355" s="359"/>
      <c r="AE355" s="359"/>
      <c r="AF355" s="359"/>
      <c r="AG355" s="359"/>
      <c r="AH355" s="359"/>
    </row>
    <row r="356" spans="28:34" x14ac:dyDescent="0.2">
      <c r="AB356" s="359"/>
      <c r="AC356" s="359"/>
      <c r="AD356" s="359"/>
      <c r="AE356" s="359"/>
      <c r="AF356" s="359"/>
      <c r="AG356" s="359"/>
      <c r="AH356" s="359"/>
    </row>
    <row r="357" spans="28:34" x14ac:dyDescent="0.2">
      <c r="AB357" s="359"/>
      <c r="AC357" s="359"/>
      <c r="AD357" s="359"/>
      <c r="AE357" s="359"/>
      <c r="AF357" s="359"/>
      <c r="AG357" s="359"/>
      <c r="AH357" s="359"/>
    </row>
    <row r="358" spans="28:34" x14ac:dyDescent="0.2">
      <c r="AB358" s="359"/>
      <c r="AC358" s="359"/>
      <c r="AD358" s="359"/>
      <c r="AE358" s="359"/>
      <c r="AF358" s="359"/>
      <c r="AG358" s="359"/>
      <c r="AH358" s="359"/>
    </row>
    <row r="359" spans="28:34" x14ac:dyDescent="0.2">
      <c r="AB359" s="359"/>
      <c r="AC359" s="359"/>
      <c r="AD359" s="359"/>
      <c r="AE359" s="359"/>
      <c r="AF359" s="359"/>
      <c r="AG359" s="359"/>
      <c r="AH359" s="359"/>
    </row>
    <row r="360" spans="28:34" x14ac:dyDescent="0.2">
      <c r="AB360" s="359"/>
      <c r="AC360" s="359"/>
      <c r="AD360" s="359"/>
      <c r="AE360" s="359"/>
      <c r="AF360" s="359"/>
      <c r="AG360" s="359"/>
      <c r="AH360" s="359"/>
    </row>
    <row r="361" spans="28:34" x14ac:dyDescent="0.2">
      <c r="AB361" s="359"/>
      <c r="AC361" s="359"/>
      <c r="AD361" s="359"/>
      <c r="AE361" s="359"/>
      <c r="AF361" s="359"/>
      <c r="AG361" s="359"/>
      <c r="AH361" s="359"/>
    </row>
    <row r="362" spans="28:34" x14ac:dyDescent="0.2">
      <c r="AB362" s="359"/>
      <c r="AC362" s="359"/>
      <c r="AD362" s="359"/>
      <c r="AE362" s="359"/>
      <c r="AF362" s="359"/>
      <c r="AG362" s="359"/>
      <c r="AH362" s="359"/>
    </row>
    <row r="363" spans="28:34" x14ac:dyDescent="0.2">
      <c r="AB363" s="359"/>
      <c r="AC363" s="359"/>
      <c r="AD363" s="359"/>
      <c r="AE363" s="359"/>
      <c r="AF363" s="359"/>
      <c r="AG363" s="359"/>
      <c r="AH363" s="359"/>
    </row>
    <row r="364" spans="28:34" x14ac:dyDescent="0.2">
      <c r="AB364" s="359"/>
      <c r="AC364" s="359"/>
      <c r="AD364" s="359"/>
      <c r="AE364" s="359"/>
      <c r="AF364" s="359"/>
      <c r="AG364" s="359"/>
      <c r="AH364" s="359"/>
    </row>
    <row r="365" spans="28:34" x14ac:dyDescent="0.2">
      <c r="AB365" s="359"/>
      <c r="AC365" s="359"/>
      <c r="AD365" s="359"/>
      <c r="AE365" s="359"/>
      <c r="AF365" s="359"/>
      <c r="AG365" s="359"/>
      <c r="AH365" s="359"/>
    </row>
    <row r="366" spans="28:34" x14ac:dyDescent="0.2">
      <c r="AB366" s="359"/>
      <c r="AC366" s="359"/>
      <c r="AD366" s="359"/>
      <c r="AE366" s="359"/>
      <c r="AF366" s="359"/>
      <c r="AG366" s="359"/>
      <c r="AH366" s="359"/>
    </row>
    <row r="367" spans="28:34" x14ac:dyDescent="0.2">
      <c r="AB367" s="359"/>
      <c r="AC367" s="359"/>
      <c r="AD367" s="359"/>
      <c r="AE367" s="359"/>
      <c r="AF367" s="359"/>
      <c r="AG367" s="359"/>
      <c r="AH367" s="359"/>
    </row>
    <row r="368" spans="28:34" x14ac:dyDescent="0.2">
      <c r="AB368" s="359"/>
      <c r="AC368" s="359"/>
      <c r="AD368" s="359"/>
      <c r="AE368" s="359"/>
      <c r="AF368" s="359"/>
      <c r="AG368" s="359"/>
      <c r="AH368" s="359"/>
    </row>
    <row r="369" spans="28:34" x14ac:dyDescent="0.2">
      <c r="AB369" s="359"/>
      <c r="AC369" s="359"/>
      <c r="AD369" s="359"/>
      <c r="AE369" s="359"/>
      <c r="AF369" s="359"/>
      <c r="AG369" s="359"/>
      <c r="AH369" s="359"/>
    </row>
    <row r="370" spans="28:34" x14ac:dyDescent="0.2">
      <c r="AB370" s="359"/>
      <c r="AC370" s="359"/>
      <c r="AD370" s="359"/>
      <c r="AE370" s="359"/>
      <c r="AF370" s="359"/>
      <c r="AG370" s="359"/>
      <c r="AH370" s="359"/>
    </row>
    <row r="371" spans="28:34" x14ac:dyDescent="0.2">
      <c r="AB371" s="359"/>
      <c r="AC371" s="359"/>
      <c r="AD371" s="359"/>
      <c r="AE371" s="359"/>
      <c r="AF371" s="359"/>
      <c r="AG371" s="359"/>
      <c r="AH371" s="359"/>
    </row>
    <row r="372" spans="28:34" x14ac:dyDescent="0.2">
      <c r="AB372" s="359"/>
      <c r="AC372" s="359"/>
      <c r="AD372" s="359"/>
      <c r="AE372" s="359"/>
      <c r="AF372" s="359"/>
      <c r="AG372" s="359"/>
      <c r="AH372" s="359"/>
    </row>
    <row r="373" spans="28:34" x14ac:dyDescent="0.2">
      <c r="AB373" s="359"/>
      <c r="AC373" s="359"/>
      <c r="AD373" s="359"/>
      <c r="AE373" s="359"/>
      <c r="AF373" s="359"/>
      <c r="AG373" s="359"/>
      <c r="AH373" s="359"/>
    </row>
    <row r="374" spans="28:34" x14ac:dyDescent="0.2">
      <c r="AB374" s="359"/>
      <c r="AC374" s="359"/>
      <c r="AD374" s="359"/>
      <c r="AE374" s="359"/>
      <c r="AF374" s="359"/>
      <c r="AG374" s="359"/>
      <c r="AH374" s="359"/>
    </row>
    <row r="375" spans="28:34" x14ac:dyDescent="0.2">
      <c r="AB375" s="359"/>
      <c r="AC375" s="359"/>
      <c r="AD375" s="359"/>
      <c r="AE375" s="359"/>
      <c r="AF375" s="359"/>
      <c r="AG375" s="359"/>
      <c r="AH375" s="359"/>
    </row>
    <row r="376" spans="28:34" x14ac:dyDescent="0.2">
      <c r="AB376" s="359"/>
      <c r="AC376" s="359"/>
      <c r="AD376" s="359"/>
      <c r="AE376" s="359"/>
      <c r="AF376" s="359"/>
      <c r="AG376" s="359"/>
      <c r="AH376" s="359"/>
    </row>
    <row r="377" spans="28:34" x14ac:dyDescent="0.2">
      <c r="AB377" s="359"/>
      <c r="AC377" s="359"/>
      <c r="AD377" s="359"/>
      <c r="AE377" s="359"/>
      <c r="AF377" s="359"/>
      <c r="AG377" s="359"/>
      <c r="AH377" s="359"/>
    </row>
    <row r="378" spans="28:34" x14ac:dyDescent="0.2">
      <c r="AB378" s="359"/>
      <c r="AC378" s="359"/>
      <c r="AD378" s="359"/>
      <c r="AE378" s="359"/>
      <c r="AF378" s="359"/>
      <c r="AG378" s="359"/>
      <c r="AH378" s="359"/>
    </row>
    <row r="379" spans="28:34" x14ac:dyDescent="0.2">
      <c r="AB379" s="359"/>
      <c r="AC379" s="359"/>
      <c r="AD379" s="359"/>
      <c r="AE379" s="359"/>
      <c r="AF379" s="359"/>
      <c r="AG379" s="359"/>
      <c r="AH379" s="359"/>
    </row>
    <row r="380" spans="28:34" x14ac:dyDescent="0.2">
      <c r="AB380" s="359"/>
      <c r="AC380" s="359"/>
      <c r="AD380" s="359"/>
      <c r="AE380" s="359"/>
      <c r="AF380" s="359"/>
      <c r="AG380" s="359"/>
      <c r="AH380" s="359"/>
    </row>
    <row r="381" spans="28:34" x14ac:dyDescent="0.2">
      <c r="AB381" s="359"/>
      <c r="AC381" s="359"/>
      <c r="AD381" s="359"/>
      <c r="AE381" s="359"/>
      <c r="AF381" s="359"/>
      <c r="AG381" s="359"/>
      <c r="AH381" s="359"/>
    </row>
    <row r="382" spans="28:34" x14ac:dyDescent="0.2">
      <c r="AB382" s="359"/>
      <c r="AC382" s="359"/>
      <c r="AD382" s="359"/>
      <c r="AE382" s="359"/>
      <c r="AF382" s="359"/>
      <c r="AG382" s="359"/>
      <c r="AH382" s="359"/>
    </row>
    <row r="383" spans="28:34" x14ac:dyDescent="0.2">
      <c r="AB383" s="359"/>
      <c r="AC383" s="359"/>
      <c r="AD383" s="359"/>
      <c r="AE383" s="359"/>
      <c r="AF383" s="359"/>
      <c r="AG383" s="359"/>
      <c r="AH383" s="359"/>
    </row>
    <row r="384" spans="28:34" x14ac:dyDescent="0.2">
      <c r="AB384" s="359"/>
      <c r="AC384" s="359"/>
      <c r="AD384" s="359"/>
      <c r="AE384" s="359"/>
      <c r="AF384" s="359"/>
      <c r="AG384" s="359"/>
      <c r="AH384" s="359"/>
    </row>
    <row r="385" spans="28:34" x14ac:dyDescent="0.2">
      <c r="AB385" s="359"/>
      <c r="AC385" s="359"/>
      <c r="AD385" s="359"/>
      <c r="AE385" s="359"/>
      <c r="AF385" s="359"/>
      <c r="AG385" s="359"/>
      <c r="AH385" s="359"/>
    </row>
    <row r="386" spans="28:34" x14ac:dyDescent="0.2">
      <c r="AB386" s="359"/>
      <c r="AC386" s="359"/>
      <c r="AD386" s="359"/>
      <c r="AE386" s="359"/>
      <c r="AF386" s="359"/>
      <c r="AG386" s="359"/>
      <c r="AH386" s="359"/>
    </row>
    <row r="387" spans="28:34" x14ac:dyDescent="0.2">
      <c r="AB387" s="359"/>
      <c r="AC387" s="359"/>
      <c r="AD387" s="359"/>
      <c r="AE387" s="359"/>
      <c r="AF387" s="359"/>
      <c r="AG387" s="359"/>
      <c r="AH387" s="359"/>
    </row>
    <row r="388" spans="28:34" x14ac:dyDescent="0.2">
      <c r="AB388" s="359"/>
      <c r="AC388" s="359"/>
      <c r="AD388" s="359"/>
      <c r="AE388" s="359"/>
      <c r="AF388" s="359"/>
      <c r="AG388" s="359"/>
      <c r="AH388" s="359"/>
    </row>
    <row r="389" spans="28:34" x14ac:dyDescent="0.2">
      <c r="AB389" s="359"/>
      <c r="AC389" s="359"/>
      <c r="AD389" s="359"/>
      <c r="AE389" s="359"/>
      <c r="AF389" s="359"/>
      <c r="AG389" s="359"/>
      <c r="AH389" s="359"/>
    </row>
    <row r="390" spans="28:34" x14ac:dyDescent="0.2">
      <c r="AB390" s="359"/>
      <c r="AC390" s="359"/>
      <c r="AD390" s="359"/>
      <c r="AE390" s="359"/>
      <c r="AF390" s="359"/>
      <c r="AG390" s="359"/>
      <c r="AH390" s="359"/>
    </row>
    <row r="391" spans="28:34" x14ac:dyDescent="0.2">
      <c r="AB391" s="359"/>
      <c r="AC391" s="359"/>
      <c r="AD391" s="359"/>
      <c r="AE391" s="359"/>
      <c r="AF391" s="359"/>
      <c r="AG391" s="359"/>
      <c r="AH391" s="359"/>
    </row>
    <row r="392" spans="28:34" x14ac:dyDescent="0.2">
      <c r="AB392" s="359"/>
      <c r="AC392" s="359"/>
      <c r="AD392" s="359"/>
      <c r="AE392" s="359"/>
      <c r="AF392" s="359"/>
      <c r="AG392" s="359"/>
      <c r="AH392" s="359"/>
    </row>
    <row r="393" spans="28:34" x14ac:dyDescent="0.2">
      <c r="AB393" s="359"/>
      <c r="AC393" s="359"/>
      <c r="AD393" s="359"/>
      <c r="AE393" s="359"/>
      <c r="AF393" s="359"/>
      <c r="AG393" s="359"/>
      <c r="AH393" s="359"/>
    </row>
    <row r="394" spans="28:34" x14ac:dyDescent="0.2">
      <c r="AB394" s="359"/>
      <c r="AC394" s="359"/>
      <c r="AD394" s="359"/>
      <c r="AE394" s="359"/>
      <c r="AF394" s="359"/>
      <c r="AG394" s="359"/>
      <c r="AH394" s="359"/>
    </row>
    <row r="395" spans="28:34" x14ac:dyDescent="0.2">
      <c r="AB395" s="359"/>
      <c r="AC395" s="359"/>
      <c r="AD395" s="359"/>
      <c r="AE395" s="359"/>
      <c r="AF395" s="359"/>
      <c r="AG395" s="359"/>
      <c r="AH395" s="359"/>
    </row>
    <row r="396" spans="28:34" x14ac:dyDescent="0.2">
      <c r="AB396" s="359"/>
      <c r="AC396" s="359"/>
      <c r="AD396" s="359"/>
      <c r="AE396" s="359"/>
      <c r="AF396" s="359"/>
      <c r="AG396" s="359"/>
      <c r="AH396" s="359"/>
    </row>
    <row r="397" spans="28:34" x14ac:dyDescent="0.2">
      <c r="AB397" s="359"/>
      <c r="AC397" s="359"/>
      <c r="AD397" s="359"/>
      <c r="AE397" s="359"/>
      <c r="AF397" s="359"/>
      <c r="AG397" s="359"/>
      <c r="AH397" s="359"/>
    </row>
    <row r="398" spans="28:34" x14ac:dyDescent="0.2">
      <c r="AB398" s="359"/>
      <c r="AC398" s="359"/>
      <c r="AD398" s="359"/>
      <c r="AE398" s="359"/>
      <c r="AF398" s="359"/>
      <c r="AG398" s="359"/>
      <c r="AH398" s="359"/>
    </row>
    <row r="399" spans="28:34" x14ac:dyDescent="0.2">
      <c r="AB399" s="359"/>
      <c r="AC399" s="359"/>
      <c r="AD399" s="359"/>
      <c r="AE399" s="359"/>
      <c r="AF399" s="359"/>
      <c r="AG399" s="359"/>
      <c r="AH399" s="359"/>
    </row>
    <row r="400" spans="28:34" x14ac:dyDescent="0.2">
      <c r="AB400" s="359"/>
      <c r="AC400" s="359"/>
      <c r="AD400" s="359"/>
      <c r="AE400" s="359"/>
      <c r="AF400" s="359"/>
      <c r="AG400" s="359"/>
      <c r="AH400" s="359"/>
    </row>
    <row r="401" spans="28:34" x14ac:dyDescent="0.2">
      <c r="AB401" s="359"/>
      <c r="AC401" s="359"/>
      <c r="AD401" s="359"/>
      <c r="AE401" s="359"/>
      <c r="AF401" s="359"/>
      <c r="AG401" s="359"/>
      <c r="AH401" s="359"/>
    </row>
    <row r="402" spans="28:34" x14ac:dyDescent="0.2">
      <c r="AB402" s="359"/>
      <c r="AC402" s="359"/>
      <c r="AD402" s="359"/>
      <c r="AE402" s="359"/>
      <c r="AF402" s="359"/>
      <c r="AG402" s="359"/>
      <c r="AH402" s="359"/>
    </row>
    <row r="403" spans="28:34" x14ac:dyDescent="0.2">
      <c r="AB403" s="359"/>
      <c r="AC403" s="359"/>
      <c r="AD403" s="359"/>
      <c r="AE403" s="359"/>
      <c r="AF403" s="359"/>
      <c r="AG403" s="359"/>
      <c r="AH403" s="359"/>
    </row>
    <row r="404" spans="28:34" x14ac:dyDescent="0.2">
      <c r="AB404" s="359"/>
      <c r="AC404" s="359"/>
      <c r="AD404" s="359"/>
      <c r="AE404" s="359"/>
      <c r="AF404" s="359"/>
      <c r="AG404" s="359"/>
      <c r="AH404" s="359"/>
    </row>
    <row r="405" spans="28:34" x14ac:dyDescent="0.2">
      <c r="AB405" s="359"/>
      <c r="AC405" s="359"/>
      <c r="AD405" s="359"/>
      <c r="AE405" s="359"/>
      <c r="AF405" s="359"/>
      <c r="AG405" s="359"/>
      <c r="AH405" s="359"/>
    </row>
    <row r="406" spans="28:34" x14ac:dyDescent="0.2">
      <c r="AB406" s="359"/>
      <c r="AC406" s="359"/>
      <c r="AD406" s="359"/>
      <c r="AE406" s="359"/>
      <c r="AF406" s="359"/>
      <c r="AG406" s="359"/>
      <c r="AH406" s="359"/>
    </row>
    <row r="407" spans="28:34" x14ac:dyDescent="0.2">
      <c r="AB407" s="359"/>
      <c r="AC407" s="359"/>
      <c r="AD407" s="359"/>
      <c r="AE407" s="359"/>
      <c r="AF407" s="359"/>
      <c r="AG407" s="359"/>
      <c r="AH407" s="359"/>
    </row>
    <row r="408" spans="28:34" x14ac:dyDescent="0.2">
      <c r="AB408" s="359"/>
      <c r="AC408" s="359"/>
      <c r="AD408" s="359"/>
      <c r="AE408" s="359"/>
      <c r="AF408" s="359"/>
      <c r="AG408" s="359"/>
      <c r="AH408" s="359"/>
    </row>
    <row r="409" spans="28:34" x14ac:dyDescent="0.2">
      <c r="AB409" s="359"/>
      <c r="AC409" s="359"/>
      <c r="AD409" s="359"/>
      <c r="AE409" s="359"/>
      <c r="AF409" s="359"/>
      <c r="AG409" s="359"/>
      <c r="AH409" s="359"/>
    </row>
    <row r="410" spans="28:34" x14ac:dyDescent="0.2">
      <c r="AB410" s="359"/>
      <c r="AC410" s="359"/>
      <c r="AD410" s="359"/>
      <c r="AE410" s="359"/>
      <c r="AF410" s="359"/>
      <c r="AG410" s="359"/>
      <c r="AH410" s="359"/>
    </row>
    <row r="411" spans="28:34" x14ac:dyDescent="0.2">
      <c r="AB411" s="359"/>
      <c r="AC411" s="359"/>
      <c r="AD411" s="359"/>
      <c r="AE411" s="359"/>
      <c r="AF411" s="359"/>
      <c r="AG411" s="359"/>
      <c r="AH411" s="359"/>
    </row>
    <row r="412" spans="28:34" x14ac:dyDescent="0.2">
      <c r="AB412" s="359"/>
      <c r="AC412" s="359"/>
      <c r="AD412" s="359"/>
      <c r="AE412" s="359"/>
      <c r="AF412" s="359"/>
      <c r="AG412" s="359"/>
      <c r="AH412" s="359"/>
    </row>
    <row r="413" spans="28:34" x14ac:dyDescent="0.2">
      <c r="AB413" s="359"/>
      <c r="AC413" s="359"/>
      <c r="AD413" s="359"/>
      <c r="AE413" s="359"/>
      <c r="AF413" s="359"/>
      <c r="AG413" s="359"/>
      <c r="AH413" s="359"/>
    </row>
    <row r="414" spans="28:34" x14ac:dyDescent="0.2">
      <c r="AB414" s="359"/>
      <c r="AC414" s="359"/>
      <c r="AD414" s="359"/>
      <c r="AE414" s="359"/>
      <c r="AF414" s="359"/>
      <c r="AG414" s="359"/>
      <c r="AH414" s="359"/>
    </row>
    <row r="415" spans="28:34" x14ac:dyDescent="0.2">
      <c r="AB415" s="359"/>
      <c r="AC415" s="359"/>
      <c r="AD415" s="359"/>
      <c r="AE415" s="359"/>
      <c r="AF415" s="359"/>
      <c r="AG415" s="359"/>
      <c r="AH415" s="359"/>
    </row>
    <row r="416" spans="28:34" x14ac:dyDescent="0.2">
      <c r="AB416" s="359"/>
      <c r="AC416" s="359"/>
      <c r="AD416" s="359"/>
      <c r="AE416" s="359"/>
      <c r="AF416" s="359"/>
      <c r="AG416" s="359"/>
      <c r="AH416" s="359"/>
    </row>
    <row r="417" spans="28:34" x14ac:dyDescent="0.2">
      <c r="AB417" s="359"/>
      <c r="AC417" s="359"/>
      <c r="AD417" s="359"/>
      <c r="AE417" s="359"/>
      <c r="AF417" s="359"/>
      <c r="AG417" s="359"/>
      <c r="AH417" s="359"/>
    </row>
    <row r="418" spans="28:34" x14ac:dyDescent="0.2">
      <c r="AB418" s="359"/>
      <c r="AC418" s="359"/>
      <c r="AD418" s="359"/>
      <c r="AE418" s="359"/>
      <c r="AF418" s="359"/>
      <c r="AG418" s="359"/>
      <c r="AH418" s="359"/>
    </row>
    <row r="419" spans="28:34" x14ac:dyDescent="0.2">
      <c r="AB419" s="359"/>
      <c r="AC419" s="359"/>
      <c r="AD419" s="359"/>
      <c r="AE419" s="359"/>
      <c r="AF419" s="359"/>
      <c r="AG419" s="359"/>
      <c r="AH419" s="359"/>
    </row>
    <row r="420" spans="28:34" x14ac:dyDescent="0.2">
      <c r="AB420" s="359"/>
      <c r="AC420" s="359"/>
      <c r="AD420" s="359"/>
      <c r="AE420" s="359"/>
      <c r="AF420" s="359"/>
      <c r="AG420" s="359"/>
      <c r="AH420" s="359"/>
    </row>
    <row r="421" spans="28:34" x14ac:dyDescent="0.2">
      <c r="AB421" s="359"/>
      <c r="AC421" s="359"/>
      <c r="AD421" s="359"/>
      <c r="AE421" s="359"/>
      <c r="AF421" s="359"/>
      <c r="AG421" s="359"/>
      <c r="AH421" s="359"/>
    </row>
    <row r="422" spans="28:34" x14ac:dyDescent="0.2">
      <c r="AB422" s="359"/>
      <c r="AC422" s="359"/>
      <c r="AD422" s="359"/>
      <c r="AE422" s="359"/>
      <c r="AF422" s="359"/>
      <c r="AG422" s="359"/>
      <c r="AH422" s="359"/>
    </row>
    <row r="423" spans="28:34" x14ac:dyDescent="0.2">
      <c r="AB423" s="359"/>
      <c r="AC423" s="359"/>
      <c r="AD423" s="359"/>
      <c r="AE423" s="359"/>
      <c r="AF423" s="359"/>
      <c r="AG423" s="359"/>
      <c r="AH423" s="359"/>
    </row>
    <row r="424" spans="28:34" x14ac:dyDescent="0.2">
      <c r="AB424" s="359"/>
      <c r="AC424" s="359"/>
      <c r="AD424" s="359"/>
      <c r="AE424" s="359"/>
      <c r="AF424" s="359"/>
      <c r="AG424" s="359"/>
      <c r="AH424" s="359"/>
    </row>
    <row r="425" spans="28:34" x14ac:dyDescent="0.2">
      <c r="AB425" s="359"/>
      <c r="AC425" s="359"/>
      <c r="AD425" s="359"/>
      <c r="AE425" s="359"/>
      <c r="AF425" s="359"/>
      <c r="AG425" s="359"/>
      <c r="AH425" s="359"/>
    </row>
    <row r="426" spans="28:34" x14ac:dyDescent="0.2">
      <c r="AB426" s="359"/>
      <c r="AC426" s="359"/>
      <c r="AD426" s="359"/>
      <c r="AE426" s="359"/>
      <c r="AF426" s="359"/>
      <c r="AG426" s="359"/>
      <c r="AH426" s="359"/>
    </row>
    <row r="427" spans="28:34" x14ac:dyDescent="0.2">
      <c r="AB427" s="359"/>
      <c r="AC427" s="359"/>
      <c r="AD427" s="359"/>
      <c r="AE427" s="359"/>
      <c r="AF427" s="359"/>
      <c r="AG427" s="359"/>
      <c r="AH427" s="359"/>
    </row>
    <row r="428" spans="28:34" x14ac:dyDescent="0.2">
      <c r="AB428" s="359"/>
      <c r="AC428" s="359"/>
      <c r="AD428" s="359"/>
      <c r="AE428" s="359"/>
      <c r="AF428" s="359"/>
      <c r="AG428" s="359"/>
      <c r="AH428" s="359"/>
    </row>
    <row r="429" spans="28:34" x14ac:dyDescent="0.2">
      <c r="AB429" s="359"/>
      <c r="AC429" s="359"/>
      <c r="AD429" s="359"/>
      <c r="AE429" s="359"/>
      <c r="AF429" s="359"/>
      <c r="AG429" s="359"/>
      <c r="AH429" s="359"/>
    </row>
    <row r="430" spans="28:34" x14ac:dyDescent="0.2">
      <c r="AB430" s="359"/>
      <c r="AC430" s="359"/>
      <c r="AD430" s="359"/>
      <c r="AE430" s="359"/>
      <c r="AF430" s="359"/>
      <c r="AG430" s="359"/>
      <c r="AH430" s="359"/>
    </row>
    <row r="431" spans="28:34" x14ac:dyDescent="0.2">
      <c r="AB431" s="359"/>
      <c r="AC431" s="359"/>
      <c r="AD431" s="359"/>
      <c r="AE431" s="359"/>
      <c r="AF431" s="359"/>
      <c r="AG431" s="359"/>
      <c r="AH431" s="359"/>
    </row>
    <row r="432" spans="28:34" x14ac:dyDescent="0.2">
      <c r="AB432" s="359"/>
      <c r="AC432" s="359"/>
      <c r="AD432" s="359"/>
      <c r="AE432" s="359"/>
      <c r="AF432" s="359"/>
      <c r="AG432" s="359"/>
      <c r="AH432" s="359"/>
    </row>
    <row r="433" spans="28:34" x14ac:dyDescent="0.2">
      <c r="AB433" s="359"/>
      <c r="AC433" s="359"/>
      <c r="AD433" s="359"/>
      <c r="AE433" s="359"/>
      <c r="AF433" s="359"/>
      <c r="AG433" s="359"/>
      <c r="AH433" s="359"/>
    </row>
    <row r="434" spans="28:34" x14ac:dyDescent="0.2">
      <c r="AB434" s="359"/>
      <c r="AC434" s="359"/>
      <c r="AD434" s="359"/>
      <c r="AE434" s="359"/>
      <c r="AF434" s="359"/>
      <c r="AG434" s="359"/>
      <c r="AH434" s="359"/>
    </row>
    <row r="435" spans="28:34" x14ac:dyDescent="0.2">
      <c r="AB435" s="359"/>
      <c r="AC435" s="359"/>
      <c r="AD435" s="359"/>
      <c r="AE435" s="359"/>
      <c r="AF435" s="359"/>
      <c r="AG435" s="359"/>
      <c r="AH435" s="359"/>
    </row>
    <row r="436" spans="28:34" x14ac:dyDescent="0.2">
      <c r="AB436" s="359"/>
      <c r="AC436" s="359"/>
      <c r="AD436" s="359"/>
      <c r="AE436" s="359"/>
      <c r="AF436" s="359"/>
      <c r="AG436" s="359"/>
      <c r="AH436" s="359"/>
    </row>
    <row r="437" spans="28:34" x14ac:dyDescent="0.2">
      <c r="AB437" s="359"/>
      <c r="AC437" s="359"/>
      <c r="AD437" s="359"/>
      <c r="AE437" s="359"/>
      <c r="AF437" s="359"/>
      <c r="AG437" s="359"/>
      <c r="AH437" s="359"/>
    </row>
    <row r="438" spans="28:34" x14ac:dyDescent="0.2">
      <c r="AB438" s="359"/>
      <c r="AC438" s="359"/>
      <c r="AD438" s="359"/>
      <c r="AE438" s="359"/>
      <c r="AF438" s="359"/>
      <c r="AG438" s="359"/>
      <c r="AH438" s="359"/>
    </row>
    <row r="439" spans="28:34" x14ac:dyDescent="0.2">
      <c r="AB439" s="359"/>
      <c r="AC439" s="359"/>
      <c r="AD439" s="359"/>
      <c r="AE439" s="359"/>
      <c r="AF439" s="359"/>
      <c r="AG439" s="359"/>
      <c r="AH439" s="359"/>
    </row>
    <row r="440" spans="28:34" x14ac:dyDescent="0.2">
      <c r="AB440" s="359"/>
      <c r="AC440" s="359"/>
      <c r="AD440" s="359"/>
      <c r="AE440" s="359"/>
      <c r="AF440" s="359"/>
      <c r="AG440" s="359"/>
      <c r="AH440" s="359"/>
    </row>
    <row r="441" spans="28:34" x14ac:dyDescent="0.2">
      <c r="AB441" s="359"/>
      <c r="AC441" s="359"/>
      <c r="AD441" s="359"/>
      <c r="AE441" s="359"/>
      <c r="AF441" s="359"/>
      <c r="AG441" s="359"/>
      <c r="AH441" s="359"/>
    </row>
    <row r="442" spans="28:34" x14ac:dyDescent="0.2">
      <c r="AB442" s="359"/>
      <c r="AC442" s="359"/>
      <c r="AD442" s="359"/>
      <c r="AE442" s="359"/>
      <c r="AF442" s="359"/>
      <c r="AG442" s="359"/>
      <c r="AH442" s="359"/>
    </row>
    <row r="443" spans="28:34" x14ac:dyDescent="0.2">
      <c r="AB443" s="359"/>
      <c r="AC443" s="359"/>
      <c r="AD443" s="359"/>
      <c r="AE443" s="359"/>
      <c r="AF443" s="359"/>
      <c r="AG443" s="359"/>
      <c r="AH443" s="359"/>
    </row>
    <row r="444" spans="28:34" x14ac:dyDescent="0.2">
      <c r="AB444" s="359"/>
      <c r="AC444" s="359"/>
      <c r="AD444" s="359"/>
      <c r="AE444" s="359"/>
      <c r="AF444" s="359"/>
      <c r="AG444" s="359"/>
      <c r="AH444" s="359"/>
    </row>
    <row r="445" spans="28:34" x14ac:dyDescent="0.2">
      <c r="AB445" s="359"/>
      <c r="AC445" s="359"/>
      <c r="AD445" s="359"/>
      <c r="AE445" s="359"/>
      <c r="AF445" s="359"/>
      <c r="AG445" s="359"/>
      <c r="AH445" s="359"/>
    </row>
    <row r="446" spans="28:34" x14ac:dyDescent="0.2">
      <c r="AB446" s="359"/>
      <c r="AC446" s="359"/>
      <c r="AD446" s="359"/>
      <c r="AE446" s="359"/>
      <c r="AF446" s="359"/>
      <c r="AG446" s="359"/>
      <c r="AH446" s="359"/>
    </row>
    <row r="447" spans="28:34" x14ac:dyDescent="0.2">
      <c r="AB447" s="359"/>
      <c r="AC447" s="359"/>
      <c r="AD447" s="359"/>
      <c r="AE447" s="359"/>
      <c r="AF447" s="359"/>
      <c r="AG447" s="359"/>
      <c r="AH447" s="359"/>
    </row>
    <row r="448" spans="28:34" x14ac:dyDescent="0.2">
      <c r="AB448" s="359"/>
      <c r="AC448" s="359"/>
      <c r="AD448" s="359"/>
      <c r="AE448" s="359"/>
      <c r="AF448" s="359"/>
      <c r="AG448" s="359"/>
      <c r="AH448" s="359"/>
    </row>
    <row r="449" spans="28:34" x14ac:dyDescent="0.2">
      <c r="AB449" s="359"/>
      <c r="AC449" s="359"/>
      <c r="AD449" s="359"/>
      <c r="AE449" s="359"/>
      <c r="AF449" s="359"/>
      <c r="AG449" s="359"/>
      <c r="AH449" s="359"/>
    </row>
    <row r="450" spans="28:34" x14ac:dyDescent="0.2">
      <c r="AB450" s="359"/>
      <c r="AC450" s="359"/>
      <c r="AD450" s="359"/>
      <c r="AE450" s="359"/>
      <c r="AF450" s="359"/>
      <c r="AG450" s="359"/>
      <c r="AH450" s="359"/>
    </row>
    <row r="451" spans="28:34" x14ac:dyDescent="0.2">
      <c r="AB451" s="359"/>
      <c r="AC451" s="359"/>
      <c r="AD451" s="359"/>
      <c r="AE451" s="359"/>
      <c r="AF451" s="359"/>
      <c r="AG451" s="359"/>
      <c r="AH451" s="359"/>
    </row>
    <row r="452" spans="28:34" x14ac:dyDescent="0.2">
      <c r="AB452" s="359"/>
      <c r="AC452" s="359"/>
      <c r="AD452" s="359"/>
      <c r="AE452" s="359"/>
      <c r="AF452" s="359"/>
      <c r="AG452" s="359"/>
      <c r="AH452" s="359"/>
    </row>
    <row r="453" spans="28:34" x14ac:dyDescent="0.2">
      <c r="AB453" s="359"/>
      <c r="AC453" s="359"/>
      <c r="AD453" s="359"/>
      <c r="AE453" s="359"/>
      <c r="AF453" s="359"/>
      <c r="AG453" s="359"/>
      <c r="AH453" s="359"/>
    </row>
    <row r="454" spans="28:34" x14ac:dyDescent="0.2">
      <c r="AB454" s="359"/>
      <c r="AC454" s="359"/>
      <c r="AD454" s="359"/>
      <c r="AE454" s="359"/>
      <c r="AF454" s="359"/>
      <c r="AG454" s="359"/>
      <c r="AH454" s="359"/>
    </row>
    <row r="455" spans="28:34" x14ac:dyDescent="0.2">
      <c r="AB455" s="359"/>
      <c r="AC455" s="359"/>
      <c r="AD455" s="359"/>
      <c r="AE455" s="359"/>
      <c r="AF455" s="359"/>
      <c r="AG455" s="359"/>
      <c r="AH455" s="359"/>
    </row>
    <row r="456" spans="28:34" x14ac:dyDescent="0.2">
      <c r="AB456" s="359"/>
      <c r="AC456" s="359"/>
      <c r="AD456" s="359"/>
      <c r="AE456" s="359"/>
      <c r="AF456" s="359"/>
      <c r="AG456" s="359"/>
      <c r="AH456" s="359"/>
    </row>
    <row r="457" spans="28:34" x14ac:dyDescent="0.2">
      <c r="AB457" s="359"/>
      <c r="AC457" s="359"/>
      <c r="AD457" s="359"/>
      <c r="AE457" s="359"/>
      <c r="AF457" s="359"/>
      <c r="AG457" s="359"/>
      <c r="AH457" s="359"/>
    </row>
    <row r="458" spans="28:34" x14ac:dyDescent="0.2">
      <c r="AB458" s="359"/>
      <c r="AC458" s="359"/>
      <c r="AD458" s="359"/>
      <c r="AE458" s="359"/>
      <c r="AF458" s="359"/>
      <c r="AG458" s="359"/>
      <c r="AH458" s="359"/>
    </row>
    <row r="459" spans="28:34" x14ac:dyDescent="0.2">
      <c r="AB459" s="359"/>
      <c r="AC459" s="359"/>
      <c r="AD459" s="359"/>
      <c r="AE459" s="359"/>
      <c r="AF459" s="359"/>
      <c r="AG459" s="359"/>
      <c r="AH459" s="359"/>
    </row>
    <row r="460" spans="28:34" x14ac:dyDescent="0.2">
      <c r="AB460" s="359"/>
      <c r="AC460" s="359"/>
      <c r="AD460" s="359"/>
      <c r="AE460" s="359"/>
      <c r="AF460" s="359"/>
      <c r="AG460" s="359"/>
      <c r="AH460" s="359"/>
    </row>
    <row r="461" spans="28:34" x14ac:dyDescent="0.2">
      <c r="AB461" s="359"/>
      <c r="AC461" s="359"/>
      <c r="AD461" s="359"/>
      <c r="AE461" s="359"/>
      <c r="AF461" s="359"/>
      <c r="AG461" s="359"/>
      <c r="AH461" s="359"/>
    </row>
    <row r="462" spans="28:34" x14ac:dyDescent="0.2">
      <c r="AB462" s="359"/>
      <c r="AC462" s="359"/>
      <c r="AD462" s="359"/>
      <c r="AE462" s="359"/>
      <c r="AF462" s="359"/>
      <c r="AG462" s="359"/>
      <c r="AH462" s="359"/>
    </row>
    <row r="463" spans="28:34" x14ac:dyDescent="0.2">
      <c r="AB463" s="359"/>
      <c r="AC463" s="359"/>
      <c r="AD463" s="359"/>
      <c r="AE463" s="359"/>
      <c r="AF463" s="359"/>
      <c r="AG463" s="359"/>
      <c r="AH463" s="359"/>
    </row>
    <row r="464" spans="28:34" x14ac:dyDescent="0.2">
      <c r="AB464" s="359"/>
      <c r="AC464" s="359"/>
      <c r="AD464" s="359"/>
      <c r="AE464" s="359"/>
      <c r="AF464" s="359"/>
      <c r="AG464" s="359"/>
      <c r="AH464" s="359"/>
    </row>
    <row r="465" spans="28:34" x14ac:dyDescent="0.2">
      <c r="AB465" s="359"/>
      <c r="AC465" s="359"/>
      <c r="AD465" s="359"/>
      <c r="AE465" s="359"/>
      <c r="AF465" s="359"/>
      <c r="AG465" s="359"/>
      <c r="AH465" s="359"/>
    </row>
    <row r="466" spans="28:34" x14ac:dyDescent="0.2">
      <c r="AB466" s="359"/>
      <c r="AC466" s="359"/>
      <c r="AD466" s="359"/>
      <c r="AE466" s="359"/>
      <c r="AF466" s="359"/>
      <c r="AG466" s="359"/>
      <c r="AH466" s="359"/>
    </row>
    <row r="467" spans="28:34" x14ac:dyDescent="0.2">
      <c r="AB467" s="359"/>
      <c r="AC467" s="359"/>
      <c r="AD467" s="359"/>
      <c r="AE467" s="359"/>
      <c r="AF467" s="359"/>
      <c r="AG467" s="359"/>
      <c r="AH467" s="359"/>
    </row>
    <row r="468" spans="28:34" x14ac:dyDescent="0.2">
      <c r="AB468" s="359"/>
      <c r="AC468" s="359"/>
      <c r="AD468" s="359"/>
      <c r="AE468" s="359"/>
      <c r="AF468" s="359"/>
      <c r="AG468" s="359"/>
      <c r="AH468" s="359"/>
    </row>
    <row r="469" spans="28:34" x14ac:dyDescent="0.2">
      <c r="AB469" s="359"/>
      <c r="AC469" s="359"/>
      <c r="AD469" s="359"/>
      <c r="AE469" s="359"/>
      <c r="AF469" s="359"/>
      <c r="AG469" s="359"/>
      <c r="AH469" s="359"/>
    </row>
    <row r="470" spans="28:34" x14ac:dyDescent="0.2">
      <c r="AB470" s="359"/>
      <c r="AC470" s="359"/>
      <c r="AD470" s="359"/>
      <c r="AE470" s="359"/>
      <c r="AF470" s="359"/>
      <c r="AG470" s="359"/>
      <c r="AH470" s="359"/>
    </row>
    <row r="471" spans="28:34" x14ac:dyDescent="0.2">
      <c r="AB471" s="359"/>
      <c r="AC471" s="359"/>
      <c r="AD471" s="359"/>
      <c r="AE471" s="359"/>
      <c r="AF471" s="359"/>
      <c r="AG471" s="359"/>
      <c r="AH471" s="359"/>
    </row>
    <row r="472" spans="28:34" x14ac:dyDescent="0.2">
      <c r="AB472" s="359"/>
      <c r="AC472" s="359"/>
      <c r="AD472" s="359"/>
      <c r="AE472" s="359"/>
      <c r="AF472" s="359"/>
      <c r="AG472" s="359"/>
      <c r="AH472" s="359"/>
    </row>
    <row r="473" spans="28:34" x14ac:dyDescent="0.2">
      <c r="AB473" s="359"/>
      <c r="AC473" s="359"/>
      <c r="AD473" s="359"/>
      <c r="AE473" s="359"/>
      <c r="AF473" s="359"/>
      <c r="AG473" s="359"/>
      <c r="AH473" s="359"/>
    </row>
    <row r="474" spans="28:34" x14ac:dyDescent="0.2">
      <c r="AB474" s="359"/>
      <c r="AC474" s="359"/>
      <c r="AD474" s="359"/>
      <c r="AE474" s="359"/>
      <c r="AF474" s="359"/>
      <c r="AG474" s="359"/>
      <c r="AH474" s="359"/>
    </row>
    <row r="475" spans="28:34" x14ac:dyDescent="0.2">
      <c r="AB475" s="359"/>
      <c r="AC475" s="359"/>
      <c r="AD475" s="359"/>
      <c r="AE475" s="359"/>
      <c r="AF475" s="359"/>
      <c r="AG475" s="359"/>
      <c r="AH475" s="359"/>
    </row>
    <row r="476" spans="28:34" x14ac:dyDescent="0.2">
      <c r="AB476" s="359"/>
      <c r="AC476" s="359"/>
      <c r="AD476" s="359"/>
      <c r="AE476" s="359"/>
      <c r="AF476" s="359"/>
      <c r="AG476" s="359"/>
      <c r="AH476" s="359"/>
    </row>
    <row r="477" spans="28:34" x14ac:dyDescent="0.2">
      <c r="AB477" s="359"/>
      <c r="AC477" s="359"/>
      <c r="AD477" s="359"/>
      <c r="AE477" s="359"/>
      <c r="AF477" s="359"/>
      <c r="AG477" s="359"/>
      <c r="AH477" s="359"/>
    </row>
    <row r="478" spans="28:34" x14ac:dyDescent="0.2">
      <c r="AB478" s="359"/>
      <c r="AC478" s="359"/>
      <c r="AD478" s="359"/>
      <c r="AE478" s="359"/>
      <c r="AF478" s="359"/>
      <c r="AG478" s="359"/>
      <c r="AH478" s="359"/>
    </row>
    <row r="479" spans="28:34" x14ac:dyDescent="0.2">
      <c r="AB479" s="359"/>
      <c r="AC479" s="359"/>
      <c r="AD479" s="359"/>
      <c r="AE479" s="359"/>
      <c r="AF479" s="359"/>
      <c r="AG479" s="359"/>
      <c r="AH479" s="359"/>
    </row>
    <row r="480" spans="28:34" x14ac:dyDescent="0.2">
      <c r="AB480" s="359"/>
      <c r="AC480" s="359"/>
      <c r="AD480" s="359"/>
      <c r="AE480" s="359"/>
      <c r="AF480" s="359"/>
      <c r="AG480" s="359"/>
      <c r="AH480" s="359"/>
    </row>
    <row r="481" spans="28:34" x14ac:dyDescent="0.2">
      <c r="AB481" s="359"/>
      <c r="AC481" s="359"/>
      <c r="AD481" s="359"/>
      <c r="AE481" s="359"/>
      <c r="AF481" s="359"/>
      <c r="AG481" s="359"/>
      <c r="AH481" s="359"/>
    </row>
    <row r="482" spans="28:34" x14ac:dyDescent="0.2">
      <c r="AB482" s="359"/>
      <c r="AC482" s="359"/>
      <c r="AD482" s="359"/>
      <c r="AE482" s="359"/>
      <c r="AF482" s="359"/>
      <c r="AG482" s="359"/>
      <c r="AH482" s="359"/>
    </row>
    <row r="483" spans="28:34" x14ac:dyDescent="0.2">
      <c r="AB483" s="359"/>
      <c r="AC483" s="359"/>
      <c r="AD483" s="359"/>
      <c r="AE483" s="359"/>
      <c r="AF483" s="359"/>
      <c r="AG483" s="359"/>
      <c r="AH483" s="359"/>
    </row>
    <row r="484" spans="28:34" x14ac:dyDescent="0.2">
      <c r="AB484" s="359"/>
      <c r="AC484" s="359"/>
      <c r="AD484" s="359"/>
      <c r="AE484" s="359"/>
      <c r="AF484" s="359"/>
      <c r="AG484" s="359"/>
      <c r="AH484" s="359"/>
    </row>
    <row r="485" spans="28:34" x14ac:dyDescent="0.2">
      <c r="AB485" s="359"/>
      <c r="AC485" s="359"/>
      <c r="AD485" s="359"/>
      <c r="AE485" s="359"/>
      <c r="AF485" s="359"/>
      <c r="AG485" s="359"/>
      <c r="AH485" s="359"/>
    </row>
    <row r="486" spans="28:34" x14ac:dyDescent="0.2">
      <c r="AB486" s="359"/>
      <c r="AC486" s="359"/>
      <c r="AD486" s="359"/>
      <c r="AE486" s="359"/>
      <c r="AF486" s="359"/>
      <c r="AG486" s="359"/>
      <c r="AH486" s="359"/>
    </row>
    <row r="487" spans="28:34" x14ac:dyDescent="0.2">
      <c r="AB487" s="359"/>
      <c r="AC487" s="359"/>
      <c r="AD487" s="359"/>
      <c r="AE487" s="359"/>
      <c r="AF487" s="359"/>
      <c r="AG487" s="359"/>
      <c r="AH487" s="359"/>
    </row>
    <row r="488" spans="28:34" x14ac:dyDescent="0.2">
      <c r="AB488" s="359"/>
      <c r="AC488" s="359"/>
      <c r="AD488" s="359"/>
      <c r="AE488" s="359"/>
      <c r="AF488" s="359"/>
      <c r="AG488" s="359"/>
      <c r="AH488" s="359"/>
    </row>
    <row r="489" spans="28:34" x14ac:dyDescent="0.2">
      <c r="AB489" s="359"/>
      <c r="AC489" s="359"/>
      <c r="AD489" s="359"/>
      <c r="AE489" s="359"/>
      <c r="AF489" s="359"/>
      <c r="AG489" s="359"/>
      <c r="AH489" s="359"/>
    </row>
    <row r="490" spans="28:34" x14ac:dyDescent="0.2">
      <c r="AB490" s="359"/>
      <c r="AC490" s="359"/>
      <c r="AD490" s="359"/>
      <c r="AE490" s="359"/>
      <c r="AF490" s="359"/>
      <c r="AG490" s="359"/>
      <c r="AH490" s="359"/>
    </row>
    <row r="491" spans="28:34" x14ac:dyDescent="0.2">
      <c r="AB491" s="359"/>
      <c r="AC491" s="359"/>
      <c r="AD491" s="359"/>
      <c r="AE491" s="359"/>
      <c r="AF491" s="359"/>
      <c r="AG491" s="359"/>
      <c r="AH491" s="359"/>
    </row>
    <row r="492" spans="28:34" x14ac:dyDescent="0.2">
      <c r="AB492" s="359"/>
      <c r="AC492" s="359"/>
      <c r="AD492" s="359"/>
      <c r="AE492" s="359"/>
      <c r="AF492" s="359"/>
      <c r="AG492" s="359"/>
      <c r="AH492" s="359"/>
    </row>
    <row r="493" spans="28:34" x14ac:dyDescent="0.2">
      <c r="AB493" s="359"/>
      <c r="AC493" s="359"/>
      <c r="AD493" s="359"/>
      <c r="AE493" s="359"/>
      <c r="AF493" s="359"/>
      <c r="AG493" s="359"/>
      <c r="AH493" s="359"/>
    </row>
    <row r="494" spans="28:34" x14ac:dyDescent="0.2">
      <c r="AB494" s="359"/>
      <c r="AC494" s="359"/>
      <c r="AD494" s="359"/>
      <c r="AE494" s="359"/>
      <c r="AF494" s="359"/>
      <c r="AG494" s="359"/>
      <c r="AH494" s="359"/>
    </row>
    <row r="495" spans="28:34" x14ac:dyDescent="0.2">
      <c r="AB495" s="359"/>
      <c r="AC495" s="359"/>
      <c r="AD495" s="359"/>
      <c r="AE495" s="359"/>
      <c r="AF495" s="359"/>
      <c r="AG495" s="359"/>
      <c r="AH495" s="359"/>
    </row>
    <row r="496" spans="28:34" x14ac:dyDescent="0.2">
      <c r="AB496" s="359"/>
      <c r="AC496" s="359"/>
      <c r="AD496" s="359"/>
      <c r="AE496" s="359"/>
      <c r="AF496" s="359"/>
      <c r="AG496" s="359"/>
      <c r="AH496" s="359"/>
    </row>
    <row r="497" spans="28:34" x14ac:dyDescent="0.2">
      <c r="AB497" s="359"/>
      <c r="AC497" s="359"/>
      <c r="AD497" s="359"/>
      <c r="AE497" s="359"/>
      <c r="AF497" s="359"/>
      <c r="AG497" s="359"/>
      <c r="AH497" s="359"/>
    </row>
    <row r="498" spans="28:34" x14ac:dyDescent="0.2">
      <c r="AB498" s="359"/>
      <c r="AC498" s="359"/>
      <c r="AD498" s="359"/>
      <c r="AE498" s="359"/>
      <c r="AF498" s="359"/>
      <c r="AG498" s="359"/>
      <c r="AH498" s="359"/>
    </row>
    <row r="499" spans="28:34" x14ac:dyDescent="0.2">
      <c r="AB499" s="359"/>
      <c r="AC499" s="359"/>
      <c r="AD499" s="359"/>
      <c r="AE499" s="359"/>
      <c r="AF499" s="359"/>
      <c r="AG499" s="359"/>
      <c r="AH499" s="359"/>
    </row>
    <row r="500" spans="28:34" x14ac:dyDescent="0.2">
      <c r="AB500" s="359"/>
      <c r="AC500" s="359"/>
      <c r="AD500" s="359"/>
      <c r="AE500" s="359"/>
      <c r="AF500" s="359"/>
      <c r="AG500" s="359"/>
      <c r="AH500" s="359"/>
    </row>
    <row r="501" spans="28:34" x14ac:dyDescent="0.2">
      <c r="AB501" s="359"/>
      <c r="AC501" s="359"/>
      <c r="AD501" s="359"/>
      <c r="AE501" s="359"/>
      <c r="AF501" s="359"/>
      <c r="AG501" s="359"/>
      <c r="AH501" s="359"/>
    </row>
    <row r="502" spans="28:34" x14ac:dyDescent="0.2">
      <c r="AB502" s="359"/>
      <c r="AC502" s="359"/>
      <c r="AD502" s="359"/>
      <c r="AE502" s="359"/>
      <c r="AF502" s="359"/>
      <c r="AG502" s="359"/>
      <c r="AH502" s="359"/>
    </row>
    <row r="503" spans="28:34" x14ac:dyDescent="0.2">
      <c r="AB503" s="359"/>
      <c r="AC503" s="359"/>
      <c r="AD503" s="359"/>
      <c r="AE503" s="359"/>
      <c r="AF503" s="359"/>
      <c r="AG503" s="359"/>
      <c r="AH503" s="359"/>
    </row>
    <row r="504" spans="28:34" x14ac:dyDescent="0.2">
      <c r="AB504" s="359"/>
      <c r="AC504" s="359"/>
      <c r="AD504" s="359"/>
      <c r="AE504" s="359"/>
      <c r="AF504" s="359"/>
      <c r="AG504" s="359"/>
      <c r="AH504" s="359"/>
    </row>
    <row r="505" spans="28:34" x14ac:dyDescent="0.2">
      <c r="AB505" s="359"/>
      <c r="AC505" s="359"/>
      <c r="AD505" s="359"/>
      <c r="AE505" s="359"/>
      <c r="AF505" s="359"/>
      <c r="AG505" s="359"/>
      <c r="AH505" s="359"/>
    </row>
    <row r="506" spans="28:34" x14ac:dyDescent="0.2">
      <c r="AB506" s="359"/>
      <c r="AC506" s="359"/>
      <c r="AD506" s="359"/>
      <c r="AE506" s="359"/>
      <c r="AF506" s="359"/>
      <c r="AG506" s="359"/>
      <c r="AH506" s="359"/>
    </row>
    <row r="507" spans="28:34" x14ac:dyDescent="0.2">
      <c r="AB507" s="359"/>
      <c r="AC507" s="359"/>
      <c r="AD507" s="359"/>
      <c r="AE507" s="359"/>
      <c r="AF507" s="359"/>
      <c r="AG507" s="359"/>
      <c r="AH507" s="359"/>
    </row>
    <row r="508" spans="28:34" x14ac:dyDescent="0.2">
      <c r="AB508" s="359"/>
      <c r="AC508" s="359"/>
      <c r="AD508" s="359"/>
      <c r="AE508" s="359"/>
      <c r="AF508" s="359"/>
      <c r="AG508" s="359"/>
      <c r="AH508" s="359"/>
    </row>
    <row r="509" spans="28:34" x14ac:dyDescent="0.2">
      <c r="AB509" s="359"/>
      <c r="AC509" s="359"/>
      <c r="AD509" s="359"/>
      <c r="AE509" s="359"/>
      <c r="AF509" s="359"/>
      <c r="AG509" s="359"/>
      <c r="AH509" s="359"/>
    </row>
    <row r="510" spans="28:34" x14ac:dyDescent="0.2">
      <c r="AB510" s="359"/>
      <c r="AC510" s="359"/>
      <c r="AD510" s="359"/>
      <c r="AE510" s="359"/>
      <c r="AF510" s="359"/>
      <c r="AG510" s="359"/>
      <c r="AH510" s="359"/>
    </row>
    <row r="511" spans="28:34" x14ac:dyDescent="0.2">
      <c r="AB511" s="359"/>
      <c r="AC511" s="359"/>
      <c r="AD511" s="359"/>
      <c r="AE511" s="359"/>
      <c r="AF511" s="359"/>
      <c r="AG511" s="359"/>
      <c r="AH511" s="359"/>
    </row>
    <row r="512" spans="28:34" x14ac:dyDescent="0.2">
      <c r="AB512" s="359"/>
      <c r="AC512" s="359"/>
      <c r="AD512" s="359"/>
      <c r="AE512" s="359"/>
      <c r="AF512" s="359"/>
      <c r="AG512" s="359"/>
      <c r="AH512" s="359"/>
    </row>
    <row r="513" spans="28:34" x14ac:dyDescent="0.2">
      <c r="AB513" s="359"/>
      <c r="AC513" s="359"/>
      <c r="AD513" s="359"/>
      <c r="AE513" s="359"/>
      <c r="AF513" s="359"/>
      <c r="AG513" s="359"/>
      <c r="AH513" s="359"/>
    </row>
    <row r="514" spans="28:34" x14ac:dyDescent="0.2">
      <c r="AB514" s="359"/>
      <c r="AC514" s="359"/>
      <c r="AD514" s="359"/>
      <c r="AE514" s="359"/>
      <c r="AF514" s="359"/>
      <c r="AG514" s="359"/>
      <c r="AH514" s="359"/>
    </row>
    <row r="515" spans="28:34" x14ac:dyDescent="0.2">
      <c r="AB515" s="359"/>
      <c r="AC515" s="359"/>
      <c r="AD515" s="359"/>
      <c r="AE515" s="359"/>
      <c r="AF515" s="359"/>
      <c r="AG515" s="359"/>
      <c r="AH515" s="359"/>
    </row>
    <row r="516" spans="28:34" x14ac:dyDescent="0.2">
      <c r="AB516" s="359"/>
      <c r="AC516" s="359"/>
      <c r="AD516" s="359"/>
      <c r="AE516" s="359"/>
      <c r="AF516" s="359"/>
      <c r="AG516" s="359"/>
      <c r="AH516" s="359"/>
    </row>
    <row r="517" spans="28:34" x14ac:dyDescent="0.2">
      <c r="AB517" s="359"/>
      <c r="AC517" s="359"/>
      <c r="AD517" s="359"/>
      <c r="AE517" s="359"/>
      <c r="AF517" s="359"/>
      <c r="AG517" s="359"/>
      <c r="AH517" s="359"/>
    </row>
    <row r="518" spans="28:34" x14ac:dyDescent="0.2">
      <c r="AB518" s="359"/>
      <c r="AC518" s="359"/>
      <c r="AD518" s="359"/>
      <c r="AE518" s="359"/>
      <c r="AF518" s="359"/>
      <c r="AG518" s="359"/>
      <c r="AH518" s="359"/>
    </row>
    <row r="519" spans="28:34" x14ac:dyDescent="0.2">
      <c r="AB519" s="359"/>
      <c r="AC519" s="359"/>
      <c r="AD519" s="359"/>
      <c r="AE519" s="359"/>
      <c r="AF519" s="359"/>
      <c r="AG519" s="359"/>
      <c r="AH519" s="359"/>
    </row>
    <row r="520" spans="28:34" x14ac:dyDescent="0.2">
      <c r="AB520" s="359"/>
      <c r="AC520" s="359"/>
      <c r="AD520" s="359"/>
      <c r="AE520" s="359"/>
      <c r="AF520" s="359"/>
      <c r="AG520" s="359"/>
      <c r="AH520" s="359"/>
    </row>
    <row r="521" spans="28:34" x14ac:dyDescent="0.2">
      <c r="AB521" s="359"/>
      <c r="AC521" s="359"/>
      <c r="AD521" s="359"/>
      <c r="AE521" s="359"/>
      <c r="AF521" s="359"/>
      <c r="AG521" s="359"/>
      <c r="AH521" s="359"/>
    </row>
    <row r="522" spans="28:34" x14ac:dyDescent="0.2">
      <c r="AB522" s="359"/>
      <c r="AC522" s="359"/>
      <c r="AD522" s="359"/>
      <c r="AE522" s="359"/>
      <c r="AF522" s="359"/>
      <c r="AG522" s="359"/>
      <c r="AH522" s="359"/>
    </row>
    <row r="523" spans="28:34" x14ac:dyDescent="0.2">
      <c r="AB523" s="359"/>
      <c r="AC523" s="359"/>
      <c r="AD523" s="359"/>
      <c r="AE523" s="359"/>
      <c r="AF523" s="359"/>
      <c r="AG523" s="359"/>
      <c r="AH523" s="359"/>
    </row>
    <row r="524" spans="28:34" x14ac:dyDescent="0.2">
      <c r="AB524" s="359"/>
      <c r="AC524" s="359"/>
      <c r="AD524" s="359"/>
      <c r="AE524" s="359"/>
      <c r="AF524" s="359"/>
      <c r="AG524" s="359"/>
      <c r="AH524" s="359"/>
    </row>
    <row r="525" spans="28:34" x14ac:dyDescent="0.2">
      <c r="AB525" s="359"/>
      <c r="AC525" s="359"/>
      <c r="AD525" s="359"/>
      <c r="AE525" s="359"/>
      <c r="AF525" s="359"/>
      <c r="AG525" s="359"/>
      <c r="AH525" s="359"/>
    </row>
    <row r="526" spans="28:34" x14ac:dyDescent="0.2">
      <c r="AB526" s="359"/>
      <c r="AC526" s="359"/>
      <c r="AD526" s="359"/>
      <c r="AE526" s="359"/>
      <c r="AF526" s="359"/>
      <c r="AG526" s="359"/>
      <c r="AH526" s="359"/>
    </row>
    <row r="527" spans="28:34" x14ac:dyDescent="0.2">
      <c r="AB527" s="359"/>
      <c r="AC527" s="359"/>
      <c r="AD527" s="359"/>
      <c r="AE527" s="359"/>
      <c r="AF527" s="359"/>
      <c r="AG527" s="359"/>
      <c r="AH527" s="359"/>
    </row>
    <row r="528" spans="28:34" x14ac:dyDescent="0.2">
      <c r="AB528" s="359"/>
      <c r="AC528" s="359"/>
      <c r="AD528" s="359"/>
      <c r="AE528" s="359"/>
      <c r="AF528" s="359"/>
      <c r="AG528" s="359"/>
      <c r="AH528" s="359"/>
    </row>
    <row r="529" spans="28:34" x14ac:dyDescent="0.2">
      <c r="AB529" s="359"/>
      <c r="AC529" s="359"/>
      <c r="AD529" s="359"/>
      <c r="AE529" s="359"/>
      <c r="AF529" s="359"/>
      <c r="AG529" s="359"/>
      <c r="AH529" s="359"/>
    </row>
    <row r="530" spans="28:34" x14ac:dyDescent="0.2">
      <c r="AB530" s="359"/>
      <c r="AC530" s="359"/>
      <c r="AD530" s="359"/>
      <c r="AE530" s="359"/>
      <c r="AF530" s="359"/>
      <c r="AG530" s="359"/>
      <c r="AH530" s="359"/>
    </row>
    <row r="531" spans="28:34" x14ac:dyDescent="0.2">
      <c r="AB531" s="359"/>
      <c r="AC531" s="359"/>
      <c r="AD531" s="359"/>
      <c r="AE531" s="359"/>
      <c r="AF531" s="359"/>
      <c r="AG531" s="359"/>
      <c r="AH531" s="359"/>
    </row>
    <row r="532" spans="28:34" x14ac:dyDescent="0.2">
      <c r="AB532" s="359"/>
      <c r="AC532" s="359"/>
      <c r="AD532" s="359"/>
      <c r="AE532" s="359"/>
      <c r="AF532" s="359"/>
      <c r="AG532" s="359"/>
      <c r="AH532" s="359"/>
    </row>
    <row r="533" spans="28:34" x14ac:dyDescent="0.2">
      <c r="AB533" s="359"/>
      <c r="AC533" s="359"/>
      <c r="AD533" s="359"/>
      <c r="AE533" s="359"/>
      <c r="AF533" s="359"/>
      <c r="AG533" s="359"/>
      <c r="AH533" s="359"/>
    </row>
    <row r="534" spans="28:34" x14ac:dyDescent="0.2">
      <c r="AB534" s="359"/>
      <c r="AC534" s="359"/>
      <c r="AD534" s="359"/>
      <c r="AE534" s="359"/>
      <c r="AF534" s="359"/>
      <c r="AG534" s="359"/>
      <c r="AH534" s="359"/>
    </row>
    <row r="535" spans="28:34" x14ac:dyDescent="0.2">
      <c r="AB535" s="359"/>
      <c r="AC535" s="359"/>
      <c r="AD535" s="359"/>
      <c r="AE535" s="359"/>
      <c r="AF535" s="359"/>
      <c r="AG535" s="359"/>
      <c r="AH535" s="359"/>
    </row>
    <row r="536" spans="28:34" x14ac:dyDescent="0.2">
      <c r="AB536" s="359"/>
      <c r="AC536" s="359"/>
      <c r="AD536" s="359"/>
      <c r="AE536" s="359"/>
      <c r="AF536" s="359"/>
      <c r="AG536" s="359"/>
      <c r="AH536" s="359"/>
    </row>
    <row r="537" spans="28:34" x14ac:dyDescent="0.2">
      <c r="AB537" s="359"/>
      <c r="AC537" s="359"/>
      <c r="AD537" s="359"/>
      <c r="AE537" s="359"/>
      <c r="AF537" s="359"/>
      <c r="AG537" s="359"/>
      <c r="AH537" s="359"/>
    </row>
    <row r="538" spans="28:34" x14ac:dyDescent="0.2">
      <c r="AB538" s="359"/>
      <c r="AC538" s="359"/>
      <c r="AD538" s="359"/>
      <c r="AE538" s="359"/>
      <c r="AF538" s="359"/>
      <c r="AG538" s="359"/>
      <c r="AH538" s="359"/>
    </row>
    <row r="539" spans="28:34" x14ac:dyDescent="0.2">
      <c r="AB539" s="359"/>
      <c r="AC539" s="359"/>
      <c r="AD539" s="359"/>
      <c r="AE539" s="359"/>
      <c r="AF539" s="359"/>
      <c r="AG539" s="359"/>
      <c r="AH539" s="359"/>
    </row>
    <row r="540" spans="28:34" x14ac:dyDescent="0.2">
      <c r="AB540" s="359"/>
      <c r="AC540" s="359"/>
      <c r="AD540" s="359"/>
      <c r="AE540" s="359"/>
      <c r="AF540" s="359"/>
      <c r="AG540" s="359"/>
      <c r="AH540" s="359"/>
    </row>
    <row r="541" spans="28:34" x14ac:dyDescent="0.2">
      <c r="AB541" s="359"/>
      <c r="AC541" s="359"/>
      <c r="AD541" s="359"/>
      <c r="AE541" s="359"/>
      <c r="AF541" s="359"/>
      <c r="AG541" s="359"/>
      <c r="AH541" s="359"/>
    </row>
    <row r="542" spans="28:34" x14ac:dyDescent="0.2">
      <c r="AB542" s="359"/>
      <c r="AC542" s="359"/>
      <c r="AD542" s="359"/>
      <c r="AE542" s="359"/>
      <c r="AF542" s="359"/>
      <c r="AG542" s="359"/>
      <c r="AH542" s="359"/>
    </row>
    <row r="543" spans="28:34" x14ac:dyDescent="0.2">
      <c r="AB543" s="359"/>
      <c r="AC543" s="359"/>
      <c r="AD543" s="359"/>
      <c r="AE543" s="359"/>
      <c r="AF543" s="359"/>
      <c r="AG543" s="359"/>
      <c r="AH543" s="359"/>
    </row>
    <row r="544" spans="28:34" x14ac:dyDescent="0.2">
      <c r="AB544" s="359"/>
      <c r="AC544" s="359"/>
      <c r="AD544" s="359"/>
      <c r="AE544" s="359"/>
      <c r="AF544" s="359"/>
      <c r="AG544" s="359"/>
      <c r="AH544" s="359"/>
    </row>
    <row r="545" spans="28:34" x14ac:dyDescent="0.2">
      <c r="AB545" s="359"/>
      <c r="AC545" s="359"/>
      <c r="AD545" s="359"/>
      <c r="AE545" s="359"/>
      <c r="AF545" s="359"/>
      <c r="AG545" s="359"/>
      <c r="AH545" s="359"/>
    </row>
    <row r="546" spans="28:34" x14ac:dyDescent="0.2">
      <c r="AB546" s="359"/>
      <c r="AC546" s="359"/>
      <c r="AD546" s="359"/>
      <c r="AE546" s="359"/>
      <c r="AF546" s="359"/>
      <c r="AG546" s="359"/>
      <c r="AH546" s="359"/>
    </row>
    <row r="547" spans="28:34" x14ac:dyDescent="0.2">
      <c r="AB547" s="359"/>
      <c r="AC547" s="359"/>
      <c r="AD547" s="359"/>
      <c r="AE547" s="359"/>
      <c r="AF547" s="359"/>
      <c r="AG547" s="359"/>
      <c r="AH547" s="359"/>
    </row>
    <row r="548" spans="28:34" x14ac:dyDescent="0.2">
      <c r="AB548" s="359"/>
      <c r="AC548" s="359"/>
      <c r="AD548" s="359"/>
      <c r="AE548" s="359"/>
      <c r="AF548" s="359"/>
      <c r="AG548" s="359"/>
      <c r="AH548" s="359"/>
    </row>
    <row r="549" spans="28:34" x14ac:dyDescent="0.2">
      <c r="AB549" s="359"/>
      <c r="AC549" s="359"/>
      <c r="AD549" s="359"/>
      <c r="AE549" s="359"/>
      <c r="AF549" s="359"/>
      <c r="AG549" s="359"/>
      <c r="AH549" s="359"/>
    </row>
    <row r="550" spans="28:34" x14ac:dyDescent="0.2">
      <c r="AB550" s="359"/>
      <c r="AC550" s="359"/>
      <c r="AD550" s="359"/>
      <c r="AE550" s="359"/>
      <c r="AF550" s="359"/>
      <c r="AG550" s="359"/>
      <c r="AH550" s="359"/>
    </row>
    <row r="551" spans="28:34" x14ac:dyDescent="0.2">
      <c r="AB551" s="359"/>
      <c r="AC551" s="359"/>
      <c r="AD551" s="359"/>
      <c r="AE551" s="359"/>
      <c r="AF551" s="359"/>
      <c r="AG551" s="359"/>
      <c r="AH551" s="359"/>
    </row>
    <row r="552" spans="28:34" x14ac:dyDescent="0.2">
      <c r="AB552" s="359"/>
      <c r="AC552" s="359"/>
      <c r="AD552" s="359"/>
      <c r="AE552" s="359"/>
      <c r="AF552" s="359"/>
      <c r="AG552" s="359"/>
      <c r="AH552" s="359"/>
    </row>
    <row r="553" spans="28:34" x14ac:dyDescent="0.2">
      <c r="AB553" s="359"/>
      <c r="AC553" s="359"/>
      <c r="AD553" s="359"/>
      <c r="AE553" s="359"/>
      <c r="AF553" s="359"/>
      <c r="AG553" s="359"/>
      <c r="AH553" s="359"/>
    </row>
    <row r="554" spans="28:34" x14ac:dyDescent="0.2">
      <c r="AB554" s="359"/>
      <c r="AC554" s="359"/>
      <c r="AD554" s="359"/>
      <c r="AE554" s="359"/>
      <c r="AF554" s="359"/>
      <c r="AG554" s="359"/>
      <c r="AH554" s="359"/>
    </row>
    <row r="555" spans="28:34" x14ac:dyDescent="0.2">
      <c r="AB555" s="359"/>
      <c r="AC555" s="359"/>
      <c r="AD555" s="359"/>
      <c r="AE555" s="359"/>
      <c r="AF555" s="359"/>
      <c r="AG555" s="359"/>
      <c r="AH555" s="359"/>
    </row>
    <row r="556" spans="28:34" x14ac:dyDescent="0.2">
      <c r="AB556" s="359"/>
      <c r="AC556" s="359"/>
      <c r="AD556" s="359"/>
      <c r="AE556" s="359"/>
      <c r="AF556" s="359"/>
      <c r="AG556" s="359"/>
      <c r="AH556" s="359"/>
    </row>
    <row r="557" spans="28:34" x14ac:dyDescent="0.2">
      <c r="AB557" s="359"/>
      <c r="AC557" s="359"/>
      <c r="AD557" s="359"/>
      <c r="AE557" s="359"/>
      <c r="AF557" s="359"/>
      <c r="AG557" s="359"/>
      <c r="AH557" s="359"/>
    </row>
    <row r="558" spans="28:34" x14ac:dyDescent="0.2">
      <c r="AB558" s="359"/>
      <c r="AC558" s="359"/>
      <c r="AD558" s="359"/>
      <c r="AE558" s="359"/>
      <c r="AF558" s="359"/>
      <c r="AG558" s="359"/>
      <c r="AH558" s="359"/>
    </row>
    <row r="559" spans="28:34" x14ac:dyDescent="0.2">
      <c r="AB559" s="359"/>
      <c r="AC559" s="359"/>
      <c r="AD559" s="359"/>
      <c r="AE559" s="359"/>
      <c r="AF559" s="359"/>
      <c r="AG559" s="359"/>
      <c r="AH559" s="359"/>
    </row>
    <row r="560" spans="28:34" x14ac:dyDescent="0.2">
      <c r="AB560" s="359"/>
      <c r="AC560" s="359"/>
      <c r="AD560" s="359"/>
      <c r="AE560" s="359"/>
      <c r="AF560" s="359"/>
      <c r="AG560" s="359"/>
      <c r="AH560" s="359"/>
    </row>
    <row r="561" spans="28:34" x14ac:dyDescent="0.2">
      <c r="AB561" s="359"/>
      <c r="AC561" s="359"/>
      <c r="AD561" s="359"/>
      <c r="AE561" s="359"/>
      <c r="AF561" s="359"/>
      <c r="AG561" s="359"/>
      <c r="AH561" s="359"/>
    </row>
    <row r="562" spans="28:34" x14ac:dyDescent="0.2">
      <c r="AB562" s="359"/>
      <c r="AC562" s="359"/>
      <c r="AD562" s="359"/>
      <c r="AE562" s="359"/>
      <c r="AF562" s="359"/>
      <c r="AG562" s="359"/>
      <c r="AH562" s="359"/>
    </row>
    <row r="563" spans="28:34" x14ac:dyDescent="0.2">
      <c r="AB563" s="359"/>
      <c r="AC563" s="359"/>
      <c r="AD563" s="359"/>
      <c r="AE563" s="359"/>
      <c r="AF563" s="359"/>
      <c r="AG563" s="359"/>
      <c r="AH563" s="359"/>
    </row>
    <row r="564" spans="28:34" x14ac:dyDescent="0.2">
      <c r="AB564" s="359"/>
      <c r="AC564" s="359"/>
      <c r="AD564" s="359"/>
      <c r="AE564" s="359"/>
      <c r="AF564" s="359"/>
      <c r="AG564" s="359"/>
      <c r="AH564" s="359"/>
    </row>
    <row r="565" spans="28:34" x14ac:dyDescent="0.2">
      <c r="AB565" s="359"/>
      <c r="AC565" s="359"/>
      <c r="AD565" s="359"/>
      <c r="AE565" s="359"/>
      <c r="AF565" s="359"/>
      <c r="AG565" s="359"/>
      <c r="AH565" s="359"/>
    </row>
    <row r="566" spans="28:34" x14ac:dyDescent="0.2">
      <c r="AB566" s="359"/>
      <c r="AC566" s="359"/>
      <c r="AD566" s="359"/>
      <c r="AE566" s="359"/>
      <c r="AF566" s="359"/>
      <c r="AG566" s="359"/>
      <c r="AH566" s="359"/>
    </row>
    <row r="567" spans="28:34" x14ac:dyDescent="0.2">
      <c r="AB567" s="359"/>
      <c r="AC567" s="359"/>
      <c r="AD567" s="359"/>
      <c r="AE567" s="359"/>
      <c r="AF567" s="359"/>
      <c r="AG567" s="359"/>
      <c r="AH567" s="359"/>
    </row>
    <row r="568" spans="28:34" x14ac:dyDescent="0.2">
      <c r="AB568" s="359"/>
      <c r="AC568" s="359"/>
      <c r="AD568" s="359"/>
      <c r="AE568" s="359"/>
      <c r="AF568" s="359"/>
      <c r="AG568" s="359"/>
      <c r="AH568" s="359"/>
    </row>
    <row r="569" spans="28:34" x14ac:dyDescent="0.2">
      <c r="AB569" s="359"/>
      <c r="AC569" s="359"/>
      <c r="AD569" s="359"/>
      <c r="AE569" s="359"/>
      <c r="AF569" s="359"/>
      <c r="AG569" s="359"/>
      <c r="AH569" s="359"/>
    </row>
    <row r="570" spans="28:34" x14ac:dyDescent="0.2">
      <c r="AB570" s="359"/>
      <c r="AC570" s="359"/>
      <c r="AD570" s="359"/>
      <c r="AE570" s="359"/>
      <c r="AF570" s="359"/>
      <c r="AG570" s="359"/>
      <c r="AH570" s="359"/>
    </row>
    <row r="571" spans="28:34" x14ac:dyDescent="0.2">
      <c r="AB571" s="359"/>
      <c r="AC571" s="359"/>
      <c r="AD571" s="359"/>
      <c r="AE571" s="359"/>
      <c r="AF571" s="359"/>
      <c r="AG571" s="359"/>
      <c r="AH571" s="359"/>
    </row>
    <row r="572" spans="28:34" x14ac:dyDescent="0.2">
      <c r="AB572" s="359"/>
      <c r="AC572" s="359"/>
      <c r="AD572" s="359"/>
      <c r="AE572" s="359"/>
      <c r="AF572" s="359"/>
      <c r="AG572" s="359"/>
      <c r="AH572" s="359"/>
    </row>
    <row r="573" spans="28:34" x14ac:dyDescent="0.2">
      <c r="AB573" s="359"/>
      <c r="AC573" s="359"/>
      <c r="AD573" s="359"/>
      <c r="AE573" s="359"/>
      <c r="AF573" s="359"/>
      <c r="AG573" s="359"/>
      <c r="AH573" s="359"/>
    </row>
    <row r="574" spans="28:34" x14ac:dyDescent="0.2">
      <c r="AB574" s="359"/>
      <c r="AC574" s="359"/>
      <c r="AD574" s="359"/>
      <c r="AE574" s="359"/>
      <c r="AF574" s="359"/>
      <c r="AG574" s="359"/>
      <c r="AH574" s="359"/>
    </row>
    <row r="575" spans="28:34" x14ac:dyDescent="0.2">
      <c r="AB575" s="359"/>
      <c r="AC575" s="359"/>
      <c r="AD575" s="359"/>
      <c r="AE575" s="359"/>
      <c r="AF575" s="359"/>
      <c r="AG575" s="359"/>
      <c r="AH575" s="359"/>
    </row>
    <row r="576" spans="28:34" x14ac:dyDescent="0.2">
      <c r="AB576" s="359"/>
      <c r="AC576" s="359"/>
      <c r="AD576" s="359"/>
      <c r="AE576" s="359"/>
      <c r="AF576" s="359"/>
      <c r="AG576" s="359"/>
      <c r="AH576" s="359"/>
    </row>
    <row r="577" spans="28:34" x14ac:dyDescent="0.2">
      <c r="AB577" s="359"/>
      <c r="AC577" s="359"/>
      <c r="AD577" s="359"/>
      <c r="AE577" s="359"/>
      <c r="AF577" s="359"/>
      <c r="AG577" s="359"/>
      <c r="AH577" s="359"/>
    </row>
    <row r="578" spans="28:34" x14ac:dyDescent="0.2">
      <c r="AB578" s="359"/>
      <c r="AC578" s="359"/>
      <c r="AD578" s="359"/>
      <c r="AE578" s="359"/>
      <c r="AF578" s="359"/>
      <c r="AG578" s="359"/>
      <c r="AH578" s="359"/>
    </row>
    <row r="579" spans="28:34" x14ac:dyDescent="0.2">
      <c r="AB579" s="359"/>
      <c r="AC579" s="359"/>
      <c r="AD579" s="359"/>
      <c r="AE579" s="359"/>
      <c r="AF579" s="359"/>
      <c r="AG579" s="359"/>
      <c r="AH579" s="359"/>
    </row>
    <row r="580" spans="28:34" x14ac:dyDescent="0.2">
      <c r="AB580" s="359"/>
      <c r="AC580" s="359"/>
      <c r="AD580" s="359"/>
      <c r="AE580" s="359"/>
      <c r="AF580" s="359"/>
      <c r="AG580" s="359"/>
      <c r="AH580" s="359"/>
    </row>
    <row r="581" spans="28:34" x14ac:dyDescent="0.2">
      <c r="AB581" s="359"/>
      <c r="AC581" s="359"/>
      <c r="AD581" s="359"/>
      <c r="AE581" s="359"/>
      <c r="AF581" s="359"/>
      <c r="AG581" s="359"/>
      <c r="AH581" s="359"/>
    </row>
    <row r="582" spans="28:34" x14ac:dyDescent="0.2">
      <c r="AB582" s="359"/>
      <c r="AC582" s="359"/>
      <c r="AD582" s="359"/>
      <c r="AE582" s="359"/>
      <c r="AF582" s="359"/>
      <c r="AG582" s="359"/>
      <c r="AH582" s="359"/>
    </row>
    <row r="583" spans="28:34" x14ac:dyDescent="0.2">
      <c r="AB583" s="359"/>
      <c r="AC583" s="359"/>
      <c r="AD583" s="359"/>
      <c r="AE583" s="359"/>
      <c r="AF583" s="359"/>
      <c r="AG583" s="359"/>
      <c r="AH583" s="359"/>
    </row>
    <row r="584" spans="28:34" x14ac:dyDescent="0.2">
      <c r="AB584" s="359"/>
      <c r="AC584" s="359"/>
      <c r="AD584" s="359"/>
      <c r="AE584" s="359"/>
      <c r="AF584" s="359"/>
      <c r="AG584" s="359"/>
      <c r="AH584" s="359"/>
    </row>
    <row r="585" spans="28:34" x14ac:dyDescent="0.2">
      <c r="AB585" s="359"/>
      <c r="AC585" s="359"/>
      <c r="AD585" s="359"/>
      <c r="AE585" s="359"/>
      <c r="AF585" s="359"/>
      <c r="AG585" s="359"/>
      <c r="AH585" s="359"/>
    </row>
    <row r="586" spans="28:34" x14ac:dyDescent="0.2">
      <c r="AB586" s="359"/>
      <c r="AC586" s="359"/>
      <c r="AD586" s="359"/>
      <c r="AE586" s="359"/>
      <c r="AF586" s="359"/>
      <c r="AG586" s="359"/>
      <c r="AH586" s="359"/>
    </row>
    <row r="587" spans="28:34" x14ac:dyDescent="0.2">
      <c r="AB587" s="359"/>
      <c r="AC587" s="359"/>
      <c r="AD587" s="359"/>
      <c r="AE587" s="359"/>
      <c r="AF587" s="359"/>
      <c r="AG587" s="359"/>
      <c r="AH587" s="359"/>
    </row>
    <row r="588" spans="28:34" x14ac:dyDescent="0.2">
      <c r="AB588" s="359"/>
      <c r="AC588" s="359"/>
      <c r="AD588" s="359"/>
      <c r="AE588" s="359"/>
      <c r="AF588" s="359"/>
      <c r="AG588" s="359"/>
      <c r="AH588" s="359"/>
    </row>
    <row r="589" spans="28:34" x14ac:dyDescent="0.2">
      <c r="AB589" s="359"/>
      <c r="AC589" s="359"/>
      <c r="AD589" s="359"/>
      <c r="AE589" s="359"/>
      <c r="AF589" s="359"/>
      <c r="AG589" s="359"/>
      <c r="AH589" s="359"/>
    </row>
    <row r="590" spans="28:34" x14ac:dyDescent="0.2">
      <c r="AB590" s="359"/>
      <c r="AC590" s="359"/>
      <c r="AD590" s="359"/>
      <c r="AE590" s="359"/>
      <c r="AF590" s="359"/>
      <c r="AG590" s="359"/>
      <c r="AH590" s="359"/>
    </row>
    <row r="591" spans="28:34" x14ac:dyDescent="0.2">
      <c r="AB591" s="359"/>
      <c r="AC591" s="359"/>
      <c r="AD591" s="359"/>
      <c r="AE591" s="359"/>
      <c r="AF591" s="359"/>
      <c r="AG591" s="359"/>
      <c r="AH591" s="359"/>
    </row>
    <row r="592" spans="28:34" x14ac:dyDescent="0.2">
      <c r="AB592" s="359"/>
      <c r="AC592" s="359"/>
      <c r="AD592" s="359"/>
      <c r="AE592" s="359"/>
      <c r="AF592" s="359"/>
      <c r="AG592" s="359"/>
      <c r="AH592" s="359"/>
    </row>
    <row r="593" spans="28:34" x14ac:dyDescent="0.2">
      <c r="AB593" s="359"/>
      <c r="AC593" s="359"/>
      <c r="AD593" s="359"/>
      <c r="AE593" s="359"/>
      <c r="AF593" s="359"/>
      <c r="AG593" s="359"/>
      <c r="AH593" s="359"/>
    </row>
    <row r="594" spans="28:34" x14ac:dyDescent="0.2">
      <c r="AB594" s="359"/>
      <c r="AC594" s="359"/>
      <c r="AD594" s="359"/>
      <c r="AE594" s="359"/>
      <c r="AF594" s="359"/>
      <c r="AG594" s="359"/>
      <c r="AH594" s="359"/>
    </row>
    <row r="595" spans="28:34" x14ac:dyDescent="0.2">
      <c r="AB595" s="359"/>
      <c r="AC595" s="359"/>
      <c r="AD595" s="359"/>
      <c r="AE595" s="359"/>
      <c r="AF595" s="359"/>
      <c r="AG595" s="359"/>
      <c r="AH595" s="359"/>
    </row>
    <row r="596" spans="28:34" x14ac:dyDescent="0.2">
      <c r="AB596" s="359"/>
      <c r="AC596" s="359"/>
      <c r="AD596" s="359"/>
      <c r="AE596" s="359"/>
      <c r="AF596" s="359"/>
      <c r="AG596" s="359"/>
      <c r="AH596" s="359"/>
    </row>
    <row r="597" spans="28:34" x14ac:dyDescent="0.2">
      <c r="AB597" s="359"/>
      <c r="AC597" s="359"/>
      <c r="AD597" s="359"/>
      <c r="AE597" s="359"/>
      <c r="AF597" s="359"/>
      <c r="AG597" s="359"/>
      <c r="AH597" s="359"/>
    </row>
    <row r="598" spans="28:34" x14ac:dyDescent="0.2">
      <c r="AB598" s="359"/>
      <c r="AC598" s="359"/>
      <c r="AD598" s="359"/>
      <c r="AE598" s="359"/>
      <c r="AF598" s="359"/>
      <c r="AG598" s="359"/>
      <c r="AH598" s="359"/>
    </row>
    <row r="599" spans="28:34" x14ac:dyDescent="0.2">
      <c r="AB599" s="359"/>
      <c r="AC599" s="359"/>
      <c r="AD599" s="359"/>
      <c r="AE599" s="359"/>
      <c r="AF599" s="359"/>
      <c r="AG599" s="359"/>
      <c r="AH599" s="359"/>
    </row>
    <row r="600" spans="28:34" x14ac:dyDescent="0.2">
      <c r="AB600" s="359"/>
      <c r="AC600" s="359"/>
      <c r="AD600" s="359"/>
      <c r="AE600" s="359"/>
      <c r="AF600" s="359"/>
      <c r="AG600" s="359"/>
      <c r="AH600" s="359"/>
    </row>
    <row r="601" spans="28:34" x14ac:dyDescent="0.2">
      <c r="AB601" s="359"/>
      <c r="AC601" s="359"/>
      <c r="AD601" s="359"/>
      <c r="AE601" s="359"/>
      <c r="AF601" s="359"/>
      <c r="AG601" s="359"/>
      <c r="AH601" s="359"/>
    </row>
    <row r="602" spans="28:34" x14ac:dyDescent="0.2">
      <c r="AB602" s="359"/>
      <c r="AC602" s="359"/>
      <c r="AD602" s="359"/>
      <c r="AE602" s="359"/>
      <c r="AF602" s="359"/>
      <c r="AG602" s="359"/>
      <c r="AH602" s="359"/>
    </row>
    <row r="603" spans="28:34" x14ac:dyDescent="0.2">
      <c r="AB603" s="359"/>
      <c r="AC603" s="359"/>
      <c r="AD603" s="359"/>
      <c r="AE603" s="359"/>
      <c r="AF603" s="359"/>
      <c r="AG603" s="359"/>
      <c r="AH603" s="359"/>
    </row>
    <row r="604" spans="28:34" x14ac:dyDescent="0.2">
      <c r="AB604" s="359"/>
      <c r="AC604" s="359"/>
      <c r="AD604" s="359"/>
      <c r="AE604" s="359"/>
      <c r="AF604" s="359"/>
      <c r="AG604" s="359"/>
      <c r="AH604" s="359"/>
    </row>
    <row r="605" spans="28:34" x14ac:dyDescent="0.2">
      <c r="AB605" s="359"/>
      <c r="AC605" s="359"/>
      <c r="AD605" s="359"/>
      <c r="AE605" s="359"/>
      <c r="AF605" s="359"/>
      <c r="AG605" s="359"/>
      <c r="AH605" s="359"/>
    </row>
    <row r="606" spans="28:34" x14ac:dyDescent="0.2">
      <c r="AB606" s="359"/>
      <c r="AC606" s="359"/>
      <c r="AD606" s="359"/>
      <c r="AE606" s="359"/>
      <c r="AF606" s="359"/>
      <c r="AG606" s="359"/>
      <c r="AH606" s="359"/>
    </row>
    <row r="607" spans="28:34" x14ac:dyDescent="0.2">
      <c r="AB607" s="359"/>
      <c r="AC607" s="359"/>
      <c r="AD607" s="359"/>
      <c r="AE607" s="359"/>
      <c r="AF607" s="359"/>
      <c r="AG607" s="359"/>
      <c r="AH607" s="359"/>
    </row>
    <row r="608" spans="28:34" x14ac:dyDescent="0.2">
      <c r="AB608" s="359"/>
      <c r="AC608" s="359"/>
      <c r="AD608" s="359"/>
      <c r="AE608" s="359"/>
      <c r="AF608" s="359"/>
      <c r="AG608" s="359"/>
      <c r="AH608" s="359"/>
    </row>
    <row r="609" spans="28:34" x14ac:dyDescent="0.2">
      <c r="AB609" s="359"/>
      <c r="AC609" s="359"/>
      <c r="AD609" s="359"/>
      <c r="AE609" s="359"/>
      <c r="AF609" s="359"/>
      <c r="AG609" s="359"/>
      <c r="AH609" s="359"/>
    </row>
    <row r="610" spans="28:34" x14ac:dyDescent="0.2">
      <c r="AB610" s="359"/>
      <c r="AC610" s="359"/>
      <c r="AD610" s="359"/>
      <c r="AE610" s="359"/>
      <c r="AF610" s="359"/>
      <c r="AG610" s="359"/>
      <c r="AH610" s="359"/>
    </row>
    <row r="611" spans="28:34" x14ac:dyDescent="0.2">
      <c r="AB611" s="359"/>
      <c r="AC611" s="359"/>
      <c r="AD611" s="359"/>
      <c r="AE611" s="359"/>
      <c r="AF611" s="359"/>
      <c r="AG611" s="359"/>
      <c r="AH611" s="359"/>
    </row>
    <row r="612" spans="28:34" x14ac:dyDescent="0.2">
      <c r="AB612" s="359"/>
      <c r="AC612" s="359"/>
      <c r="AD612" s="359"/>
      <c r="AE612" s="359"/>
      <c r="AF612" s="359"/>
      <c r="AG612" s="359"/>
      <c r="AH612" s="359"/>
    </row>
    <row r="613" spans="28:34" x14ac:dyDescent="0.2">
      <c r="AB613" s="359"/>
      <c r="AC613" s="359"/>
      <c r="AD613" s="359"/>
      <c r="AE613" s="359"/>
      <c r="AF613" s="359"/>
      <c r="AG613" s="359"/>
      <c r="AH613" s="359"/>
    </row>
    <row r="614" spans="28:34" x14ac:dyDescent="0.2">
      <c r="AB614" s="359"/>
      <c r="AC614" s="359"/>
      <c r="AD614" s="359"/>
      <c r="AE614" s="359"/>
      <c r="AF614" s="359"/>
      <c r="AG614" s="359"/>
      <c r="AH614" s="359"/>
    </row>
    <row r="615" spans="28:34" x14ac:dyDescent="0.2">
      <c r="AB615" s="359"/>
      <c r="AC615" s="359"/>
      <c r="AD615" s="359"/>
      <c r="AE615" s="359"/>
      <c r="AF615" s="359"/>
      <c r="AG615" s="359"/>
      <c r="AH615" s="359"/>
    </row>
    <row r="616" spans="28:34" x14ac:dyDescent="0.2">
      <c r="AB616" s="359"/>
      <c r="AC616" s="359"/>
      <c r="AD616" s="359"/>
      <c r="AE616" s="359"/>
      <c r="AF616" s="359"/>
      <c r="AG616" s="359"/>
      <c r="AH616" s="359"/>
    </row>
    <row r="617" spans="28:34" x14ac:dyDescent="0.2">
      <c r="AB617" s="359"/>
      <c r="AC617" s="359"/>
      <c r="AD617" s="359"/>
      <c r="AE617" s="359"/>
      <c r="AF617" s="359"/>
      <c r="AG617" s="359"/>
      <c r="AH617" s="359"/>
    </row>
    <row r="618" spans="28:34" x14ac:dyDescent="0.2">
      <c r="AB618" s="359"/>
      <c r="AC618" s="359"/>
      <c r="AD618" s="359"/>
      <c r="AE618" s="359"/>
      <c r="AF618" s="359"/>
      <c r="AG618" s="359"/>
      <c r="AH618" s="359"/>
    </row>
    <row r="619" spans="28:34" x14ac:dyDescent="0.2">
      <c r="AB619" s="359"/>
      <c r="AC619" s="359"/>
      <c r="AD619" s="359"/>
      <c r="AE619" s="359"/>
      <c r="AF619" s="359"/>
      <c r="AG619" s="359"/>
      <c r="AH619" s="359"/>
    </row>
    <row r="620" spans="28:34" x14ac:dyDescent="0.2">
      <c r="AB620" s="359"/>
      <c r="AC620" s="359"/>
      <c r="AD620" s="359"/>
      <c r="AE620" s="359"/>
      <c r="AF620" s="359"/>
      <c r="AG620" s="359"/>
      <c r="AH620" s="359"/>
    </row>
    <row r="621" spans="28:34" x14ac:dyDescent="0.2">
      <c r="AB621" s="359"/>
      <c r="AC621" s="359"/>
      <c r="AD621" s="359"/>
      <c r="AE621" s="359"/>
      <c r="AF621" s="359"/>
      <c r="AG621" s="359"/>
      <c r="AH621" s="359"/>
    </row>
    <row r="622" spans="28:34" x14ac:dyDescent="0.2">
      <c r="AB622" s="359"/>
      <c r="AC622" s="359"/>
      <c r="AD622" s="359"/>
      <c r="AE622" s="359"/>
      <c r="AF622" s="359"/>
      <c r="AG622" s="359"/>
      <c r="AH622" s="359"/>
    </row>
    <row r="623" spans="28:34" x14ac:dyDescent="0.2">
      <c r="AB623" s="359"/>
      <c r="AC623" s="359"/>
      <c r="AD623" s="359"/>
      <c r="AE623" s="359"/>
      <c r="AF623" s="359"/>
      <c r="AG623" s="359"/>
      <c r="AH623" s="359"/>
    </row>
    <row r="624" spans="28:34" x14ac:dyDescent="0.2">
      <c r="AB624" s="359"/>
      <c r="AC624" s="359"/>
      <c r="AD624" s="359"/>
      <c r="AE624" s="359"/>
      <c r="AF624" s="359"/>
      <c r="AG624" s="359"/>
      <c r="AH624" s="359"/>
    </row>
    <row r="625" spans="28:34" x14ac:dyDescent="0.2">
      <c r="AB625" s="359"/>
      <c r="AC625" s="359"/>
      <c r="AD625" s="359"/>
      <c r="AE625" s="359"/>
      <c r="AF625" s="359"/>
      <c r="AG625" s="359"/>
      <c r="AH625" s="359"/>
    </row>
    <row r="626" spans="28:34" x14ac:dyDescent="0.2">
      <c r="AB626" s="359"/>
      <c r="AC626" s="359"/>
      <c r="AD626" s="359"/>
      <c r="AE626" s="359"/>
      <c r="AF626" s="359"/>
      <c r="AG626" s="359"/>
      <c r="AH626" s="359"/>
    </row>
    <row r="627" spans="28:34" x14ac:dyDescent="0.2">
      <c r="AB627" s="359"/>
      <c r="AC627" s="359"/>
      <c r="AD627" s="359"/>
      <c r="AE627" s="359"/>
      <c r="AF627" s="359"/>
      <c r="AG627" s="359"/>
      <c r="AH627" s="359"/>
    </row>
    <row r="628" spans="28:34" x14ac:dyDescent="0.2">
      <c r="AB628" s="359"/>
      <c r="AC628" s="359"/>
      <c r="AD628" s="359"/>
      <c r="AE628" s="359"/>
      <c r="AF628" s="359"/>
      <c r="AG628" s="359"/>
      <c r="AH628" s="359"/>
    </row>
    <row r="629" spans="28:34" x14ac:dyDescent="0.2">
      <c r="AB629" s="359"/>
      <c r="AC629" s="359"/>
      <c r="AD629" s="359"/>
      <c r="AE629" s="359"/>
      <c r="AF629" s="359"/>
      <c r="AG629" s="359"/>
      <c r="AH629" s="359"/>
    </row>
    <row r="630" spans="28:34" x14ac:dyDescent="0.2">
      <c r="AB630" s="359"/>
      <c r="AC630" s="359"/>
      <c r="AD630" s="359"/>
      <c r="AE630" s="359"/>
      <c r="AF630" s="359"/>
      <c r="AG630" s="359"/>
      <c r="AH630" s="359"/>
    </row>
    <row r="631" spans="28:34" x14ac:dyDescent="0.2">
      <c r="AB631" s="359"/>
      <c r="AC631" s="359"/>
      <c r="AD631" s="359"/>
      <c r="AE631" s="359"/>
      <c r="AF631" s="359"/>
      <c r="AG631" s="359"/>
      <c r="AH631" s="359"/>
    </row>
    <row r="632" spans="28:34" x14ac:dyDescent="0.2">
      <c r="AB632" s="359"/>
      <c r="AC632" s="359"/>
      <c r="AD632" s="359"/>
      <c r="AE632" s="359"/>
      <c r="AF632" s="359"/>
      <c r="AG632" s="359"/>
      <c r="AH632" s="359"/>
    </row>
    <row r="633" spans="28:34" x14ac:dyDescent="0.2">
      <c r="AB633" s="359"/>
      <c r="AC633" s="359"/>
      <c r="AD633" s="359"/>
      <c r="AE633" s="359"/>
      <c r="AF633" s="359"/>
      <c r="AG633" s="359"/>
      <c r="AH633" s="359"/>
    </row>
    <row r="634" spans="28:34" x14ac:dyDescent="0.2">
      <c r="AB634" s="359"/>
      <c r="AC634" s="359"/>
      <c r="AD634" s="359"/>
      <c r="AE634" s="359"/>
      <c r="AF634" s="359"/>
      <c r="AG634" s="359"/>
      <c r="AH634" s="359"/>
    </row>
    <row r="635" spans="28:34" x14ac:dyDescent="0.2">
      <c r="AB635" s="359"/>
      <c r="AC635" s="359"/>
      <c r="AD635" s="359"/>
      <c r="AE635" s="359"/>
      <c r="AF635" s="359"/>
      <c r="AG635" s="359"/>
      <c r="AH635" s="359"/>
    </row>
    <row r="636" spans="28:34" x14ac:dyDescent="0.2">
      <c r="AB636" s="359"/>
      <c r="AC636" s="359"/>
      <c r="AD636" s="359"/>
      <c r="AE636" s="359"/>
      <c r="AF636" s="359"/>
      <c r="AG636" s="359"/>
      <c r="AH636" s="359"/>
    </row>
    <row r="637" spans="28:34" x14ac:dyDescent="0.2">
      <c r="AB637" s="359"/>
      <c r="AC637" s="359"/>
      <c r="AD637" s="359"/>
      <c r="AE637" s="359"/>
      <c r="AF637" s="359"/>
      <c r="AG637" s="359"/>
      <c r="AH637" s="359"/>
    </row>
    <row r="638" spans="28:34" x14ac:dyDescent="0.2">
      <c r="AB638" s="359"/>
      <c r="AC638" s="359"/>
      <c r="AD638" s="359"/>
      <c r="AE638" s="359"/>
      <c r="AF638" s="359"/>
      <c r="AG638" s="359"/>
      <c r="AH638" s="359"/>
    </row>
    <row r="639" spans="28:34" x14ac:dyDescent="0.2">
      <c r="AB639" s="359"/>
      <c r="AC639" s="359"/>
      <c r="AD639" s="359"/>
      <c r="AE639" s="359"/>
      <c r="AF639" s="359"/>
      <c r="AG639" s="359"/>
      <c r="AH639" s="359"/>
    </row>
    <row r="640" spans="28:34" x14ac:dyDescent="0.2">
      <c r="AB640" s="359"/>
      <c r="AC640" s="359"/>
      <c r="AD640" s="359"/>
      <c r="AE640" s="359"/>
      <c r="AF640" s="359"/>
      <c r="AG640" s="359"/>
      <c r="AH640" s="359"/>
    </row>
    <row r="641" spans="28:34" x14ac:dyDescent="0.2">
      <c r="AB641" s="359"/>
      <c r="AC641" s="359"/>
      <c r="AD641" s="359"/>
      <c r="AE641" s="359"/>
      <c r="AF641" s="359"/>
      <c r="AG641" s="359"/>
      <c r="AH641" s="359"/>
    </row>
    <row r="642" spans="28:34" x14ac:dyDescent="0.2">
      <c r="AB642" s="359"/>
      <c r="AC642" s="359"/>
      <c r="AD642" s="359"/>
      <c r="AE642" s="359"/>
      <c r="AF642" s="359"/>
      <c r="AG642" s="359"/>
      <c r="AH642" s="359"/>
    </row>
    <row r="643" spans="28:34" x14ac:dyDescent="0.2">
      <c r="AB643" s="359"/>
      <c r="AC643" s="359"/>
      <c r="AD643" s="359"/>
      <c r="AE643" s="359"/>
      <c r="AF643" s="359"/>
      <c r="AG643" s="359"/>
      <c r="AH643" s="359"/>
    </row>
    <row r="644" spans="28:34" x14ac:dyDescent="0.2">
      <c r="AB644" s="359"/>
      <c r="AC644" s="359"/>
      <c r="AD644" s="359"/>
      <c r="AE644" s="359"/>
      <c r="AF644" s="359"/>
      <c r="AG644" s="359"/>
      <c r="AH644" s="359"/>
    </row>
    <row r="645" spans="28:34" x14ac:dyDescent="0.2">
      <c r="AB645" s="359"/>
      <c r="AC645" s="359"/>
      <c r="AD645" s="359"/>
      <c r="AE645" s="359"/>
      <c r="AF645" s="359"/>
      <c r="AG645" s="359"/>
      <c r="AH645" s="359"/>
    </row>
    <row r="646" spans="28:34" x14ac:dyDescent="0.2">
      <c r="AB646" s="359"/>
      <c r="AC646" s="359"/>
      <c r="AD646" s="359"/>
      <c r="AE646" s="359"/>
      <c r="AF646" s="359"/>
      <c r="AG646" s="359"/>
      <c r="AH646" s="359"/>
    </row>
    <row r="647" spans="28:34" x14ac:dyDescent="0.2">
      <c r="AB647" s="359"/>
      <c r="AC647" s="359"/>
      <c r="AD647" s="359"/>
      <c r="AE647" s="359"/>
      <c r="AF647" s="359"/>
      <c r="AG647" s="359"/>
      <c r="AH647" s="359"/>
    </row>
    <row r="648" spans="28:34" x14ac:dyDescent="0.2">
      <c r="AB648" s="359"/>
      <c r="AC648" s="359"/>
      <c r="AD648" s="359"/>
      <c r="AE648" s="359"/>
      <c r="AF648" s="359"/>
      <c r="AG648" s="359"/>
      <c r="AH648" s="359"/>
    </row>
    <row r="649" spans="28:34" x14ac:dyDescent="0.2">
      <c r="AB649" s="359"/>
      <c r="AC649" s="359"/>
      <c r="AD649" s="359"/>
      <c r="AE649" s="359"/>
      <c r="AF649" s="359"/>
      <c r="AG649" s="359"/>
      <c r="AH649" s="359"/>
    </row>
    <row r="650" spans="28:34" x14ac:dyDescent="0.2">
      <c r="AB650" s="359"/>
      <c r="AC650" s="359"/>
      <c r="AD650" s="359"/>
      <c r="AE650" s="359"/>
      <c r="AF650" s="359"/>
      <c r="AG650" s="359"/>
      <c r="AH650" s="359"/>
    </row>
    <row r="651" spans="28:34" x14ac:dyDescent="0.2">
      <c r="AB651" s="359"/>
      <c r="AC651" s="359"/>
      <c r="AD651" s="359"/>
      <c r="AE651" s="359"/>
      <c r="AF651" s="359"/>
      <c r="AG651" s="359"/>
      <c r="AH651" s="359"/>
    </row>
    <row r="652" spans="28:34" x14ac:dyDescent="0.2">
      <c r="AB652" s="359"/>
      <c r="AC652" s="359"/>
      <c r="AD652" s="359"/>
      <c r="AE652" s="359"/>
      <c r="AF652" s="359"/>
      <c r="AG652" s="359"/>
      <c r="AH652" s="359"/>
    </row>
    <row r="653" spans="28:34" x14ac:dyDescent="0.2">
      <c r="AB653" s="359"/>
      <c r="AC653" s="359"/>
      <c r="AD653" s="359"/>
      <c r="AE653" s="359"/>
      <c r="AF653" s="359"/>
      <c r="AG653" s="359"/>
      <c r="AH653" s="359"/>
    </row>
    <row r="654" spans="28:34" x14ac:dyDescent="0.2">
      <c r="AB654" s="359"/>
      <c r="AC654" s="359"/>
      <c r="AD654" s="359"/>
      <c r="AE654" s="359"/>
      <c r="AF654" s="359"/>
      <c r="AG654" s="359"/>
      <c r="AH654" s="359"/>
    </row>
    <row r="655" spans="28:34" x14ac:dyDescent="0.2">
      <c r="AB655" s="359"/>
      <c r="AC655" s="359"/>
      <c r="AD655" s="359"/>
      <c r="AE655" s="359"/>
      <c r="AF655" s="359"/>
      <c r="AG655" s="359"/>
      <c r="AH655" s="359"/>
    </row>
    <row r="656" spans="28:34" x14ac:dyDescent="0.2">
      <c r="AB656" s="359"/>
      <c r="AC656" s="359"/>
      <c r="AD656" s="359"/>
      <c r="AE656" s="359"/>
      <c r="AF656" s="359"/>
      <c r="AG656" s="359"/>
      <c r="AH656" s="359"/>
    </row>
    <row r="657" spans="28:34" x14ac:dyDescent="0.2">
      <c r="AB657" s="359"/>
      <c r="AC657" s="359"/>
      <c r="AD657" s="359"/>
      <c r="AE657" s="359"/>
      <c r="AF657" s="359"/>
      <c r="AG657" s="359"/>
      <c r="AH657" s="359"/>
    </row>
    <row r="658" spans="28:34" x14ac:dyDescent="0.2">
      <c r="AB658" s="359"/>
      <c r="AC658" s="359"/>
      <c r="AD658" s="359"/>
      <c r="AE658" s="359"/>
      <c r="AF658" s="359"/>
      <c r="AG658" s="359"/>
      <c r="AH658" s="359"/>
    </row>
    <row r="659" spans="28:34" x14ac:dyDescent="0.2">
      <c r="AB659" s="359"/>
      <c r="AC659" s="359"/>
      <c r="AD659" s="359"/>
      <c r="AE659" s="359"/>
      <c r="AF659" s="359"/>
      <c r="AG659" s="359"/>
      <c r="AH659" s="359"/>
    </row>
    <row r="660" spans="28:34" x14ac:dyDescent="0.2">
      <c r="AB660" s="359"/>
      <c r="AC660" s="359"/>
      <c r="AD660" s="359"/>
      <c r="AE660" s="359"/>
      <c r="AF660" s="359"/>
      <c r="AG660" s="359"/>
      <c r="AH660" s="359"/>
    </row>
    <row r="661" spans="28:34" x14ac:dyDescent="0.2">
      <c r="AB661" s="359"/>
      <c r="AC661" s="359"/>
      <c r="AD661" s="359"/>
      <c r="AE661" s="359"/>
      <c r="AF661" s="359"/>
      <c r="AG661" s="359"/>
      <c r="AH661" s="359"/>
    </row>
    <row r="662" spans="28:34" x14ac:dyDescent="0.2">
      <c r="AB662" s="359"/>
      <c r="AC662" s="359"/>
      <c r="AD662" s="359"/>
      <c r="AE662" s="359"/>
      <c r="AF662" s="359"/>
      <c r="AG662" s="359"/>
      <c r="AH662" s="359"/>
    </row>
    <row r="663" spans="28:34" x14ac:dyDescent="0.2">
      <c r="AB663" s="359"/>
      <c r="AC663" s="359"/>
      <c r="AD663" s="359"/>
      <c r="AE663" s="359"/>
      <c r="AF663" s="359"/>
      <c r="AG663" s="359"/>
      <c r="AH663" s="359"/>
    </row>
    <row r="664" spans="28:34" x14ac:dyDescent="0.2">
      <c r="AB664" s="359"/>
      <c r="AC664" s="359"/>
      <c r="AD664" s="359"/>
      <c r="AE664" s="359"/>
      <c r="AF664" s="359"/>
      <c r="AG664" s="359"/>
      <c r="AH664" s="359"/>
    </row>
    <row r="665" spans="28:34" x14ac:dyDescent="0.2">
      <c r="AB665" s="359"/>
      <c r="AC665" s="359"/>
      <c r="AD665" s="359"/>
      <c r="AE665" s="359"/>
      <c r="AF665" s="359"/>
      <c r="AG665" s="359"/>
      <c r="AH665" s="359"/>
    </row>
    <row r="666" spans="28:34" x14ac:dyDescent="0.2">
      <c r="AB666" s="359"/>
      <c r="AC666" s="359"/>
      <c r="AD666" s="359"/>
      <c r="AE666" s="359"/>
      <c r="AF666" s="359"/>
      <c r="AG666" s="359"/>
      <c r="AH666" s="359"/>
    </row>
    <row r="667" spans="28:34" x14ac:dyDescent="0.2">
      <c r="AB667" s="359"/>
      <c r="AC667" s="359"/>
      <c r="AD667" s="359"/>
      <c r="AE667" s="359"/>
      <c r="AF667" s="359"/>
      <c r="AG667" s="359"/>
      <c r="AH667" s="359"/>
    </row>
    <row r="668" spans="28:34" x14ac:dyDescent="0.2">
      <c r="AB668" s="359"/>
      <c r="AC668" s="359"/>
      <c r="AD668" s="359"/>
      <c r="AE668" s="359"/>
      <c r="AF668" s="359"/>
      <c r="AG668" s="359"/>
      <c r="AH668" s="359"/>
    </row>
    <row r="669" spans="28:34" x14ac:dyDescent="0.2">
      <c r="AB669" s="359"/>
      <c r="AC669" s="359"/>
      <c r="AD669" s="359"/>
      <c r="AE669" s="359"/>
      <c r="AF669" s="359"/>
      <c r="AG669" s="359"/>
      <c r="AH669" s="359"/>
    </row>
    <row r="670" spans="28:34" x14ac:dyDescent="0.2">
      <c r="AB670" s="359"/>
      <c r="AC670" s="359"/>
      <c r="AD670" s="359"/>
      <c r="AE670" s="359"/>
      <c r="AF670" s="359"/>
      <c r="AG670" s="359"/>
      <c r="AH670" s="359"/>
    </row>
    <row r="671" spans="28:34" x14ac:dyDescent="0.2">
      <c r="AB671" s="359"/>
      <c r="AC671" s="359"/>
      <c r="AD671" s="359"/>
      <c r="AE671" s="359"/>
      <c r="AF671" s="359"/>
      <c r="AG671" s="359"/>
      <c r="AH671" s="359"/>
    </row>
    <row r="672" spans="28:34" x14ac:dyDescent="0.2">
      <c r="AB672" s="359"/>
      <c r="AC672" s="359"/>
      <c r="AD672" s="359"/>
      <c r="AE672" s="359"/>
      <c r="AF672" s="359"/>
      <c r="AG672" s="359"/>
      <c r="AH672" s="359"/>
    </row>
    <row r="673" spans="28:34" x14ac:dyDescent="0.2">
      <c r="AB673" s="359"/>
      <c r="AC673" s="359"/>
      <c r="AD673" s="359"/>
      <c r="AE673" s="359"/>
      <c r="AF673" s="359"/>
      <c r="AG673" s="359"/>
      <c r="AH673" s="359"/>
    </row>
    <row r="674" spans="28:34" x14ac:dyDescent="0.2">
      <c r="AB674" s="359"/>
      <c r="AC674" s="359"/>
      <c r="AD674" s="359"/>
      <c r="AE674" s="359"/>
      <c r="AF674" s="359"/>
      <c r="AG674" s="359"/>
      <c r="AH674" s="359"/>
    </row>
    <row r="675" spans="28:34" x14ac:dyDescent="0.2">
      <c r="AB675" s="359"/>
      <c r="AC675" s="359"/>
      <c r="AD675" s="359"/>
      <c r="AE675" s="359"/>
      <c r="AF675" s="359"/>
      <c r="AG675" s="359"/>
      <c r="AH675" s="359"/>
    </row>
    <row r="676" spans="28:34" x14ac:dyDescent="0.2">
      <c r="AB676" s="359"/>
      <c r="AC676" s="359"/>
      <c r="AD676" s="359"/>
      <c r="AE676" s="359"/>
      <c r="AF676" s="359"/>
      <c r="AG676" s="359"/>
      <c r="AH676" s="359"/>
    </row>
    <row r="677" spans="28:34" x14ac:dyDescent="0.2">
      <c r="AB677" s="359"/>
      <c r="AC677" s="359"/>
      <c r="AD677" s="359"/>
      <c r="AE677" s="359"/>
      <c r="AF677" s="359"/>
      <c r="AG677" s="359"/>
      <c r="AH677" s="359"/>
    </row>
    <row r="678" spans="28:34" x14ac:dyDescent="0.2">
      <c r="AB678" s="359"/>
      <c r="AC678" s="359"/>
      <c r="AD678" s="359"/>
      <c r="AE678" s="359"/>
      <c r="AF678" s="359"/>
      <c r="AG678" s="359"/>
      <c r="AH678" s="359"/>
    </row>
    <row r="679" spans="28:34" x14ac:dyDescent="0.2">
      <c r="AB679" s="359"/>
      <c r="AC679" s="359"/>
      <c r="AD679" s="359"/>
      <c r="AE679" s="359"/>
      <c r="AF679" s="359"/>
      <c r="AG679" s="359"/>
      <c r="AH679" s="359"/>
    </row>
    <row r="680" spans="28:34" x14ac:dyDescent="0.2">
      <c r="AB680" s="359"/>
      <c r="AC680" s="359"/>
      <c r="AD680" s="359"/>
      <c r="AE680" s="359"/>
      <c r="AF680" s="359"/>
      <c r="AG680" s="359"/>
      <c r="AH680" s="359"/>
    </row>
    <row r="681" spans="28:34" x14ac:dyDescent="0.2">
      <c r="AB681" s="359"/>
      <c r="AC681" s="359"/>
      <c r="AD681" s="359"/>
      <c r="AE681" s="359"/>
      <c r="AF681" s="359"/>
      <c r="AG681" s="359"/>
      <c r="AH681" s="359"/>
    </row>
    <row r="682" spans="28:34" x14ac:dyDescent="0.2">
      <c r="AB682" s="359"/>
      <c r="AC682" s="359"/>
      <c r="AD682" s="359"/>
      <c r="AE682" s="359"/>
      <c r="AF682" s="359"/>
      <c r="AG682" s="359"/>
      <c r="AH682" s="359"/>
    </row>
    <row r="683" spans="28:34" x14ac:dyDescent="0.2">
      <c r="AB683" s="359"/>
      <c r="AC683" s="359"/>
      <c r="AD683" s="359"/>
      <c r="AE683" s="359"/>
      <c r="AF683" s="359"/>
      <c r="AG683" s="359"/>
      <c r="AH683" s="359"/>
    </row>
    <row r="684" spans="28:34" x14ac:dyDescent="0.2">
      <c r="AB684" s="359"/>
      <c r="AC684" s="359"/>
      <c r="AD684" s="359"/>
      <c r="AE684" s="359"/>
      <c r="AF684" s="359"/>
      <c r="AG684" s="359"/>
      <c r="AH684" s="359"/>
    </row>
    <row r="685" spans="28:34" x14ac:dyDescent="0.2">
      <c r="AB685" s="359"/>
      <c r="AC685" s="359"/>
      <c r="AD685" s="359"/>
      <c r="AE685" s="359"/>
      <c r="AF685" s="359"/>
      <c r="AG685" s="359"/>
      <c r="AH685" s="359"/>
    </row>
    <row r="686" spans="28:34" x14ac:dyDescent="0.2">
      <c r="AB686" s="359"/>
      <c r="AC686" s="359"/>
      <c r="AD686" s="359"/>
      <c r="AE686" s="359"/>
      <c r="AF686" s="359"/>
      <c r="AG686" s="359"/>
      <c r="AH686" s="359"/>
    </row>
    <row r="687" spans="28:34" x14ac:dyDescent="0.2">
      <c r="AB687" s="359"/>
      <c r="AC687" s="359"/>
      <c r="AD687" s="359"/>
      <c r="AE687" s="359"/>
      <c r="AF687" s="359"/>
      <c r="AG687" s="359"/>
      <c r="AH687" s="359"/>
    </row>
    <row r="688" spans="28:34" x14ac:dyDescent="0.2">
      <c r="AB688" s="359"/>
      <c r="AC688" s="359"/>
      <c r="AD688" s="359"/>
      <c r="AE688" s="359"/>
      <c r="AF688" s="359"/>
      <c r="AG688" s="359"/>
      <c r="AH688" s="359"/>
    </row>
    <row r="689" spans="28:34" x14ac:dyDescent="0.2">
      <c r="AB689" s="359"/>
      <c r="AC689" s="359"/>
      <c r="AD689" s="359"/>
      <c r="AE689" s="359"/>
      <c r="AF689" s="359"/>
      <c r="AG689" s="359"/>
      <c r="AH689" s="359"/>
    </row>
    <row r="690" spans="28:34" x14ac:dyDescent="0.2">
      <c r="AB690" s="359"/>
      <c r="AC690" s="359"/>
      <c r="AD690" s="359"/>
      <c r="AE690" s="359"/>
      <c r="AF690" s="359"/>
      <c r="AG690" s="359"/>
      <c r="AH690" s="359"/>
    </row>
    <row r="691" spans="28:34" x14ac:dyDescent="0.2">
      <c r="AB691" s="359"/>
      <c r="AC691" s="359"/>
      <c r="AD691" s="359"/>
      <c r="AE691" s="359"/>
      <c r="AF691" s="359"/>
      <c r="AG691" s="359"/>
      <c r="AH691" s="359"/>
    </row>
    <row r="692" spans="28:34" x14ac:dyDescent="0.2">
      <c r="AB692" s="359"/>
      <c r="AC692" s="359"/>
      <c r="AD692" s="359"/>
      <c r="AE692" s="359"/>
      <c r="AF692" s="359"/>
      <c r="AG692" s="359"/>
      <c r="AH692" s="359"/>
    </row>
    <row r="693" spans="28:34" x14ac:dyDescent="0.2">
      <c r="AB693" s="359"/>
      <c r="AC693" s="359"/>
      <c r="AD693" s="359"/>
      <c r="AE693" s="359"/>
      <c r="AF693" s="359"/>
      <c r="AG693" s="359"/>
      <c r="AH693" s="359"/>
    </row>
    <row r="694" spans="28:34" x14ac:dyDescent="0.2">
      <c r="AB694" s="359"/>
      <c r="AC694" s="359"/>
      <c r="AD694" s="359"/>
      <c r="AE694" s="359"/>
      <c r="AF694" s="359"/>
      <c r="AG694" s="359"/>
      <c r="AH694" s="359"/>
    </row>
    <row r="695" spans="28:34" x14ac:dyDescent="0.2">
      <c r="AB695" s="359"/>
      <c r="AC695" s="359"/>
      <c r="AD695" s="359"/>
      <c r="AE695" s="359"/>
      <c r="AF695" s="359"/>
      <c r="AG695" s="359"/>
      <c r="AH695" s="359"/>
    </row>
    <row r="696" spans="28:34" x14ac:dyDescent="0.2">
      <c r="AB696" s="359"/>
      <c r="AC696" s="359"/>
      <c r="AD696" s="359"/>
      <c r="AE696" s="359"/>
      <c r="AF696" s="359"/>
      <c r="AG696" s="359"/>
      <c r="AH696" s="359"/>
    </row>
    <row r="697" spans="28:34" x14ac:dyDescent="0.2">
      <c r="AB697" s="359"/>
      <c r="AC697" s="359"/>
      <c r="AD697" s="359"/>
      <c r="AE697" s="359"/>
      <c r="AF697" s="359"/>
      <c r="AG697" s="359"/>
      <c r="AH697" s="359"/>
    </row>
    <row r="698" spans="28:34" x14ac:dyDescent="0.2">
      <c r="AB698" s="359"/>
      <c r="AC698" s="359"/>
      <c r="AD698" s="359"/>
      <c r="AE698" s="359"/>
      <c r="AF698" s="359"/>
      <c r="AG698" s="359"/>
      <c r="AH698" s="359"/>
    </row>
    <row r="699" spans="28:34" x14ac:dyDescent="0.2">
      <c r="AB699" s="359"/>
      <c r="AC699" s="359"/>
      <c r="AD699" s="359"/>
      <c r="AE699" s="359"/>
      <c r="AF699" s="359"/>
      <c r="AG699" s="359"/>
      <c r="AH699" s="359"/>
    </row>
    <row r="700" spans="28:34" x14ac:dyDescent="0.2">
      <c r="AB700" s="359"/>
      <c r="AC700" s="359"/>
      <c r="AD700" s="359"/>
      <c r="AE700" s="359"/>
      <c r="AF700" s="359"/>
      <c r="AG700" s="359"/>
      <c r="AH700" s="359"/>
    </row>
    <row r="701" spans="28:34" x14ac:dyDescent="0.2">
      <c r="AB701" s="359"/>
      <c r="AC701" s="359"/>
      <c r="AD701" s="359"/>
      <c r="AE701" s="359"/>
      <c r="AF701" s="359"/>
      <c r="AG701" s="359"/>
      <c r="AH701" s="359"/>
    </row>
    <row r="702" spans="28:34" x14ac:dyDescent="0.2">
      <c r="AB702" s="359"/>
      <c r="AC702" s="359"/>
      <c r="AD702" s="359"/>
      <c r="AE702" s="359"/>
      <c r="AF702" s="359"/>
      <c r="AG702" s="359"/>
      <c r="AH702" s="359"/>
    </row>
    <row r="703" spans="28:34" x14ac:dyDescent="0.2">
      <c r="AB703" s="359"/>
      <c r="AC703" s="359"/>
      <c r="AD703" s="359"/>
      <c r="AE703" s="359"/>
      <c r="AF703" s="359"/>
      <c r="AG703" s="359"/>
      <c r="AH703" s="359"/>
    </row>
    <row r="704" spans="28:34" x14ac:dyDescent="0.2">
      <c r="AB704" s="359"/>
      <c r="AC704" s="359"/>
      <c r="AD704" s="359"/>
      <c r="AE704" s="359"/>
      <c r="AF704" s="359"/>
      <c r="AG704" s="359"/>
      <c r="AH704" s="359"/>
    </row>
    <row r="705" spans="28:34" x14ac:dyDescent="0.2">
      <c r="AB705" s="359"/>
      <c r="AC705" s="359"/>
      <c r="AD705" s="359"/>
      <c r="AE705" s="359"/>
      <c r="AF705" s="359"/>
      <c r="AG705" s="359"/>
      <c r="AH705" s="359"/>
    </row>
    <row r="706" spans="28:34" x14ac:dyDescent="0.2">
      <c r="AB706" s="359"/>
      <c r="AC706" s="359"/>
      <c r="AD706" s="359"/>
      <c r="AE706" s="359"/>
      <c r="AF706" s="359"/>
      <c r="AG706" s="359"/>
      <c r="AH706" s="359"/>
    </row>
    <row r="707" spans="28:34" x14ac:dyDescent="0.2">
      <c r="AB707" s="359"/>
      <c r="AC707" s="359"/>
      <c r="AD707" s="359"/>
      <c r="AE707" s="359"/>
      <c r="AF707" s="359"/>
      <c r="AG707" s="359"/>
      <c r="AH707" s="359"/>
    </row>
    <row r="708" spans="28:34" x14ac:dyDescent="0.2">
      <c r="AB708" s="359"/>
      <c r="AC708" s="359"/>
      <c r="AD708" s="359"/>
      <c r="AE708" s="359"/>
      <c r="AF708" s="359"/>
      <c r="AG708" s="359"/>
      <c r="AH708" s="359"/>
    </row>
    <row r="709" spans="28:34" x14ac:dyDescent="0.2">
      <c r="AB709" s="359"/>
      <c r="AC709" s="359"/>
      <c r="AD709" s="359"/>
      <c r="AE709" s="359"/>
      <c r="AF709" s="359"/>
      <c r="AG709" s="359"/>
      <c r="AH709" s="359"/>
    </row>
    <row r="710" spans="28:34" x14ac:dyDescent="0.2">
      <c r="AB710" s="359"/>
      <c r="AC710" s="359"/>
      <c r="AD710" s="359"/>
      <c r="AE710" s="359"/>
      <c r="AF710" s="359"/>
      <c r="AG710" s="359"/>
      <c r="AH710" s="359"/>
    </row>
    <row r="711" spans="28:34" x14ac:dyDescent="0.2">
      <c r="AB711" s="359"/>
      <c r="AC711" s="359"/>
      <c r="AD711" s="359"/>
      <c r="AE711" s="359"/>
      <c r="AF711" s="359"/>
      <c r="AG711" s="359"/>
      <c r="AH711" s="359"/>
    </row>
    <row r="712" spans="28:34" x14ac:dyDescent="0.2">
      <c r="AB712" s="359"/>
      <c r="AC712" s="359"/>
      <c r="AD712" s="359"/>
      <c r="AE712" s="359"/>
      <c r="AF712" s="359"/>
      <c r="AG712" s="359"/>
      <c r="AH712" s="359"/>
    </row>
    <row r="713" spans="28:34" x14ac:dyDescent="0.2">
      <c r="AB713" s="359"/>
      <c r="AC713" s="359"/>
      <c r="AD713" s="359"/>
      <c r="AE713" s="359"/>
      <c r="AF713" s="359"/>
      <c r="AG713" s="359"/>
      <c r="AH713" s="359"/>
    </row>
    <row r="714" spans="28:34" x14ac:dyDescent="0.2">
      <c r="AB714" s="359"/>
      <c r="AC714" s="359"/>
      <c r="AD714" s="359"/>
      <c r="AE714" s="359"/>
      <c r="AF714" s="359"/>
      <c r="AG714" s="359"/>
      <c r="AH714" s="359"/>
    </row>
    <row r="715" spans="28:34" x14ac:dyDescent="0.2">
      <c r="AB715" s="359"/>
      <c r="AC715" s="359"/>
      <c r="AD715" s="359"/>
      <c r="AE715" s="359"/>
      <c r="AF715" s="359"/>
      <c r="AG715" s="359"/>
      <c r="AH715" s="359"/>
    </row>
    <row r="716" spans="28:34" x14ac:dyDescent="0.2">
      <c r="AB716" s="359"/>
      <c r="AC716" s="359"/>
      <c r="AD716" s="359"/>
      <c r="AE716" s="359"/>
      <c r="AF716" s="359"/>
      <c r="AG716" s="359"/>
      <c r="AH716" s="359"/>
    </row>
    <row r="717" spans="28:34" x14ac:dyDescent="0.2">
      <c r="AB717" s="359"/>
      <c r="AC717" s="359"/>
      <c r="AD717" s="359"/>
      <c r="AE717" s="359"/>
      <c r="AF717" s="359"/>
      <c r="AG717" s="359"/>
      <c r="AH717" s="359"/>
    </row>
    <row r="718" spans="28:34" x14ac:dyDescent="0.2">
      <c r="AB718" s="359"/>
      <c r="AC718" s="359"/>
      <c r="AD718" s="359"/>
      <c r="AE718" s="359"/>
      <c r="AF718" s="359"/>
      <c r="AG718" s="359"/>
      <c r="AH718" s="359"/>
    </row>
    <row r="719" spans="28:34" x14ac:dyDescent="0.2">
      <c r="AB719" s="359"/>
      <c r="AC719" s="359"/>
      <c r="AD719" s="359"/>
      <c r="AE719" s="359"/>
      <c r="AF719" s="359"/>
      <c r="AG719" s="359"/>
      <c r="AH719" s="359"/>
    </row>
    <row r="720" spans="28:34" x14ac:dyDescent="0.2">
      <c r="AB720" s="359"/>
      <c r="AC720" s="359"/>
      <c r="AD720" s="359"/>
      <c r="AE720" s="359"/>
      <c r="AF720" s="359"/>
      <c r="AG720" s="359"/>
      <c r="AH720" s="359"/>
    </row>
    <row r="721" spans="28:34" x14ac:dyDescent="0.2">
      <c r="AB721" s="359"/>
      <c r="AC721" s="359"/>
      <c r="AD721" s="359"/>
      <c r="AE721" s="359"/>
      <c r="AF721" s="359"/>
      <c r="AG721" s="359"/>
      <c r="AH721" s="359"/>
    </row>
    <row r="722" spans="28:34" x14ac:dyDescent="0.2">
      <c r="AB722" s="359"/>
      <c r="AC722" s="359"/>
      <c r="AD722" s="359"/>
      <c r="AE722" s="359"/>
      <c r="AF722" s="359"/>
      <c r="AG722" s="359"/>
      <c r="AH722" s="359"/>
    </row>
    <row r="723" spans="28:34" x14ac:dyDescent="0.2">
      <c r="AB723" s="359"/>
      <c r="AC723" s="359"/>
      <c r="AD723" s="359"/>
      <c r="AE723" s="359"/>
      <c r="AF723" s="359"/>
      <c r="AG723" s="359"/>
      <c r="AH723" s="359"/>
    </row>
    <row r="724" spans="28:34" x14ac:dyDescent="0.2">
      <c r="AB724" s="359"/>
      <c r="AC724" s="359"/>
      <c r="AD724" s="359"/>
      <c r="AE724" s="359"/>
      <c r="AF724" s="359"/>
      <c r="AG724" s="359"/>
      <c r="AH724" s="359"/>
    </row>
    <row r="725" spans="28:34" x14ac:dyDescent="0.2">
      <c r="AB725" s="359"/>
      <c r="AC725" s="359"/>
      <c r="AD725" s="359"/>
      <c r="AE725" s="359"/>
      <c r="AF725" s="359"/>
      <c r="AG725" s="359"/>
      <c r="AH725" s="359"/>
    </row>
    <row r="726" spans="28:34" x14ac:dyDescent="0.2">
      <c r="AB726" s="359"/>
      <c r="AC726" s="359"/>
      <c r="AD726" s="359"/>
      <c r="AE726" s="359"/>
      <c r="AF726" s="359"/>
      <c r="AG726" s="359"/>
      <c r="AH726" s="359"/>
    </row>
    <row r="727" spans="28:34" x14ac:dyDescent="0.2">
      <c r="AB727" s="359"/>
      <c r="AC727" s="359"/>
      <c r="AD727" s="359"/>
      <c r="AE727" s="359"/>
      <c r="AF727" s="359"/>
      <c r="AG727" s="359"/>
      <c r="AH727" s="359"/>
    </row>
    <row r="728" spans="28:34" x14ac:dyDescent="0.2">
      <c r="AB728" s="359"/>
      <c r="AC728" s="359"/>
      <c r="AD728" s="359"/>
      <c r="AE728" s="359"/>
      <c r="AF728" s="359"/>
      <c r="AG728" s="359"/>
      <c r="AH728" s="359"/>
    </row>
    <row r="729" spans="28:34" x14ac:dyDescent="0.2">
      <c r="AB729" s="359"/>
      <c r="AC729" s="359"/>
      <c r="AD729" s="359"/>
      <c r="AE729" s="359"/>
      <c r="AF729" s="359"/>
      <c r="AG729" s="359"/>
      <c r="AH729" s="359"/>
    </row>
    <row r="730" spans="28:34" x14ac:dyDescent="0.2">
      <c r="AB730" s="359"/>
      <c r="AC730" s="359"/>
      <c r="AD730" s="359"/>
      <c r="AE730" s="359"/>
      <c r="AF730" s="359"/>
      <c r="AG730" s="359"/>
      <c r="AH730" s="359"/>
    </row>
    <row r="731" spans="28:34" x14ac:dyDescent="0.2">
      <c r="AB731" s="359"/>
      <c r="AC731" s="359"/>
      <c r="AD731" s="359"/>
      <c r="AE731" s="359"/>
      <c r="AF731" s="359"/>
      <c r="AG731" s="359"/>
      <c r="AH731" s="359"/>
    </row>
    <row r="732" spans="28:34" x14ac:dyDescent="0.2">
      <c r="AB732" s="359"/>
      <c r="AC732" s="359"/>
      <c r="AD732" s="359"/>
      <c r="AE732" s="359"/>
      <c r="AF732" s="359"/>
      <c r="AG732" s="359"/>
      <c r="AH732" s="359"/>
    </row>
    <row r="733" spans="28:34" x14ac:dyDescent="0.2">
      <c r="AB733" s="359"/>
      <c r="AC733" s="359"/>
      <c r="AD733" s="359"/>
      <c r="AE733" s="359"/>
      <c r="AF733" s="359"/>
      <c r="AG733" s="359"/>
      <c r="AH733" s="359"/>
    </row>
    <row r="734" spans="28:34" x14ac:dyDescent="0.2">
      <c r="AB734" s="359"/>
      <c r="AC734" s="359"/>
      <c r="AD734" s="359"/>
      <c r="AE734" s="359"/>
      <c r="AF734" s="359"/>
      <c r="AG734" s="359"/>
      <c r="AH734" s="359"/>
    </row>
    <row r="735" spans="28:34" x14ac:dyDescent="0.2">
      <c r="AB735" s="359"/>
      <c r="AC735" s="359"/>
      <c r="AD735" s="359"/>
      <c r="AE735" s="359"/>
      <c r="AF735" s="359"/>
      <c r="AG735" s="359"/>
      <c r="AH735" s="359"/>
    </row>
    <row r="736" spans="28:34" x14ac:dyDescent="0.2">
      <c r="AB736" s="359"/>
      <c r="AC736" s="359"/>
      <c r="AD736" s="359"/>
      <c r="AE736" s="359"/>
      <c r="AF736" s="359"/>
      <c r="AG736" s="359"/>
      <c r="AH736" s="359"/>
    </row>
    <row r="737" spans="28:34" x14ac:dyDescent="0.2">
      <c r="AB737" s="359"/>
      <c r="AC737" s="359"/>
      <c r="AD737" s="359"/>
      <c r="AE737" s="359"/>
      <c r="AF737" s="359"/>
      <c r="AG737" s="359"/>
      <c r="AH737" s="359"/>
    </row>
    <row r="738" spans="28:34" x14ac:dyDescent="0.2">
      <c r="AB738" s="359"/>
      <c r="AC738" s="359"/>
      <c r="AD738" s="359"/>
      <c r="AE738" s="359"/>
      <c r="AF738" s="359"/>
      <c r="AG738" s="359"/>
      <c r="AH738" s="359"/>
    </row>
    <row r="739" spans="28:34" x14ac:dyDescent="0.2">
      <c r="AB739" s="359"/>
      <c r="AC739" s="359"/>
      <c r="AD739" s="359"/>
      <c r="AE739" s="359"/>
      <c r="AF739" s="359"/>
      <c r="AG739" s="359"/>
      <c r="AH739" s="359"/>
    </row>
    <row r="740" spans="28:34" x14ac:dyDescent="0.2">
      <c r="AB740" s="359"/>
      <c r="AC740" s="359"/>
      <c r="AD740" s="359"/>
      <c r="AE740" s="359"/>
      <c r="AF740" s="359"/>
      <c r="AG740" s="359"/>
      <c r="AH740" s="359"/>
    </row>
    <row r="741" spans="28:34" x14ac:dyDescent="0.2">
      <c r="AB741" s="359"/>
      <c r="AC741" s="359"/>
      <c r="AD741" s="359"/>
      <c r="AE741" s="359"/>
      <c r="AF741" s="359"/>
      <c r="AG741" s="359"/>
      <c r="AH741" s="359"/>
    </row>
    <row r="742" spans="28:34" x14ac:dyDescent="0.2">
      <c r="AB742" s="359"/>
      <c r="AC742" s="359"/>
      <c r="AD742" s="359"/>
      <c r="AE742" s="359"/>
      <c r="AF742" s="359"/>
      <c r="AG742" s="359"/>
      <c r="AH742" s="359"/>
    </row>
    <row r="743" spans="28:34" x14ac:dyDescent="0.2">
      <c r="AB743" s="359"/>
      <c r="AC743" s="359"/>
      <c r="AD743" s="359"/>
      <c r="AE743" s="359"/>
      <c r="AF743" s="359"/>
      <c r="AG743" s="359"/>
      <c r="AH743" s="359"/>
    </row>
    <row r="744" spans="28:34" x14ac:dyDescent="0.2">
      <c r="AB744" s="359"/>
      <c r="AC744" s="359"/>
      <c r="AD744" s="359"/>
      <c r="AE744" s="359"/>
      <c r="AF744" s="359"/>
      <c r="AG744" s="359"/>
      <c r="AH744" s="359"/>
    </row>
    <row r="745" spans="28:34" x14ac:dyDescent="0.2">
      <c r="AB745" s="359"/>
      <c r="AC745" s="359"/>
      <c r="AD745" s="359"/>
      <c r="AE745" s="359"/>
      <c r="AF745" s="359"/>
      <c r="AG745" s="359"/>
      <c r="AH745" s="359"/>
    </row>
    <row r="746" spans="28:34" x14ac:dyDescent="0.2">
      <c r="AB746" s="359"/>
      <c r="AC746" s="359"/>
      <c r="AD746" s="359"/>
      <c r="AE746" s="359"/>
      <c r="AF746" s="359"/>
      <c r="AG746" s="359"/>
      <c r="AH746" s="359"/>
    </row>
    <row r="747" spans="28:34" x14ac:dyDescent="0.2">
      <c r="AB747" s="359"/>
      <c r="AC747" s="359"/>
      <c r="AD747" s="359"/>
      <c r="AE747" s="359"/>
      <c r="AF747" s="359"/>
      <c r="AG747" s="359"/>
      <c r="AH747" s="359"/>
    </row>
    <row r="748" spans="28:34" x14ac:dyDescent="0.2">
      <c r="AB748" s="359"/>
      <c r="AC748" s="359"/>
      <c r="AD748" s="359"/>
      <c r="AE748" s="359"/>
      <c r="AF748" s="359"/>
      <c r="AG748" s="359"/>
      <c r="AH748" s="359"/>
    </row>
    <row r="749" spans="28:34" x14ac:dyDescent="0.2">
      <c r="AB749" s="359"/>
      <c r="AC749" s="359"/>
      <c r="AD749" s="359"/>
      <c r="AE749" s="359"/>
      <c r="AF749" s="359"/>
      <c r="AG749" s="359"/>
      <c r="AH749" s="359"/>
    </row>
    <row r="750" spans="28:34" x14ac:dyDescent="0.2">
      <c r="AB750" s="359"/>
      <c r="AC750" s="359"/>
      <c r="AD750" s="359"/>
      <c r="AE750" s="359"/>
      <c r="AF750" s="359"/>
      <c r="AG750" s="359"/>
      <c r="AH750" s="359"/>
    </row>
    <row r="751" spans="28:34" x14ac:dyDescent="0.2">
      <c r="AB751" s="359"/>
      <c r="AC751" s="359"/>
      <c r="AD751" s="359"/>
      <c r="AE751" s="359"/>
      <c r="AF751" s="359"/>
      <c r="AG751" s="359"/>
      <c r="AH751" s="359"/>
    </row>
    <row r="752" spans="28:34" x14ac:dyDescent="0.2">
      <c r="AB752" s="359"/>
      <c r="AC752" s="359"/>
      <c r="AD752" s="359"/>
      <c r="AE752" s="359"/>
      <c r="AF752" s="359"/>
      <c r="AG752" s="359"/>
      <c r="AH752" s="359"/>
    </row>
    <row r="753" spans="28:34" x14ac:dyDescent="0.2">
      <c r="AB753" s="359"/>
      <c r="AC753" s="359"/>
      <c r="AD753" s="359"/>
      <c r="AE753" s="359"/>
      <c r="AF753" s="359"/>
      <c r="AG753" s="359"/>
      <c r="AH753" s="359"/>
    </row>
    <row r="754" spans="28:34" x14ac:dyDescent="0.2">
      <c r="AB754" s="359"/>
      <c r="AC754" s="359"/>
      <c r="AD754" s="359"/>
      <c r="AE754" s="359"/>
      <c r="AF754" s="359"/>
      <c r="AG754" s="359"/>
      <c r="AH754" s="359"/>
    </row>
    <row r="755" spans="28:34" x14ac:dyDescent="0.2">
      <c r="AB755" s="359"/>
      <c r="AC755" s="359"/>
      <c r="AD755" s="359"/>
      <c r="AE755" s="359"/>
      <c r="AF755" s="359"/>
      <c r="AG755" s="359"/>
      <c r="AH755" s="359"/>
    </row>
    <row r="756" spans="28:34" x14ac:dyDescent="0.2">
      <c r="AB756" s="359"/>
      <c r="AC756" s="359"/>
      <c r="AD756" s="359"/>
      <c r="AE756" s="359"/>
      <c r="AF756" s="359"/>
      <c r="AG756" s="359"/>
      <c r="AH756" s="359"/>
    </row>
    <row r="757" spans="28:34" x14ac:dyDescent="0.2">
      <c r="AB757" s="359"/>
      <c r="AC757" s="359"/>
      <c r="AD757" s="359"/>
      <c r="AE757" s="359"/>
      <c r="AF757" s="359"/>
      <c r="AG757" s="359"/>
      <c r="AH757" s="359"/>
    </row>
    <row r="758" spans="28:34" x14ac:dyDescent="0.2">
      <c r="AB758" s="359"/>
      <c r="AC758" s="359"/>
      <c r="AD758" s="359"/>
      <c r="AE758" s="359"/>
      <c r="AF758" s="359"/>
      <c r="AG758" s="359"/>
      <c r="AH758" s="359"/>
    </row>
    <row r="759" spans="28:34" x14ac:dyDescent="0.2">
      <c r="AB759" s="359"/>
      <c r="AC759" s="359"/>
      <c r="AD759" s="359"/>
      <c r="AE759" s="359"/>
      <c r="AF759" s="359"/>
      <c r="AG759" s="359"/>
      <c r="AH759" s="359"/>
    </row>
    <row r="760" spans="28:34" x14ac:dyDescent="0.2">
      <c r="AB760" s="359"/>
      <c r="AC760" s="359"/>
      <c r="AD760" s="359"/>
      <c r="AE760" s="359"/>
      <c r="AF760" s="359"/>
      <c r="AG760" s="359"/>
      <c r="AH760" s="359"/>
    </row>
    <row r="761" spans="28:34" x14ac:dyDescent="0.2">
      <c r="AB761" s="359"/>
      <c r="AC761" s="359"/>
      <c r="AD761" s="359"/>
      <c r="AE761" s="359"/>
      <c r="AF761" s="359"/>
      <c r="AG761" s="359"/>
      <c r="AH761" s="359"/>
    </row>
    <row r="762" spans="28:34" x14ac:dyDescent="0.2">
      <c r="AB762" s="359"/>
      <c r="AC762" s="359"/>
      <c r="AD762" s="359"/>
      <c r="AE762" s="359"/>
      <c r="AF762" s="359"/>
      <c r="AG762" s="359"/>
      <c r="AH762" s="359"/>
    </row>
    <row r="763" spans="28:34" x14ac:dyDescent="0.2">
      <c r="AB763" s="359"/>
      <c r="AC763" s="359"/>
      <c r="AD763" s="359"/>
      <c r="AE763" s="359"/>
      <c r="AF763" s="359"/>
      <c r="AG763" s="359"/>
      <c r="AH763" s="359"/>
    </row>
    <row r="764" spans="28:34" x14ac:dyDescent="0.2">
      <c r="AB764" s="359"/>
      <c r="AC764" s="359"/>
      <c r="AD764" s="359"/>
      <c r="AE764" s="359"/>
      <c r="AF764" s="359"/>
      <c r="AG764" s="359"/>
      <c r="AH764" s="359"/>
    </row>
    <row r="765" spans="28:34" x14ac:dyDescent="0.2">
      <c r="AB765" s="359"/>
      <c r="AC765" s="359"/>
      <c r="AD765" s="359"/>
      <c r="AE765" s="359"/>
      <c r="AF765" s="359"/>
      <c r="AG765" s="359"/>
      <c r="AH765" s="359"/>
    </row>
    <row r="766" spans="28:34" x14ac:dyDescent="0.2">
      <c r="AB766" s="359"/>
      <c r="AC766" s="359"/>
      <c r="AD766" s="359"/>
      <c r="AE766" s="359"/>
      <c r="AF766" s="359"/>
      <c r="AG766" s="359"/>
      <c r="AH766" s="359"/>
    </row>
    <row r="767" spans="28:34" x14ac:dyDescent="0.2">
      <c r="AB767" s="359"/>
      <c r="AC767" s="359"/>
      <c r="AD767" s="359"/>
      <c r="AE767" s="359"/>
      <c r="AF767" s="359"/>
      <c r="AG767" s="359"/>
      <c r="AH767" s="359"/>
    </row>
    <row r="768" spans="28:34" x14ac:dyDescent="0.2">
      <c r="AB768" s="359"/>
      <c r="AC768" s="359"/>
      <c r="AD768" s="359"/>
      <c r="AE768" s="359"/>
      <c r="AF768" s="359"/>
      <c r="AG768" s="359"/>
      <c r="AH768" s="359"/>
    </row>
    <row r="769" spans="28:34" x14ac:dyDescent="0.2">
      <c r="AB769" s="359"/>
      <c r="AC769" s="359"/>
      <c r="AD769" s="359"/>
      <c r="AE769" s="359"/>
      <c r="AF769" s="359"/>
      <c r="AG769" s="359"/>
      <c r="AH769" s="359"/>
    </row>
    <row r="770" spans="28:34" x14ac:dyDescent="0.2">
      <c r="AB770" s="359"/>
      <c r="AC770" s="359"/>
      <c r="AD770" s="359"/>
      <c r="AE770" s="359"/>
      <c r="AF770" s="359"/>
      <c r="AG770" s="359"/>
      <c r="AH770" s="359"/>
    </row>
    <row r="771" spans="28:34" x14ac:dyDescent="0.2">
      <c r="AB771" s="359"/>
      <c r="AC771" s="359"/>
      <c r="AD771" s="359"/>
      <c r="AE771" s="359"/>
      <c r="AF771" s="359"/>
      <c r="AG771" s="359"/>
      <c r="AH771" s="359"/>
    </row>
    <row r="772" spans="28:34" x14ac:dyDescent="0.2">
      <c r="AB772" s="359"/>
      <c r="AC772" s="359"/>
      <c r="AD772" s="359"/>
      <c r="AE772" s="359"/>
      <c r="AF772" s="359"/>
      <c r="AG772" s="359"/>
      <c r="AH772" s="359"/>
    </row>
    <row r="773" spans="28:34" x14ac:dyDescent="0.2">
      <c r="AB773" s="359"/>
      <c r="AC773" s="359"/>
      <c r="AD773" s="359"/>
      <c r="AE773" s="359"/>
      <c r="AF773" s="359"/>
      <c r="AG773" s="359"/>
      <c r="AH773" s="359"/>
    </row>
    <row r="774" spans="28:34" x14ac:dyDescent="0.2">
      <c r="AB774" s="359"/>
      <c r="AC774" s="359"/>
      <c r="AD774" s="359"/>
      <c r="AE774" s="359"/>
      <c r="AF774" s="359"/>
      <c r="AG774" s="359"/>
      <c r="AH774" s="359"/>
    </row>
    <row r="775" spans="28:34" x14ac:dyDescent="0.2">
      <c r="AB775" s="359"/>
      <c r="AC775" s="359"/>
      <c r="AD775" s="359"/>
      <c r="AE775" s="359"/>
      <c r="AF775" s="359"/>
      <c r="AG775" s="359"/>
      <c r="AH775" s="359"/>
    </row>
    <row r="776" spans="28:34" x14ac:dyDescent="0.2">
      <c r="AB776" s="359"/>
      <c r="AC776" s="359"/>
      <c r="AD776" s="359"/>
      <c r="AE776" s="359"/>
      <c r="AF776" s="359"/>
      <c r="AG776" s="359"/>
      <c r="AH776" s="359"/>
    </row>
    <row r="777" spans="28:34" x14ac:dyDescent="0.2">
      <c r="AB777" s="359"/>
      <c r="AC777" s="359"/>
      <c r="AD777" s="359"/>
      <c r="AE777" s="359"/>
      <c r="AF777" s="359"/>
      <c r="AG777" s="359"/>
      <c r="AH777" s="359"/>
    </row>
    <row r="778" spans="28:34" x14ac:dyDescent="0.2">
      <c r="AB778" s="359"/>
      <c r="AC778" s="359"/>
      <c r="AD778" s="359"/>
      <c r="AE778" s="359"/>
      <c r="AF778" s="359"/>
      <c r="AG778" s="359"/>
      <c r="AH778" s="359"/>
    </row>
    <row r="779" spans="28:34" x14ac:dyDescent="0.2">
      <c r="AB779" s="359"/>
      <c r="AC779" s="359"/>
      <c r="AD779" s="359"/>
      <c r="AE779" s="359"/>
      <c r="AF779" s="359"/>
      <c r="AG779" s="359"/>
      <c r="AH779" s="359"/>
    </row>
    <row r="780" spans="28:34" x14ac:dyDescent="0.2">
      <c r="AB780" s="359"/>
      <c r="AC780" s="359"/>
      <c r="AD780" s="359"/>
      <c r="AE780" s="359"/>
      <c r="AF780" s="359"/>
      <c r="AG780" s="359"/>
      <c r="AH780" s="359"/>
    </row>
    <row r="781" spans="28:34" x14ac:dyDescent="0.2">
      <c r="AB781" s="359"/>
      <c r="AC781" s="359"/>
      <c r="AD781" s="359"/>
      <c r="AE781" s="359"/>
      <c r="AF781" s="359"/>
      <c r="AG781" s="359"/>
      <c r="AH781" s="359"/>
    </row>
    <row r="782" spans="28:34" x14ac:dyDescent="0.2">
      <c r="AB782" s="359"/>
      <c r="AC782" s="359"/>
      <c r="AD782" s="359"/>
      <c r="AE782" s="359"/>
      <c r="AF782" s="359"/>
      <c r="AG782" s="359"/>
      <c r="AH782" s="359"/>
    </row>
    <row r="783" spans="28:34" x14ac:dyDescent="0.2">
      <c r="AB783" s="359"/>
      <c r="AC783" s="359"/>
      <c r="AD783" s="359"/>
      <c r="AE783" s="359"/>
      <c r="AF783" s="359"/>
      <c r="AG783" s="359"/>
      <c r="AH783" s="359"/>
    </row>
    <row r="784" spans="28:34" x14ac:dyDescent="0.2">
      <c r="AB784" s="359"/>
      <c r="AC784" s="359"/>
      <c r="AD784" s="359"/>
      <c r="AE784" s="359"/>
      <c r="AF784" s="359"/>
      <c r="AG784" s="359"/>
      <c r="AH784" s="359"/>
    </row>
    <row r="785" spans="28:34" x14ac:dyDescent="0.2">
      <c r="AB785" s="359"/>
      <c r="AC785" s="359"/>
      <c r="AD785" s="359"/>
      <c r="AE785" s="359"/>
      <c r="AF785" s="359"/>
      <c r="AG785" s="359"/>
      <c r="AH785" s="359"/>
    </row>
    <row r="786" spans="28:34" x14ac:dyDescent="0.2">
      <c r="AB786" s="359"/>
      <c r="AC786" s="359"/>
      <c r="AD786" s="359"/>
      <c r="AE786" s="359"/>
      <c r="AF786" s="359"/>
      <c r="AG786" s="359"/>
      <c r="AH786" s="359"/>
    </row>
    <row r="787" spans="28:34" x14ac:dyDescent="0.2">
      <c r="AB787" s="359"/>
      <c r="AC787" s="359"/>
      <c r="AD787" s="359"/>
      <c r="AE787" s="359"/>
      <c r="AF787" s="359"/>
      <c r="AG787" s="359"/>
      <c r="AH787" s="359"/>
    </row>
    <row r="788" spans="28:34" x14ac:dyDescent="0.2">
      <c r="AB788" s="359"/>
      <c r="AC788" s="359"/>
      <c r="AD788" s="359"/>
      <c r="AE788" s="359"/>
      <c r="AF788" s="359"/>
      <c r="AG788" s="359"/>
      <c r="AH788" s="359"/>
    </row>
    <row r="789" spans="28:34" x14ac:dyDescent="0.2">
      <c r="AB789" s="359"/>
      <c r="AC789" s="359"/>
      <c r="AD789" s="359"/>
      <c r="AE789" s="359"/>
      <c r="AF789" s="359"/>
      <c r="AG789" s="359"/>
      <c r="AH789" s="359"/>
    </row>
    <row r="790" spans="28:34" x14ac:dyDescent="0.2">
      <c r="AB790" s="359"/>
      <c r="AC790" s="359"/>
      <c r="AD790" s="359"/>
      <c r="AE790" s="359"/>
      <c r="AF790" s="359"/>
      <c r="AG790" s="359"/>
      <c r="AH790" s="359"/>
    </row>
    <row r="791" spans="28:34" x14ac:dyDescent="0.2">
      <c r="AB791" s="359"/>
      <c r="AC791" s="359"/>
      <c r="AD791" s="359"/>
      <c r="AE791" s="359"/>
      <c r="AF791" s="359"/>
      <c r="AG791" s="359"/>
      <c r="AH791" s="359"/>
    </row>
    <row r="792" spans="28:34" x14ac:dyDescent="0.2">
      <c r="AB792" s="359"/>
      <c r="AC792" s="359"/>
      <c r="AD792" s="359"/>
      <c r="AE792" s="359"/>
      <c r="AF792" s="359"/>
      <c r="AG792" s="359"/>
      <c r="AH792" s="359"/>
    </row>
    <row r="793" spans="28:34" x14ac:dyDescent="0.2">
      <c r="AB793" s="359"/>
      <c r="AC793" s="359"/>
      <c r="AD793" s="359"/>
      <c r="AE793" s="359"/>
      <c r="AF793" s="359"/>
      <c r="AG793" s="359"/>
      <c r="AH793" s="359"/>
    </row>
    <row r="794" spans="28:34" x14ac:dyDescent="0.2">
      <c r="AB794" s="359"/>
      <c r="AC794" s="359"/>
      <c r="AD794" s="359"/>
      <c r="AE794" s="359"/>
      <c r="AF794" s="359"/>
      <c r="AG794" s="359"/>
      <c r="AH794" s="359"/>
    </row>
    <row r="795" spans="28:34" x14ac:dyDescent="0.2">
      <c r="AB795" s="359"/>
      <c r="AC795" s="359"/>
      <c r="AD795" s="359"/>
      <c r="AE795" s="359"/>
      <c r="AF795" s="359"/>
      <c r="AG795" s="359"/>
      <c r="AH795" s="359"/>
    </row>
    <row r="796" spans="28:34" x14ac:dyDescent="0.2">
      <c r="AB796" s="359"/>
      <c r="AC796" s="359"/>
      <c r="AD796" s="359"/>
      <c r="AE796" s="359"/>
      <c r="AF796" s="359"/>
      <c r="AG796" s="359"/>
      <c r="AH796" s="359"/>
    </row>
    <row r="797" spans="28:34" x14ac:dyDescent="0.2">
      <c r="AB797" s="359"/>
      <c r="AC797" s="359"/>
      <c r="AD797" s="359"/>
      <c r="AE797" s="359"/>
      <c r="AF797" s="359"/>
      <c r="AG797" s="359"/>
      <c r="AH797" s="359"/>
    </row>
    <row r="798" spans="28:34" x14ac:dyDescent="0.2">
      <c r="AB798" s="359"/>
      <c r="AC798" s="359"/>
      <c r="AD798" s="359"/>
      <c r="AE798" s="359"/>
      <c r="AF798" s="359"/>
      <c r="AG798" s="359"/>
      <c r="AH798" s="359"/>
    </row>
    <row r="799" spans="28:34" x14ac:dyDescent="0.2">
      <c r="AB799" s="359"/>
      <c r="AC799" s="359"/>
      <c r="AD799" s="359"/>
      <c r="AE799" s="359"/>
      <c r="AF799" s="359"/>
      <c r="AG799" s="359"/>
      <c r="AH799" s="359"/>
    </row>
    <row r="800" spans="28:34" x14ac:dyDescent="0.2">
      <c r="AB800" s="359"/>
      <c r="AC800" s="359"/>
      <c r="AD800" s="359"/>
      <c r="AE800" s="359"/>
      <c r="AF800" s="359"/>
      <c r="AG800" s="359"/>
      <c r="AH800" s="359"/>
    </row>
    <row r="801" spans="28:34" x14ac:dyDescent="0.2">
      <c r="AB801" s="359"/>
      <c r="AC801" s="359"/>
      <c r="AD801" s="359"/>
      <c r="AE801" s="359"/>
      <c r="AF801" s="359"/>
      <c r="AG801" s="359"/>
      <c r="AH801" s="359"/>
    </row>
    <row r="802" spans="28:34" x14ac:dyDescent="0.2">
      <c r="AB802" s="359"/>
      <c r="AC802" s="359"/>
      <c r="AD802" s="359"/>
      <c r="AE802" s="359"/>
      <c r="AF802" s="359"/>
      <c r="AG802" s="359"/>
      <c r="AH802" s="359"/>
    </row>
    <row r="803" spans="28:34" x14ac:dyDescent="0.2">
      <c r="AB803" s="359"/>
      <c r="AC803" s="359"/>
      <c r="AD803" s="359"/>
      <c r="AE803" s="359"/>
      <c r="AF803" s="359"/>
      <c r="AG803" s="359"/>
      <c r="AH803" s="359"/>
    </row>
    <row r="804" spans="28:34" x14ac:dyDescent="0.2">
      <c r="AB804" s="359"/>
      <c r="AC804" s="359"/>
      <c r="AD804" s="359"/>
      <c r="AE804" s="359"/>
      <c r="AF804" s="359"/>
      <c r="AG804" s="359"/>
      <c r="AH804" s="359"/>
    </row>
    <row r="805" spans="28:34" x14ac:dyDescent="0.2">
      <c r="AB805" s="359"/>
      <c r="AC805" s="359"/>
      <c r="AD805" s="359"/>
      <c r="AE805" s="359"/>
      <c r="AF805" s="359"/>
      <c r="AG805" s="359"/>
      <c r="AH805" s="359"/>
    </row>
    <row r="806" spans="28:34" x14ac:dyDescent="0.2">
      <c r="AB806" s="359"/>
      <c r="AC806" s="359"/>
      <c r="AD806" s="359"/>
      <c r="AE806" s="359"/>
      <c r="AF806" s="359"/>
      <c r="AG806" s="359"/>
      <c r="AH806" s="359"/>
    </row>
    <row r="807" spans="28:34" x14ac:dyDescent="0.2">
      <c r="AB807" s="359"/>
      <c r="AC807" s="359"/>
      <c r="AD807" s="359"/>
      <c r="AE807" s="359"/>
      <c r="AF807" s="359"/>
      <c r="AG807" s="359"/>
      <c r="AH807" s="359"/>
    </row>
    <row r="808" spans="28:34" x14ac:dyDescent="0.2">
      <c r="AB808" s="359"/>
      <c r="AC808" s="359"/>
      <c r="AD808" s="359"/>
      <c r="AE808" s="359"/>
      <c r="AF808" s="359"/>
      <c r="AG808" s="359"/>
      <c r="AH808" s="359"/>
    </row>
    <row r="809" spans="28:34" x14ac:dyDescent="0.2">
      <c r="AB809" s="359"/>
      <c r="AC809" s="359"/>
      <c r="AD809" s="359"/>
      <c r="AE809" s="359"/>
      <c r="AF809" s="359"/>
      <c r="AG809" s="359"/>
      <c r="AH809" s="359"/>
    </row>
    <row r="810" spans="28:34" x14ac:dyDescent="0.2">
      <c r="AB810" s="359"/>
      <c r="AC810" s="359"/>
      <c r="AD810" s="359"/>
      <c r="AE810" s="359"/>
      <c r="AF810" s="359"/>
      <c r="AG810" s="359"/>
      <c r="AH810" s="359"/>
    </row>
    <row r="811" spans="28:34" x14ac:dyDescent="0.2">
      <c r="AB811" s="359"/>
      <c r="AC811" s="359"/>
      <c r="AD811" s="359"/>
      <c r="AE811" s="359"/>
      <c r="AF811" s="359"/>
      <c r="AG811" s="359"/>
      <c r="AH811" s="359"/>
    </row>
    <row r="812" spans="28:34" x14ac:dyDescent="0.2">
      <c r="AB812" s="359"/>
      <c r="AC812" s="359"/>
      <c r="AD812" s="359"/>
      <c r="AE812" s="359"/>
      <c r="AF812" s="359"/>
      <c r="AG812" s="359"/>
      <c r="AH812" s="359"/>
    </row>
    <row r="813" spans="28:34" x14ac:dyDescent="0.2">
      <c r="AB813" s="359"/>
      <c r="AC813" s="359"/>
      <c r="AD813" s="359"/>
      <c r="AE813" s="359"/>
      <c r="AF813" s="359"/>
      <c r="AG813" s="359"/>
      <c r="AH813" s="359"/>
    </row>
    <row r="814" spans="28:34" x14ac:dyDescent="0.2">
      <c r="AB814" s="359"/>
      <c r="AC814" s="359"/>
      <c r="AD814" s="359"/>
      <c r="AE814" s="359"/>
      <c r="AF814" s="359"/>
      <c r="AG814" s="359"/>
      <c r="AH814" s="359"/>
    </row>
    <row r="815" spans="28:34" x14ac:dyDescent="0.2">
      <c r="AB815" s="359"/>
      <c r="AC815" s="359"/>
      <c r="AD815" s="359"/>
      <c r="AE815" s="359"/>
      <c r="AF815" s="359"/>
      <c r="AG815" s="359"/>
      <c r="AH815" s="359"/>
    </row>
    <row r="816" spans="28:34" x14ac:dyDescent="0.2">
      <c r="AB816" s="359"/>
      <c r="AC816" s="359"/>
      <c r="AD816" s="359"/>
      <c r="AE816" s="359"/>
      <c r="AF816" s="359"/>
      <c r="AG816" s="359"/>
      <c r="AH816" s="359"/>
    </row>
    <row r="817" spans="28:34" x14ac:dyDescent="0.2">
      <c r="AB817" s="359"/>
      <c r="AC817" s="359"/>
      <c r="AD817" s="359"/>
      <c r="AE817" s="359"/>
      <c r="AF817" s="359"/>
      <c r="AG817" s="359"/>
      <c r="AH817" s="359"/>
    </row>
    <row r="818" spans="28:34" x14ac:dyDescent="0.2">
      <c r="AB818" s="359"/>
      <c r="AC818" s="359"/>
      <c r="AD818" s="359"/>
      <c r="AE818" s="359"/>
      <c r="AF818" s="359"/>
      <c r="AG818" s="359"/>
      <c r="AH818" s="359"/>
    </row>
    <row r="819" spans="28:34" x14ac:dyDescent="0.2">
      <c r="AB819" s="359"/>
      <c r="AC819" s="359"/>
      <c r="AD819" s="359"/>
      <c r="AE819" s="359"/>
      <c r="AF819" s="359"/>
      <c r="AG819" s="359"/>
      <c r="AH819" s="359"/>
    </row>
    <row r="820" spans="28:34" x14ac:dyDescent="0.2">
      <c r="AB820" s="359"/>
      <c r="AC820" s="359"/>
      <c r="AD820" s="359"/>
      <c r="AE820" s="359"/>
      <c r="AF820" s="359"/>
      <c r="AG820" s="359"/>
      <c r="AH820" s="359"/>
    </row>
    <row r="821" spans="28:34" x14ac:dyDescent="0.2">
      <c r="AB821" s="359"/>
      <c r="AC821" s="359"/>
      <c r="AD821" s="359"/>
      <c r="AE821" s="359"/>
      <c r="AF821" s="359"/>
      <c r="AG821" s="359"/>
      <c r="AH821" s="359"/>
    </row>
    <row r="822" spans="28:34" x14ac:dyDescent="0.2">
      <c r="AB822" s="359"/>
      <c r="AC822" s="359"/>
      <c r="AD822" s="359"/>
      <c r="AE822" s="359"/>
      <c r="AF822" s="359"/>
      <c r="AG822" s="359"/>
      <c r="AH822" s="359"/>
    </row>
    <row r="823" spans="28:34" x14ac:dyDescent="0.2">
      <c r="AB823" s="359"/>
      <c r="AC823" s="359"/>
      <c r="AD823" s="359"/>
      <c r="AE823" s="359"/>
      <c r="AF823" s="359"/>
      <c r="AG823" s="359"/>
      <c r="AH823" s="359"/>
    </row>
    <row r="824" spans="28:34" x14ac:dyDescent="0.2">
      <c r="AB824" s="359"/>
      <c r="AC824" s="359"/>
      <c r="AD824" s="359"/>
      <c r="AE824" s="359"/>
      <c r="AF824" s="359"/>
      <c r="AG824" s="359"/>
      <c r="AH824" s="359"/>
    </row>
    <row r="825" spans="28:34" x14ac:dyDescent="0.2">
      <c r="AB825" s="359"/>
      <c r="AC825" s="359"/>
      <c r="AD825" s="359"/>
      <c r="AE825" s="359"/>
      <c r="AF825" s="359"/>
      <c r="AG825" s="359"/>
      <c r="AH825" s="359"/>
    </row>
    <row r="826" spans="28:34" x14ac:dyDescent="0.2">
      <c r="AB826" s="359"/>
      <c r="AC826" s="359"/>
      <c r="AD826" s="359"/>
      <c r="AE826" s="359"/>
      <c r="AF826" s="359"/>
      <c r="AG826" s="359"/>
      <c r="AH826" s="359"/>
    </row>
    <row r="827" spans="28:34" x14ac:dyDescent="0.2">
      <c r="AB827" s="359"/>
      <c r="AC827" s="359"/>
      <c r="AD827" s="359"/>
      <c r="AE827" s="359"/>
      <c r="AF827" s="359"/>
      <c r="AG827" s="359"/>
      <c r="AH827" s="359"/>
    </row>
    <row r="828" spans="28:34" x14ac:dyDescent="0.2">
      <c r="AB828" s="359"/>
      <c r="AC828" s="359"/>
      <c r="AD828" s="359"/>
      <c r="AE828" s="359"/>
      <c r="AF828" s="359"/>
      <c r="AG828" s="359"/>
      <c r="AH828" s="359"/>
    </row>
    <row r="829" spans="28:34" x14ac:dyDescent="0.2">
      <c r="AB829" s="359"/>
      <c r="AC829" s="359"/>
      <c r="AD829" s="359"/>
      <c r="AE829" s="359"/>
      <c r="AF829" s="359"/>
      <c r="AG829" s="359"/>
      <c r="AH829" s="359"/>
    </row>
    <row r="830" spans="28:34" x14ac:dyDescent="0.2">
      <c r="AB830" s="359"/>
      <c r="AC830" s="359"/>
      <c r="AD830" s="359"/>
      <c r="AE830" s="359"/>
      <c r="AF830" s="359"/>
      <c r="AG830" s="359"/>
      <c r="AH830" s="359"/>
    </row>
    <row r="831" spans="28:34" x14ac:dyDescent="0.2">
      <c r="AB831" s="359"/>
      <c r="AC831" s="359"/>
      <c r="AD831" s="359"/>
      <c r="AE831" s="359"/>
      <c r="AF831" s="359"/>
      <c r="AG831" s="359"/>
      <c r="AH831" s="359"/>
    </row>
    <row r="832" spans="28:34" x14ac:dyDescent="0.2">
      <c r="AB832" s="359"/>
      <c r="AC832" s="359"/>
      <c r="AD832" s="359"/>
      <c r="AE832" s="359"/>
      <c r="AF832" s="359"/>
      <c r="AG832" s="359"/>
      <c r="AH832" s="359"/>
    </row>
    <row r="833" spans="28:34" x14ac:dyDescent="0.2">
      <c r="AB833" s="359"/>
      <c r="AC833" s="359"/>
      <c r="AD833" s="359"/>
      <c r="AE833" s="359"/>
      <c r="AF833" s="359"/>
      <c r="AG833" s="359"/>
      <c r="AH833" s="359"/>
    </row>
    <row r="834" spans="28:34" x14ac:dyDescent="0.2">
      <c r="AB834" s="359"/>
      <c r="AC834" s="359"/>
      <c r="AD834" s="359"/>
      <c r="AE834" s="359"/>
      <c r="AF834" s="359"/>
      <c r="AG834" s="359"/>
      <c r="AH834" s="359"/>
    </row>
    <row r="835" spans="28:34" x14ac:dyDescent="0.2">
      <c r="AB835" s="359"/>
      <c r="AC835" s="359"/>
      <c r="AD835" s="359"/>
      <c r="AE835" s="359"/>
      <c r="AF835" s="359"/>
      <c r="AG835" s="359"/>
      <c r="AH835" s="359"/>
    </row>
    <row r="836" spans="28:34" x14ac:dyDescent="0.2">
      <c r="AB836" s="359"/>
      <c r="AC836" s="359"/>
      <c r="AD836" s="359"/>
      <c r="AE836" s="359"/>
      <c r="AF836" s="359"/>
      <c r="AG836" s="359"/>
      <c r="AH836" s="359"/>
    </row>
    <row r="837" spans="28:34" x14ac:dyDescent="0.2">
      <c r="AB837" s="359"/>
      <c r="AC837" s="359"/>
      <c r="AD837" s="359"/>
      <c r="AE837" s="359"/>
      <c r="AF837" s="359"/>
      <c r="AG837" s="359"/>
      <c r="AH837" s="359"/>
    </row>
    <row r="838" spans="28:34" x14ac:dyDescent="0.2">
      <c r="AB838" s="359"/>
      <c r="AC838" s="359"/>
      <c r="AD838" s="359"/>
      <c r="AE838" s="359"/>
      <c r="AF838" s="359"/>
      <c r="AG838" s="359"/>
      <c r="AH838" s="359"/>
    </row>
    <row r="839" spans="28:34" x14ac:dyDescent="0.2">
      <c r="AB839" s="359"/>
      <c r="AC839" s="359"/>
      <c r="AD839" s="359"/>
      <c r="AE839" s="359"/>
      <c r="AF839" s="359"/>
      <c r="AG839" s="359"/>
      <c r="AH839" s="359"/>
    </row>
    <row r="840" spans="28:34" x14ac:dyDescent="0.2">
      <c r="AB840" s="359"/>
      <c r="AC840" s="359"/>
      <c r="AD840" s="359"/>
      <c r="AE840" s="359"/>
      <c r="AF840" s="359"/>
      <c r="AG840" s="359"/>
      <c r="AH840" s="359"/>
    </row>
    <row r="841" spans="28:34" x14ac:dyDescent="0.2">
      <c r="AB841" s="359"/>
      <c r="AC841" s="359"/>
      <c r="AD841" s="359"/>
      <c r="AE841" s="359"/>
      <c r="AF841" s="359"/>
      <c r="AG841" s="359"/>
      <c r="AH841" s="359"/>
    </row>
    <row r="842" spans="28:34" x14ac:dyDescent="0.2">
      <c r="AB842" s="359"/>
      <c r="AC842" s="359"/>
      <c r="AD842" s="359"/>
      <c r="AE842" s="359"/>
      <c r="AF842" s="359"/>
      <c r="AG842" s="359"/>
      <c r="AH842" s="359"/>
    </row>
    <row r="843" spans="28:34" x14ac:dyDescent="0.2">
      <c r="AB843" s="359"/>
      <c r="AC843" s="359"/>
      <c r="AD843" s="359"/>
      <c r="AE843" s="359"/>
      <c r="AF843" s="359"/>
      <c r="AG843" s="359"/>
      <c r="AH843" s="359"/>
    </row>
    <row r="844" spans="28:34" x14ac:dyDescent="0.2">
      <c r="AB844" s="359"/>
      <c r="AC844" s="359"/>
      <c r="AD844" s="359"/>
      <c r="AE844" s="359"/>
      <c r="AF844" s="359"/>
      <c r="AG844" s="359"/>
      <c r="AH844" s="359"/>
    </row>
    <row r="845" spans="28:34" x14ac:dyDescent="0.2">
      <c r="AB845" s="359"/>
      <c r="AC845" s="359"/>
      <c r="AD845" s="359"/>
      <c r="AE845" s="359"/>
      <c r="AF845" s="359"/>
      <c r="AG845" s="359"/>
      <c r="AH845" s="359"/>
    </row>
    <row r="846" spans="28:34" x14ac:dyDescent="0.2">
      <c r="AB846" s="359"/>
      <c r="AC846" s="359"/>
      <c r="AD846" s="359"/>
      <c r="AE846" s="359"/>
      <c r="AF846" s="359"/>
      <c r="AG846" s="359"/>
      <c r="AH846" s="359"/>
    </row>
    <row r="847" spans="28:34" x14ac:dyDescent="0.2">
      <c r="AB847" s="359"/>
      <c r="AC847" s="359"/>
      <c r="AD847" s="359"/>
      <c r="AE847" s="359"/>
      <c r="AF847" s="359"/>
      <c r="AG847" s="359"/>
      <c r="AH847" s="359"/>
    </row>
    <row r="848" spans="28:34" x14ac:dyDescent="0.2">
      <c r="AB848" s="359"/>
      <c r="AC848" s="359"/>
      <c r="AD848" s="359"/>
      <c r="AE848" s="359"/>
      <c r="AF848" s="359"/>
      <c r="AG848" s="359"/>
      <c r="AH848" s="359"/>
    </row>
    <row r="849" spans="28:34" x14ac:dyDescent="0.2">
      <c r="AB849" s="359"/>
      <c r="AC849" s="359"/>
      <c r="AD849" s="359"/>
      <c r="AE849" s="359"/>
      <c r="AF849" s="359"/>
      <c r="AG849" s="359"/>
      <c r="AH849" s="359"/>
    </row>
    <row r="850" spans="28:34" x14ac:dyDescent="0.2">
      <c r="AB850" s="359"/>
      <c r="AC850" s="359"/>
      <c r="AD850" s="359"/>
      <c r="AE850" s="359"/>
      <c r="AF850" s="359"/>
      <c r="AG850" s="359"/>
      <c r="AH850" s="359"/>
    </row>
    <row r="851" spans="28:34" x14ac:dyDescent="0.2">
      <c r="AB851" s="359"/>
      <c r="AC851" s="359"/>
      <c r="AD851" s="359"/>
      <c r="AE851" s="359"/>
      <c r="AF851" s="359"/>
      <c r="AG851" s="359"/>
      <c r="AH851" s="359"/>
    </row>
    <row r="852" spans="28:34" x14ac:dyDescent="0.2">
      <c r="AB852" s="359"/>
      <c r="AC852" s="359"/>
      <c r="AD852" s="359"/>
      <c r="AE852" s="359"/>
      <c r="AF852" s="359"/>
      <c r="AG852" s="359"/>
      <c r="AH852" s="359"/>
    </row>
    <row r="853" spans="28:34" x14ac:dyDescent="0.2">
      <c r="AB853" s="359"/>
      <c r="AC853" s="359"/>
      <c r="AD853" s="359"/>
      <c r="AE853" s="359"/>
      <c r="AF853" s="359"/>
      <c r="AG853" s="359"/>
      <c r="AH853" s="359"/>
    </row>
    <row r="854" spans="28:34" x14ac:dyDescent="0.2">
      <c r="AB854" s="359"/>
      <c r="AC854" s="359"/>
      <c r="AD854" s="359"/>
      <c r="AE854" s="359"/>
      <c r="AF854" s="359"/>
      <c r="AG854" s="359"/>
      <c r="AH854" s="359"/>
    </row>
    <row r="855" spans="28:34" x14ac:dyDescent="0.2">
      <c r="AB855" s="359"/>
      <c r="AC855" s="359"/>
      <c r="AD855" s="359"/>
      <c r="AE855" s="359"/>
      <c r="AF855" s="359"/>
      <c r="AG855" s="359"/>
      <c r="AH855" s="359"/>
    </row>
    <row r="856" spans="28:34" x14ac:dyDescent="0.2">
      <c r="AB856" s="359"/>
      <c r="AC856" s="359"/>
      <c r="AD856" s="359"/>
      <c r="AE856" s="359"/>
      <c r="AF856" s="359"/>
      <c r="AG856" s="359"/>
      <c r="AH856" s="359"/>
    </row>
    <row r="857" spans="28:34" x14ac:dyDescent="0.2">
      <c r="AB857" s="359"/>
      <c r="AC857" s="359"/>
      <c r="AD857" s="359"/>
      <c r="AE857" s="359"/>
      <c r="AF857" s="359"/>
      <c r="AG857" s="359"/>
      <c r="AH857" s="359"/>
    </row>
    <row r="858" spans="28:34" x14ac:dyDescent="0.2">
      <c r="AB858" s="359"/>
      <c r="AC858" s="359"/>
      <c r="AD858" s="359"/>
      <c r="AE858" s="359"/>
      <c r="AF858" s="359"/>
      <c r="AG858" s="359"/>
      <c r="AH858" s="359"/>
    </row>
    <row r="859" spans="28:34" x14ac:dyDescent="0.2">
      <c r="AB859" s="359"/>
      <c r="AC859" s="359"/>
      <c r="AD859" s="359"/>
      <c r="AE859" s="359"/>
      <c r="AF859" s="359"/>
      <c r="AG859" s="359"/>
      <c r="AH859" s="359"/>
    </row>
    <row r="860" spans="28:34" x14ac:dyDescent="0.2">
      <c r="AB860" s="359"/>
      <c r="AC860" s="359"/>
      <c r="AD860" s="359"/>
      <c r="AE860" s="359"/>
      <c r="AF860" s="359"/>
      <c r="AG860" s="359"/>
      <c r="AH860" s="359"/>
    </row>
    <row r="861" spans="28:34" x14ac:dyDescent="0.2">
      <c r="AB861" s="359"/>
      <c r="AC861" s="359"/>
      <c r="AD861" s="359"/>
      <c r="AE861" s="359"/>
      <c r="AF861" s="359"/>
      <c r="AG861" s="359"/>
      <c r="AH861" s="359"/>
    </row>
    <row r="862" spans="28:34" x14ac:dyDescent="0.2">
      <c r="AB862" s="359"/>
      <c r="AC862" s="359"/>
      <c r="AD862" s="359"/>
      <c r="AE862" s="359"/>
      <c r="AF862" s="359"/>
      <c r="AG862" s="359"/>
      <c r="AH862" s="359"/>
    </row>
    <row r="863" spans="28:34" x14ac:dyDescent="0.2">
      <c r="AB863" s="359"/>
      <c r="AC863" s="359"/>
      <c r="AD863" s="359"/>
      <c r="AE863" s="359"/>
      <c r="AF863" s="359"/>
      <c r="AG863" s="359"/>
      <c r="AH863" s="359"/>
    </row>
    <row r="864" spans="28:34" x14ac:dyDescent="0.2">
      <c r="AB864" s="359"/>
      <c r="AC864" s="359"/>
      <c r="AD864" s="359"/>
      <c r="AE864" s="359"/>
      <c r="AF864" s="359"/>
      <c r="AG864" s="359"/>
      <c r="AH864" s="359"/>
    </row>
    <row r="865" spans="28:34" x14ac:dyDescent="0.2">
      <c r="AB865" s="359"/>
      <c r="AC865" s="359"/>
      <c r="AD865" s="359"/>
      <c r="AE865" s="359"/>
      <c r="AF865" s="359"/>
      <c r="AG865" s="359"/>
      <c r="AH865" s="359"/>
    </row>
    <row r="866" spans="28:34" x14ac:dyDescent="0.2">
      <c r="AB866" s="359"/>
      <c r="AC866" s="359"/>
      <c r="AD866" s="359"/>
      <c r="AE866" s="359"/>
      <c r="AF866" s="359"/>
      <c r="AG866" s="359"/>
      <c r="AH866" s="359"/>
    </row>
    <row r="867" spans="28:34" x14ac:dyDescent="0.2">
      <c r="AB867" s="359"/>
      <c r="AC867" s="359"/>
      <c r="AD867" s="359"/>
      <c r="AE867" s="359"/>
      <c r="AF867" s="359"/>
      <c r="AG867" s="359"/>
      <c r="AH867" s="359"/>
    </row>
    <row r="868" spans="28:34" x14ac:dyDescent="0.2">
      <c r="AB868" s="359"/>
      <c r="AC868" s="359"/>
      <c r="AD868" s="359"/>
      <c r="AE868" s="359"/>
      <c r="AF868" s="359"/>
      <c r="AG868" s="359"/>
      <c r="AH868" s="359"/>
    </row>
    <row r="869" spans="28:34" x14ac:dyDescent="0.2">
      <c r="AB869" s="359"/>
      <c r="AC869" s="359"/>
      <c r="AD869" s="359"/>
      <c r="AE869" s="359"/>
      <c r="AF869" s="359"/>
      <c r="AG869" s="359"/>
      <c r="AH869" s="359"/>
    </row>
    <row r="870" spans="28:34" x14ac:dyDescent="0.2">
      <c r="AB870" s="359"/>
      <c r="AC870" s="359"/>
      <c r="AD870" s="359"/>
      <c r="AE870" s="359"/>
      <c r="AF870" s="359"/>
      <c r="AG870" s="359"/>
      <c r="AH870" s="359"/>
    </row>
    <row r="871" spans="28:34" x14ac:dyDescent="0.2">
      <c r="AB871" s="359"/>
      <c r="AC871" s="359"/>
      <c r="AD871" s="359"/>
      <c r="AE871" s="359"/>
      <c r="AF871" s="359"/>
      <c r="AG871" s="359"/>
      <c r="AH871" s="359"/>
    </row>
    <row r="872" spans="28:34" x14ac:dyDescent="0.2">
      <c r="AB872" s="359"/>
      <c r="AC872" s="359"/>
      <c r="AD872" s="359"/>
      <c r="AE872" s="359"/>
      <c r="AF872" s="359"/>
      <c r="AG872" s="359"/>
      <c r="AH872" s="359"/>
    </row>
    <row r="873" spans="28:34" x14ac:dyDescent="0.2">
      <c r="AB873" s="359"/>
      <c r="AC873" s="359"/>
      <c r="AD873" s="359"/>
      <c r="AE873" s="359"/>
      <c r="AF873" s="359"/>
      <c r="AG873" s="359"/>
      <c r="AH873" s="359"/>
    </row>
    <row r="874" spans="28:34" x14ac:dyDescent="0.2">
      <c r="AB874" s="359"/>
      <c r="AC874" s="359"/>
      <c r="AD874" s="359"/>
      <c r="AE874" s="359"/>
      <c r="AF874" s="359"/>
      <c r="AG874" s="359"/>
      <c r="AH874" s="359"/>
    </row>
    <row r="875" spans="28:34" x14ac:dyDescent="0.2">
      <c r="AB875" s="359"/>
      <c r="AC875" s="359"/>
      <c r="AD875" s="359"/>
      <c r="AE875" s="359"/>
      <c r="AF875" s="359"/>
      <c r="AG875" s="359"/>
      <c r="AH875" s="359"/>
    </row>
    <row r="876" spans="28:34" x14ac:dyDescent="0.2">
      <c r="AB876" s="359"/>
      <c r="AC876" s="359"/>
      <c r="AD876" s="359"/>
      <c r="AE876" s="359"/>
      <c r="AF876" s="359"/>
      <c r="AG876" s="359"/>
      <c r="AH876" s="359"/>
    </row>
    <row r="877" spans="28:34" x14ac:dyDescent="0.2">
      <c r="AB877" s="359"/>
      <c r="AC877" s="359"/>
      <c r="AD877" s="359"/>
      <c r="AE877" s="359"/>
      <c r="AF877" s="359"/>
      <c r="AG877" s="359"/>
      <c r="AH877" s="359"/>
    </row>
    <row r="878" spans="28:34" x14ac:dyDescent="0.2">
      <c r="AB878" s="359"/>
      <c r="AC878" s="359"/>
      <c r="AD878" s="359"/>
      <c r="AE878" s="359"/>
      <c r="AF878" s="359"/>
      <c r="AG878" s="359"/>
      <c r="AH878" s="359"/>
    </row>
    <row r="879" spans="28:34" x14ac:dyDescent="0.2">
      <c r="AB879" s="359"/>
      <c r="AC879" s="359"/>
      <c r="AD879" s="359"/>
      <c r="AE879" s="359"/>
      <c r="AF879" s="359"/>
      <c r="AG879" s="359"/>
      <c r="AH879" s="359"/>
    </row>
    <row r="880" spans="28:34" x14ac:dyDescent="0.2">
      <c r="AB880" s="359"/>
      <c r="AC880" s="359"/>
      <c r="AD880" s="359"/>
      <c r="AE880" s="359"/>
      <c r="AF880" s="359"/>
      <c r="AG880" s="359"/>
      <c r="AH880" s="359"/>
    </row>
    <row r="881" spans="28:34" x14ac:dyDescent="0.2">
      <c r="AB881" s="359"/>
      <c r="AC881" s="359"/>
      <c r="AD881" s="359"/>
      <c r="AE881" s="359"/>
      <c r="AF881" s="359"/>
      <c r="AG881" s="359"/>
      <c r="AH881" s="359"/>
    </row>
    <row r="882" spans="28:34" x14ac:dyDescent="0.2">
      <c r="AB882" s="359"/>
      <c r="AC882" s="359"/>
      <c r="AD882" s="359"/>
      <c r="AE882" s="359"/>
      <c r="AF882" s="359"/>
      <c r="AG882" s="359"/>
      <c r="AH882" s="359"/>
    </row>
    <row r="883" spans="28:34" x14ac:dyDescent="0.2">
      <c r="AB883" s="359"/>
      <c r="AC883" s="359"/>
      <c r="AD883" s="359"/>
      <c r="AE883" s="359"/>
      <c r="AF883" s="359"/>
      <c r="AG883" s="359"/>
      <c r="AH883" s="359"/>
    </row>
    <row r="884" spans="28:34" x14ac:dyDescent="0.2">
      <c r="AB884" s="359"/>
      <c r="AC884" s="359"/>
      <c r="AD884" s="359"/>
      <c r="AE884" s="359"/>
      <c r="AF884" s="359"/>
      <c r="AG884" s="359"/>
      <c r="AH884" s="359"/>
    </row>
    <row r="885" spans="28:34" x14ac:dyDescent="0.2">
      <c r="AB885" s="359"/>
      <c r="AC885" s="359"/>
      <c r="AD885" s="359"/>
      <c r="AE885" s="359"/>
      <c r="AF885" s="359"/>
      <c r="AG885" s="359"/>
      <c r="AH885" s="359"/>
    </row>
    <row r="886" spans="28:34" x14ac:dyDescent="0.2">
      <c r="AB886" s="359"/>
      <c r="AC886" s="359"/>
      <c r="AD886" s="359"/>
      <c r="AE886" s="359"/>
      <c r="AF886" s="359"/>
      <c r="AG886" s="359"/>
      <c r="AH886" s="359"/>
    </row>
    <row r="887" spans="28:34" x14ac:dyDescent="0.2">
      <c r="AB887" s="359"/>
      <c r="AC887" s="359"/>
      <c r="AD887" s="359"/>
      <c r="AE887" s="359"/>
      <c r="AF887" s="359"/>
      <c r="AG887" s="359"/>
      <c r="AH887" s="359"/>
    </row>
    <row r="888" spans="28:34" x14ac:dyDescent="0.2">
      <c r="AB888" s="359"/>
      <c r="AC888" s="359"/>
      <c r="AD888" s="359"/>
      <c r="AE888" s="359"/>
      <c r="AF888" s="359"/>
      <c r="AG888" s="359"/>
      <c r="AH888" s="359"/>
    </row>
    <row r="889" spans="28:34" x14ac:dyDescent="0.2">
      <c r="AB889" s="359"/>
      <c r="AC889" s="359"/>
      <c r="AD889" s="359"/>
      <c r="AE889" s="359"/>
      <c r="AF889" s="359"/>
      <c r="AG889" s="359"/>
      <c r="AH889" s="359"/>
    </row>
    <row r="890" spans="28:34" x14ac:dyDescent="0.2">
      <c r="AB890" s="359"/>
      <c r="AC890" s="359"/>
      <c r="AD890" s="359"/>
      <c r="AE890" s="359"/>
      <c r="AF890" s="359"/>
      <c r="AG890" s="359"/>
      <c r="AH890" s="359"/>
    </row>
    <row r="891" spans="28:34" x14ac:dyDescent="0.2">
      <c r="AB891" s="359"/>
      <c r="AC891" s="359"/>
      <c r="AD891" s="359"/>
      <c r="AE891" s="359"/>
      <c r="AF891" s="359"/>
      <c r="AG891" s="359"/>
      <c r="AH891" s="359"/>
    </row>
    <row r="892" spans="28:34" x14ac:dyDescent="0.2">
      <c r="AB892" s="359"/>
      <c r="AC892" s="359"/>
      <c r="AD892" s="359"/>
      <c r="AE892" s="359"/>
      <c r="AF892" s="359"/>
      <c r="AG892" s="359"/>
      <c r="AH892" s="359"/>
    </row>
    <row r="893" spans="28:34" x14ac:dyDescent="0.2">
      <c r="AB893" s="359"/>
      <c r="AC893" s="359"/>
      <c r="AD893" s="359"/>
      <c r="AE893" s="359"/>
      <c r="AF893" s="359"/>
      <c r="AG893" s="359"/>
      <c r="AH893" s="359"/>
    </row>
    <row r="894" spans="28:34" x14ac:dyDescent="0.2">
      <c r="AB894" s="359"/>
      <c r="AC894" s="359"/>
      <c r="AD894" s="359"/>
      <c r="AE894" s="359"/>
      <c r="AF894" s="359"/>
      <c r="AG894" s="359"/>
      <c r="AH894" s="359"/>
    </row>
    <row r="895" spans="28:34" x14ac:dyDescent="0.2">
      <c r="AB895" s="359"/>
      <c r="AC895" s="359"/>
      <c r="AD895" s="359"/>
      <c r="AE895" s="359"/>
      <c r="AF895" s="359"/>
      <c r="AG895" s="359"/>
      <c r="AH895" s="359"/>
    </row>
    <row r="896" spans="28:34" x14ac:dyDescent="0.2">
      <c r="AB896" s="359"/>
      <c r="AC896" s="359"/>
      <c r="AD896" s="359"/>
      <c r="AE896" s="359"/>
      <c r="AF896" s="359"/>
      <c r="AG896" s="359"/>
      <c r="AH896" s="359"/>
    </row>
    <row r="897" spans="28:34" x14ac:dyDescent="0.2">
      <c r="AB897" s="359"/>
      <c r="AC897" s="359"/>
      <c r="AD897" s="359"/>
      <c r="AE897" s="359"/>
      <c r="AF897" s="359"/>
      <c r="AG897" s="359"/>
      <c r="AH897" s="359"/>
    </row>
    <row r="898" spans="28:34" x14ac:dyDescent="0.2">
      <c r="AB898" s="359"/>
      <c r="AC898" s="359"/>
      <c r="AD898" s="359"/>
      <c r="AE898" s="359"/>
      <c r="AF898" s="359"/>
      <c r="AG898" s="359"/>
      <c r="AH898" s="359"/>
    </row>
    <row r="899" spans="28:34" x14ac:dyDescent="0.2">
      <c r="AB899" s="359"/>
      <c r="AC899" s="359"/>
      <c r="AD899" s="359"/>
      <c r="AE899" s="359"/>
      <c r="AF899" s="359"/>
      <c r="AG899" s="359"/>
      <c r="AH899" s="359"/>
    </row>
    <row r="900" spans="28:34" x14ac:dyDescent="0.2">
      <c r="AB900" s="359"/>
      <c r="AC900" s="359"/>
      <c r="AD900" s="359"/>
      <c r="AE900" s="359"/>
      <c r="AF900" s="359"/>
      <c r="AG900" s="359"/>
      <c r="AH900" s="359"/>
    </row>
    <row r="901" spans="28:34" x14ac:dyDescent="0.2">
      <c r="AB901" s="359"/>
      <c r="AC901" s="359"/>
      <c r="AD901" s="359"/>
      <c r="AE901" s="359"/>
      <c r="AF901" s="359"/>
      <c r="AG901" s="359"/>
      <c r="AH901" s="359"/>
    </row>
    <row r="902" spans="28:34" x14ac:dyDescent="0.2">
      <c r="AB902" s="359"/>
      <c r="AC902" s="359"/>
      <c r="AD902" s="359"/>
      <c r="AE902" s="359"/>
      <c r="AF902" s="359"/>
      <c r="AG902" s="359"/>
      <c r="AH902" s="359"/>
    </row>
    <row r="903" spans="28:34" x14ac:dyDescent="0.2">
      <c r="AB903" s="359"/>
      <c r="AC903" s="359"/>
      <c r="AD903" s="359"/>
      <c r="AE903" s="359"/>
      <c r="AF903" s="359"/>
      <c r="AG903" s="359"/>
      <c r="AH903" s="359"/>
    </row>
    <row r="904" spans="28:34" x14ac:dyDescent="0.2">
      <c r="AB904" s="359"/>
      <c r="AC904" s="359"/>
      <c r="AD904" s="359"/>
      <c r="AE904" s="359"/>
      <c r="AF904" s="359"/>
      <c r="AG904" s="359"/>
      <c r="AH904" s="359"/>
    </row>
    <row r="905" spans="28:34" x14ac:dyDescent="0.2">
      <c r="AB905" s="359"/>
      <c r="AC905" s="359"/>
      <c r="AD905" s="359"/>
      <c r="AE905" s="359"/>
      <c r="AF905" s="359"/>
      <c r="AG905" s="359"/>
      <c r="AH905" s="359"/>
    </row>
    <row r="906" spans="28:34" x14ac:dyDescent="0.2">
      <c r="AB906" s="359"/>
      <c r="AC906" s="359"/>
      <c r="AD906" s="359"/>
      <c r="AE906" s="359"/>
      <c r="AF906" s="359"/>
      <c r="AG906" s="359"/>
      <c r="AH906" s="359"/>
    </row>
    <row r="907" spans="28:34" x14ac:dyDescent="0.2">
      <c r="AB907" s="359"/>
      <c r="AC907" s="359"/>
      <c r="AD907" s="359"/>
      <c r="AE907" s="359"/>
      <c r="AF907" s="359"/>
      <c r="AG907" s="359"/>
      <c r="AH907" s="359"/>
    </row>
    <row r="908" spans="28:34" x14ac:dyDescent="0.2">
      <c r="AB908" s="359"/>
      <c r="AC908" s="359"/>
      <c r="AD908" s="359"/>
      <c r="AE908" s="359"/>
      <c r="AF908" s="359"/>
      <c r="AG908" s="359"/>
      <c r="AH908" s="359"/>
    </row>
    <row r="909" spans="28:34" x14ac:dyDescent="0.2">
      <c r="AB909" s="359"/>
      <c r="AC909" s="359"/>
      <c r="AD909" s="359"/>
      <c r="AE909" s="359"/>
      <c r="AF909" s="359"/>
      <c r="AG909" s="359"/>
      <c r="AH909" s="359"/>
    </row>
    <row r="910" spans="28:34" x14ac:dyDescent="0.2">
      <c r="AB910" s="359"/>
      <c r="AC910" s="359"/>
      <c r="AD910" s="359"/>
      <c r="AE910" s="359"/>
      <c r="AF910" s="359"/>
      <c r="AG910" s="359"/>
      <c r="AH910" s="359"/>
    </row>
    <row r="911" spans="28:34" x14ac:dyDescent="0.2">
      <c r="AB911" s="359"/>
      <c r="AC911" s="359"/>
      <c r="AD911" s="359"/>
      <c r="AE911" s="359"/>
      <c r="AF911" s="359"/>
      <c r="AG911" s="359"/>
      <c r="AH911" s="359"/>
    </row>
    <row r="912" spans="28:34" x14ac:dyDescent="0.2">
      <c r="AB912" s="359"/>
      <c r="AC912" s="359"/>
      <c r="AD912" s="359"/>
      <c r="AE912" s="359"/>
      <c r="AF912" s="359"/>
      <c r="AG912" s="359"/>
      <c r="AH912" s="359"/>
    </row>
    <row r="913" spans="28:34" x14ac:dyDescent="0.2">
      <c r="AB913" s="359"/>
      <c r="AC913" s="359"/>
      <c r="AD913" s="359"/>
      <c r="AE913" s="359"/>
      <c r="AF913" s="359"/>
      <c r="AG913" s="359"/>
      <c r="AH913" s="359"/>
    </row>
    <row r="914" spans="28:34" x14ac:dyDescent="0.2">
      <c r="AB914" s="359"/>
      <c r="AC914" s="359"/>
      <c r="AD914" s="359"/>
      <c r="AE914" s="359"/>
      <c r="AF914" s="359"/>
      <c r="AG914" s="359"/>
      <c r="AH914" s="359"/>
    </row>
    <row r="915" spans="28:34" x14ac:dyDescent="0.2">
      <c r="AB915" s="359"/>
      <c r="AC915" s="359"/>
      <c r="AD915" s="359"/>
      <c r="AE915" s="359"/>
      <c r="AF915" s="359"/>
      <c r="AG915" s="359"/>
      <c r="AH915" s="359"/>
    </row>
    <row r="916" spans="28:34" x14ac:dyDescent="0.2">
      <c r="AB916" s="359"/>
      <c r="AC916" s="359"/>
      <c r="AD916" s="359"/>
      <c r="AE916" s="359"/>
      <c r="AF916" s="359"/>
      <c r="AG916" s="359"/>
      <c r="AH916" s="359"/>
    </row>
    <row r="917" spans="28:34" x14ac:dyDescent="0.2">
      <c r="AB917" s="359"/>
      <c r="AC917" s="359"/>
      <c r="AD917" s="359"/>
      <c r="AE917" s="359"/>
      <c r="AF917" s="359"/>
      <c r="AG917" s="359"/>
      <c r="AH917" s="359"/>
    </row>
    <row r="918" spans="28:34" x14ac:dyDescent="0.2">
      <c r="AB918" s="359"/>
      <c r="AC918" s="359"/>
      <c r="AD918" s="359"/>
      <c r="AE918" s="359"/>
      <c r="AF918" s="359"/>
      <c r="AG918" s="359"/>
      <c r="AH918" s="359"/>
    </row>
    <row r="919" spans="28:34" x14ac:dyDescent="0.2">
      <c r="AB919" s="359"/>
      <c r="AC919" s="359"/>
      <c r="AD919" s="359"/>
      <c r="AE919" s="359"/>
      <c r="AF919" s="359"/>
      <c r="AG919" s="359"/>
      <c r="AH919" s="359"/>
    </row>
    <row r="920" spans="28:34" x14ac:dyDescent="0.2">
      <c r="AB920" s="359"/>
      <c r="AC920" s="359"/>
      <c r="AD920" s="359"/>
      <c r="AE920" s="359"/>
      <c r="AF920" s="359"/>
      <c r="AG920" s="359"/>
      <c r="AH920" s="359"/>
    </row>
    <row r="921" spans="28:34" x14ac:dyDescent="0.2">
      <c r="AB921" s="359"/>
      <c r="AC921" s="359"/>
      <c r="AD921" s="359"/>
      <c r="AE921" s="359"/>
      <c r="AF921" s="359"/>
      <c r="AG921" s="359"/>
      <c r="AH921" s="359"/>
    </row>
    <row r="922" spans="28:34" x14ac:dyDescent="0.2">
      <c r="AB922" s="359"/>
      <c r="AC922" s="359"/>
      <c r="AD922" s="359"/>
      <c r="AE922" s="359"/>
      <c r="AF922" s="359"/>
      <c r="AG922" s="359"/>
      <c r="AH922" s="359"/>
    </row>
    <row r="923" spans="28:34" x14ac:dyDescent="0.2">
      <c r="AB923" s="359"/>
      <c r="AC923" s="359"/>
      <c r="AD923" s="359"/>
      <c r="AE923" s="359"/>
      <c r="AF923" s="359"/>
      <c r="AG923" s="359"/>
      <c r="AH923" s="359"/>
    </row>
    <row r="924" spans="28:34" x14ac:dyDescent="0.2">
      <c r="AB924" s="359"/>
      <c r="AC924" s="359"/>
      <c r="AD924" s="359"/>
      <c r="AE924" s="359"/>
      <c r="AF924" s="359"/>
      <c r="AG924" s="359"/>
      <c r="AH924" s="359"/>
    </row>
    <row r="925" spans="28:34" x14ac:dyDescent="0.2">
      <c r="AB925" s="359"/>
      <c r="AC925" s="359"/>
      <c r="AD925" s="359"/>
      <c r="AE925" s="359"/>
      <c r="AF925" s="359"/>
      <c r="AG925" s="359"/>
      <c r="AH925" s="359"/>
    </row>
    <row r="926" spans="28:34" x14ac:dyDescent="0.2">
      <c r="AB926" s="359"/>
      <c r="AC926" s="359"/>
      <c r="AD926" s="359"/>
      <c r="AE926" s="359"/>
      <c r="AF926" s="359"/>
      <c r="AG926" s="359"/>
      <c r="AH926" s="359"/>
    </row>
    <row r="927" spans="28:34" x14ac:dyDescent="0.2">
      <c r="AB927" s="359"/>
      <c r="AC927" s="359"/>
      <c r="AD927" s="359"/>
      <c r="AE927" s="359"/>
      <c r="AF927" s="359"/>
      <c r="AG927" s="359"/>
      <c r="AH927" s="359"/>
    </row>
    <row r="928" spans="28:34" x14ac:dyDescent="0.2">
      <c r="AB928" s="359"/>
      <c r="AC928" s="359"/>
      <c r="AD928" s="359"/>
      <c r="AE928" s="359"/>
      <c r="AF928" s="359"/>
      <c r="AG928" s="359"/>
      <c r="AH928" s="359"/>
    </row>
    <row r="929" spans="28:34" x14ac:dyDescent="0.2">
      <c r="AB929" s="359"/>
      <c r="AC929" s="359"/>
      <c r="AD929" s="359"/>
      <c r="AE929" s="359"/>
      <c r="AF929" s="359"/>
      <c r="AG929" s="359"/>
      <c r="AH929" s="359"/>
    </row>
    <row r="930" spans="28:34" x14ac:dyDescent="0.2">
      <c r="AB930" s="359"/>
      <c r="AC930" s="359"/>
      <c r="AD930" s="359"/>
      <c r="AE930" s="359"/>
      <c r="AF930" s="359"/>
      <c r="AG930" s="359"/>
      <c r="AH930" s="359"/>
    </row>
    <row r="931" spans="28:34" x14ac:dyDescent="0.2">
      <c r="AB931" s="359"/>
      <c r="AC931" s="359"/>
      <c r="AD931" s="359"/>
      <c r="AE931" s="359"/>
      <c r="AF931" s="359"/>
      <c r="AG931" s="359"/>
      <c r="AH931" s="359"/>
    </row>
    <row r="932" spans="28:34" x14ac:dyDescent="0.2">
      <c r="AB932" s="359"/>
      <c r="AC932" s="359"/>
      <c r="AD932" s="359"/>
      <c r="AE932" s="359"/>
      <c r="AF932" s="359"/>
      <c r="AG932" s="359"/>
      <c r="AH932" s="359"/>
    </row>
    <row r="933" spans="28:34" x14ac:dyDescent="0.2">
      <c r="AB933" s="359"/>
      <c r="AC933" s="359"/>
      <c r="AD933" s="359"/>
      <c r="AE933" s="359"/>
      <c r="AF933" s="359"/>
      <c r="AG933" s="359"/>
      <c r="AH933" s="359"/>
    </row>
    <row r="934" spans="28:34" x14ac:dyDescent="0.2">
      <c r="AB934" s="359"/>
      <c r="AC934" s="359"/>
      <c r="AD934" s="359"/>
      <c r="AE934" s="359"/>
      <c r="AF934" s="359"/>
      <c r="AG934" s="359"/>
      <c r="AH934" s="359"/>
    </row>
    <row r="935" spans="28:34" x14ac:dyDescent="0.2">
      <c r="AB935" s="359"/>
      <c r="AC935" s="359"/>
      <c r="AD935" s="359"/>
      <c r="AE935" s="359"/>
      <c r="AF935" s="359"/>
      <c r="AG935" s="359"/>
      <c r="AH935" s="359"/>
    </row>
    <row r="936" spans="28:34" x14ac:dyDescent="0.2">
      <c r="AB936" s="359"/>
      <c r="AC936" s="359"/>
      <c r="AD936" s="359"/>
      <c r="AE936" s="359"/>
      <c r="AF936" s="359"/>
      <c r="AG936" s="359"/>
      <c r="AH936" s="359"/>
    </row>
    <row r="937" spans="28:34" x14ac:dyDescent="0.2">
      <c r="AB937" s="359"/>
      <c r="AC937" s="359"/>
      <c r="AD937" s="359"/>
      <c r="AE937" s="359"/>
      <c r="AF937" s="359"/>
      <c r="AG937" s="359"/>
      <c r="AH937" s="359"/>
    </row>
    <row r="938" spans="28:34" x14ac:dyDescent="0.2">
      <c r="AB938" s="359"/>
      <c r="AC938" s="359"/>
      <c r="AD938" s="359"/>
      <c r="AE938" s="359"/>
      <c r="AF938" s="359"/>
      <c r="AG938" s="359"/>
      <c r="AH938" s="359"/>
    </row>
    <row r="939" spans="28:34" x14ac:dyDescent="0.2">
      <c r="AB939" s="359"/>
      <c r="AC939" s="359"/>
      <c r="AD939" s="359"/>
      <c r="AE939" s="359"/>
      <c r="AF939" s="359"/>
      <c r="AG939" s="359"/>
      <c r="AH939" s="359"/>
    </row>
    <row r="940" spans="28:34" x14ac:dyDescent="0.2">
      <c r="AB940" s="359"/>
      <c r="AC940" s="359"/>
      <c r="AD940" s="359"/>
      <c r="AE940" s="359"/>
      <c r="AF940" s="359"/>
      <c r="AG940" s="359"/>
      <c r="AH940" s="359"/>
    </row>
    <row r="941" spans="28:34" x14ac:dyDescent="0.2">
      <c r="AB941" s="359"/>
      <c r="AC941" s="359"/>
      <c r="AD941" s="359"/>
      <c r="AE941" s="359"/>
      <c r="AF941" s="359"/>
      <c r="AG941" s="359"/>
      <c r="AH941" s="359"/>
    </row>
    <row r="942" spans="28:34" x14ac:dyDescent="0.2">
      <c r="AB942" s="359"/>
      <c r="AC942" s="359"/>
      <c r="AD942" s="359"/>
      <c r="AE942" s="359"/>
      <c r="AF942" s="359"/>
      <c r="AG942" s="359"/>
      <c r="AH942" s="359"/>
    </row>
    <row r="943" spans="28:34" x14ac:dyDescent="0.2">
      <c r="AB943" s="359"/>
      <c r="AC943" s="359"/>
      <c r="AD943" s="359"/>
      <c r="AE943" s="359"/>
      <c r="AF943" s="359"/>
      <c r="AG943" s="359"/>
      <c r="AH943" s="359"/>
    </row>
    <row r="944" spans="28:34" x14ac:dyDescent="0.2">
      <c r="AB944" s="359"/>
      <c r="AC944" s="359"/>
      <c r="AD944" s="359"/>
      <c r="AE944" s="359"/>
      <c r="AF944" s="359"/>
      <c r="AG944" s="359"/>
      <c r="AH944" s="359"/>
    </row>
    <row r="945" spans="28:34" x14ac:dyDescent="0.2">
      <c r="AB945" s="359"/>
      <c r="AC945" s="359"/>
      <c r="AD945" s="359"/>
      <c r="AE945" s="359"/>
      <c r="AF945" s="359"/>
      <c r="AG945" s="359"/>
      <c r="AH945" s="359"/>
    </row>
    <row r="946" spans="28:34" x14ac:dyDescent="0.2">
      <c r="AB946" s="359"/>
      <c r="AC946" s="359"/>
      <c r="AD946" s="359"/>
      <c r="AE946" s="359"/>
      <c r="AF946" s="359"/>
      <c r="AG946" s="359"/>
      <c r="AH946" s="359"/>
    </row>
    <row r="947" spans="28:34" x14ac:dyDescent="0.2">
      <c r="AB947" s="359"/>
      <c r="AC947" s="359"/>
      <c r="AD947" s="359"/>
      <c r="AE947" s="359"/>
      <c r="AF947" s="359"/>
      <c r="AG947" s="359"/>
      <c r="AH947" s="359"/>
    </row>
    <row r="948" spans="28:34" x14ac:dyDescent="0.2">
      <c r="AB948" s="359"/>
      <c r="AC948" s="359"/>
      <c r="AD948" s="359"/>
      <c r="AE948" s="359"/>
      <c r="AF948" s="359"/>
      <c r="AG948" s="359"/>
      <c r="AH948" s="359"/>
    </row>
    <row r="949" spans="28:34" x14ac:dyDescent="0.2">
      <c r="AB949" s="359"/>
      <c r="AC949" s="359"/>
      <c r="AD949" s="359"/>
      <c r="AE949" s="359"/>
      <c r="AF949" s="359"/>
      <c r="AG949" s="359"/>
      <c r="AH949" s="359"/>
    </row>
    <row r="950" spans="28:34" x14ac:dyDescent="0.2">
      <c r="AB950" s="359"/>
      <c r="AC950" s="359"/>
      <c r="AD950" s="359"/>
      <c r="AE950" s="359"/>
      <c r="AF950" s="359"/>
      <c r="AG950" s="359"/>
      <c r="AH950" s="359"/>
    </row>
    <row r="951" spans="28:34" x14ac:dyDescent="0.2">
      <c r="AB951" s="359"/>
      <c r="AC951" s="359"/>
      <c r="AD951" s="359"/>
      <c r="AE951" s="359"/>
      <c r="AF951" s="359"/>
      <c r="AG951" s="359"/>
      <c r="AH951" s="359"/>
    </row>
    <row r="952" spans="28:34" x14ac:dyDescent="0.2">
      <c r="AB952" s="359"/>
      <c r="AC952" s="359"/>
      <c r="AD952" s="359"/>
      <c r="AE952" s="359"/>
      <c r="AF952" s="359"/>
      <c r="AG952" s="359"/>
      <c r="AH952" s="359"/>
    </row>
    <row r="953" spans="28:34" x14ac:dyDescent="0.2">
      <c r="AB953" s="359"/>
      <c r="AC953" s="359"/>
      <c r="AD953" s="359"/>
      <c r="AE953" s="359"/>
      <c r="AF953" s="359"/>
      <c r="AG953" s="359"/>
      <c r="AH953" s="359"/>
    </row>
    <row r="954" spans="28:34" x14ac:dyDescent="0.2">
      <c r="AB954" s="359"/>
      <c r="AC954" s="359"/>
      <c r="AD954" s="359"/>
      <c r="AE954" s="359"/>
      <c r="AF954" s="359"/>
      <c r="AG954" s="359"/>
      <c r="AH954" s="359"/>
    </row>
    <row r="955" spans="28:34" x14ac:dyDescent="0.2">
      <c r="AB955" s="359"/>
      <c r="AC955" s="359"/>
      <c r="AD955" s="359"/>
      <c r="AE955" s="359"/>
      <c r="AF955" s="359"/>
      <c r="AG955" s="359"/>
      <c r="AH955" s="359"/>
    </row>
    <row r="956" spans="28:34" x14ac:dyDescent="0.2">
      <c r="AB956" s="359"/>
      <c r="AC956" s="359"/>
      <c r="AD956" s="359"/>
      <c r="AE956" s="359"/>
      <c r="AF956" s="359"/>
      <c r="AG956" s="359"/>
      <c r="AH956" s="359"/>
    </row>
    <row r="957" spans="28:34" x14ac:dyDescent="0.2">
      <c r="AB957" s="359"/>
      <c r="AC957" s="359"/>
      <c r="AD957" s="359"/>
      <c r="AE957" s="359"/>
      <c r="AF957" s="359"/>
      <c r="AG957" s="359"/>
      <c r="AH957" s="359"/>
    </row>
    <row r="958" spans="28:34" x14ac:dyDescent="0.2">
      <c r="AB958" s="359"/>
      <c r="AC958" s="359"/>
      <c r="AD958" s="359"/>
      <c r="AE958" s="359"/>
      <c r="AF958" s="359"/>
      <c r="AG958" s="359"/>
      <c r="AH958" s="359"/>
    </row>
    <row r="959" spans="28:34" x14ac:dyDescent="0.2">
      <c r="AB959" s="359"/>
      <c r="AC959" s="359"/>
      <c r="AD959" s="359"/>
      <c r="AE959" s="359"/>
      <c r="AF959" s="359"/>
      <c r="AG959" s="359"/>
      <c r="AH959" s="359"/>
    </row>
    <row r="960" spans="28:34" x14ac:dyDescent="0.2">
      <c r="AB960" s="359"/>
      <c r="AC960" s="359"/>
      <c r="AD960" s="359"/>
      <c r="AE960" s="359"/>
      <c r="AF960" s="359"/>
      <c r="AG960" s="359"/>
      <c r="AH960" s="359"/>
    </row>
    <row r="961" spans="28:34" x14ac:dyDescent="0.2">
      <c r="AB961" s="359"/>
      <c r="AC961" s="359"/>
      <c r="AD961" s="359"/>
      <c r="AE961" s="359"/>
      <c r="AF961" s="359"/>
      <c r="AG961" s="359"/>
      <c r="AH961" s="359"/>
    </row>
    <row r="962" spans="28:34" x14ac:dyDescent="0.2">
      <c r="AB962" s="359"/>
      <c r="AC962" s="359"/>
      <c r="AD962" s="359"/>
      <c r="AE962" s="359"/>
      <c r="AF962" s="359"/>
      <c r="AG962" s="359"/>
      <c r="AH962" s="359"/>
    </row>
    <row r="963" spans="28:34" x14ac:dyDescent="0.2">
      <c r="AB963" s="359"/>
      <c r="AC963" s="359"/>
      <c r="AD963" s="359"/>
      <c r="AE963" s="359"/>
      <c r="AF963" s="359"/>
      <c r="AG963" s="359"/>
      <c r="AH963" s="359"/>
    </row>
    <row r="964" spans="28:34" x14ac:dyDescent="0.2">
      <c r="AB964" s="359"/>
      <c r="AC964" s="359"/>
      <c r="AD964" s="359"/>
      <c r="AE964" s="359"/>
      <c r="AF964" s="359"/>
      <c r="AG964" s="359"/>
      <c r="AH964" s="359"/>
    </row>
    <row r="965" spans="28:34" x14ac:dyDescent="0.2">
      <c r="AB965" s="359"/>
      <c r="AC965" s="359"/>
      <c r="AD965" s="359"/>
      <c r="AE965" s="359"/>
      <c r="AF965" s="359"/>
      <c r="AG965" s="359"/>
      <c r="AH965" s="359"/>
    </row>
    <row r="966" spans="28:34" x14ac:dyDescent="0.2">
      <c r="AB966" s="359"/>
      <c r="AC966" s="359"/>
      <c r="AD966" s="359"/>
      <c r="AE966" s="359"/>
      <c r="AF966" s="359"/>
      <c r="AG966" s="359"/>
      <c r="AH966" s="359"/>
    </row>
    <row r="967" spans="28:34" x14ac:dyDescent="0.2">
      <c r="AB967" s="359"/>
      <c r="AC967" s="359"/>
      <c r="AD967" s="359"/>
      <c r="AE967" s="359"/>
      <c r="AF967" s="359"/>
      <c r="AG967" s="359"/>
      <c r="AH967" s="359"/>
    </row>
    <row r="968" spans="28:34" x14ac:dyDescent="0.2">
      <c r="AB968" s="359"/>
      <c r="AC968" s="359"/>
      <c r="AD968" s="359"/>
      <c r="AE968" s="359"/>
      <c r="AF968" s="359"/>
      <c r="AG968" s="359"/>
      <c r="AH968" s="359"/>
    </row>
    <row r="969" spans="28:34" x14ac:dyDescent="0.2">
      <c r="AB969" s="359"/>
      <c r="AC969" s="359"/>
      <c r="AD969" s="359"/>
      <c r="AE969" s="359"/>
      <c r="AF969" s="359"/>
      <c r="AG969" s="359"/>
      <c r="AH969" s="359"/>
    </row>
    <row r="970" spans="28:34" x14ac:dyDescent="0.2">
      <c r="AB970" s="359"/>
      <c r="AC970" s="359"/>
      <c r="AD970" s="359"/>
      <c r="AE970" s="359"/>
      <c r="AF970" s="359"/>
      <c r="AG970" s="359"/>
      <c r="AH970" s="359"/>
    </row>
    <row r="971" spans="28:34" x14ac:dyDescent="0.2">
      <c r="AB971" s="359"/>
      <c r="AC971" s="359"/>
      <c r="AD971" s="359"/>
      <c r="AE971" s="359"/>
      <c r="AF971" s="359"/>
      <c r="AG971" s="359"/>
      <c r="AH971" s="359"/>
    </row>
    <row r="972" spans="28:34" x14ac:dyDescent="0.2">
      <c r="AB972" s="359"/>
      <c r="AC972" s="359"/>
      <c r="AD972" s="359"/>
      <c r="AE972" s="359"/>
      <c r="AF972" s="359"/>
      <c r="AG972" s="359"/>
      <c r="AH972" s="359"/>
    </row>
    <row r="973" spans="28:34" x14ac:dyDescent="0.2">
      <c r="AB973" s="359"/>
      <c r="AC973" s="359"/>
      <c r="AD973" s="359"/>
      <c r="AE973" s="359"/>
      <c r="AF973" s="359"/>
      <c r="AG973" s="359"/>
      <c r="AH973" s="359"/>
    </row>
    <row r="974" spans="28:34" x14ac:dyDescent="0.2">
      <c r="AB974" s="359"/>
      <c r="AC974" s="359"/>
      <c r="AD974" s="359"/>
      <c r="AE974" s="359"/>
      <c r="AF974" s="359"/>
      <c r="AG974" s="359"/>
      <c r="AH974" s="359"/>
    </row>
    <row r="975" spans="28:34" x14ac:dyDescent="0.2">
      <c r="AB975" s="359"/>
      <c r="AC975" s="359"/>
      <c r="AD975" s="359"/>
      <c r="AE975" s="359"/>
      <c r="AF975" s="359"/>
      <c r="AG975" s="359"/>
      <c r="AH975" s="359"/>
    </row>
    <row r="976" spans="28:34" x14ac:dyDescent="0.2">
      <c r="AB976" s="359"/>
      <c r="AC976" s="359"/>
      <c r="AD976" s="359"/>
      <c r="AE976" s="359"/>
      <c r="AF976" s="359"/>
      <c r="AG976" s="359"/>
      <c r="AH976" s="359"/>
    </row>
    <row r="977" spans="28:34" x14ac:dyDescent="0.2">
      <c r="AB977" s="359"/>
      <c r="AC977" s="359"/>
      <c r="AD977" s="359"/>
      <c r="AE977" s="359"/>
      <c r="AF977" s="359"/>
      <c r="AG977" s="359"/>
      <c r="AH977" s="359"/>
    </row>
    <row r="978" spans="28:34" x14ac:dyDescent="0.2">
      <c r="AB978" s="359"/>
      <c r="AC978" s="359"/>
      <c r="AD978" s="359"/>
      <c r="AE978" s="359"/>
      <c r="AF978" s="359"/>
      <c r="AG978" s="359"/>
      <c r="AH978" s="359"/>
    </row>
    <row r="979" spans="28:34" x14ac:dyDescent="0.2">
      <c r="AB979" s="359"/>
      <c r="AC979" s="359"/>
      <c r="AD979" s="359"/>
      <c r="AE979" s="359"/>
      <c r="AF979" s="359"/>
      <c r="AG979" s="359"/>
      <c r="AH979" s="359"/>
    </row>
    <row r="980" spans="28:34" x14ac:dyDescent="0.2">
      <c r="AB980" s="359"/>
      <c r="AC980" s="359"/>
      <c r="AD980" s="359"/>
      <c r="AE980" s="359"/>
      <c r="AF980" s="359"/>
      <c r="AG980" s="359"/>
      <c r="AH980" s="359"/>
    </row>
    <row r="981" spans="28:34" x14ac:dyDescent="0.2">
      <c r="AB981" s="359"/>
      <c r="AC981" s="359"/>
      <c r="AD981" s="359"/>
      <c r="AE981" s="359"/>
      <c r="AF981" s="359"/>
      <c r="AG981" s="359"/>
      <c r="AH981" s="359"/>
    </row>
    <row r="982" spans="28:34" x14ac:dyDescent="0.2">
      <c r="AB982" s="359"/>
      <c r="AC982" s="359"/>
      <c r="AD982" s="359"/>
      <c r="AE982" s="359"/>
      <c r="AF982" s="359"/>
      <c r="AG982" s="359"/>
      <c r="AH982" s="359"/>
    </row>
    <row r="983" spans="28:34" x14ac:dyDescent="0.2">
      <c r="AB983" s="359"/>
      <c r="AC983" s="359"/>
      <c r="AD983" s="359"/>
      <c r="AE983" s="359"/>
      <c r="AF983" s="359"/>
      <c r="AG983" s="359"/>
      <c r="AH983" s="359"/>
    </row>
    <row r="984" spans="28:34" x14ac:dyDescent="0.2">
      <c r="AB984" s="359"/>
      <c r="AC984" s="359"/>
      <c r="AD984" s="359"/>
      <c r="AE984" s="359"/>
      <c r="AF984" s="359"/>
      <c r="AG984" s="359"/>
      <c r="AH984" s="359"/>
    </row>
    <row r="985" spans="28:34" x14ac:dyDescent="0.2">
      <c r="AB985" s="359"/>
      <c r="AC985" s="359"/>
      <c r="AD985" s="359"/>
      <c r="AE985" s="359"/>
      <c r="AF985" s="359"/>
      <c r="AG985" s="359"/>
      <c r="AH985" s="359"/>
    </row>
    <row r="986" spans="28:34" x14ac:dyDescent="0.2">
      <c r="AB986" s="359"/>
      <c r="AC986" s="359"/>
      <c r="AD986" s="359"/>
      <c r="AE986" s="359"/>
      <c r="AF986" s="359"/>
      <c r="AG986" s="359"/>
      <c r="AH986" s="359"/>
    </row>
    <row r="987" spans="28:34" x14ac:dyDescent="0.2">
      <c r="AB987" s="359"/>
      <c r="AC987" s="359"/>
      <c r="AD987" s="359"/>
      <c r="AE987" s="359"/>
      <c r="AF987" s="359"/>
      <c r="AG987" s="359"/>
      <c r="AH987" s="359"/>
    </row>
    <row r="988" spans="28:34" x14ac:dyDescent="0.2">
      <c r="AB988" s="359"/>
      <c r="AC988" s="359"/>
      <c r="AD988" s="359"/>
      <c r="AE988" s="359"/>
      <c r="AF988" s="359"/>
      <c r="AG988" s="359"/>
      <c r="AH988" s="359"/>
    </row>
    <row r="989" spans="28:34" x14ac:dyDescent="0.2">
      <c r="AB989" s="359"/>
      <c r="AC989" s="359"/>
      <c r="AD989" s="359"/>
      <c r="AE989" s="359"/>
      <c r="AF989" s="359"/>
      <c r="AG989" s="359"/>
      <c r="AH989" s="359"/>
    </row>
    <row r="990" spans="28:34" x14ac:dyDescent="0.2">
      <c r="AB990" s="359"/>
      <c r="AC990" s="359"/>
      <c r="AD990" s="359"/>
      <c r="AE990" s="359"/>
      <c r="AF990" s="359"/>
      <c r="AG990" s="359"/>
      <c r="AH990" s="359"/>
    </row>
    <row r="991" spans="28:34" x14ac:dyDescent="0.2">
      <c r="AB991" s="359"/>
      <c r="AC991" s="359"/>
      <c r="AD991" s="359"/>
      <c r="AE991" s="359"/>
      <c r="AF991" s="359"/>
      <c r="AG991" s="359"/>
      <c r="AH991" s="359"/>
    </row>
    <row r="992" spans="28:34" x14ac:dyDescent="0.2">
      <c r="AB992" s="359"/>
      <c r="AC992" s="359"/>
      <c r="AD992" s="359"/>
      <c r="AE992" s="359"/>
      <c r="AF992" s="359"/>
      <c r="AG992" s="359"/>
      <c r="AH992" s="359"/>
    </row>
    <row r="993" spans="28:34" x14ac:dyDescent="0.2">
      <c r="AB993" s="359"/>
      <c r="AC993" s="359"/>
      <c r="AD993" s="359"/>
      <c r="AE993" s="359"/>
      <c r="AF993" s="359"/>
      <c r="AG993" s="359"/>
      <c r="AH993" s="359"/>
    </row>
    <row r="994" spans="28:34" x14ac:dyDescent="0.2">
      <c r="AB994" s="359"/>
      <c r="AC994" s="359"/>
      <c r="AD994" s="359"/>
      <c r="AE994" s="359"/>
      <c r="AF994" s="359"/>
      <c r="AG994" s="359"/>
      <c r="AH994" s="359"/>
    </row>
    <row r="995" spans="28:34" x14ac:dyDescent="0.2">
      <c r="AB995" s="359"/>
      <c r="AC995" s="359"/>
      <c r="AD995" s="359"/>
      <c r="AE995" s="359"/>
      <c r="AF995" s="359"/>
      <c r="AG995" s="359"/>
      <c r="AH995" s="359"/>
    </row>
    <row r="996" spans="28:34" x14ac:dyDescent="0.2">
      <c r="AB996" s="359"/>
      <c r="AC996" s="359"/>
      <c r="AD996" s="359"/>
      <c r="AE996" s="359"/>
      <c r="AF996" s="359"/>
      <c r="AG996" s="359"/>
      <c r="AH996" s="359"/>
    </row>
    <row r="997" spans="28:34" x14ac:dyDescent="0.2">
      <c r="AB997" s="359"/>
      <c r="AC997" s="359"/>
      <c r="AD997" s="359"/>
      <c r="AE997" s="359"/>
      <c r="AF997" s="359"/>
      <c r="AG997" s="359"/>
      <c r="AH997" s="359"/>
    </row>
    <row r="998" spans="28:34" x14ac:dyDescent="0.2">
      <c r="AB998" s="359"/>
      <c r="AC998" s="359"/>
      <c r="AD998" s="359"/>
      <c r="AE998" s="359"/>
      <c r="AF998" s="359"/>
      <c r="AG998" s="359"/>
      <c r="AH998" s="359"/>
    </row>
    <row r="999" spans="28:34" x14ac:dyDescent="0.2">
      <c r="AB999" s="359"/>
      <c r="AC999" s="359"/>
      <c r="AD999" s="359"/>
      <c r="AE999" s="359"/>
      <c r="AF999" s="359"/>
      <c r="AG999" s="359"/>
      <c r="AH999" s="359"/>
    </row>
    <row r="1000" spans="28:34" x14ac:dyDescent="0.2">
      <c r="AB1000" s="359"/>
      <c r="AC1000" s="359"/>
      <c r="AD1000" s="359"/>
      <c r="AE1000" s="359"/>
      <c r="AF1000" s="359"/>
      <c r="AG1000" s="359"/>
      <c r="AH1000" s="359"/>
    </row>
    <row r="1001" spans="28:34" x14ac:dyDescent="0.2">
      <c r="AB1001" s="359"/>
      <c r="AC1001" s="359"/>
      <c r="AD1001" s="359"/>
      <c r="AE1001" s="359"/>
      <c r="AF1001" s="359"/>
      <c r="AG1001" s="359"/>
      <c r="AH1001" s="359"/>
    </row>
    <row r="1002" spans="28:34" x14ac:dyDescent="0.2">
      <c r="AB1002" s="359"/>
      <c r="AC1002" s="359"/>
      <c r="AD1002" s="359"/>
      <c r="AE1002" s="359"/>
      <c r="AF1002" s="359"/>
      <c r="AG1002" s="359"/>
      <c r="AH1002" s="359"/>
    </row>
    <row r="1003" spans="28:34" x14ac:dyDescent="0.2">
      <c r="AB1003" s="359"/>
      <c r="AC1003" s="359"/>
      <c r="AD1003" s="359"/>
      <c r="AE1003" s="359"/>
      <c r="AF1003" s="359"/>
      <c r="AG1003" s="359"/>
      <c r="AH1003" s="359"/>
    </row>
    <row r="1004" spans="28:34" x14ac:dyDescent="0.2">
      <c r="AB1004" s="359"/>
      <c r="AC1004" s="359"/>
      <c r="AD1004" s="359"/>
      <c r="AE1004" s="359"/>
      <c r="AF1004" s="359"/>
      <c r="AG1004" s="359"/>
      <c r="AH1004" s="359"/>
    </row>
    <row r="1005" spans="28:34" x14ac:dyDescent="0.2">
      <c r="AB1005" s="359"/>
      <c r="AC1005" s="359"/>
      <c r="AD1005" s="359"/>
      <c r="AE1005" s="359"/>
      <c r="AF1005" s="359"/>
      <c r="AG1005" s="359"/>
      <c r="AH1005" s="359"/>
    </row>
    <row r="1006" spans="28:34" x14ac:dyDescent="0.2">
      <c r="AB1006" s="359"/>
      <c r="AC1006" s="359"/>
      <c r="AD1006" s="359"/>
      <c r="AE1006" s="359"/>
      <c r="AF1006" s="359"/>
      <c r="AG1006" s="359"/>
      <c r="AH1006" s="359"/>
    </row>
    <row r="1007" spans="28:34" x14ac:dyDescent="0.2">
      <c r="AB1007" s="359"/>
      <c r="AC1007" s="359"/>
      <c r="AD1007" s="359"/>
      <c r="AE1007" s="359"/>
      <c r="AF1007" s="359"/>
      <c r="AG1007" s="359"/>
      <c r="AH1007" s="359"/>
    </row>
    <row r="1008" spans="28:34" x14ac:dyDescent="0.2">
      <c r="AB1008" s="359"/>
      <c r="AC1008" s="359"/>
      <c r="AD1008" s="359"/>
      <c r="AE1008" s="359"/>
      <c r="AF1008" s="359"/>
      <c r="AG1008" s="359"/>
      <c r="AH1008" s="359"/>
    </row>
    <row r="1009" spans="28:34" x14ac:dyDescent="0.2">
      <c r="AB1009" s="359"/>
      <c r="AC1009" s="359"/>
      <c r="AD1009" s="359"/>
      <c r="AE1009" s="359"/>
      <c r="AF1009" s="359"/>
      <c r="AG1009" s="359"/>
      <c r="AH1009" s="359"/>
    </row>
    <row r="1010" spans="28:34" x14ac:dyDescent="0.2">
      <c r="AB1010" s="359"/>
      <c r="AC1010" s="359"/>
      <c r="AD1010" s="359"/>
      <c r="AE1010" s="359"/>
      <c r="AF1010" s="359"/>
      <c r="AG1010" s="359"/>
      <c r="AH1010" s="359"/>
    </row>
    <row r="1011" spans="28:34" x14ac:dyDescent="0.2">
      <c r="AB1011" s="359"/>
      <c r="AC1011" s="359"/>
      <c r="AD1011" s="359"/>
      <c r="AE1011" s="359"/>
      <c r="AF1011" s="359"/>
      <c r="AG1011" s="359"/>
      <c r="AH1011" s="359"/>
    </row>
    <row r="1012" spans="28:34" x14ac:dyDescent="0.2">
      <c r="AB1012" s="359"/>
      <c r="AC1012" s="359"/>
      <c r="AD1012" s="359"/>
      <c r="AE1012" s="359"/>
      <c r="AF1012" s="359"/>
      <c r="AG1012" s="359"/>
      <c r="AH1012" s="359"/>
    </row>
    <row r="1013" spans="28:34" x14ac:dyDescent="0.2">
      <c r="AB1013" s="359"/>
      <c r="AC1013" s="359"/>
      <c r="AD1013" s="359"/>
      <c r="AE1013" s="359"/>
      <c r="AF1013" s="359"/>
      <c r="AG1013" s="359"/>
      <c r="AH1013" s="359"/>
    </row>
    <row r="1014" spans="28:34" x14ac:dyDescent="0.2">
      <c r="AB1014" s="359"/>
      <c r="AC1014" s="359"/>
      <c r="AD1014" s="359"/>
      <c r="AE1014" s="359"/>
      <c r="AF1014" s="359"/>
      <c r="AG1014" s="359"/>
      <c r="AH1014" s="359"/>
    </row>
    <row r="1015" spans="28:34" x14ac:dyDescent="0.2">
      <c r="AB1015" s="359"/>
      <c r="AC1015" s="359"/>
      <c r="AD1015" s="359"/>
      <c r="AE1015" s="359"/>
      <c r="AF1015" s="359"/>
      <c r="AG1015" s="359"/>
      <c r="AH1015" s="359"/>
    </row>
    <row r="1016" spans="28:34" x14ac:dyDescent="0.2">
      <c r="AB1016" s="359"/>
      <c r="AC1016" s="359"/>
      <c r="AD1016" s="359"/>
      <c r="AE1016" s="359"/>
      <c r="AF1016" s="359"/>
      <c r="AG1016" s="359"/>
      <c r="AH1016" s="359"/>
    </row>
    <row r="1017" spans="28:34" x14ac:dyDescent="0.2">
      <c r="AB1017" s="359"/>
      <c r="AC1017" s="359"/>
      <c r="AD1017" s="359"/>
      <c r="AE1017" s="359"/>
      <c r="AF1017" s="359"/>
      <c r="AG1017" s="359"/>
      <c r="AH1017" s="359"/>
    </row>
    <row r="1018" spans="28:34" x14ac:dyDescent="0.2">
      <c r="AB1018" s="359"/>
      <c r="AC1018" s="359"/>
      <c r="AD1018" s="359"/>
      <c r="AE1018" s="359"/>
      <c r="AF1018" s="359"/>
      <c r="AG1018" s="359"/>
      <c r="AH1018" s="359"/>
    </row>
    <row r="1019" spans="28:34" x14ac:dyDescent="0.2">
      <c r="AB1019" s="359"/>
      <c r="AC1019" s="359"/>
      <c r="AD1019" s="359"/>
      <c r="AE1019" s="359"/>
      <c r="AF1019" s="359"/>
      <c r="AG1019" s="359"/>
      <c r="AH1019" s="359"/>
    </row>
    <row r="1020" spans="28:34" x14ac:dyDescent="0.2">
      <c r="AB1020" s="359"/>
      <c r="AC1020" s="359"/>
      <c r="AD1020" s="359"/>
      <c r="AE1020" s="359"/>
      <c r="AF1020" s="359"/>
      <c r="AG1020" s="359"/>
      <c r="AH1020" s="359"/>
    </row>
    <row r="1021" spans="28:34" x14ac:dyDescent="0.2">
      <c r="AB1021" s="359"/>
      <c r="AC1021" s="359"/>
      <c r="AD1021" s="359"/>
      <c r="AE1021" s="359"/>
      <c r="AF1021" s="359"/>
      <c r="AG1021" s="359"/>
      <c r="AH1021" s="359"/>
    </row>
    <row r="1022" spans="28:34" x14ac:dyDescent="0.2">
      <c r="AB1022" s="359"/>
      <c r="AC1022" s="359"/>
      <c r="AD1022" s="359"/>
      <c r="AE1022" s="359"/>
      <c r="AF1022" s="359"/>
      <c r="AG1022" s="359"/>
      <c r="AH1022" s="359"/>
    </row>
    <row r="1023" spans="28:34" x14ac:dyDescent="0.2">
      <c r="AB1023" s="359"/>
      <c r="AC1023" s="359"/>
      <c r="AD1023" s="359"/>
      <c r="AE1023" s="359"/>
      <c r="AF1023" s="359"/>
      <c r="AG1023" s="359"/>
      <c r="AH1023" s="359"/>
    </row>
    <row r="1024" spans="28:34" x14ac:dyDescent="0.2">
      <c r="AB1024" s="359"/>
      <c r="AC1024" s="359"/>
      <c r="AD1024" s="359"/>
      <c r="AE1024" s="359"/>
      <c r="AF1024" s="359"/>
      <c r="AG1024" s="359"/>
      <c r="AH1024" s="359"/>
    </row>
    <row r="1025" spans="28:34" x14ac:dyDescent="0.2">
      <c r="AB1025" s="359"/>
      <c r="AC1025" s="359"/>
      <c r="AD1025" s="359"/>
      <c r="AE1025" s="359"/>
      <c r="AF1025" s="359"/>
      <c r="AG1025" s="359"/>
      <c r="AH1025" s="359"/>
    </row>
    <row r="1026" spans="28:34" x14ac:dyDescent="0.2">
      <c r="AB1026" s="359"/>
      <c r="AC1026" s="359"/>
      <c r="AD1026" s="359"/>
      <c r="AE1026" s="359"/>
      <c r="AF1026" s="359"/>
      <c r="AG1026" s="359"/>
      <c r="AH1026" s="359"/>
    </row>
    <row r="1027" spans="28:34" x14ac:dyDescent="0.2">
      <c r="AB1027" s="359"/>
      <c r="AC1027" s="359"/>
      <c r="AD1027" s="359"/>
      <c r="AE1027" s="359"/>
      <c r="AF1027" s="359"/>
      <c r="AG1027" s="359"/>
      <c r="AH1027" s="359"/>
    </row>
    <row r="1028" spans="28:34" x14ac:dyDescent="0.2">
      <c r="AB1028" s="359"/>
      <c r="AC1028" s="359"/>
      <c r="AD1028" s="359"/>
      <c r="AE1028" s="359"/>
      <c r="AF1028" s="359"/>
      <c r="AG1028" s="359"/>
      <c r="AH1028" s="359"/>
    </row>
    <row r="1029" spans="28:34" x14ac:dyDescent="0.2">
      <c r="AB1029" s="359"/>
      <c r="AC1029" s="359"/>
      <c r="AD1029" s="359"/>
      <c r="AE1029" s="359"/>
      <c r="AF1029" s="359"/>
      <c r="AG1029" s="359"/>
      <c r="AH1029" s="359"/>
    </row>
    <row r="1030" spans="28:34" x14ac:dyDescent="0.2">
      <c r="AB1030" s="359"/>
      <c r="AC1030" s="359"/>
      <c r="AD1030" s="359"/>
      <c r="AE1030" s="359"/>
      <c r="AF1030" s="359"/>
      <c r="AG1030" s="359"/>
      <c r="AH1030" s="359"/>
    </row>
    <row r="1031" spans="28:34" x14ac:dyDescent="0.2">
      <c r="AB1031" s="359"/>
      <c r="AC1031" s="359"/>
      <c r="AD1031" s="359"/>
      <c r="AE1031" s="359"/>
      <c r="AF1031" s="359"/>
      <c r="AG1031" s="359"/>
      <c r="AH1031" s="359"/>
    </row>
    <row r="1032" spans="28:34" x14ac:dyDescent="0.2">
      <c r="AB1032" s="359"/>
      <c r="AC1032" s="359"/>
      <c r="AD1032" s="359"/>
      <c r="AE1032" s="359"/>
      <c r="AF1032" s="359"/>
      <c r="AG1032" s="359"/>
      <c r="AH1032" s="359"/>
    </row>
    <row r="1033" spans="28:34" x14ac:dyDescent="0.2">
      <c r="AB1033" s="359"/>
      <c r="AC1033" s="359"/>
      <c r="AD1033" s="359"/>
      <c r="AE1033" s="359"/>
      <c r="AF1033" s="359"/>
      <c r="AG1033" s="359"/>
      <c r="AH1033" s="359"/>
    </row>
    <row r="1034" spans="28:34" x14ac:dyDescent="0.2">
      <c r="AB1034" s="359"/>
      <c r="AC1034" s="359"/>
      <c r="AD1034" s="359"/>
      <c r="AE1034" s="359"/>
      <c r="AF1034" s="359"/>
      <c r="AG1034" s="359"/>
      <c r="AH1034" s="359"/>
    </row>
    <row r="1035" spans="28:34" x14ac:dyDescent="0.2">
      <c r="AB1035" s="359"/>
      <c r="AC1035" s="359"/>
      <c r="AD1035" s="359"/>
      <c r="AE1035" s="359"/>
      <c r="AF1035" s="359"/>
      <c r="AG1035" s="359"/>
      <c r="AH1035" s="359"/>
    </row>
    <row r="1036" spans="28:34" x14ac:dyDescent="0.2">
      <c r="AB1036" s="359"/>
      <c r="AC1036" s="359"/>
      <c r="AD1036" s="359"/>
      <c r="AE1036" s="359"/>
      <c r="AF1036" s="359"/>
      <c r="AG1036" s="359"/>
      <c r="AH1036" s="359"/>
    </row>
    <row r="1037" spans="28:34" x14ac:dyDescent="0.2">
      <c r="AB1037" s="359"/>
      <c r="AC1037" s="359"/>
      <c r="AD1037" s="359"/>
      <c r="AE1037" s="359"/>
      <c r="AF1037" s="359"/>
      <c r="AG1037" s="359"/>
      <c r="AH1037" s="359"/>
    </row>
    <row r="1038" spans="28:34" x14ac:dyDescent="0.2">
      <c r="AB1038" s="359"/>
      <c r="AC1038" s="359"/>
      <c r="AD1038" s="359"/>
      <c r="AE1038" s="359"/>
      <c r="AF1038" s="359"/>
      <c r="AG1038" s="359"/>
      <c r="AH1038" s="359"/>
    </row>
    <row r="1039" spans="28:34" x14ac:dyDescent="0.2">
      <c r="AB1039" s="359"/>
      <c r="AC1039" s="359"/>
      <c r="AD1039" s="359"/>
      <c r="AE1039" s="359"/>
      <c r="AF1039" s="359"/>
      <c r="AG1039" s="359"/>
      <c r="AH1039" s="359"/>
    </row>
    <row r="1040" spans="28:34" x14ac:dyDescent="0.2">
      <c r="AB1040" s="359"/>
      <c r="AC1040" s="359"/>
      <c r="AD1040" s="359"/>
      <c r="AE1040" s="359"/>
      <c r="AF1040" s="359"/>
      <c r="AG1040" s="359"/>
      <c r="AH1040" s="359"/>
    </row>
    <row r="1041" spans="28:34" x14ac:dyDescent="0.2">
      <c r="AB1041" s="359"/>
      <c r="AC1041" s="359"/>
      <c r="AD1041" s="359"/>
      <c r="AE1041" s="359"/>
      <c r="AF1041" s="359"/>
      <c r="AG1041" s="359"/>
      <c r="AH1041" s="359"/>
    </row>
    <row r="1042" spans="28:34" x14ac:dyDescent="0.2">
      <c r="AB1042" s="359"/>
      <c r="AC1042" s="359"/>
      <c r="AD1042" s="359"/>
      <c r="AE1042" s="359"/>
      <c r="AF1042" s="359"/>
      <c r="AG1042" s="359"/>
      <c r="AH1042" s="359"/>
    </row>
    <row r="1043" spans="28:34" x14ac:dyDescent="0.2">
      <c r="AB1043" s="359"/>
      <c r="AC1043" s="359"/>
      <c r="AD1043" s="359"/>
      <c r="AE1043" s="359"/>
      <c r="AF1043" s="359"/>
      <c r="AG1043" s="359"/>
      <c r="AH1043" s="359"/>
    </row>
    <row r="1044" spans="28:34" x14ac:dyDescent="0.2">
      <c r="AB1044" s="359"/>
      <c r="AC1044" s="359"/>
      <c r="AD1044" s="359"/>
      <c r="AE1044" s="359"/>
      <c r="AF1044" s="359"/>
      <c r="AG1044" s="359"/>
      <c r="AH1044" s="359"/>
    </row>
    <row r="1045" spans="28:34" x14ac:dyDescent="0.2">
      <c r="AB1045" s="359"/>
      <c r="AC1045" s="359"/>
      <c r="AD1045" s="359"/>
      <c r="AE1045" s="359"/>
      <c r="AF1045" s="359"/>
      <c r="AG1045" s="359"/>
      <c r="AH1045" s="359"/>
    </row>
    <row r="1046" spans="28:34" x14ac:dyDescent="0.2">
      <c r="AB1046" s="359"/>
      <c r="AC1046" s="359"/>
      <c r="AD1046" s="359"/>
      <c r="AE1046" s="359"/>
      <c r="AF1046" s="359"/>
      <c r="AG1046" s="359"/>
      <c r="AH1046" s="359"/>
    </row>
    <row r="1047" spans="28:34" x14ac:dyDescent="0.2">
      <c r="AB1047" s="359"/>
      <c r="AC1047" s="359"/>
      <c r="AD1047" s="359"/>
      <c r="AE1047" s="359"/>
      <c r="AF1047" s="359"/>
      <c r="AG1047" s="359"/>
      <c r="AH1047" s="359"/>
    </row>
    <row r="1048" spans="28:34" x14ac:dyDescent="0.2">
      <c r="AB1048" s="359"/>
      <c r="AC1048" s="359"/>
      <c r="AD1048" s="359"/>
      <c r="AE1048" s="359"/>
      <c r="AF1048" s="359"/>
      <c r="AG1048" s="359"/>
      <c r="AH1048" s="359"/>
    </row>
    <row r="1049" spans="28:34" x14ac:dyDescent="0.2">
      <c r="AB1049" s="359"/>
      <c r="AC1049" s="359"/>
      <c r="AD1049" s="359"/>
      <c r="AE1049" s="359"/>
      <c r="AF1049" s="359"/>
      <c r="AG1049" s="359"/>
      <c r="AH1049" s="359"/>
    </row>
    <row r="1050" spans="28:34" x14ac:dyDescent="0.2">
      <c r="AB1050" s="359"/>
      <c r="AC1050" s="359"/>
      <c r="AD1050" s="359"/>
      <c r="AE1050" s="359"/>
      <c r="AF1050" s="359"/>
      <c r="AG1050" s="359"/>
      <c r="AH1050" s="359"/>
    </row>
    <row r="1051" spans="28:34" x14ac:dyDescent="0.2">
      <c r="AB1051" s="359"/>
      <c r="AC1051" s="359"/>
      <c r="AD1051" s="359"/>
      <c r="AE1051" s="359"/>
      <c r="AF1051" s="359"/>
      <c r="AG1051" s="359"/>
      <c r="AH1051" s="359"/>
    </row>
    <row r="1052" spans="28:34" x14ac:dyDescent="0.2">
      <c r="AB1052" s="359"/>
      <c r="AC1052" s="359"/>
      <c r="AD1052" s="359"/>
      <c r="AE1052" s="359"/>
      <c r="AF1052" s="359"/>
      <c r="AG1052" s="359"/>
      <c r="AH1052" s="359"/>
    </row>
    <row r="1053" spans="28:34" x14ac:dyDescent="0.2">
      <c r="AB1053" s="359"/>
      <c r="AC1053" s="359"/>
      <c r="AD1053" s="359"/>
      <c r="AE1053" s="359"/>
      <c r="AF1053" s="359"/>
      <c r="AG1053" s="359"/>
      <c r="AH1053" s="359"/>
    </row>
    <row r="1054" spans="28:34" x14ac:dyDescent="0.2">
      <c r="AB1054" s="359"/>
      <c r="AC1054" s="359"/>
      <c r="AD1054" s="359"/>
      <c r="AE1054" s="359"/>
      <c r="AF1054" s="359"/>
      <c r="AG1054" s="359"/>
      <c r="AH1054" s="359"/>
    </row>
    <row r="1055" spans="28:34" x14ac:dyDescent="0.2">
      <c r="AB1055" s="359"/>
      <c r="AC1055" s="359"/>
      <c r="AD1055" s="359"/>
      <c r="AE1055" s="359"/>
      <c r="AF1055" s="359"/>
      <c r="AG1055" s="359"/>
      <c r="AH1055" s="359"/>
    </row>
    <row r="1056" spans="28:34" x14ac:dyDescent="0.2">
      <c r="AB1056" s="359"/>
      <c r="AC1056" s="359"/>
      <c r="AD1056" s="359"/>
      <c r="AE1056" s="359"/>
      <c r="AF1056" s="359"/>
      <c r="AG1056" s="359"/>
      <c r="AH1056" s="359"/>
    </row>
    <row r="1057" spans="28:34" x14ac:dyDescent="0.2">
      <c r="AB1057" s="359"/>
      <c r="AC1057" s="359"/>
      <c r="AD1057" s="359"/>
      <c r="AE1057" s="359"/>
      <c r="AF1057" s="359"/>
      <c r="AG1057" s="359"/>
      <c r="AH1057" s="359"/>
    </row>
    <row r="1058" spans="28:34" x14ac:dyDescent="0.2">
      <c r="AB1058" s="359"/>
      <c r="AC1058" s="359"/>
      <c r="AD1058" s="359"/>
      <c r="AE1058" s="359"/>
      <c r="AF1058" s="359"/>
      <c r="AG1058" s="359"/>
      <c r="AH1058" s="359"/>
    </row>
    <row r="1059" spans="28:34" x14ac:dyDescent="0.2">
      <c r="AB1059" s="359"/>
      <c r="AC1059" s="359"/>
      <c r="AD1059" s="359"/>
      <c r="AE1059" s="359"/>
      <c r="AF1059" s="359"/>
      <c r="AG1059" s="359"/>
      <c r="AH1059" s="359"/>
    </row>
    <row r="1060" spans="28:34" x14ac:dyDescent="0.2">
      <c r="AB1060" s="359"/>
      <c r="AC1060" s="359"/>
      <c r="AD1060" s="359"/>
      <c r="AE1060" s="359"/>
      <c r="AF1060" s="359"/>
      <c r="AG1060" s="359"/>
      <c r="AH1060" s="359"/>
    </row>
    <row r="1061" spans="28:34" x14ac:dyDescent="0.2">
      <c r="AB1061" s="359"/>
      <c r="AC1061" s="359"/>
      <c r="AD1061" s="359"/>
      <c r="AE1061" s="359"/>
      <c r="AF1061" s="359"/>
      <c r="AG1061" s="359"/>
      <c r="AH1061" s="359"/>
    </row>
    <row r="1062" spans="28:34" x14ac:dyDescent="0.2">
      <c r="AB1062" s="359"/>
      <c r="AC1062" s="359"/>
      <c r="AD1062" s="359"/>
      <c r="AE1062" s="359"/>
      <c r="AF1062" s="359"/>
      <c r="AG1062" s="359"/>
      <c r="AH1062" s="359"/>
    </row>
    <row r="1063" spans="28:34" x14ac:dyDescent="0.2">
      <c r="AB1063" s="359"/>
      <c r="AC1063" s="359"/>
      <c r="AD1063" s="359"/>
      <c r="AE1063" s="359"/>
      <c r="AF1063" s="359"/>
      <c r="AG1063" s="359"/>
      <c r="AH1063" s="359"/>
    </row>
    <row r="1064" spans="28:34" x14ac:dyDescent="0.2">
      <c r="AB1064" s="359"/>
      <c r="AC1064" s="359"/>
      <c r="AD1064" s="359"/>
      <c r="AE1064" s="359"/>
      <c r="AF1064" s="359"/>
      <c r="AG1064" s="359"/>
      <c r="AH1064" s="359"/>
    </row>
    <row r="1065" spans="28:34" x14ac:dyDescent="0.2">
      <c r="AB1065" s="359"/>
      <c r="AC1065" s="359"/>
      <c r="AD1065" s="359"/>
      <c r="AE1065" s="359"/>
      <c r="AF1065" s="359"/>
      <c r="AG1065" s="359"/>
      <c r="AH1065" s="359"/>
    </row>
    <row r="1066" spans="28:34" x14ac:dyDescent="0.2">
      <c r="AB1066" s="359"/>
      <c r="AC1066" s="359"/>
      <c r="AD1066" s="359"/>
      <c r="AE1066" s="359"/>
      <c r="AF1066" s="359"/>
      <c r="AG1066" s="359"/>
      <c r="AH1066" s="359"/>
    </row>
    <row r="1067" spans="28:34" x14ac:dyDescent="0.2">
      <c r="AB1067" s="359"/>
      <c r="AC1067" s="359"/>
      <c r="AD1067" s="359"/>
      <c r="AE1067" s="359"/>
      <c r="AF1067" s="359"/>
      <c r="AG1067" s="359"/>
      <c r="AH1067" s="359"/>
    </row>
    <row r="1068" spans="28:34" x14ac:dyDescent="0.2">
      <c r="AB1068" s="359"/>
      <c r="AC1068" s="359"/>
      <c r="AD1068" s="359"/>
      <c r="AE1068" s="359"/>
      <c r="AF1068" s="359"/>
      <c r="AG1068" s="359"/>
      <c r="AH1068" s="359"/>
    </row>
    <row r="1069" spans="28:34" x14ac:dyDescent="0.2">
      <c r="AB1069" s="359"/>
      <c r="AC1069" s="359"/>
      <c r="AD1069" s="359"/>
      <c r="AE1069" s="359"/>
      <c r="AF1069" s="359"/>
      <c r="AG1069" s="359"/>
      <c r="AH1069" s="359"/>
    </row>
    <row r="1070" spans="28:34" x14ac:dyDescent="0.2">
      <c r="AB1070" s="359"/>
      <c r="AC1070" s="359"/>
      <c r="AD1070" s="359"/>
      <c r="AE1070" s="359"/>
      <c r="AF1070" s="359"/>
      <c r="AG1070" s="359"/>
      <c r="AH1070" s="359"/>
    </row>
    <row r="1071" spans="28:34" x14ac:dyDescent="0.2">
      <c r="AB1071" s="359"/>
      <c r="AC1071" s="359"/>
      <c r="AD1071" s="359"/>
      <c r="AE1071" s="359"/>
      <c r="AF1071" s="359"/>
      <c r="AG1071" s="359"/>
      <c r="AH1071" s="359"/>
    </row>
    <row r="1072" spans="28:34" x14ac:dyDescent="0.2">
      <c r="AB1072" s="359"/>
      <c r="AC1072" s="359"/>
      <c r="AD1072" s="359"/>
      <c r="AE1072" s="359"/>
      <c r="AF1072" s="359"/>
      <c r="AG1072" s="359"/>
      <c r="AH1072" s="359"/>
    </row>
    <row r="1073" spans="28:34" x14ac:dyDescent="0.2">
      <c r="AB1073" s="359"/>
      <c r="AC1073" s="359"/>
      <c r="AD1073" s="359"/>
      <c r="AE1073" s="359"/>
      <c r="AF1073" s="359"/>
      <c r="AG1073" s="359"/>
      <c r="AH1073" s="359"/>
    </row>
    <row r="1074" spans="28:34" x14ac:dyDescent="0.2">
      <c r="AB1074" s="359"/>
      <c r="AC1074" s="359"/>
      <c r="AD1074" s="359"/>
      <c r="AE1074" s="359"/>
      <c r="AF1074" s="359"/>
      <c r="AG1074" s="359"/>
      <c r="AH1074" s="359"/>
    </row>
    <row r="1075" spans="28:34" x14ac:dyDescent="0.2">
      <c r="AB1075" s="359"/>
      <c r="AC1075" s="359"/>
      <c r="AD1075" s="359"/>
      <c r="AE1075" s="359"/>
      <c r="AF1075" s="359"/>
      <c r="AG1075" s="359"/>
      <c r="AH1075" s="359"/>
    </row>
    <row r="1076" spans="28:34" x14ac:dyDescent="0.2">
      <c r="AB1076" s="359"/>
      <c r="AC1076" s="359"/>
      <c r="AD1076" s="359"/>
      <c r="AE1076" s="359"/>
      <c r="AF1076" s="359"/>
      <c r="AG1076" s="359"/>
      <c r="AH1076" s="359"/>
    </row>
    <row r="1077" spans="28:34" x14ac:dyDescent="0.2">
      <c r="AB1077" s="359"/>
      <c r="AC1077" s="359"/>
      <c r="AD1077" s="359"/>
      <c r="AE1077" s="359"/>
      <c r="AF1077" s="359"/>
      <c r="AG1077" s="359"/>
      <c r="AH1077" s="359"/>
    </row>
    <row r="1078" spans="28:34" x14ac:dyDescent="0.2">
      <c r="AB1078" s="359"/>
      <c r="AC1078" s="359"/>
      <c r="AD1078" s="359"/>
      <c r="AE1078" s="359"/>
      <c r="AF1078" s="359"/>
      <c r="AG1078" s="359"/>
      <c r="AH1078" s="359"/>
    </row>
    <row r="1079" spans="28:34" x14ac:dyDescent="0.2">
      <c r="AB1079" s="359"/>
      <c r="AC1079" s="359"/>
      <c r="AD1079" s="359"/>
      <c r="AE1079" s="359"/>
      <c r="AF1079" s="359"/>
      <c r="AG1079" s="359"/>
      <c r="AH1079" s="359"/>
    </row>
    <row r="1080" spans="28:34" x14ac:dyDescent="0.2">
      <c r="AB1080" s="359"/>
      <c r="AC1080" s="359"/>
      <c r="AD1080" s="359"/>
      <c r="AE1080" s="359"/>
      <c r="AF1080" s="359"/>
      <c r="AG1080" s="359"/>
      <c r="AH1080" s="359"/>
    </row>
    <row r="1081" spans="28:34" x14ac:dyDescent="0.2">
      <c r="AB1081" s="359"/>
      <c r="AC1081" s="359"/>
      <c r="AD1081" s="359"/>
      <c r="AE1081" s="359"/>
      <c r="AF1081" s="359"/>
      <c r="AG1081" s="359"/>
      <c r="AH1081" s="359"/>
    </row>
    <row r="1082" spans="28:34" x14ac:dyDescent="0.2">
      <c r="AB1082" s="359"/>
      <c r="AC1082" s="359"/>
      <c r="AD1082" s="359"/>
      <c r="AE1082" s="359"/>
      <c r="AF1082" s="359"/>
      <c r="AG1082" s="359"/>
      <c r="AH1082" s="359"/>
    </row>
    <row r="1083" spans="28:34" x14ac:dyDescent="0.2">
      <c r="AB1083" s="359"/>
      <c r="AC1083" s="359"/>
      <c r="AD1083" s="359"/>
      <c r="AE1083" s="359"/>
      <c r="AF1083" s="359"/>
      <c r="AG1083" s="359"/>
      <c r="AH1083" s="359"/>
    </row>
    <row r="1084" spans="28:34" x14ac:dyDescent="0.2">
      <c r="AB1084" s="359"/>
      <c r="AC1084" s="359"/>
      <c r="AD1084" s="359"/>
      <c r="AE1084" s="359"/>
      <c r="AF1084" s="359"/>
      <c r="AG1084" s="359"/>
      <c r="AH1084" s="359"/>
    </row>
    <row r="1085" spans="28:34" x14ac:dyDescent="0.2">
      <c r="AB1085" s="359"/>
      <c r="AC1085" s="359"/>
      <c r="AD1085" s="359"/>
      <c r="AE1085" s="359"/>
      <c r="AF1085" s="359"/>
      <c r="AG1085" s="359"/>
      <c r="AH1085" s="359"/>
    </row>
    <row r="1086" spans="28:34" x14ac:dyDescent="0.2">
      <c r="AB1086" s="359"/>
      <c r="AC1086" s="359"/>
      <c r="AD1086" s="359"/>
      <c r="AE1086" s="359"/>
      <c r="AF1086" s="359"/>
      <c r="AG1086" s="359"/>
      <c r="AH1086" s="359"/>
    </row>
    <row r="1087" spans="28:34" x14ac:dyDescent="0.2">
      <c r="AB1087" s="359"/>
      <c r="AC1087" s="359"/>
      <c r="AD1087" s="359"/>
      <c r="AE1087" s="359"/>
      <c r="AF1087" s="359"/>
      <c r="AG1087" s="359"/>
      <c r="AH1087" s="359"/>
    </row>
    <row r="1088" spans="28:34" x14ac:dyDescent="0.2">
      <c r="AB1088" s="359"/>
      <c r="AC1088" s="359"/>
      <c r="AD1088" s="359"/>
      <c r="AE1088" s="359"/>
      <c r="AF1088" s="359"/>
      <c r="AG1088" s="359"/>
      <c r="AH1088" s="359"/>
    </row>
    <row r="1089" spans="28:34" x14ac:dyDescent="0.2">
      <c r="AB1089" s="359"/>
      <c r="AC1089" s="359"/>
      <c r="AD1089" s="359"/>
      <c r="AE1089" s="359"/>
      <c r="AF1089" s="359"/>
      <c r="AG1089" s="359"/>
      <c r="AH1089" s="359"/>
    </row>
    <row r="1090" spans="28:34" x14ac:dyDescent="0.2">
      <c r="AB1090" s="359"/>
      <c r="AC1090" s="359"/>
      <c r="AD1090" s="359"/>
      <c r="AE1090" s="359"/>
      <c r="AF1090" s="359"/>
      <c r="AG1090" s="359"/>
      <c r="AH1090" s="359"/>
    </row>
    <row r="1091" spans="28:34" x14ac:dyDescent="0.2">
      <c r="AB1091" s="359"/>
      <c r="AC1091" s="359"/>
      <c r="AD1091" s="359"/>
      <c r="AE1091" s="359"/>
      <c r="AF1091" s="359"/>
      <c r="AG1091" s="359"/>
      <c r="AH1091" s="359"/>
    </row>
    <row r="1092" spans="28:34" x14ac:dyDescent="0.2">
      <c r="AB1092" s="359"/>
      <c r="AC1092" s="359"/>
      <c r="AD1092" s="359"/>
      <c r="AE1092" s="359"/>
      <c r="AF1092" s="359"/>
      <c r="AG1092" s="359"/>
      <c r="AH1092" s="359"/>
    </row>
    <row r="1093" spans="28:34" x14ac:dyDescent="0.2">
      <c r="AB1093" s="359"/>
      <c r="AC1093" s="359"/>
      <c r="AD1093" s="359"/>
      <c r="AE1093" s="359"/>
      <c r="AF1093" s="359"/>
      <c r="AG1093" s="359"/>
      <c r="AH1093" s="359"/>
    </row>
    <row r="1094" spans="28:34" x14ac:dyDescent="0.2">
      <c r="AB1094" s="359"/>
      <c r="AC1094" s="359"/>
      <c r="AD1094" s="359"/>
      <c r="AE1094" s="359"/>
      <c r="AF1094" s="359"/>
      <c r="AG1094" s="359"/>
      <c r="AH1094" s="359"/>
    </row>
    <row r="1095" spans="28:34" x14ac:dyDescent="0.2">
      <c r="AB1095" s="359"/>
      <c r="AC1095" s="359"/>
      <c r="AD1095" s="359"/>
      <c r="AE1095" s="359"/>
      <c r="AF1095" s="359"/>
      <c r="AG1095" s="359"/>
      <c r="AH1095" s="359"/>
    </row>
    <row r="1096" spans="28:34" x14ac:dyDescent="0.2">
      <c r="AB1096" s="359"/>
      <c r="AC1096" s="359"/>
      <c r="AD1096" s="359"/>
      <c r="AE1096" s="359"/>
      <c r="AF1096" s="359"/>
      <c r="AG1096" s="359"/>
      <c r="AH1096" s="359"/>
    </row>
    <row r="1097" spans="28:34" x14ac:dyDescent="0.2">
      <c r="AB1097" s="359"/>
      <c r="AC1097" s="359"/>
      <c r="AD1097" s="359"/>
      <c r="AE1097" s="359"/>
      <c r="AF1097" s="359"/>
      <c r="AG1097" s="359"/>
      <c r="AH1097" s="359"/>
    </row>
    <row r="1098" spans="28:34" x14ac:dyDescent="0.2">
      <c r="AB1098" s="359"/>
      <c r="AC1098" s="359"/>
      <c r="AD1098" s="359"/>
      <c r="AE1098" s="359"/>
      <c r="AF1098" s="359"/>
      <c r="AG1098" s="359"/>
      <c r="AH1098" s="359"/>
    </row>
    <row r="1099" spans="28:34" x14ac:dyDescent="0.2">
      <c r="AB1099" s="359"/>
      <c r="AC1099" s="359"/>
      <c r="AD1099" s="359"/>
      <c r="AE1099" s="359"/>
      <c r="AF1099" s="359"/>
      <c r="AG1099" s="359"/>
      <c r="AH1099" s="359"/>
    </row>
    <row r="1100" spans="28:34" x14ac:dyDescent="0.2">
      <c r="AB1100" s="359"/>
      <c r="AC1100" s="359"/>
      <c r="AD1100" s="359"/>
      <c r="AE1100" s="359"/>
      <c r="AF1100" s="359"/>
      <c r="AG1100" s="359"/>
      <c r="AH1100" s="359"/>
    </row>
    <row r="1101" spans="28:34" x14ac:dyDescent="0.2">
      <c r="AB1101" s="359"/>
      <c r="AC1101" s="359"/>
      <c r="AD1101" s="359"/>
      <c r="AE1101" s="359"/>
      <c r="AF1101" s="359"/>
      <c r="AG1101" s="359"/>
      <c r="AH1101" s="359"/>
    </row>
    <row r="1102" spans="28:34" x14ac:dyDescent="0.2">
      <c r="AB1102" s="359"/>
      <c r="AC1102" s="359"/>
      <c r="AD1102" s="359"/>
      <c r="AE1102" s="359"/>
      <c r="AF1102" s="359"/>
      <c r="AG1102" s="359"/>
      <c r="AH1102" s="359"/>
    </row>
    <row r="1103" spans="28:34" x14ac:dyDescent="0.2">
      <c r="AB1103" s="359"/>
      <c r="AC1103" s="359"/>
      <c r="AD1103" s="359"/>
      <c r="AE1103" s="359"/>
      <c r="AF1103" s="359"/>
      <c r="AG1103" s="359"/>
      <c r="AH1103" s="359"/>
    </row>
    <row r="1104" spans="28:34" x14ac:dyDescent="0.2">
      <c r="AB1104" s="359"/>
      <c r="AC1104" s="359"/>
      <c r="AD1104" s="359"/>
      <c r="AE1104" s="359"/>
      <c r="AF1104" s="359"/>
      <c r="AG1104" s="359"/>
      <c r="AH1104" s="359"/>
    </row>
    <row r="1105" spans="28:34" x14ac:dyDescent="0.2">
      <c r="AB1105" s="359"/>
      <c r="AC1105" s="359"/>
      <c r="AD1105" s="359"/>
      <c r="AE1105" s="359"/>
      <c r="AF1105" s="359"/>
      <c r="AG1105" s="359"/>
      <c r="AH1105" s="359"/>
    </row>
    <row r="1106" spans="28:34" x14ac:dyDescent="0.2">
      <c r="AB1106" s="359"/>
      <c r="AC1106" s="359"/>
      <c r="AD1106" s="359"/>
      <c r="AE1106" s="359"/>
      <c r="AF1106" s="359"/>
      <c r="AG1106" s="359"/>
      <c r="AH1106" s="359"/>
    </row>
    <row r="1107" spans="28:34" x14ac:dyDescent="0.2">
      <c r="AB1107" s="359"/>
      <c r="AC1107" s="359"/>
      <c r="AD1107" s="359"/>
      <c r="AE1107" s="359"/>
      <c r="AF1107" s="359"/>
      <c r="AG1107" s="359"/>
      <c r="AH1107" s="359"/>
    </row>
    <row r="1108" spans="28:34" x14ac:dyDescent="0.2">
      <c r="AB1108" s="359"/>
      <c r="AC1108" s="359"/>
      <c r="AD1108" s="359"/>
      <c r="AE1108" s="359"/>
      <c r="AF1108" s="359"/>
      <c r="AG1108" s="359"/>
      <c r="AH1108" s="359"/>
    </row>
    <row r="1109" spans="28:34" x14ac:dyDescent="0.2">
      <c r="AB1109" s="359"/>
      <c r="AC1109" s="359"/>
      <c r="AD1109" s="359"/>
      <c r="AE1109" s="359"/>
      <c r="AF1109" s="359"/>
      <c r="AG1109" s="359"/>
      <c r="AH1109" s="359"/>
    </row>
    <row r="1110" spans="28:34" x14ac:dyDescent="0.2">
      <c r="AB1110" s="359"/>
      <c r="AC1110" s="359"/>
      <c r="AD1110" s="359"/>
      <c r="AE1110" s="359"/>
      <c r="AF1110" s="359"/>
      <c r="AG1110" s="359"/>
      <c r="AH1110" s="359"/>
    </row>
    <row r="1111" spans="28:34" x14ac:dyDescent="0.2">
      <c r="AB1111" s="359"/>
      <c r="AC1111" s="359"/>
      <c r="AD1111" s="359"/>
      <c r="AE1111" s="359"/>
      <c r="AF1111" s="359"/>
      <c r="AG1111" s="359"/>
      <c r="AH1111" s="359"/>
    </row>
    <row r="1112" spans="28:34" x14ac:dyDescent="0.2">
      <c r="AB1112" s="359"/>
      <c r="AC1112" s="359"/>
      <c r="AD1112" s="359"/>
      <c r="AE1112" s="359"/>
      <c r="AF1112" s="359"/>
      <c r="AG1112" s="359"/>
      <c r="AH1112" s="359"/>
    </row>
    <row r="1113" spans="28:34" x14ac:dyDescent="0.2">
      <c r="AB1113" s="359"/>
      <c r="AC1113" s="359"/>
      <c r="AD1113" s="359"/>
      <c r="AE1113" s="359"/>
      <c r="AF1113" s="359"/>
      <c r="AG1113" s="359"/>
      <c r="AH1113" s="359"/>
    </row>
    <row r="1114" spans="28:34" x14ac:dyDescent="0.2">
      <c r="AB1114" s="359"/>
      <c r="AC1114" s="359"/>
      <c r="AD1114" s="359"/>
      <c r="AE1114" s="359"/>
      <c r="AF1114" s="359"/>
      <c r="AG1114" s="359"/>
      <c r="AH1114" s="359"/>
    </row>
    <row r="1115" spans="28:34" x14ac:dyDescent="0.2">
      <c r="AB1115" s="359"/>
      <c r="AC1115" s="359"/>
      <c r="AD1115" s="359"/>
      <c r="AE1115" s="359"/>
      <c r="AF1115" s="359"/>
      <c r="AG1115" s="359"/>
      <c r="AH1115" s="359"/>
    </row>
    <row r="1116" spans="28:34" x14ac:dyDescent="0.2">
      <c r="AB1116" s="359"/>
      <c r="AC1116" s="359"/>
      <c r="AD1116" s="359"/>
      <c r="AE1116" s="359"/>
      <c r="AF1116" s="359"/>
      <c r="AG1116" s="359"/>
      <c r="AH1116" s="359"/>
    </row>
    <row r="1117" spans="28:34" x14ac:dyDescent="0.2">
      <c r="AB1117" s="359"/>
      <c r="AC1117" s="359"/>
      <c r="AD1117" s="359"/>
      <c r="AE1117" s="359"/>
      <c r="AF1117" s="359"/>
      <c r="AG1117" s="359"/>
      <c r="AH1117" s="359"/>
    </row>
    <row r="1118" spans="28:34" x14ac:dyDescent="0.2">
      <c r="AB1118" s="359"/>
      <c r="AC1118" s="359"/>
      <c r="AD1118" s="359"/>
      <c r="AE1118" s="359"/>
      <c r="AF1118" s="359"/>
      <c r="AG1118" s="359"/>
      <c r="AH1118" s="359"/>
    </row>
    <row r="1119" spans="28:34" x14ac:dyDescent="0.2">
      <c r="AB1119" s="359"/>
      <c r="AC1119" s="359"/>
      <c r="AD1119" s="359"/>
      <c r="AE1119" s="359"/>
      <c r="AF1119" s="359"/>
      <c r="AG1119" s="359"/>
      <c r="AH1119" s="359"/>
    </row>
    <row r="1120" spans="28:34" x14ac:dyDescent="0.2">
      <c r="AB1120" s="359"/>
      <c r="AC1120" s="359"/>
      <c r="AD1120" s="359"/>
      <c r="AE1120" s="359"/>
      <c r="AF1120" s="359"/>
      <c r="AG1120" s="359"/>
      <c r="AH1120" s="359"/>
    </row>
    <row r="1121" spans="28:34" x14ac:dyDescent="0.2">
      <c r="AB1121" s="359"/>
      <c r="AC1121" s="359"/>
      <c r="AD1121" s="359"/>
      <c r="AE1121" s="359"/>
      <c r="AF1121" s="359"/>
      <c r="AG1121" s="359"/>
      <c r="AH1121" s="359"/>
    </row>
    <row r="1122" spans="28:34" x14ac:dyDescent="0.2">
      <c r="AB1122" s="359"/>
      <c r="AC1122" s="359"/>
      <c r="AD1122" s="359"/>
      <c r="AE1122" s="359"/>
      <c r="AF1122" s="359"/>
      <c r="AG1122" s="359"/>
      <c r="AH1122" s="359"/>
    </row>
    <row r="1123" spans="28:34" x14ac:dyDescent="0.2">
      <c r="AB1123" s="359"/>
      <c r="AC1123" s="359"/>
      <c r="AD1123" s="359"/>
      <c r="AE1123" s="359"/>
      <c r="AF1123" s="359"/>
      <c r="AG1123" s="359"/>
      <c r="AH1123" s="359"/>
    </row>
    <row r="1124" spans="28:34" x14ac:dyDescent="0.2">
      <c r="AB1124" s="359"/>
      <c r="AC1124" s="359"/>
      <c r="AD1124" s="359"/>
      <c r="AE1124" s="359"/>
      <c r="AF1124" s="359"/>
      <c r="AG1124" s="359"/>
      <c r="AH1124" s="359"/>
    </row>
    <row r="1125" spans="28:34" x14ac:dyDescent="0.2">
      <c r="AB1125" s="359"/>
      <c r="AC1125" s="359"/>
      <c r="AD1125" s="359"/>
      <c r="AE1125" s="359"/>
      <c r="AF1125" s="359"/>
      <c r="AG1125" s="359"/>
      <c r="AH1125" s="359"/>
    </row>
    <row r="1126" spans="28:34" x14ac:dyDescent="0.2">
      <c r="AB1126" s="359"/>
      <c r="AC1126" s="359"/>
      <c r="AD1126" s="359"/>
      <c r="AE1126" s="359"/>
      <c r="AF1126" s="359"/>
      <c r="AG1126" s="359"/>
      <c r="AH1126" s="359"/>
    </row>
    <row r="1127" spans="28:34" x14ac:dyDescent="0.2">
      <c r="AB1127" s="359"/>
      <c r="AC1127" s="359"/>
      <c r="AD1127" s="359"/>
      <c r="AE1127" s="359"/>
      <c r="AF1127" s="359"/>
      <c r="AG1127" s="359"/>
      <c r="AH1127" s="359"/>
    </row>
    <row r="1128" spans="28:34" x14ac:dyDescent="0.2">
      <c r="AB1128" s="359"/>
      <c r="AC1128" s="359"/>
      <c r="AD1128" s="359"/>
      <c r="AE1128" s="359"/>
      <c r="AF1128" s="359"/>
      <c r="AG1128" s="359"/>
      <c r="AH1128" s="359"/>
    </row>
    <row r="1129" spans="28:34" x14ac:dyDescent="0.2">
      <c r="AB1129" s="359"/>
      <c r="AC1129" s="359"/>
      <c r="AD1129" s="359"/>
      <c r="AE1129" s="359"/>
      <c r="AF1129" s="359"/>
      <c r="AG1129" s="359"/>
      <c r="AH1129" s="359"/>
    </row>
    <row r="1130" spans="28:34" x14ac:dyDescent="0.2">
      <c r="AB1130" s="359"/>
      <c r="AC1130" s="359"/>
      <c r="AD1130" s="359"/>
      <c r="AE1130" s="359"/>
      <c r="AF1130" s="359"/>
      <c r="AG1130" s="359"/>
      <c r="AH1130" s="359"/>
    </row>
    <row r="1131" spans="28:34" x14ac:dyDescent="0.2">
      <c r="AB1131" s="359"/>
      <c r="AC1131" s="359"/>
      <c r="AD1131" s="359"/>
      <c r="AE1131" s="359"/>
      <c r="AF1131" s="359"/>
      <c r="AG1131" s="359"/>
      <c r="AH1131" s="359"/>
    </row>
    <row r="1132" spans="28:34" x14ac:dyDescent="0.2">
      <c r="AB1132" s="359"/>
      <c r="AC1132" s="359"/>
      <c r="AD1132" s="359"/>
      <c r="AE1132" s="359"/>
      <c r="AF1132" s="359"/>
      <c r="AG1132" s="359"/>
      <c r="AH1132" s="359"/>
    </row>
    <row r="1133" spans="28:34" x14ac:dyDescent="0.2">
      <c r="AB1133" s="359"/>
      <c r="AC1133" s="359"/>
      <c r="AD1133" s="359"/>
      <c r="AE1133" s="359"/>
      <c r="AF1133" s="359"/>
      <c r="AG1133" s="359"/>
      <c r="AH1133" s="359"/>
    </row>
    <row r="1134" spans="28:34" x14ac:dyDescent="0.2">
      <c r="AB1134" s="359"/>
      <c r="AC1134" s="359"/>
      <c r="AD1134" s="359"/>
      <c r="AE1134" s="359"/>
      <c r="AF1134" s="359"/>
      <c r="AG1134" s="359"/>
      <c r="AH1134" s="359"/>
    </row>
    <row r="1135" spans="28:34" x14ac:dyDescent="0.2">
      <c r="AB1135" s="359"/>
      <c r="AC1135" s="359"/>
      <c r="AD1135" s="359"/>
      <c r="AE1135" s="359"/>
      <c r="AF1135" s="359"/>
      <c r="AG1135" s="359"/>
      <c r="AH1135" s="359"/>
    </row>
    <row r="1136" spans="28:34" x14ac:dyDescent="0.2">
      <c r="AB1136" s="359"/>
      <c r="AC1136" s="359"/>
      <c r="AD1136" s="359"/>
      <c r="AE1136" s="359"/>
      <c r="AF1136" s="359"/>
      <c r="AG1136" s="359"/>
      <c r="AH1136" s="359"/>
    </row>
    <row r="1137" spans="28:34" x14ac:dyDescent="0.2">
      <c r="AB1137" s="359"/>
      <c r="AC1137" s="359"/>
      <c r="AD1137" s="359"/>
      <c r="AE1137" s="359"/>
      <c r="AF1137" s="359"/>
      <c r="AG1137" s="359"/>
      <c r="AH1137" s="359"/>
    </row>
    <row r="1138" spans="28:34" x14ac:dyDescent="0.2">
      <c r="AB1138" s="359"/>
      <c r="AC1138" s="359"/>
      <c r="AD1138" s="359"/>
      <c r="AE1138" s="359"/>
      <c r="AF1138" s="359"/>
      <c r="AG1138" s="359"/>
      <c r="AH1138" s="359"/>
    </row>
    <row r="1139" spans="28:34" x14ac:dyDescent="0.2">
      <c r="AB1139" s="359"/>
      <c r="AC1139" s="359"/>
      <c r="AD1139" s="359"/>
      <c r="AE1139" s="359"/>
      <c r="AF1139" s="359"/>
      <c r="AG1139" s="359"/>
      <c r="AH1139" s="359"/>
    </row>
    <row r="1140" spans="28:34" x14ac:dyDescent="0.2">
      <c r="AB1140" s="359"/>
      <c r="AC1140" s="359"/>
      <c r="AD1140" s="359"/>
      <c r="AE1140" s="359"/>
      <c r="AF1140" s="359"/>
      <c r="AG1140" s="359"/>
      <c r="AH1140" s="359"/>
    </row>
    <row r="1141" spans="28:34" x14ac:dyDescent="0.2">
      <c r="AB1141" s="359"/>
      <c r="AC1141" s="359"/>
      <c r="AD1141" s="359"/>
      <c r="AE1141" s="359"/>
      <c r="AF1141" s="359"/>
      <c r="AG1141" s="359"/>
      <c r="AH1141" s="359"/>
    </row>
    <row r="1142" spans="28:34" x14ac:dyDescent="0.2">
      <c r="AB1142" s="359"/>
      <c r="AC1142" s="359"/>
      <c r="AD1142" s="359"/>
      <c r="AE1142" s="359"/>
      <c r="AF1142" s="359"/>
      <c r="AG1142" s="359"/>
      <c r="AH1142" s="359"/>
    </row>
    <row r="1143" spans="28:34" x14ac:dyDescent="0.2">
      <c r="AB1143" s="359"/>
      <c r="AC1143" s="359"/>
      <c r="AD1143" s="359"/>
      <c r="AE1143" s="359"/>
      <c r="AF1143" s="359"/>
      <c r="AG1143" s="359"/>
      <c r="AH1143" s="359"/>
    </row>
    <row r="1144" spans="28:34" x14ac:dyDescent="0.2">
      <c r="AB1144" s="359"/>
      <c r="AC1144" s="359"/>
      <c r="AD1144" s="359"/>
      <c r="AE1144" s="359"/>
      <c r="AF1144" s="359"/>
      <c r="AG1144" s="359"/>
      <c r="AH1144" s="359"/>
    </row>
    <row r="1145" spans="28:34" x14ac:dyDescent="0.2">
      <c r="AB1145" s="359"/>
      <c r="AC1145" s="359"/>
      <c r="AD1145" s="359"/>
      <c r="AE1145" s="359"/>
      <c r="AF1145" s="359"/>
      <c r="AG1145" s="359"/>
      <c r="AH1145" s="359"/>
    </row>
    <row r="1146" spans="28:34" x14ac:dyDescent="0.2">
      <c r="AB1146" s="359"/>
      <c r="AC1146" s="359"/>
      <c r="AD1146" s="359"/>
      <c r="AE1146" s="359"/>
      <c r="AF1146" s="359"/>
      <c r="AG1146" s="359"/>
      <c r="AH1146" s="359"/>
    </row>
    <row r="1147" spans="28:34" x14ac:dyDescent="0.2">
      <c r="AB1147" s="359"/>
      <c r="AC1147" s="359"/>
      <c r="AD1147" s="359"/>
      <c r="AE1147" s="359"/>
      <c r="AF1147" s="359"/>
      <c r="AG1147" s="359"/>
      <c r="AH1147" s="359"/>
    </row>
    <row r="1148" spans="28:34" x14ac:dyDescent="0.2">
      <c r="AB1148" s="359"/>
      <c r="AC1148" s="359"/>
      <c r="AD1148" s="359"/>
      <c r="AE1148" s="359"/>
      <c r="AF1148" s="359"/>
      <c r="AG1148" s="359"/>
      <c r="AH1148" s="359"/>
    </row>
    <row r="1149" spans="28:34" x14ac:dyDescent="0.2">
      <c r="AB1149" s="359"/>
      <c r="AC1149" s="359"/>
      <c r="AD1149" s="359"/>
      <c r="AE1149" s="359"/>
      <c r="AF1149" s="359"/>
      <c r="AG1149" s="359"/>
      <c r="AH1149" s="359"/>
    </row>
    <row r="1150" spans="28:34" x14ac:dyDescent="0.2">
      <c r="AB1150" s="359"/>
      <c r="AC1150" s="359"/>
      <c r="AD1150" s="359"/>
      <c r="AE1150" s="359"/>
      <c r="AF1150" s="359"/>
      <c r="AG1150" s="359"/>
      <c r="AH1150" s="359"/>
    </row>
    <row r="1151" spans="28:34" x14ac:dyDescent="0.2">
      <c r="AB1151" s="359"/>
      <c r="AC1151" s="359"/>
      <c r="AD1151" s="359"/>
      <c r="AE1151" s="359"/>
      <c r="AF1151" s="359"/>
      <c r="AG1151" s="359"/>
      <c r="AH1151" s="359"/>
    </row>
    <row r="1152" spans="28:34" x14ac:dyDescent="0.2">
      <c r="AB1152" s="359"/>
      <c r="AC1152" s="359"/>
      <c r="AD1152" s="359"/>
      <c r="AE1152" s="359"/>
      <c r="AF1152" s="359"/>
      <c r="AG1152" s="359"/>
      <c r="AH1152" s="359"/>
    </row>
    <row r="1153" spans="28:34" x14ac:dyDescent="0.2">
      <c r="AB1153" s="359"/>
      <c r="AC1153" s="359"/>
      <c r="AD1153" s="359"/>
      <c r="AE1153" s="359"/>
      <c r="AF1153" s="359"/>
      <c r="AG1153" s="359"/>
      <c r="AH1153" s="359"/>
    </row>
    <row r="1154" spans="28:34" x14ac:dyDescent="0.2">
      <c r="AB1154" s="359"/>
      <c r="AC1154" s="359"/>
      <c r="AD1154" s="359"/>
      <c r="AE1154" s="359"/>
      <c r="AF1154" s="359"/>
      <c r="AG1154" s="359"/>
      <c r="AH1154" s="359"/>
    </row>
    <row r="1155" spans="28:34" x14ac:dyDescent="0.2">
      <c r="AB1155" s="359"/>
      <c r="AC1155" s="359"/>
      <c r="AD1155" s="359"/>
      <c r="AE1155" s="359"/>
      <c r="AF1155" s="359"/>
      <c r="AG1155" s="359"/>
      <c r="AH1155" s="359"/>
    </row>
    <row r="1156" spans="28:34" x14ac:dyDescent="0.2">
      <c r="AB1156" s="359"/>
      <c r="AC1156" s="359"/>
      <c r="AD1156" s="359"/>
      <c r="AE1156" s="359"/>
      <c r="AF1156" s="359"/>
      <c r="AG1156" s="359"/>
      <c r="AH1156" s="359"/>
    </row>
    <row r="1157" spans="28:34" x14ac:dyDescent="0.2">
      <c r="AB1157" s="359"/>
      <c r="AC1157" s="359"/>
      <c r="AD1157" s="359"/>
      <c r="AE1157" s="359"/>
      <c r="AF1157" s="359"/>
      <c r="AG1157" s="359"/>
      <c r="AH1157" s="359"/>
    </row>
    <row r="1158" spans="28:34" x14ac:dyDescent="0.2">
      <c r="AB1158" s="359"/>
      <c r="AC1158" s="359"/>
      <c r="AD1158" s="359"/>
      <c r="AE1158" s="359"/>
      <c r="AF1158" s="359"/>
      <c r="AG1158" s="359"/>
      <c r="AH1158" s="359"/>
    </row>
    <row r="1159" spans="28:34" x14ac:dyDescent="0.2">
      <c r="AB1159" s="359"/>
      <c r="AC1159" s="359"/>
      <c r="AD1159" s="359"/>
      <c r="AE1159" s="359"/>
      <c r="AF1159" s="359"/>
      <c r="AG1159" s="359"/>
      <c r="AH1159" s="359"/>
    </row>
    <row r="1160" spans="28:34" x14ac:dyDescent="0.2">
      <c r="AB1160" s="359"/>
      <c r="AC1160" s="359"/>
      <c r="AD1160" s="359"/>
      <c r="AE1160" s="359"/>
      <c r="AF1160" s="359"/>
      <c r="AG1160" s="359"/>
      <c r="AH1160" s="359"/>
    </row>
    <row r="1161" spans="28:34" x14ac:dyDescent="0.2">
      <c r="AB1161" s="359"/>
      <c r="AC1161" s="359"/>
      <c r="AD1161" s="359"/>
      <c r="AE1161" s="359"/>
      <c r="AF1161" s="359"/>
      <c r="AG1161" s="359"/>
      <c r="AH1161" s="359"/>
    </row>
    <row r="1162" spans="28:34" x14ac:dyDescent="0.2">
      <c r="AB1162" s="359"/>
      <c r="AC1162" s="359"/>
      <c r="AD1162" s="359"/>
      <c r="AE1162" s="359"/>
      <c r="AF1162" s="359"/>
      <c r="AG1162" s="359"/>
      <c r="AH1162" s="359"/>
    </row>
    <row r="1163" spans="28:34" x14ac:dyDescent="0.2">
      <c r="AB1163" s="359"/>
      <c r="AC1163" s="359"/>
      <c r="AD1163" s="359"/>
      <c r="AE1163" s="359"/>
      <c r="AF1163" s="359"/>
      <c r="AG1163" s="359"/>
      <c r="AH1163" s="359"/>
    </row>
    <row r="1164" spans="28:34" x14ac:dyDescent="0.2">
      <c r="AB1164" s="359"/>
      <c r="AC1164" s="359"/>
      <c r="AD1164" s="359"/>
      <c r="AE1164" s="359"/>
      <c r="AF1164" s="359"/>
      <c r="AG1164" s="359"/>
      <c r="AH1164" s="359"/>
    </row>
    <row r="1165" spans="28:34" x14ac:dyDescent="0.2">
      <c r="AB1165" s="359"/>
      <c r="AC1165" s="359"/>
      <c r="AD1165" s="359"/>
      <c r="AE1165" s="359"/>
      <c r="AF1165" s="359"/>
      <c r="AG1165" s="359"/>
      <c r="AH1165" s="359"/>
    </row>
    <row r="1166" spans="28:34" x14ac:dyDescent="0.2">
      <c r="AB1166" s="359"/>
      <c r="AC1166" s="359"/>
      <c r="AD1166" s="359"/>
      <c r="AE1166" s="359"/>
      <c r="AF1166" s="359"/>
      <c r="AG1166" s="359"/>
      <c r="AH1166" s="359"/>
    </row>
    <row r="1167" spans="28:34" x14ac:dyDescent="0.2">
      <c r="AB1167" s="359"/>
      <c r="AC1167" s="359"/>
      <c r="AD1167" s="359"/>
      <c r="AE1167" s="359"/>
      <c r="AF1167" s="359"/>
      <c r="AG1167" s="359"/>
      <c r="AH1167" s="359"/>
    </row>
    <row r="1168" spans="28:34" x14ac:dyDescent="0.2">
      <c r="AB1168" s="359"/>
      <c r="AC1168" s="359"/>
      <c r="AD1168" s="359"/>
      <c r="AE1168" s="359"/>
      <c r="AF1168" s="359"/>
      <c r="AG1168" s="359"/>
      <c r="AH1168" s="359"/>
    </row>
    <row r="1169" spans="28:34" x14ac:dyDescent="0.2">
      <c r="AB1169" s="359"/>
      <c r="AC1169" s="359"/>
      <c r="AD1169" s="359"/>
      <c r="AE1169" s="359"/>
      <c r="AF1169" s="359"/>
      <c r="AG1169" s="359"/>
      <c r="AH1169" s="359"/>
    </row>
    <row r="1170" spans="28:34" x14ac:dyDescent="0.2">
      <c r="AB1170" s="359"/>
      <c r="AC1170" s="359"/>
      <c r="AD1170" s="359"/>
      <c r="AE1170" s="359"/>
      <c r="AF1170" s="359"/>
      <c r="AG1170" s="359"/>
      <c r="AH1170" s="359"/>
    </row>
    <row r="1171" spans="28:34" x14ac:dyDescent="0.2">
      <c r="AB1171" s="359"/>
      <c r="AC1171" s="359"/>
      <c r="AD1171" s="359"/>
      <c r="AE1171" s="359"/>
      <c r="AF1171" s="359"/>
      <c r="AG1171" s="359"/>
      <c r="AH1171" s="359"/>
    </row>
    <row r="1172" spans="28:34" x14ac:dyDescent="0.2">
      <c r="AB1172" s="359"/>
      <c r="AC1172" s="359"/>
      <c r="AD1172" s="359"/>
      <c r="AE1172" s="359"/>
      <c r="AF1172" s="359"/>
      <c r="AG1172" s="359"/>
      <c r="AH1172" s="359"/>
    </row>
    <row r="1173" spans="28:34" x14ac:dyDescent="0.2">
      <c r="AB1173" s="359"/>
      <c r="AC1173" s="359"/>
      <c r="AD1173" s="359"/>
      <c r="AE1173" s="359"/>
      <c r="AF1173" s="359"/>
      <c r="AG1173" s="359"/>
      <c r="AH1173" s="359"/>
    </row>
    <row r="1174" spans="28:34" x14ac:dyDescent="0.2">
      <c r="AB1174" s="359"/>
      <c r="AC1174" s="359"/>
      <c r="AD1174" s="359"/>
      <c r="AE1174" s="359"/>
      <c r="AF1174" s="359"/>
      <c r="AG1174" s="359"/>
      <c r="AH1174" s="359"/>
    </row>
    <row r="1175" spans="28:34" x14ac:dyDescent="0.2">
      <c r="AB1175" s="359"/>
      <c r="AC1175" s="359"/>
      <c r="AD1175" s="359"/>
      <c r="AE1175" s="359"/>
      <c r="AF1175" s="359"/>
      <c r="AG1175" s="359"/>
      <c r="AH1175" s="359"/>
    </row>
    <row r="1176" spans="28:34" x14ac:dyDescent="0.2">
      <c r="AB1176" s="359"/>
      <c r="AC1176" s="359"/>
      <c r="AD1176" s="359"/>
      <c r="AE1176" s="359"/>
      <c r="AF1176" s="359"/>
      <c r="AG1176" s="359"/>
      <c r="AH1176" s="359"/>
    </row>
    <row r="1177" spans="28:34" x14ac:dyDescent="0.2">
      <c r="AB1177" s="359"/>
      <c r="AC1177" s="359"/>
      <c r="AD1177" s="359"/>
      <c r="AE1177" s="359"/>
      <c r="AF1177" s="359"/>
      <c r="AG1177" s="359"/>
      <c r="AH1177" s="359"/>
    </row>
    <row r="1178" spans="28:34" x14ac:dyDescent="0.2">
      <c r="AB1178" s="359"/>
      <c r="AC1178" s="359"/>
      <c r="AD1178" s="359"/>
      <c r="AE1178" s="359"/>
      <c r="AF1178" s="359"/>
      <c r="AG1178" s="359"/>
      <c r="AH1178" s="359"/>
    </row>
    <row r="1179" spans="28:34" x14ac:dyDescent="0.2">
      <c r="AB1179" s="359"/>
      <c r="AC1179" s="359"/>
      <c r="AD1179" s="359"/>
      <c r="AE1179" s="359"/>
      <c r="AF1179" s="359"/>
      <c r="AG1179" s="359"/>
      <c r="AH1179" s="359"/>
    </row>
    <row r="1180" spans="28:34" x14ac:dyDescent="0.2">
      <c r="AB1180" s="359"/>
      <c r="AC1180" s="359"/>
      <c r="AD1180" s="359"/>
      <c r="AE1180" s="359"/>
      <c r="AF1180" s="359"/>
      <c r="AG1180" s="359"/>
      <c r="AH1180" s="359"/>
    </row>
    <row r="1181" spans="28:34" x14ac:dyDescent="0.2">
      <c r="AB1181" s="359"/>
      <c r="AC1181" s="359"/>
      <c r="AD1181" s="359"/>
      <c r="AE1181" s="359"/>
      <c r="AF1181" s="359"/>
      <c r="AG1181" s="359"/>
      <c r="AH1181" s="359"/>
    </row>
    <row r="1182" spans="28:34" x14ac:dyDescent="0.2">
      <c r="AB1182" s="359"/>
      <c r="AC1182" s="359"/>
      <c r="AD1182" s="359"/>
      <c r="AE1182" s="359"/>
      <c r="AF1182" s="359"/>
      <c r="AG1182" s="359"/>
      <c r="AH1182" s="359"/>
    </row>
    <row r="1183" spans="28:34" x14ac:dyDescent="0.2">
      <c r="AB1183" s="359"/>
      <c r="AC1183" s="359"/>
      <c r="AD1183" s="359"/>
      <c r="AE1183" s="359"/>
      <c r="AF1183" s="359"/>
      <c r="AG1183" s="359"/>
      <c r="AH1183" s="359"/>
    </row>
    <row r="1184" spans="28:34" x14ac:dyDescent="0.2">
      <c r="AB1184" s="359"/>
      <c r="AC1184" s="359"/>
      <c r="AD1184" s="359"/>
      <c r="AE1184" s="359"/>
      <c r="AF1184" s="359"/>
      <c r="AG1184" s="359"/>
      <c r="AH1184" s="359"/>
    </row>
    <row r="1185" spans="28:34" x14ac:dyDescent="0.2">
      <c r="AB1185" s="359"/>
      <c r="AC1185" s="359"/>
      <c r="AD1185" s="359"/>
      <c r="AE1185" s="359"/>
      <c r="AF1185" s="359"/>
      <c r="AG1185" s="359"/>
      <c r="AH1185" s="359"/>
    </row>
    <row r="1186" spans="28:34" x14ac:dyDescent="0.2">
      <c r="AB1186" s="359"/>
      <c r="AC1186" s="359"/>
      <c r="AD1186" s="359"/>
      <c r="AE1186" s="359"/>
      <c r="AF1186" s="359"/>
      <c r="AG1186" s="359"/>
      <c r="AH1186" s="359"/>
    </row>
    <row r="1187" spans="28:34" x14ac:dyDescent="0.2">
      <c r="AB1187" s="359"/>
      <c r="AC1187" s="359"/>
      <c r="AD1187" s="359"/>
      <c r="AE1187" s="359"/>
      <c r="AF1187" s="359"/>
      <c r="AG1187" s="359"/>
      <c r="AH1187" s="359"/>
    </row>
    <row r="1188" spans="28:34" x14ac:dyDescent="0.2">
      <c r="AB1188" s="359"/>
      <c r="AC1188" s="359"/>
      <c r="AD1188" s="359"/>
      <c r="AE1188" s="359"/>
      <c r="AF1188" s="359"/>
      <c r="AG1188" s="359"/>
      <c r="AH1188" s="359"/>
    </row>
    <row r="1189" spans="28:34" x14ac:dyDescent="0.2">
      <c r="AB1189" s="359"/>
      <c r="AC1189" s="359"/>
      <c r="AD1189" s="359"/>
      <c r="AE1189" s="359"/>
      <c r="AF1189" s="359"/>
      <c r="AG1189" s="359"/>
      <c r="AH1189" s="359"/>
    </row>
    <row r="1190" spans="28:34" x14ac:dyDescent="0.2">
      <c r="AB1190" s="359"/>
      <c r="AC1190" s="359"/>
      <c r="AD1190" s="359"/>
      <c r="AE1190" s="359"/>
      <c r="AF1190" s="359"/>
      <c r="AG1190" s="359"/>
      <c r="AH1190" s="359"/>
    </row>
    <row r="1191" spans="28:34" x14ac:dyDescent="0.2">
      <c r="AB1191" s="359"/>
      <c r="AC1191" s="359"/>
      <c r="AD1191" s="359"/>
      <c r="AE1191" s="359"/>
      <c r="AF1191" s="359"/>
      <c r="AG1191" s="359"/>
      <c r="AH1191" s="359"/>
    </row>
    <row r="1192" spans="28:34" x14ac:dyDescent="0.2">
      <c r="AB1192" s="359"/>
      <c r="AC1192" s="359"/>
      <c r="AD1192" s="359"/>
      <c r="AE1192" s="359"/>
      <c r="AF1192" s="359"/>
      <c r="AG1192" s="359"/>
      <c r="AH1192" s="359"/>
    </row>
    <row r="1193" spans="28:34" x14ac:dyDescent="0.2">
      <c r="AB1193" s="359"/>
      <c r="AC1193" s="359"/>
      <c r="AD1193" s="359"/>
      <c r="AE1193" s="359"/>
      <c r="AF1193" s="359"/>
      <c r="AG1193" s="359"/>
      <c r="AH1193" s="359"/>
    </row>
    <row r="1194" spans="28:34" x14ac:dyDescent="0.2">
      <c r="AB1194" s="359"/>
      <c r="AC1194" s="359"/>
      <c r="AD1194" s="359"/>
      <c r="AE1194" s="359"/>
      <c r="AF1194" s="359"/>
      <c r="AG1194" s="359"/>
      <c r="AH1194" s="359"/>
    </row>
    <row r="1195" spans="28:34" x14ac:dyDescent="0.2">
      <c r="AB1195" s="359"/>
      <c r="AC1195" s="359"/>
      <c r="AD1195" s="359"/>
      <c r="AE1195" s="359"/>
      <c r="AF1195" s="359"/>
      <c r="AG1195" s="359"/>
      <c r="AH1195" s="359"/>
    </row>
    <row r="1196" spans="28:34" x14ac:dyDescent="0.2">
      <c r="AB1196" s="359"/>
      <c r="AC1196" s="359"/>
      <c r="AD1196" s="359"/>
      <c r="AE1196" s="359"/>
      <c r="AF1196" s="359"/>
      <c r="AG1196" s="359"/>
      <c r="AH1196" s="359"/>
    </row>
    <row r="1197" spans="28:34" x14ac:dyDescent="0.2">
      <c r="AB1197" s="359"/>
      <c r="AC1197" s="359"/>
      <c r="AD1197" s="359"/>
      <c r="AE1197" s="359"/>
      <c r="AF1197" s="359"/>
      <c r="AG1197" s="359"/>
      <c r="AH1197" s="359"/>
    </row>
    <row r="1198" spans="28:34" x14ac:dyDescent="0.2">
      <c r="AB1198" s="359"/>
      <c r="AC1198" s="359"/>
      <c r="AD1198" s="359"/>
      <c r="AE1198" s="359"/>
      <c r="AF1198" s="359"/>
      <c r="AG1198" s="359"/>
      <c r="AH1198" s="359"/>
    </row>
    <row r="1199" spans="28:34" x14ac:dyDescent="0.2">
      <c r="AB1199" s="359"/>
      <c r="AC1199" s="359"/>
      <c r="AD1199" s="359"/>
      <c r="AE1199" s="359"/>
      <c r="AF1199" s="359"/>
      <c r="AG1199" s="359"/>
      <c r="AH1199" s="359"/>
    </row>
    <row r="1200" spans="28:34" x14ac:dyDescent="0.2">
      <c r="AB1200" s="359"/>
      <c r="AC1200" s="359"/>
      <c r="AD1200" s="359"/>
      <c r="AE1200" s="359"/>
      <c r="AF1200" s="359"/>
      <c r="AG1200" s="359"/>
      <c r="AH1200" s="359"/>
    </row>
    <row r="1201" spans="28:34" x14ac:dyDescent="0.2">
      <c r="AB1201" s="359"/>
      <c r="AC1201" s="359"/>
      <c r="AD1201" s="359"/>
      <c r="AE1201" s="359"/>
      <c r="AF1201" s="359"/>
      <c r="AG1201" s="359"/>
      <c r="AH1201" s="359"/>
    </row>
    <row r="1202" spans="28:34" x14ac:dyDescent="0.2">
      <c r="AB1202" s="359"/>
      <c r="AC1202" s="359"/>
      <c r="AD1202" s="359"/>
      <c r="AE1202" s="359"/>
      <c r="AF1202" s="359"/>
      <c r="AG1202" s="359"/>
      <c r="AH1202" s="359"/>
    </row>
    <row r="1203" spans="28:34" x14ac:dyDescent="0.2">
      <c r="AB1203" s="359"/>
      <c r="AC1203" s="359"/>
      <c r="AD1203" s="359"/>
      <c r="AE1203" s="359"/>
      <c r="AF1203" s="359"/>
      <c r="AG1203" s="359"/>
      <c r="AH1203" s="359"/>
    </row>
    <row r="1204" spans="28:34" x14ac:dyDescent="0.2">
      <c r="AB1204" s="359"/>
      <c r="AC1204" s="359"/>
      <c r="AD1204" s="359"/>
      <c r="AE1204" s="359"/>
      <c r="AF1204" s="359"/>
      <c r="AG1204" s="359"/>
      <c r="AH1204" s="359"/>
    </row>
    <row r="1205" spans="28:34" x14ac:dyDescent="0.2">
      <c r="AB1205" s="359"/>
      <c r="AC1205" s="359"/>
      <c r="AD1205" s="359"/>
      <c r="AE1205" s="359"/>
      <c r="AF1205" s="359"/>
      <c r="AG1205" s="359"/>
      <c r="AH1205" s="359"/>
    </row>
    <row r="1206" spans="28:34" x14ac:dyDescent="0.2">
      <c r="AB1206" s="359"/>
      <c r="AC1206" s="359"/>
      <c r="AD1206" s="359"/>
      <c r="AE1206" s="359"/>
      <c r="AF1206" s="359"/>
      <c r="AG1206" s="359"/>
      <c r="AH1206" s="359"/>
    </row>
    <row r="1207" spans="28:34" x14ac:dyDescent="0.2">
      <c r="AB1207" s="359"/>
      <c r="AC1207" s="359"/>
      <c r="AD1207" s="359"/>
      <c r="AE1207" s="359"/>
      <c r="AF1207" s="359"/>
      <c r="AG1207" s="359"/>
      <c r="AH1207" s="359"/>
    </row>
    <row r="1208" spans="28:34" x14ac:dyDescent="0.2">
      <c r="AB1208" s="359"/>
      <c r="AC1208" s="359"/>
      <c r="AD1208" s="359"/>
      <c r="AE1208" s="359"/>
      <c r="AF1208" s="359"/>
      <c r="AG1208" s="359"/>
      <c r="AH1208" s="359"/>
    </row>
    <row r="1209" spans="28:34" x14ac:dyDescent="0.2">
      <c r="AB1209" s="359"/>
      <c r="AC1209" s="359"/>
      <c r="AD1209" s="359"/>
      <c r="AE1209" s="359"/>
      <c r="AF1209" s="359"/>
      <c r="AG1209" s="359"/>
      <c r="AH1209" s="359"/>
    </row>
    <row r="1210" spans="28:34" x14ac:dyDescent="0.2">
      <c r="AB1210" s="359"/>
      <c r="AC1210" s="359"/>
      <c r="AD1210" s="359"/>
      <c r="AE1210" s="359"/>
      <c r="AF1210" s="359"/>
      <c r="AG1210" s="359"/>
      <c r="AH1210" s="359"/>
    </row>
    <row r="1211" spans="28:34" x14ac:dyDescent="0.2">
      <c r="AB1211" s="359"/>
      <c r="AC1211" s="359"/>
      <c r="AD1211" s="359"/>
      <c r="AE1211" s="359"/>
      <c r="AF1211" s="359"/>
      <c r="AG1211" s="359"/>
      <c r="AH1211" s="359"/>
    </row>
    <row r="1212" spans="28:34" x14ac:dyDescent="0.2">
      <c r="AB1212" s="359"/>
      <c r="AC1212" s="359"/>
      <c r="AD1212" s="359"/>
      <c r="AE1212" s="359"/>
      <c r="AF1212" s="359"/>
      <c r="AG1212" s="359"/>
      <c r="AH1212" s="359"/>
    </row>
    <row r="1213" spans="28:34" x14ac:dyDescent="0.2">
      <c r="AB1213" s="359"/>
      <c r="AC1213" s="359"/>
      <c r="AD1213" s="359"/>
      <c r="AE1213" s="359"/>
      <c r="AF1213" s="359"/>
      <c r="AG1213" s="359"/>
      <c r="AH1213" s="359"/>
    </row>
    <row r="1214" spans="28:34" x14ac:dyDescent="0.2">
      <c r="AB1214" s="359"/>
      <c r="AC1214" s="359"/>
      <c r="AD1214" s="359"/>
      <c r="AE1214" s="359"/>
      <c r="AF1214" s="359"/>
      <c r="AG1214" s="359"/>
      <c r="AH1214" s="359"/>
    </row>
    <row r="1215" spans="28:34" x14ac:dyDescent="0.2">
      <c r="AB1215" s="359"/>
      <c r="AC1215" s="359"/>
      <c r="AD1215" s="359"/>
      <c r="AE1215" s="359"/>
      <c r="AF1215" s="359"/>
      <c r="AG1215" s="359"/>
      <c r="AH1215" s="359"/>
    </row>
    <row r="1216" spans="28:34" x14ac:dyDescent="0.2">
      <c r="AB1216" s="359"/>
      <c r="AC1216" s="359"/>
      <c r="AD1216" s="359"/>
      <c r="AE1216" s="359"/>
      <c r="AF1216" s="359"/>
      <c r="AG1216" s="359"/>
      <c r="AH1216" s="359"/>
    </row>
    <row r="1217" spans="28:34" x14ac:dyDescent="0.2">
      <c r="AB1217" s="359"/>
      <c r="AC1217" s="359"/>
      <c r="AD1217" s="359"/>
      <c r="AE1217" s="359"/>
      <c r="AF1217" s="359"/>
      <c r="AG1217" s="359"/>
      <c r="AH1217" s="359"/>
    </row>
    <row r="1218" spans="28:34" x14ac:dyDescent="0.2">
      <c r="AB1218" s="359"/>
      <c r="AC1218" s="359"/>
      <c r="AD1218" s="359"/>
      <c r="AE1218" s="359"/>
      <c r="AF1218" s="359"/>
      <c r="AG1218" s="359"/>
      <c r="AH1218" s="359"/>
    </row>
    <row r="1219" spans="28:34" x14ac:dyDescent="0.2">
      <c r="AB1219" s="359"/>
      <c r="AC1219" s="359"/>
      <c r="AD1219" s="359"/>
      <c r="AE1219" s="359"/>
      <c r="AF1219" s="359"/>
      <c r="AG1219" s="359"/>
      <c r="AH1219" s="359"/>
    </row>
    <row r="1220" spans="28:34" x14ac:dyDescent="0.2">
      <c r="AB1220" s="359"/>
      <c r="AC1220" s="359"/>
      <c r="AD1220" s="359"/>
      <c r="AE1220" s="359"/>
      <c r="AF1220" s="359"/>
      <c r="AG1220" s="359"/>
      <c r="AH1220" s="359"/>
    </row>
    <row r="1221" spans="28:34" x14ac:dyDescent="0.2">
      <c r="AB1221" s="359"/>
      <c r="AC1221" s="359"/>
      <c r="AD1221" s="359"/>
      <c r="AE1221" s="359"/>
      <c r="AF1221" s="359"/>
      <c r="AG1221" s="359"/>
      <c r="AH1221" s="359"/>
    </row>
    <row r="1222" spans="28:34" x14ac:dyDescent="0.2">
      <c r="AB1222" s="359"/>
      <c r="AC1222" s="359"/>
      <c r="AD1222" s="359"/>
      <c r="AE1222" s="359"/>
      <c r="AF1222" s="359"/>
      <c r="AG1222" s="359"/>
      <c r="AH1222" s="359"/>
    </row>
    <row r="1223" spans="28:34" x14ac:dyDescent="0.2">
      <c r="AB1223" s="359"/>
      <c r="AC1223" s="359"/>
      <c r="AD1223" s="359"/>
      <c r="AE1223" s="359"/>
      <c r="AF1223" s="359"/>
      <c r="AG1223" s="359"/>
      <c r="AH1223" s="359"/>
    </row>
    <row r="1224" spans="28:34" x14ac:dyDescent="0.2">
      <c r="AB1224" s="359"/>
      <c r="AC1224" s="359"/>
      <c r="AD1224" s="359"/>
      <c r="AE1224" s="359"/>
      <c r="AF1224" s="359"/>
      <c r="AG1224" s="359"/>
      <c r="AH1224" s="359"/>
    </row>
    <row r="1225" spans="28:34" x14ac:dyDescent="0.2">
      <c r="AB1225" s="359"/>
      <c r="AC1225" s="359"/>
      <c r="AD1225" s="359"/>
      <c r="AE1225" s="359"/>
      <c r="AF1225" s="359"/>
      <c r="AG1225" s="359"/>
      <c r="AH1225" s="359"/>
    </row>
    <row r="1226" spans="28:34" x14ac:dyDescent="0.2">
      <c r="AB1226" s="359"/>
      <c r="AC1226" s="359"/>
      <c r="AD1226" s="359"/>
      <c r="AE1226" s="359"/>
      <c r="AF1226" s="359"/>
      <c r="AG1226" s="359"/>
      <c r="AH1226" s="359"/>
    </row>
    <row r="1227" spans="28:34" x14ac:dyDescent="0.2">
      <c r="AB1227" s="359"/>
      <c r="AC1227" s="359"/>
      <c r="AD1227" s="359"/>
      <c r="AE1227" s="359"/>
      <c r="AF1227" s="359"/>
      <c r="AG1227" s="359"/>
      <c r="AH1227" s="359"/>
    </row>
    <row r="1228" spans="28:34" x14ac:dyDescent="0.2">
      <c r="AB1228" s="359"/>
      <c r="AC1228" s="359"/>
      <c r="AD1228" s="359"/>
      <c r="AE1228" s="359"/>
      <c r="AF1228" s="359"/>
      <c r="AG1228" s="359"/>
      <c r="AH1228" s="359"/>
    </row>
    <row r="1229" spans="28:34" x14ac:dyDescent="0.2">
      <c r="AB1229" s="359"/>
      <c r="AC1229" s="359"/>
      <c r="AD1229" s="359"/>
      <c r="AE1229" s="359"/>
      <c r="AF1229" s="359"/>
      <c r="AG1229" s="359"/>
      <c r="AH1229" s="359"/>
    </row>
    <row r="1230" spans="28:34" x14ac:dyDescent="0.2">
      <c r="AB1230" s="359"/>
      <c r="AC1230" s="359"/>
      <c r="AD1230" s="359"/>
      <c r="AE1230" s="359"/>
      <c r="AF1230" s="359"/>
      <c r="AG1230" s="359"/>
      <c r="AH1230" s="359"/>
    </row>
    <row r="1231" spans="28:34" x14ac:dyDescent="0.2">
      <c r="AB1231" s="359"/>
      <c r="AC1231" s="359"/>
      <c r="AD1231" s="359"/>
      <c r="AE1231" s="359"/>
      <c r="AF1231" s="359"/>
      <c r="AG1231" s="359"/>
      <c r="AH1231" s="359"/>
    </row>
    <row r="1232" spans="28:34" x14ac:dyDescent="0.2">
      <c r="AB1232" s="359"/>
      <c r="AC1232" s="359"/>
      <c r="AD1232" s="359"/>
      <c r="AE1232" s="359"/>
      <c r="AF1232" s="359"/>
      <c r="AG1232" s="359"/>
      <c r="AH1232" s="359"/>
    </row>
    <row r="1233" spans="28:34" x14ac:dyDescent="0.2">
      <c r="AB1233" s="359"/>
      <c r="AC1233" s="359"/>
      <c r="AD1233" s="359"/>
      <c r="AE1233" s="359"/>
      <c r="AF1233" s="359"/>
      <c r="AG1233" s="359"/>
      <c r="AH1233" s="359"/>
    </row>
    <row r="1234" spans="28:34" x14ac:dyDescent="0.2">
      <c r="AB1234" s="359"/>
      <c r="AC1234" s="359"/>
      <c r="AD1234" s="359"/>
      <c r="AE1234" s="359"/>
      <c r="AF1234" s="359"/>
      <c r="AG1234" s="359"/>
      <c r="AH1234" s="359"/>
    </row>
    <row r="1235" spans="28:34" x14ac:dyDescent="0.2">
      <c r="AB1235" s="359"/>
      <c r="AC1235" s="359"/>
      <c r="AD1235" s="359"/>
      <c r="AE1235" s="359"/>
      <c r="AF1235" s="359"/>
      <c r="AG1235" s="359"/>
      <c r="AH1235" s="359"/>
    </row>
    <row r="1236" spans="28:34" x14ac:dyDescent="0.2">
      <c r="AB1236" s="359"/>
      <c r="AC1236" s="359"/>
      <c r="AD1236" s="359"/>
      <c r="AE1236" s="359"/>
      <c r="AF1236" s="359"/>
      <c r="AG1236" s="359"/>
      <c r="AH1236" s="359"/>
    </row>
    <row r="1237" spans="28:34" x14ac:dyDescent="0.2">
      <c r="AB1237" s="359"/>
      <c r="AC1237" s="359"/>
      <c r="AD1237" s="359"/>
      <c r="AE1237" s="359"/>
      <c r="AF1237" s="359"/>
      <c r="AG1237" s="359"/>
      <c r="AH1237" s="359"/>
    </row>
    <row r="1238" spans="28:34" x14ac:dyDescent="0.2">
      <c r="AB1238" s="359"/>
      <c r="AC1238" s="359"/>
      <c r="AD1238" s="359"/>
      <c r="AE1238" s="359"/>
      <c r="AF1238" s="359"/>
      <c r="AG1238" s="359"/>
      <c r="AH1238" s="359"/>
    </row>
    <row r="1239" spans="28:34" x14ac:dyDescent="0.2">
      <c r="AB1239" s="359"/>
      <c r="AC1239" s="359"/>
      <c r="AD1239" s="359"/>
      <c r="AE1239" s="359"/>
      <c r="AF1239" s="359"/>
      <c r="AG1239" s="359"/>
      <c r="AH1239" s="359"/>
    </row>
    <row r="1240" spans="28:34" x14ac:dyDescent="0.2">
      <c r="AB1240" s="359"/>
      <c r="AC1240" s="359"/>
      <c r="AD1240" s="359"/>
      <c r="AE1240" s="359"/>
      <c r="AF1240" s="359"/>
      <c r="AG1240" s="359"/>
      <c r="AH1240" s="359"/>
    </row>
    <row r="1241" spans="28:34" x14ac:dyDescent="0.2">
      <c r="AB1241" s="359"/>
      <c r="AC1241" s="359"/>
      <c r="AD1241" s="359"/>
      <c r="AE1241" s="359"/>
      <c r="AF1241" s="359"/>
      <c r="AG1241" s="359"/>
      <c r="AH1241" s="359"/>
    </row>
    <row r="1242" spans="28:34" x14ac:dyDescent="0.2">
      <c r="AB1242" s="359"/>
      <c r="AC1242" s="359"/>
      <c r="AD1242" s="359"/>
      <c r="AE1242" s="359"/>
      <c r="AF1242" s="359"/>
      <c r="AG1242" s="359"/>
      <c r="AH1242" s="359"/>
    </row>
    <row r="1243" spans="28:34" x14ac:dyDescent="0.2">
      <c r="AB1243" s="359"/>
      <c r="AC1243" s="359"/>
      <c r="AD1243" s="359"/>
      <c r="AE1243" s="359"/>
      <c r="AF1243" s="359"/>
      <c r="AG1243" s="359"/>
      <c r="AH1243" s="359"/>
    </row>
    <row r="1244" spans="28:34" x14ac:dyDescent="0.2">
      <c r="AB1244" s="359"/>
      <c r="AC1244" s="359"/>
      <c r="AD1244" s="359"/>
      <c r="AE1244" s="359"/>
      <c r="AF1244" s="359"/>
      <c r="AG1244" s="359"/>
      <c r="AH1244" s="359"/>
    </row>
    <row r="1245" spans="28:34" x14ac:dyDescent="0.2">
      <c r="AB1245" s="359"/>
      <c r="AC1245" s="359"/>
      <c r="AD1245" s="359"/>
      <c r="AE1245" s="359"/>
      <c r="AF1245" s="359"/>
      <c r="AG1245" s="359"/>
      <c r="AH1245" s="359"/>
    </row>
    <row r="1246" spans="28:34" x14ac:dyDescent="0.2">
      <c r="AB1246" s="359"/>
      <c r="AC1246" s="359"/>
      <c r="AD1246" s="359"/>
      <c r="AE1246" s="359"/>
      <c r="AF1246" s="359"/>
      <c r="AG1246" s="359"/>
      <c r="AH1246" s="359"/>
    </row>
    <row r="1247" spans="28:34" x14ac:dyDescent="0.2">
      <c r="AB1247" s="359"/>
      <c r="AC1247" s="359"/>
      <c r="AD1247" s="359"/>
      <c r="AE1247" s="359"/>
      <c r="AF1247" s="359"/>
      <c r="AG1247" s="359"/>
      <c r="AH1247" s="359"/>
    </row>
    <row r="1248" spans="28:34" x14ac:dyDescent="0.2">
      <c r="AB1248" s="359"/>
      <c r="AC1248" s="359"/>
      <c r="AD1248" s="359"/>
      <c r="AE1248" s="359"/>
      <c r="AF1248" s="359"/>
      <c r="AG1248" s="359"/>
      <c r="AH1248" s="359"/>
    </row>
    <row r="1249" spans="28:34" x14ac:dyDescent="0.2">
      <c r="AB1249" s="359"/>
      <c r="AC1249" s="359"/>
      <c r="AD1249" s="359"/>
      <c r="AE1249" s="359"/>
      <c r="AF1249" s="359"/>
      <c r="AG1249" s="359"/>
      <c r="AH1249" s="359"/>
    </row>
    <row r="1250" spans="28:34" x14ac:dyDescent="0.2">
      <c r="AB1250" s="359"/>
      <c r="AC1250" s="359"/>
      <c r="AD1250" s="359"/>
      <c r="AE1250" s="359"/>
      <c r="AF1250" s="359"/>
      <c r="AG1250" s="359"/>
      <c r="AH1250" s="359"/>
    </row>
    <row r="1251" spans="28:34" x14ac:dyDescent="0.2">
      <c r="AB1251" s="359"/>
      <c r="AC1251" s="359"/>
      <c r="AD1251" s="359"/>
      <c r="AE1251" s="359"/>
      <c r="AF1251" s="359"/>
      <c r="AG1251" s="359"/>
      <c r="AH1251" s="359"/>
    </row>
    <row r="1252" spans="28:34" x14ac:dyDescent="0.2">
      <c r="AB1252" s="359"/>
      <c r="AC1252" s="359"/>
      <c r="AD1252" s="359"/>
      <c r="AE1252" s="359"/>
      <c r="AF1252" s="359"/>
      <c r="AG1252" s="359"/>
      <c r="AH1252" s="359"/>
    </row>
    <row r="1253" spans="28:34" x14ac:dyDescent="0.2">
      <c r="AB1253" s="359"/>
      <c r="AC1253" s="359"/>
      <c r="AD1253" s="359"/>
      <c r="AE1253" s="359"/>
      <c r="AF1253" s="359"/>
      <c r="AG1253" s="359"/>
      <c r="AH1253" s="359"/>
    </row>
    <row r="1254" spans="28:34" x14ac:dyDescent="0.2">
      <c r="AB1254" s="359"/>
      <c r="AC1254" s="359"/>
      <c r="AD1254" s="359"/>
      <c r="AE1254" s="359"/>
      <c r="AF1254" s="359"/>
      <c r="AG1254" s="359"/>
      <c r="AH1254" s="359"/>
    </row>
    <row r="1255" spans="28:34" x14ac:dyDescent="0.2">
      <c r="AB1255" s="359"/>
      <c r="AC1255" s="359"/>
      <c r="AD1255" s="359"/>
      <c r="AE1255" s="359"/>
      <c r="AF1255" s="359"/>
      <c r="AG1255" s="359"/>
      <c r="AH1255" s="359"/>
    </row>
    <row r="1256" spans="28:34" x14ac:dyDescent="0.2">
      <c r="AB1256" s="359"/>
      <c r="AC1256" s="359"/>
      <c r="AD1256" s="359"/>
      <c r="AE1256" s="359"/>
      <c r="AF1256" s="359"/>
      <c r="AG1256" s="359"/>
      <c r="AH1256" s="359"/>
    </row>
    <row r="1257" spans="28:34" x14ac:dyDescent="0.2">
      <c r="AB1257" s="359"/>
      <c r="AC1257" s="359"/>
      <c r="AD1257" s="359"/>
      <c r="AE1257" s="359"/>
      <c r="AF1257" s="359"/>
      <c r="AG1257" s="359"/>
      <c r="AH1257" s="359"/>
    </row>
    <row r="1258" spans="28:34" x14ac:dyDescent="0.2">
      <c r="AB1258" s="359"/>
      <c r="AC1258" s="359"/>
      <c r="AD1258" s="359"/>
      <c r="AE1258" s="359"/>
      <c r="AF1258" s="359"/>
      <c r="AG1258" s="359"/>
      <c r="AH1258" s="359"/>
    </row>
    <row r="1259" spans="28:34" x14ac:dyDescent="0.2">
      <c r="AB1259" s="359"/>
      <c r="AC1259" s="359"/>
      <c r="AD1259" s="359"/>
      <c r="AE1259" s="359"/>
      <c r="AF1259" s="359"/>
      <c r="AG1259" s="359"/>
      <c r="AH1259" s="359"/>
    </row>
    <row r="1260" spans="28:34" x14ac:dyDescent="0.2">
      <c r="AB1260" s="359"/>
      <c r="AC1260" s="359"/>
      <c r="AD1260" s="359"/>
      <c r="AE1260" s="359"/>
      <c r="AF1260" s="359"/>
      <c r="AG1260" s="359"/>
      <c r="AH1260" s="359"/>
    </row>
    <row r="1261" spans="28:34" x14ac:dyDescent="0.2">
      <c r="AB1261" s="359"/>
      <c r="AC1261" s="359"/>
      <c r="AD1261" s="359"/>
      <c r="AE1261" s="359"/>
      <c r="AF1261" s="359"/>
      <c r="AG1261" s="359"/>
      <c r="AH1261" s="359"/>
    </row>
    <row r="1262" spans="28:34" x14ac:dyDescent="0.2">
      <c r="AB1262" s="359"/>
      <c r="AC1262" s="359"/>
      <c r="AD1262" s="359"/>
      <c r="AE1262" s="359"/>
      <c r="AF1262" s="359"/>
      <c r="AG1262" s="359"/>
      <c r="AH1262" s="359"/>
    </row>
    <row r="1263" spans="28:34" x14ac:dyDescent="0.2">
      <c r="AB1263" s="359"/>
      <c r="AC1263" s="359"/>
      <c r="AD1263" s="359"/>
      <c r="AE1263" s="359"/>
      <c r="AF1263" s="359"/>
      <c r="AG1263" s="359"/>
      <c r="AH1263" s="359"/>
    </row>
    <row r="1264" spans="28:34" x14ac:dyDescent="0.2">
      <c r="AB1264" s="359"/>
      <c r="AC1264" s="359"/>
      <c r="AD1264" s="359"/>
      <c r="AE1264" s="359"/>
      <c r="AF1264" s="359"/>
      <c r="AG1264" s="359"/>
      <c r="AH1264" s="359"/>
    </row>
    <row r="1265" spans="28:34" x14ac:dyDescent="0.2">
      <c r="AB1265" s="359"/>
      <c r="AC1265" s="359"/>
      <c r="AD1265" s="359"/>
      <c r="AE1265" s="359"/>
      <c r="AF1265" s="359"/>
      <c r="AG1265" s="359"/>
      <c r="AH1265" s="359"/>
    </row>
    <row r="1266" spans="28:34" x14ac:dyDescent="0.2">
      <c r="AB1266" s="359"/>
      <c r="AC1266" s="359"/>
      <c r="AD1266" s="359"/>
      <c r="AE1266" s="359"/>
      <c r="AF1266" s="359"/>
      <c r="AG1266" s="359"/>
      <c r="AH1266" s="359"/>
    </row>
    <row r="1267" spans="28:34" x14ac:dyDescent="0.2">
      <c r="AB1267" s="359"/>
      <c r="AC1267" s="359"/>
      <c r="AD1267" s="359"/>
      <c r="AE1267" s="359"/>
      <c r="AF1267" s="359"/>
      <c r="AG1267" s="359"/>
      <c r="AH1267" s="359"/>
    </row>
    <row r="1268" spans="28:34" x14ac:dyDescent="0.2">
      <c r="AB1268" s="359"/>
      <c r="AC1268" s="359"/>
      <c r="AD1268" s="359"/>
      <c r="AE1268" s="359"/>
      <c r="AF1268" s="359"/>
      <c r="AG1268" s="359"/>
      <c r="AH1268" s="359"/>
    </row>
    <row r="1269" spans="28:34" x14ac:dyDescent="0.2">
      <c r="AB1269" s="359"/>
      <c r="AC1269" s="359"/>
      <c r="AD1269" s="359"/>
      <c r="AE1269" s="359"/>
      <c r="AF1269" s="359"/>
      <c r="AG1269" s="359"/>
      <c r="AH1269" s="359"/>
    </row>
    <row r="1270" spans="28:34" x14ac:dyDescent="0.2">
      <c r="AB1270" s="359"/>
      <c r="AC1270" s="359"/>
      <c r="AD1270" s="359"/>
      <c r="AE1270" s="359"/>
      <c r="AF1270" s="359"/>
      <c r="AG1270" s="359"/>
      <c r="AH1270" s="359"/>
    </row>
    <row r="1271" spans="28:34" x14ac:dyDescent="0.2">
      <c r="AB1271" s="359"/>
      <c r="AC1271" s="359"/>
      <c r="AD1271" s="359"/>
      <c r="AE1271" s="359"/>
      <c r="AF1271" s="359"/>
      <c r="AG1271" s="359"/>
      <c r="AH1271" s="359"/>
    </row>
    <row r="1272" spans="28:34" x14ac:dyDescent="0.2">
      <c r="AB1272" s="359"/>
      <c r="AC1272" s="359"/>
      <c r="AD1272" s="359"/>
      <c r="AE1272" s="359"/>
      <c r="AF1272" s="359"/>
      <c r="AG1272" s="359"/>
      <c r="AH1272" s="359"/>
    </row>
    <row r="1273" spans="28:34" x14ac:dyDescent="0.2">
      <c r="AB1273" s="359"/>
      <c r="AC1273" s="359"/>
      <c r="AD1273" s="359"/>
      <c r="AE1273" s="359"/>
      <c r="AF1273" s="359"/>
      <c r="AG1273" s="359"/>
      <c r="AH1273" s="359"/>
    </row>
    <row r="1274" spans="28:34" x14ac:dyDescent="0.2">
      <c r="AB1274" s="359"/>
      <c r="AC1274" s="359"/>
      <c r="AD1274" s="359"/>
      <c r="AE1274" s="359"/>
      <c r="AF1274" s="359"/>
      <c r="AG1274" s="359"/>
      <c r="AH1274" s="359"/>
    </row>
    <row r="1275" spans="28:34" x14ac:dyDescent="0.2">
      <c r="AB1275" s="359"/>
      <c r="AC1275" s="359"/>
      <c r="AD1275" s="359"/>
      <c r="AE1275" s="359"/>
      <c r="AF1275" s="359"/>
      <c r="AG1275" s="359"/>
      <c r="AH1275" s="359"/>
    </row>
    <row r="1276" spans="28:34" x14ac:dyDescent="0.2">
      <c r="AB1276" s="359"/>
      <c r="AC1276" s="359"/>
      <c r="AD1276" s="359"/>
      <c r="AE1276" s="359"/>
      <c r="AF1276" s="359"/>
      <c r="AG1276" s="359"/>
      <c r="AH1276" s="359"/>
    </row>
    <row r="1277" spans="28:34" x14ac:dyDescent="0.2">
      <c r="AB1277" s="359"/>
      <c r="AC1277" s="359"/>
      <c r="AD1277" s="359"/>
      <c r="AE1277" s="359"/>
      <c r="AF1277" s="359"/>
      <c r="AG1277" s="359"/>
      <c r="AH1277" s="359"/>
    </row>
    <row r="1278" spans="28:34" x14ac:dyDescent="0.2">
      <c r="AB1278" s="359"/>
      <c r="AC1278" s="359"/>
      <c r="AD1278" s="359"/>
      <c r="AE1278" s="359"/>
      <c r="AF1278" s="359"/>
      <c r="AG1278" s="359"/>
      <c r="AH1278" s="359"/>
    </row>
    <row r="1279" spans="28:34" x14ac:dyDescent="0.2">
      <c r="AB1279" s="359"/>
      <c r="AC1279" s="359"/>
      <c r="AD1279" s="359"/>
      <c r="AE1279" s="359"/>
      <c r="AF1279" s="359"/>
      <c r="AG1279" s="359"/>
      <c r="AH1279" s="359"/>
    </row>
    <row r="1280" spans="28:34" x14ac:dyDescent="0.2">
      <c r="AB1280" s="359"/>
      <c r="AC1280" s="359"/>
      <c r="AD1280" s="359"/>
      <c r="AE1280" s="359"/>
      <c r="AF1280" s="359"/>
      <c r="AG1280" s="359"/>
      <c r="AH1280" s="359"/>
    </row>
    <row r="1281" spans="28:34" x14ac:dyDescent="0.2">
      <c r="AB1281" s="359"/>
      <c r="AC1281" s="359"/>
      <c r="AD1281" s="359"/>
      <c r="AE1281" s="359"/>
      <c r="AF1281" s="359"/>
      <c r="AG1281" s="359"/>
      <c r="AH1281" s="359"/>
    </row>
    <row r="1282" spans="28:34" x14ac:dyDescent="0.2">
      <c r="AB1282" s="359"/>
      <c r="AC1282" s="359"/>
      <c r="AD1282" s="359"/>
      <c r="AE1282" s="359"/>
      <c r="AF1282" s="359"/>
      <c r="AG1282" s="359"/>
      <c r="AH1282" s="359"/>
    </row>
    <row r="1283" spans="28:34" x14ac:dyDescent="0.2">
      <c r="AB1283" s="359"/>
      <c r="AC1283" s="359"/>
      <c r="AD1283" s="359"/>
      <c r="AE1283" s="359"/>
      <c r="AF1283" s="359"/>
      <c r="AG1283" s="359"/>
      <c r="AH1283" s="359"/>
    </row>
    <row r="1284" spans="28:34" x14ac:dyDescent="0.2">
      <c r="AB1284" s="359"/>
      <c r="AC1284" s="359"/>
      <c r="AD1284" s="359"/>
      <c r="AE1284" s="359"/>
      <c r="AF1284" s="359"/>
      <c r="AG1284" s="359"/>
      <c r="AH1284" s="359"/>
    </row>
    <row r="1285" spans="28:34" x14ac:dyDescent="0.2">
      <c r="AB1285" s="359"/>
      <c r="AC1285" s="359"/>
      <c r="AD1285" s="359"/>
      <c r="AE1285" s="359"/>
      <c r="AF1285" s="359"/>
      <c r="AG1285" s="359"/>
      <c r="AH1285" s="359"/>
    </row>
    <row r="1286" spans="28:34" x14ac:dyDescent="0.2">
      <c r="AB1286" s="359"/>
      <c r="AC1286" s="359"/>
      <c r="AD1286" s="359"/>
      <c r="AE1286" s="359"/>
      <c r="AF1286" s="359"/>
      <c r="AG1286" s="359"/>
      <c r="AH1286" s="359"/>
    </row>
    <row r="1287" spans="28:34" x14ac:dyDescent="0.2">
      <c r="AB1287" s="359"/>
      <c r="AC1287" s="359"/>
      <c r="AD1287" s="359"/>
      <c r="AE1287" s="359"/>
      <c r="AF1287" s="359"/>
      <c r="AG1287" s="359"/>
      <c r="AH1287" s="359"/>
    </row>
    <row r="1288" spans="28:34" x14ac:dyDescent="0.2">
      <c r="AB1288" s="359"/>
      <c r="AC1288" s="359"/>
      <c r="AD1288" s="359"/>
      <c r="AE1288" s="359"/>
      <c r="AF1288" s="359"/>
      <c r="AG1288" s="359"/>
      <c r="AH1288" s="359"/>
    </row>
    <row r="1289" spans="28:34" x14ac:dyDescent="0.2">
      <c r="AB1289" s="359"/>
      <c r="AC1289" s="359"/>
      <c r="AD1289" s="359"/>
      <c r="AE1289" s="359"/>
      <c r="AF1289" s="359"/>
      <c r="AG1289" s="359"/>
      <c r="AH1289" s="359"/>
    </row>
    <row r="1290" spans="28:34" x14ac:dyDescent="0.2">
      <c r="AB1290" s="359"/>
      <c r="AC1290" s="359"/>
      <c r="AD1290" s="359"/>
      <c r="AE1290" s="359"/>
      <c r="AF1290" s="359"/>
      <c r="AG1290" s="359"/>
      <c r="AH1290" s="359"/>
    </row>
    <row r="1291" spans="28:34" x14ac:dyDescent="0.2">
      <c r="AB1291" s="359"/>
      <c r="AC1291" s="359"/>
      <c r="AD1291" s="359"/>
      <c r="AE1291" s="359"/>
      <c r="AF1291" s="359"/>
      <c r="AG1291" s="359"/>
      <c r="AH1291" s="359"/>
    </row>
    <row r="1292" spans="28:34" x14ac:dyDescent="0.2">
      <c r="AB1292" s="359"/>
      <c r="AC1292" s="359"/>
      <c r="AD1292" s="359"/>
      <c r="AE1292" s="359"/>
      <c r="AF1292" s="359"/>
      <c r="AG1292" s="359"/>
      <c r="AH1292" s="359"/>
    </row>
    <row r="1293" spans="28:34" x14ac:dyDescent="0.2">
      <c r="AB1293" s="359"/>
      <c r="AC1293" s="359"/>
      <c r="AD1293" s="359"/>
      <c r="AE1293" s="359"/>
      <c r="AF1293" s="359"/>
      <c r="AG1293" s="359"/>
      <c r="AH1293" s="359"/>
    </row>
    <row r="1294" spans="28:34" x14ac:dyDescent="0.2">
      <c r="AB1294" s="359"/>
      <c r="AC1294" s="359"/>
      <c r="AD1294" s="359"/>
      <c r="AE1294" s="359"/>
      <c r="AF1294" s="359"/>
      <c r="AG1294" s="359"/>
      <c r="AH1294" s="359"/>
    </row>
    <row r="1295" spans="28:34" x14ac:dyDescent="0.2">
      <c r="AB1295" s="359"/>
      <c r="AC1295" s="359"/>
      <c r="AD1295" s="359"/>
      <c r="AE1295" s="359"/>
      <c r="AF1295" s="359"/>
      <c r="AG1295" s="359"/>
      <c r="AH1295" s="359"/>
    </row>
    <row r="1296" spans="28:34" x14ac:dyDescent="0.2">
      <c r="AB1296" s="359"/>
      <c r="AC1296" s="359"/>
      <c r="AD1296" s="359"/>
      <c r="AE1296" s="359"/>
      <c r="AF1296" s="359"/>
      <c r="AG1296" s="359"/>
      <c r="AH1296" s="359"/>
    </row>
    <row r="1297" spans="28:34" x14ac:dyDescent="0.2">
      <c r="AB1297" s="359"/>
      <c r="AC1297" s="359"/>
      <c r="AD1297" s="359"/>
      <c r="AE1297" s="359"/>
      <c r="AF1297" s="359"/>
      <c r="AG1297" s="359"/>
      <c r="AH1297" s="359"/>
    </row>
    <row r="1298" spans="28:34" x14ac:dyDescent="0.2">
      <c r="AB1298" s="359"/>
      <c r="AC1298" s="359"/>
      <c r="AD1298" s="359"/>
      <c r="AE1298" s="359"/>
      <c r="AF1298" s="359"/>
      <c r="AG1298" s="359"/>
      <c r="AH1298" s="359"/>
    </row>
    <row r="1299" spans="28:34" x14ac:dyDescent="0.2">
      <c r="AB1299" s="359"/>
      <c r="AC1299" s="359"/>
      <c r="AD1299" s="359"/>
      <c r="AE1299" s="359"/>
      <c r="AF1299" s="359"/>
      <c r="AG1299" s="359"/>
      <c r="AH1299" s="359"/>
    </row>
    <row r="1300" spans="28:34" x14ac:dyDescent="0.2">
      <c r="AB1300" s="359"/>
      <c r="AC1300" s="359"/>
      <c r="AD1300" s="359"/>
      <c r="AE1300" s="359"/>
      <c r="AF1300" s="359"/>
      <c r="AG1300" s="359"/>
      <c r="AH1300" s="359"/>
    </row>
    <row r="1301" spans="28:34" x14ac:dyDescent="0.2">
      <c r="AB1301" s="359"/>
      <c r="AC1301" s="359"/>
      <c r="AD1301" s="359"/>
      <c r="AE1301" s="359"/>
      <c r="AF1301" s="359"/>
      <c r="AG1301" s="359"/>
      <c r="AH1301" s="359"/>
    </row>
    <row r="1302" spans="28:34" x14ac:dyDescent="0.2">
      <c r="AB1302" s="359"/>
      <c r="AC1302" s="359"/>
      <c r="AD1302" s="359"/>
      <c r="AE1302" s="359"/>
      <c r="AF1302" s="359"/>
      <c r="AG1302" s="359"/>
      <c r="AH1302" s="359"/>
    </row>
    <row r="1303" spans="28:34" x14ac:dyDescent="0.2">
      <c r="AB1303" s="359"/>
      <c r="AC1303" s="359"/>
      <c r="AD1303" s="359"/>
      <c r="AE1303" s="359"/>
      <c r="AF1303" s="359"/>
      <c r="AG1303" s="359"/>
      <c r="AH1303" s="359"/>
    </row>
    <row r="1304" spans="28:34" x14ac:dyDescent="0.2">
      <c r="AB1304" s="359"/>
      <c r="AC1304" s="359"/>
      <c r="AD1304" s="359"/>
      <c r="AE1304" s="359"/>
      <c r="AF1304" s="359"/>
      <c r="AG1304" s="359"/>
      <c r="AH1304" s="359"/>
    </row>
    <row r="1305" spans="28:34" x14ac:dyDescent="0.2">
      <c r="AB1305" s="359"/>
      <c r="AC1305" s="359"/>
      <c r="AD1305" s="359"/>
      <c r="AE1305" s="359"/>
      <c r="AF1305" s="359"/>
      <c r="AG1305" s="359"/>
      <c r="AH1305" s="359"/>
    </row>
    <row r="1306" spans="28:34" x14ac:dyDescent="0.2">
      <c r="AB1306" s="359"/>
      <c r="AC1306" s="359"/>
      <c r="AD1306" s="359"/>
      <c r="AE1306" s="359"/>
      <c r="AF1306" s="359"/>
      <c r="AG1306" s="359"/>
      <c r="AH1306" s="359"/>
    </row>
    <row r="1307" spans="28:34" x14ac:dyDescent="0.2">
      <c r="AB1307" s="359"/>
      <c r="AC1307" s="359"/>
      <c r="AD1307" s="359"/>
      <c r="AE1307" s="359"/>
      <c r="AF1307" s="359"/>
      <c r="AG1307" s="359"/>
      <c r="AH1307" s="359"/>
    </row>
    <row r="1308" spans="28:34" x14ac:dyDescent="0.2">
      <c r="AB1308" s="359"/>
      <c r="AC1308" s="359"/>
      <c r="AD1308" s="359"/>
      <c r="AE1308" s="359"/>
      <c r="AF1308" s="359"/>
      <c r="AG1308" s="359"/>
      <c r="AH1308" s="359"/>
    </row>
    <row r="1309" spans="28:34" x14ac:dyDescent="0.2">
      <c r="AB1309" s="359"/>
      <c r="AC1309" s="359"/>
      <c r="AD1309" s="359"/>
      <c r="AE1309" s="359"/>
      <c r="AF1309" s="359"/>
      <c r="AG1309" s="359"/>
      <c r="AH1309" s="359"/>
    </row>
    <row r="1310" spans="28:34" x14ac:dyDescent="0.2">
      <c r="AB1310" s="359"/>
      <c r="AC1310" s="359"/>
      <c r="AD1310" s="359"/>
      <c r="AE1310" s="359"/>
      <c r="AF1310" s="359"/>
      <c r="AG1310" s="359"/>
      <c r="AH1310" s="359"/>
    </row>
    <row r="1311" spans="28:34" x14ac:dyDescent="0.2">
      <c r="AB1311" s="359"/>
      <c r="AC1311" s="359"/>
      <c r="AD1311" s="359"/>
      <c r="AE1311" s="359"/>
      <c r="AF1311" s="359"/>
      <c r="AG1311" s="359"/>
      <c r="AH1311" s="359"/>
    </row>
    <row r="1312" spans="28:34" x14ac:dyDescent="0.2">
      <c r="AB1312" s="359"/>
      <c r="AC1312" s="359"/>
      <c r="AD1312" s="359"/>
      <c r="AE1312" s="359"/>
      <c r="AF1312" s="359"/>
      <c r="AG1312" s="359"/>
      <c r="AH1312" s="359"/>
    </row>
    <row r="1313" spans="28:34" x14ac:dyDescent="0.2">
      <c r="AB1313" s="359"/>
      <c r="AC1313" s="359"/>
      <c r="AD1313" s="359"/>
      <c r="AE1313" s="359"/>
      <c r="AF1313" s="359"/>
      <c r="AG1313" s="359"/>
      <c r="AH1313" s="359"/>
    </row>
    <row r="1314" spans="28:34" x14ac:dyDescent="0.2">
      <c r="AB1314" s="359"/>
      <c r="AC1314" s="359"/>
      <c r="AD1314" s="359"/>
      <c r="AE1314" s="359"/>
      <c r="AF1314" s="359"/>
      <c r="AG1314" s="359"/>
      <c r="AH1314" s="359"/>
    </row>
    <row r="1315" spans="28:34" x14ac:dyDescent="0.2">
      <c r="AB1315" s="359"/>
      <c r="AC1315" s="359"/>
      <c r="AD1315" s="359"/>
      <c r="AE1315" s="359"/>
      <c r="AF1315" s="359"/>
      <c r="AG1315" s="359"/>
      <c r="AH1315" s="359"/>
    </row>
    <row r="1316" spans="28:34" x14ac:dyDescent="0.2">
      <c r="AB1316" s="359"/>
      <c r="AC1316" s="359"/>
      <c r="AD1316" s="359"/>
      <c r="AE1316" s="359"/>
      <c r="AF1316" s="359"/>
      <c r="AG1316" s="359"/>
      <c r="AH1316" s="359"/>
    </row>
    <row r="1317" spans="28:34" x14ac:dyDescent="0.2">
      <c r="AB1317" s="359"/>
      <c r="AC1317" s="359"/>
      <c r="AD1317" s="359"/>
      <c r="AE1317" s="359"/>
      <c r="AF1317" s="359"/>
      <c r="AG1317" s="359"/>
      <c r="AH1317" s="359"/>
    </row>
    <row r="1318" spans="28:34" x14ac:dyDescent="0.2">
      <c r="AB1318" s="359"/>
      <c r="AC1318" s="359"/>
      <c r="AD1318" s="359"/>
      <c r="AE1318" s="359"/>
      <c r="AF1318" s="359"/>
      <c r="AG1318" s="359"/>
      <c r="AH1318" s="359"/>
    </row>
    <row r="1319" spans="28:34" x14ac:dyDescent="0.2">
      <c r="AB1319" s="359"/>
      <c r="AC1319" s="359"/>
      <c r="AD1319" s="359"/>
      <c r="AE1319" s="359"/>
      <c r="AF1319" s="359"/>
      <c r="AG1319" s="359"/>
      <c r="AH1319" s="359"/>
    </row>
    <row r="1320" spans="28:34" x14ac:dyDescent="0.2">
      <c r="AB1320" s="359"/>
      <c r="AC1320" s="359"/>
      <c r="AD1320" s="359"/>
      <c r="AE1320" s="359"/>
      <c r="AF1320" s="359"/>
      <c r="AG1320" s="359"/>
      <c r="AH1320" s="359"/>
    </row>
    <row r="1321" spans="28:34" x14ac:dyDescent="0.2">
      <c r="AB1321" s="359"/>
      <c r="AC1321" s="359"/>
      <c r="AD1321" s="359"/>
      <c r="AE1321" s="359"/>
      <c r="AF1321" s="359"/>
      <c r="AG1321" s="359"/>
      <c r="AH1321" s="359"/>
    </row>
    <row r="1322" spans="28:34" x14ac:dyDescent="0.2">
      <c r="AB1322" s="359"/>
      <c r="AC1322" s="359"/>
      <c r="AD1322" s="359"/>
      <c r="AE1322" s="359"/>
      <c r="AF1322" s="359"/>
      <c r="AG1322" s="359"/>
      <c r="AH1322" s="359"/>
    </row>
    <row r="1323" spans="28:34" x14ac:dyDescent="0.2">
      <c r="AB1323" s="359"/>
      <c r="AC1323" s="359"/>
      <c r="AD1323" s="359"/>
      <c r="AE1323" s="359"/>
      <c r="AF1323" s="359"/>
      <c r="AG1323" s="359"/>
      <c r="AH1323" s="359"/>
    </row>
    <row r="1324" spans="28:34" x14ac:dyDescent="0.2">
      <c r="AB1324" s="359"/>
      <c r="AC1324" s="359"/>
      <c r="AD1324" s="359"/>
      <c r="AE1324" s="359"/>
      <c r="AF1324" s="359"/>
      <c r="AG1324" s="359"/>
      <c r="AH1324" s="359"/>
    </row>
    <row r="1325" spans="28:34" x14ac:dyDescent="0.2">
      <c r="AB1325" s="359"/>
      <c r="AC1325" s="359"/>
      <c r="AD1325" s="359"/>
      <c r="AE1325" s="359"/>
      <c r="AF1325" s="359"/>
      <c r="AG1325" s="359"/>
      <c r="AH1325" s="359"/>
    </row>
    <row r="1326" spans="28:34" x14ac:dyDescent="0.2">
      <c r="AB1326" s="359"/>
      <c r="AC1326" s="359"/>
      <c r="AD1326" s="359"/>
      <c r="AE1326" s="359"/>
      <c r="AF1326" s="359"/>
      <c r="AG1326" s="359"/>
      <c r="AH1326" s="359"/>
    </row>
    <row r="1327" spans="28:34" x14ac:dyDescent="0.2">
      <c r="AB1327" s="359"/>
      <c r="AC1327" s="359"/>
      <c r="AD1327" s="359"/>
      <c r="AE1327" s="359"/>
      <c r="AF1327" s="359"/>
      <c r="AG1327" s="359"/>
      <c r="AH1327" s="359"/>
    </row>
    <row r="1328" spans="28:34" x14ac:dyDescent="0.2">
      <c r="AB1328" s="359"/>
      <c r="AC1328" s="359"/>
      <c r="AD1328" s="359"/>
      <c r="AE1328" s="359"/>
      <c r="AF1328" s="359"/>
      <c r="AG1328" s="359"/>
      <c r="AH1328" s="359"/>
    </row>
    <row r="1329" spans="28:34" x14ac:dyDescent="0.2">
      <c r="AB1329" s="359"/>
      <c r="AC1329" s="359"/>
      <c r="AD1329" s="359"/>
      <c r="AE1329" s="359"/>
      <c r="AF1329" s="359"/>
      <c r="AG1329" s="359"/>
      <c r="AH1329" s="359"/>
    </row>
    <row r="1330" spans="28:34" x14ac:dyDescent="0.2">
      <c r="AB1330" s="359"/>
      <c r="AC1330" s="359"/>
      <c r="AD1330" s="359"/>
      <c r="AE1330" s="359"/>
      <c r="AF1330" s="359"/>
      <c r="AG1330" s="359"/>
      <c r="AH1330" s="359"/>
    </row>
    <row r="1331" spans="28:34" x14ac:dyDescent="0.2">
      <c r="AB1331" s="359"/>
      <c r="AC1331" s="359"/>
      <c r="AD1331" s="359"/>
      <c r="AE1331" s="359"/>
      <c r="AF1331" s="359"/>
      <c r="AG1331" s="359"/>
      <c r="AH1331" s="359"/>
    </row>
    <row r="1332" spans="28:34" x14ac:dyDescent="0.2">
      <c r="AB1332" s="359"/>
      <c r="AC1332" s="359"/>
      <c r="AD1332" s="359"/>
      <c r="AE1332" s="359"/>
      <c r="AF1332" s="359"/>
      <c r="AG1332" s="359"/>
      <c r="AH1332" s="359"/>
    </row>
    <row r="1333" spans="28:34" x14ac:dyDescent="0.2">
      <c r="AB1333" s="359"/>
      <c r="AC1333" s="359"/>
      <c r="AD1333" s="359"/>
      <c r="AE1333" s="359"/>
      <c r="AF1333" s="359"/>
      <c r="AG1333" s="359"/>
      <c r="AH1333" s="359"/>
    </row>
    <row r="1334" spans="28:34" x14ac:dyDescent="0.2">
      <c r="AB1334" s="359"/>
      <c r="AC1334" s="359"/>
      <c r="AD1334" s="359"/>
      <c r="AE1334" s="359"/>
      <c r="AF1334" s="359"/>
      <c r="AG1334" s="359"/>
      <c r="AH1334" s="359"/>
    </row>
    <row r="1335" spans="28:34" x14ac:dyDescent="0.2">
      <c r="AB1335" s="359"/>
      <c r="AC1335" s="359"/>
      <c r="AD1335" s="359"/>
      <c r="AE1335" s="359"/>
      <c r="AF1335" s="359"/>
      <c r="AG1335" s="359"/>
      <c r="AH1335" s="359"/>
    </row>
    <row r="1336" spans="28:34" x14ac:dyDescent="0.2">
      <c r="AB1336" s="359"/>
      <c r="AC1336" s="359"/>
      <c r="AD1336" s="359"/>
      <c r="AE1336" s="359"/>
      <c r="AF1336" s="359"/>
      <c r="AG1336" s="359"/>
      <c r="AH1336" s="359"/>
    </row>
    <row r="1337" spans="28:34" x14ac:dyDescent="0.2">
      <c r="AB1337" s="359"/>
      <c r="AC1337" s="359"/>
      <c r="AD1337" s="359"/>
      <c r="AE1337" s="359"/>
      <c r="AF1337" s="359"/>
      <c r="AG1337" s="359"/>
      <c r="AH1337" s="359"/>
    </row>
    <row r="1338" spans="28:34" x14ac:dyDescent="0.2">
      <c r="AB1338" s="359"/>
      <c r="AC1338" s="359"/>
      <c r="AD1338" s="359"/>
      <c r="AE1338" s="359"/>
      <c r="AF1338" s="359"/>
      <c r="AG1338" s="359"/>
      <c r="AH1338" s="359"/>
    </row>
    <row r="1339" spans="28:34" x14ac:dyDescent="0.2">
      <c r="AB1339" s="359"/>
      <c r="AC1339" s="359"/>
      <c r="AD1339" s="359"/>
      <c r="AE1339" s="359"/>
      <c r="AF1339" s="359"/>
      <c r="AG1339" s="359"/>
      <c r="AH1339" s="359"/>
    </row>
    <row r="1340" spans="28:34" x14ac:dyDescent="0.2">
      <c r="AB1340" s="359"/>
      <c r="AC1340" s="359"/>
      <c r="AD1340" s="359"/>
      <c r="AE1340" s="359"/>
      <c r="AF1340" s="359"/>
      <c r="AG1340" s="359"/>
      <c r="AH1340" s="359"/>
    </row>
    <row r="1341" spans="28:34" x14ac:dyDescent="0.2">
      <c r="AB1341" s="359"/>
      <c r="AC1341" s="359"/>
      <c r="AD1341" s="359"/>
      <c r="AE1341" s="359"/>
      <c r="AF1341" s="359"/>
      <c r="AG1341" s="359"/>
      <c r="AH1341" s="359"/>
    </row>
    <row r="1342" spans="28:34" x14ac:dyDescent="0.2">
      <c r="AB1342" s="359"/>
      <c r="AC1342" s="359"/>
      <c r="AD1342" s="359"/>
      <c r="AE1342" s="359"/>
      <c r="AF1342" s="359"/>
      <c r="AG1342" s="359"/>
      <c r="AH1342" s="359"/>
    </row>
    <row r="1343" spans="28:34" x14ac:dyDescent="0.2">
      <c r="AB1343" s="359"/>
      <c r="AC1343" s="359"/>
      <c r="AD1343" s="359"/>
      <c r="AE1343" s="359"/>
      <c r="AF1343" s="359"/>
      <c r="AG1343" s="359"/>
      <c r="AH1343" s="359"/>
    </row>
    <row r="1344" spans="28:34" x14ac:dyDescent="0.2">
      <c r="AB1344" s="359"/>
      <c r="AC1344" s="359"/>
      <c r="AD1344" s="359"/>
      <c r="AE1344" s="359"/>
      <c r="AF1344" s="359"/>
      <c r="AG1344" s="359"/>
      <c r="AH1344" s="359"/>
    </row>
    <row r="1345" spans="28:34" x14ac:dyDescent="0.2">
      <c r="AB1345" s="359"/>
      <c r="AC1345" s="359"/>
      <c r="AD1345" s="359"/>
      <c r="AE1345" s="359"/>
      <c r="AF1345" s="359"/>
      <c r="AG1345" s="359"/>
      <c r="AH1345" s="359"/>
    </row>
    <row r="1346" spans="28:34" x14ac:dyDescent="0.2">
      <c r="AB1346" s="359"/>
      <c r="AC1346" s="359"/>
      <c r="AD1346" s="359"/>
      <c r="AE1346" s="359"/>
      <c r="AF1346" s="359"/>
      <c r="AG1346" s="359"/>
      <c r="AH1346" s="359"/>
    </row>
    <row r="1347" spans="28:34" x14ac:dyDescent="0.2">
      <c r="AB1347" s="359"/>
      <c r="AC1347" s="359"/>
      <c r="AD1347" s="359"/>
      <c r="AE1347" s="359"/>
      <c r="AF1347" s="359"/>
      <c r="AG1347" s="359"/>
      <c r="AH1347" s="359"/>
    </row>
    <row r="1348" spans="28:34" x14ac:dyDescent="0.2">
      <c r="AB1348" s="359"/>
      <c r="AC1348" s="359"/>
      <c r="AD1348" s="359"/>
      <c r="AE1348" s="359"/>
      <c r="AF1348" s="359"/>
      <c r="AG1348" s="359"/>
      <c r="AH1348" s="359"/>
    </row>
    <row r="1349" spans="28:34" x14ac:dyDescent="0.2">
      <c r="AB1349" s="359"/>
      <c r="AC1349" s="359"/>
      <c r="AD1349" s="359"/>
      <c r="AE1349" s="359"/>
      <c r="AF1349" s="359"/>
      <c r="AG1349" s="359"/>
      <c r="AH1349" s="359"/>
    </row>
    <row r="1350" spans="28:34" x14ac:dyDescent="0.2">
      <c r="AB1350" s="359"/>
      <c r="AC1350" s="359"/>
      <c r="AD1350" s="359"/>
      <c r="AE1350" s="359"/>
      <c r="AF1350" s="359"/>
      <c r="AG1350" s="359"/>
      <c r="AH1350" s="359"/>
    </row>
    <row r="1351" spans="28:34" x14ac:dyDescent="0.2">
      <c r="AB1351" s="359"/>
      <c r="AC1351" s="359"/>
      <c r="AD1351" s="359"/>
      <c r="AE1351" s="359"/>
      <c r="AF1351" s="359"/>
      <c r="AG1351" s="359"/>
      <c r="AH1351" s="359"/>
    </row>
    <row r="1352" spans="28:34" x14ac:dyDescent="0.2">
      <c r="AB1352" s="359"/>
      <c r="AC1352" s="359"/>
      <c r="AD1352" s="359"/>
      <c r="AE1352" s="359"/>
      <c r="AF1352" s="359"/>
      <c r="AG1352" s="359"/>
      <c r="AH1352" s="359"/>
    </row>
    <row r="1353" spans="28:34" x14ac:dyDescent="0.2">
      <c r="AB1353" s="359"/>
      <c r="AC1353" s="359"/>
      <c r="AD1353" s="359"/>
      <c r="AE1353" s="359"/>
      <c r="AF1353" s="359"/>
      <c r="AG1353" s="359"/>
      <c r="AH1353" s="359"/>
    </row>
    <row r="1354" spans="28:34" x14ac:dyDescent="0.2">
      <c r="AB1354" s="359"/>
      <c r="AC1354" s="359"/>
      <c r="AD1354" s="359"/>
      <c r="AE1354" s="359"/>
      <c r="AF1354" s="359"/>
      <c r="AG1354" s="359"/>
      <c r="AH1354" s="359"/>
    </row>
    <row r="1355" spans="28:34" x14ac:dyDescent="0.2">
      <c r="AB1355" s="359"/>
      <c r="AC1355" s="359"/>
      <c r="AD1355" s="359"/>
      <c r="AE1355" s="359"/>
      <c r="AF1355" s="359"/>
      <c r="AG1355" s="359"/>
      <c r="AH1355" s="359"/>
    </row>
    <row r="1356" spans="28:34" x14ac:dyDescent="0.2">
      <c r="AB1356" s="359"/>
      <c r="AC1356" s="359"/>
      <c r="AD1356" s="359"/>
      <c r="AE1356" s="359"/>
      <c r="AF1356" s="359"/>
      <c r="AG1356" s="359"/>
      <c r="AH1356" s="359"/>
    </row>
    <row r="1357" spans="28:34" x14ac:dyDescent="0.2">
      <c r="AB1357" s="359"/>
      <c r="AC1357" s="359"/>
      <c r="AD1357" s="359"/>
      <c r="AE1357" s="359"/>
      <c r="AF1357" s="359"/>
      <c r="AG1357" s="359"/>
      <c r="AH1357" s="359"/>
    </row>
    <row r="1358" spans="28:34" x14ac:dyDescent="0.2">
      <c r="AB1358" s="359"/>
      <c r="AC1358" s="359"/>
      <c r="AD1358" s="359"/>
      <c r="AE1358" s="359"/>
      <c r="AF1358" s="359"/>
      <c r="AG1358" s="359"/>
      <c r="AH1358" s="359"/>
    </row>
    <row r="1359" spans="28:34" x14ac:dyDescent="0.2">
      <c r="AB1359" s="359"/>
      <c r="AC1359" s="359"/>
      <c r="AD1359" s="359"/>
      <c r="AE1359" s="359"/>
      <c r="AF1359" s="359"/>
      <c r="AG1359" s="359"/>
      <c r="AH1359" s="359"/>
    </row>
    <row r="1360" spans="28:34" x14ac:dyDescent="0.2">
      <c r="AB1360" s="359"/>
      <c r="AC1360" s="359"/>
      <c r="AD1360" s="359"/>
      <c r="AE1360" s="359"/>
      <c r="AF1360" s="359"/>
      <c r="AG1360" s="359"/>
      <c r="AH1360" s="359"/>
    </row>
    <row r="1361" spans="28:34" x14ac:dyDescent="0.2">
      <c r="AB1361" s="359"/>
      <c r="AC1361" s="359"/>
      <c r="AD1361" s="359"/>
      <c r="AE1361" s="359"/>
      <c r="AF1361" s="359"/>
      <c r="AG1361" s="359"/>
      <c r="AH1361" s="359"/>
    </row>
    <row r="1362" spans="28:34" x14ac:dyDescent="0.2">
      <c r="AB1362" s="359"/>
      <c r="AC1362" s="359"/>
      <c r="AD1362" s="359"/>
      <c r="AE1362" s="359"/>
      <c r="AF1362" s="359"/>
      <c r="AG1362" s="359"/>
      <c r="AH1362" s="359"/>
    </row>
    <row r="1363" spans="28:34" x14ac:dyDescent="0.2">
      <c r="AB1363" s="359"/>
      <c r="AC1363" s="359"/>
      <c r="AD1363" s="359"/>
      <c r="AE1363" s="359"/>
      <c r="AF1363" s="359"/>
      <c r="AG1363" s="359"/>
      <c r="AH1363" s="359"/>
    </row>
    <row r="1364" spans="28:34" x14ac:dyDescent="0.2">
      <c r="AB1364" s="359"/>
      <c r="AC1364" s="359"/>
      <c r="AD1364" s="359"/>
      <c r="AE1364" s="359"/>
      <c r="AF1364" s="359"/>
      <c r="AG1364" s="359"/>
      <c r="AH1364" s="359"/>
    </row>
    <row r="1365" spans="28:34" x14ac:dyDescent="0.2">
      <c r="AB1365" s="359"/>
      <c r="AC1365" s="359"/>
      <c r="AD1365" s="359"/>
      <c r="AE1365" s="359"/>
      <c r="AF1365" s="359"/>
      <c r="AG1365" s="359"/>
      <c r="AH1365" s="359"/>
    </row>
    <row r="1366" spans="28:34" x14ac:dyDescent="0.2">
      <c r="AB1366" s="359"/>
      <c r="AC1366" s="359"/>
      <c r="AD1366" s="359"/>
      <c r="AE1366" s="359"/>
      <c r="AF1366" s="359"/>
      <c r="AG1366" s="359"/>
      <c r="AH1366" s="359"/>
    </row>
    <row r="1367" spans="28:34" x14ac:dyDescent="0.2">
      <c r="AB1367" s="359"/>
      <c r="AC1367" s="359"/>
      <c r="AD1367" s="359"/>
      <c r="AE1367" s="359"/>
      <c r="AF1367" s="359"/>
      <c r="AG1367" s="359"/>
      <c r="AH1367" s="359"/>
    </row>
    <row r="1368" spans="28:34" x14ac:dyDescent="0.2">
      <c r="AB1368" s="359"/>
      <c r="AC1368" s="359"/>
      <c r="AD1368" s="359"/>
      <c r="AE1368" s="359"/>
      <c r="AF1368" s="359"/>
      <c r="AG1368" s="359"/>
      <c r="AH1368" s="359"/>
    </row>
    <row r="1369" spans="28:34" x14ac:dyDescent="0.2">
      <c r="AB1369" s="359"/>
      <c r="AC1369" s="359"/>
      <c r="AD1369" s="359"/>
      <c r="AE1369" s="359"/>
      <c r="AF1369" s="359"/>
      <c r="AG1369" s="359"/>
      <c r="AH1369" s="359"/>
    </row>
    <row r="1370" spans="28:34" x14ac:dyDescent="0.2">
      <c r="AB1370" s="359"/>
      <c r="AC1370" s="359"/>
      <c r="AD1370" s="359"/>
      <c r="AE1370" s="359"/>
      <c r="AF1370" s="359"/>
      <c r="AG1370" s="359"/>
      <c r="AH1370" s="359"/>
    </row>
    <row r="1371" spans="28:34" x14ac:dyDescent="0.2">
      <c r="AB1371" s="359"/>
      <c r="AC1371" s="359"/>
      <c r="AD1371" s="359"/>
      <c r="AE1371" s="359"/>
      <c r="AF1371" s="359"/>
      <c r="AG1371" s="359"/>
      <c r="AH1371" s="359"/>
    </row>
    <row r="1372" spans="28:34" x14ac:dyDescent="0.2">
      <c r="AB1372" s="359"/>
      <c r="AC1372" s="359"/>
      <c r="AD1372" s="359"/>
      <c r="AE1372" s="359"/>
      <c r="AF1372" s="359"/>
      <c r="AG1372" s="359"/>
      <c r="AH1372" s="359"/>
    </row>
    <row r="1373" spans="28:34" x14ac:dyDescent="0.2">
      <c r="AB1373" s="359"/>
      <c r="AC1373" s="359"/>
      <c r="AD1373" s="359"/>
      <c r="AE1373" s="359"/>
      <c r="AF1373" s="359"/>
      <c r="AG1373" s="359"/>
      <c r="AH1373" s="359"/>
    </row>
    <row r="1374" spans="28:34" x14ac:dyDescent="0.2">
      <c r="AB1374" s="359"/>
      <c r="AC1374" s="359"/>
      <c r="AD1374" s="359"/>
      <c r="AE1374" s="359"/>
      <c r="AF1374" s="359"/>
      <c r="AG1374" s="359"/>
      <c r="AH1374" s="359"/>
    </row>
    <row r="1375" spans="28:34" x14ac:dyDescent="0.2">
      <c r="AB1375" s="359"/>
      <c r="AC1375" s="359"/>
      <c r="AD1375" s="359"/>
      <c r="AE1375" s="359"/>
      <c r="AF1375" s="359"/>
      <c r="AG1375" s="359"/>
      <c r="AH1375" s="359"/>
    </row>
    <row r="1376" spans="28:34" x14ac:dyDescent="0.2">
      <c r="AB1376" s="359"/>
      <c r="AC1376" s="359"/>
      <c r="AD1376" s="359"/>
      <c r="AE1376" s="359"/>
      <c r="AF1376" s="359"/>
      <c r="AG1376" s="359"/>
      <c r="AH1376" s="359"/>
    </row>
    <row r="1377" spans="28:34" x14ac:dyDescent="0.2">
      <c r="AB1377" s="359"/>
      <c r="AC1377" s="359"/>
      <c r="AD1377" s="359"/>
      <c r="AE1377" s="359"/>
      <c r="AF1377" s="359"/>
      <c r="AG1377" s="359"/>
      <c r="AH1377" s="359"/>
    </row>
    <row r="1378" spans="28:34" x14ac:dyDescent="0.2">
      <c r="AB1378" s="359"/>
      <c r="AC1378" s="359"/>
      <c r="AD1378" s="359"/>
      <c r="AE1378" s="359"/>
      <c r="AF1378" s="359"/>
      <c r="AG1378" s="359"/>
      <c r="AH1378" s="359"/>
    </row>
    <row r="1379" spans="28:34" x14ac:dyDescent="0.2">
      <c r="AB1379" s="359"/>
      <c r="AC1379" s="359"/>
      <c r="AD1379" s="359"/>
      <c r="AE1379" s="359"/>
      <c r="AF1379" s="359"/>
      <c r="AG1379" s="359"/>
      <c r="AH1379" s="359"/>
    </row>
    <row r="1380" spans="28:34" x14ac:dyDescent="0.2">
      <c r="AB1380" s="359"/>
      <c r="AC1380" s="359"/>
      <c r="AD1380" s="359"/>
      <c r="AE1380" s="359"/>
      <c r="AF1380" s="359"/>
      <c r="AG1380" s="359"/>
      <c r="AH1380" s="359"/>
    </row>
    <row r="1381" spans="28:34" x14ac:dyDescent="0.2">
      <c r="AB1381" s="359"/>
      <c r="AC1381" s="359"/>
      <c r="AD1381" s="359"/>
      <c r="AE1381" s="359"/>
      <c r="AF1381" s="359"/>
      <c r="AG1381" s="359"/>
      <c r="AH1381" s="359"/>
    </row>
    <row r="1382" spans="28:34" x14ac:dyDescent="0.2">
      <c r="AB1382" s="359"/>
      <c r="AC1382" s="359"/>
      <c r="AD1382" s="359"/>
      <c r="AE1382" s="359"/>
      <c r="AF1382" s="359"/>
      <c r="AG1382" s="359"/>
      <c r="AH1382" s="359"/>
    </row>
    <row r="1383" spans="28:34" x14ac:dyDescent="0.2">
      <c r="AB1383" s="359"/>
      <c r="AC1383" s="359"/>
      <c r="AD1383" s="359"/>
      <c r="AE1383" s="359"/>
      <c r="AF1383" s="359"/>
      <c r="AG1383" s="359"/>
      <c r="AH1383" s="359"/>
    </row>
    <row r="1384" spans="28:34" x14ac:dyDescent="0.2">
      <c r="AB1384" s="359"/>
      <c r="AC1384" s="359"/>
      <c r="AD1384" s="359"/>
      <c r="AE1384" s="359"/>
      <c r="AF1384" s="359"/>
      <c r="AG1384" s="359"/>
      <c r="AH1384" s="359"/>
    </row>
    <row r="1385" spans="28:34" x14ac:dyDescent="0.2">
      <c r="AB1385" s="359"/>
      <c r="AC1385" s="359"/>
      <c r="AD1385" s="359"/>
      <c r="AE1385" s="359"/>
      <c r="AF1385" s="359"/>
      <c r="AG1385" s="359"/>
      <c r="AH1385" s="359"/>
    </row>
    <row r="1386" spans="28:34" x14ac:dyDescent="0.2">
      <c r="AB1386" s="359"/>
      <c r="AC1386" s="359"/>
      <c r="AD1386" s="359"/>
      <c r="AE1386" s="359"/>
      <c r="AF1386" s="359"/>
      <c r="AG1386" s="359"/>
      <c r="AH1386" s="359"/>
    </row>
    <row r="1387" spans="28:34" x14ac:dyDescent="0.2">
      <c r="AB1387" s="359"/>
      <c r="AC1387" s="359"/>
      <c r="AD1387" s="359"/>
      <c r="AE1387" s="359"/>
      <c r="AF1387" s="359"/>
      <c r="AG1387" s="359"/>
      <c r="AH1387" s="359"/>
    </row>
    <row r="1388" spans="28:34" x14ac:dyDescent="0.2">
      <c r="AB1388" s="359"/>
      <c r="AC1388" s="359"/>
      <c r="AD1388" s="359"/>
      <c r="AE1388" s="359"/>
      <c r="AF1388" s="359"/>
      <c r="AG1388" s="359"/>
      <c r="AH1388" s="359"/>
    </row>
    <row r="1389" spans="28:34" x14ac:dyDescent="0.2">
      <c r="AB1389" s="359"/>
      <c r="AC1389" s="359"/>
      <c r="AD1389" s="359"/>
      <c r="AE1389" s="359"/>
      <c r="AF1389" s="359"/>
      <c r="AG1389" s="359"/>
      <c r="AH1389" s="359"/>
    </row>
    <row r="1390" spans="28:34" x14ac:dyDescent="0.2">
      <c r="AB1390" s="359"/>
      <c r="AC1390" s="359"/>
      <c r="AD1390" s="359"/>
      <c r="AE1390" s="359"/>
      <c r="AF1390" s="359"/>
      <c r="AG1390" s="359"/>
      <c r="AH1390" s="359"/>
    </row>
    <row r="1391" spans="28:34" x14ac:dyDescent="0.2">
      <c r="AB1391" s="359"/>
      <c r="AC1391" s="359"/>
      <c r="AD1391" s="359"/>
      <c r="AE1391" s="359"/>
      <c r="AF1391" s="359"/>
      <c r="AG1391" s="359"/>
      <c r="AH1391" s="359"/>
    </row>
    <row r="1392" spans="28:34" x14ac:dyDescent="0.2">
      <c r="AB1392" s="359"/>
      <c r="AC1392" s="359"/>
      <c r="AD1392" s="359"/>
      <c r="AE1392" s="359"/>
      <c r="AF1392" s="359"/>
      <c r="AG1392" s="359"/>
      <c r="AH1392" s="359"/>
    </row>
    <row r="1393" spans="28:34" x14ac:dyDescent="0.2">
      <c r="AB1393" s="359"/>
      <c r="AC1393" s="359"/>
      <c r="AD1393" s="359"/>
      <c r="AE1393" s="359"/>
      <c r="AF1393" s="359"/>
      <c r="AG1393" s="359"/>
      <c r="AH1393" s="359"/>
    </row>
    <row r="1394" spans="28:34" x14ac:dyDescent="0.2">
      <c r="AB1394" s="359"/>
      <c r="AC1394" s="359"/>
      <c r="AD1394" s="359"/>
      <c r="AE1394" s="359"/>
      <c r="AF1394" s="359"/>
      <c r="AG1394" s="359"/>
      <c r="AH1394" s="359"/>
    </row>
    <row r="1395" spans="28:34" x14ac:dyDescent="0.2">
      <c r="AB1395" s="359"/>
      <c r="AC1395" s="359"/>
      <c r="AD1395" s="359"/>
      <c r="AE1395" s="359"/>
      <c r="AF1395" s="359"/>
      <c r="AG1395" s="359"/>
      <c r="AH1395" s="359"/>
    </row>
    <row r="1396" spans="28:34" x14ac:dyDescent="0.2">
      <c r="AB1396" s="359"/>
      <c r="AC1396" s="359"/>
      <c r="AD1396" s="359"/>
      <c r="AE1396" s="359"/>
      <c r="AF1396" s="359"/>
      <c r="AG1396" s="359"/>
      <c r="AH1396" s="359"/>
    </row>
    <row r="1397" spans="28:34" x14ac:dyDescent="0.2">
      <c r="AB1397" s="359"/>
      <c r="AC1397" s="359"/>
      <c r="AD1397" s="359"/>
      <c r="AE1397" s="359"/>
      <c r="AF1397" s="359"/>
      <c r="AG1397" s="359"/>
      <c r="AH1397" s="359"/>
    </row>
    <row r="1398" spans="28:34" x14ac:dyDescent="0.2">
      <c r="AB1398" s="359"/>
      <c r="AC1398" s="359"/>
      <c r="AD1398" s="359"/>
      <c r="AE1398" s="359"/>
      <c r="AF1398" s="359"/>
      <c r="AG1398" s="359"/>
      <c r="AH1398" s="359"/>
    </row>
    <row r="1399" spans="28:34" x14ac:dyDescent="0.2">
      <c r="AB1399" s="359"/>
      <c r="AC1399" s="359"/>
      <c r="AD1399" s="359"/>
      <c r="AE1399" s="359"/>
      <c r="AF1399" s="359"/>
      <c r="AG1399" s="359"/>
      <c r="AH1399" s="359"/>
    </row>
    <row r="1400" spans="28:34" x14ac:dyDescent="0.2">
      <c r="AB1400" s="359"/>
      <c r="AC1400" s="359"/>
      <c r="AD1400" s="359"/>
      <c r="AE1400" s="359"/>
      <c r="AF1400" s="359"/>
      <c r="AG1400" s="359"/>
      <c r="AH1400" s="359"/>
    </row>
    <row r="1401" spans="28:34" x14ac:dyDescent="0.2">
      <c r="AB1401" s="359"/>
      <c r="AC1401" s="359"/>
      <c r="AD1401" s="359"/>
      <c r="AE1401" s="359"/>
      <c r="AF1401" s="359"/>
      <c r="AG1401" s="359"/>
      <c r="AH1401" s="359"/>
    </row>
    <row r="1402" spans="28:34" x14ac:dyDescent="0.2">
      <c r="AB1402" s="359"/>
      <c r="AC1402" s="359"/>
      <c r="AD1402" s="359"/>
      <c r="AE1402" s="359"/>
      <c r="AF1402" s="359"/>
      <c r="AG1402" s="359"/>
      <c r="AH1402" s="359"/>
    </row>
    <row r="1403" spans="28:34" x14ac:dyDescent="0.2">
      <c r="AB1403" s="359"/>
      <c r="AC1403" s="359"/>
      <c r="AD1403" s="359"/>
      <c r="AE1403" s="359"/>
      <c r="AF1403" s="359"/>
      <c r="AG1403" s="359"/>
      <c r="AH1403" s="359"/>
    </row>
    <row r="1404" spans="28:34" x14ac:dyDescent="0.2">
      <c r="AB1404" s="359"/>
      <c r="AC1404" s="359"/>
      <c r="AD1404" s="359"/>
      <c r="AE1404" s="359"/>
      <c r="AF1404" s="359"/>
      <c r="AG1404" s="359"/>
      <c r="AH1404" s="359"/>
    </row>
    <row r="1405" spans="28:34" x14ac:dyDescent="0.2">
      <c r="AB1405" s="359"/>
      <c r="AC1405" s="359"/>
      <c r="AD1405" s="359"/>
      <c r="AE1405" s="359"/>
      <c r="AF1405" s="359"/>
      <c r="AG1405" s="359"/>
      <c r="AH1405" s="359"/>
    </row>
    <row r="1406" spans="28:34" x14ac:dyDescent="0.2">
      <c r="AB1406" s="359"/>
      <c r="AC1406" s="359"/>
      <c r="AD1406" s="359"/>
      <c r="AE1406" s="359"/>
      <c r="AF1406" s="359"/>
      <c r="AG1406" s="359"/>
      <c r="AH1406" s="359"/>
    </row>
    <row r="1407" spans="28:34" x14ac:dyDescent="0.2">
      <c r="AB1407" s="359"/>
      <c r="AC1407" s="359"/>
      <c r="AD1407" s="359"/>
      <c r="AE1407" s="359"/>
      <c r="AF1407" s="359"/>
      <c r="AG1407" s="359"/>
      <c r="AH1407" s="359"/>
    </row>
    <row r="1408" spans="28:34" x14ac:dyDescent="0.2">
      <c r="AB1408" s="359"/>
      <c r="AC1408" s="359"/>
      <c r="AD1408" s="359"/>
      <c r="AE1408" s="359"/>
      <c r="AF1408" s="359"/>
      <c r="AG1408" s="359"/>
      <c r="AH1408" s="359"/>
    </row>
    <row r="1409" spans="28:34" x14ac:dyDescent="0.2">
      <c r="AB1409" s="359"/>
      <c r="AC1409" s="359"/>
      <c r="AD1409" s="359"/>
      <c r="AE1409" s="359"/>
      <c r="AF1409" s="359"/>
      <c r="AG1409" s="359"/>
      <c r="AH1409" s="359"/>
    </row>
    <row r="1410" spans="28:34" x14ac:dyDescent="0.2">
      <c r="AB1410" s="359"/>
      <c r="AC1410" s="359"/>
      <c r="AD1410" s="359"/>
      <c r="AE1410" s="359"/>
      <c r="AF1410" s="359"/>
      <c r="AG1410" s="359"/>
      <c r="AH1410" s="359"/>
    </row>
    <row r="1411" spans="28:34" x14ac:dyDescent="0.2">
      <c r="AB1411" s="359"/>
      <c r="AC1411" s="359"/>
      <c r="AD1411" s="359"/>
      <c r="AE1411" s="359"/>
      <c r="AF1411" s="359"/>
      <c r="AG1411" s="359"/>
      <c r="AH1411" s="359"/>
    </row>
    <row r="1412" spans="28:34" x14ac:dyDescent="0.2">
      <c r="AB1412" s="359"/>
      <c r="AC1412" s="359"/>
      <c r="AD1412" s="359"/>
      <c r="AE1412" s="359"/>
      <c r="AF1412" s="359"/>
      <c r="AG1412" s="359"/>
      <c r="AH1412" s="359"/>
    </row>
    <row r="1413" spans="28:34" x14ac:dyDescent="0.2">
      <c r="AB1413" s="359"/>
      <c r="AC1413" s="359"/>
      <c r="AD1413" s="359"/>
      <c r="AE1413" s="359"/>
      <c r="AF1413" s="359"/>
      <c r="AG1413" s="359"/>
      <c r="AH1413" s="359"/>
    </row>
    <row r="1414" spans="28:34" x14ac:dyDescent="0.2">
      <c r="AB1414" s="359"/>
      <c r="AC1414" s="359"/>
      <c r="AD1414" s="359"/>
      <c r="AE1414" s="359"/>
      <c r="AF1414" s="359"/>
      <c r="AG1414" s="359"/>
      <c r="AH1414" s="359"/>
    </row>
    <row r="1415" spans="28:34" x14ac:dyDescent="0.2">
      <c r="AB1415" s="359"/>
      <c r="AC1415" s="359"/>
      <c r="AD1415" s="359"/>
      <c r="AE1415" s="359"/>
      <c r="AF1415" s="359"/>
      <c r="AG1415" s="359"/>
      <c r="AH1415" s="359"/>
    </row>
    <row r="1416" spans="28:34" x14ac:dyDescent="0.2">
      <c r="AB1416" s="359"/>
      <c r="AC1416" s="359"/>
      <c r="AD1416" s="359"/>
      <c r="AE1416" s="359"/>
      <c r="AF1416" s="359"/>
      <c r="AG1416" s="359"/>
      <c r="AH1416" s="359"/>
    </row>
    <row r="1417" spans="28:34" x14ac:dyDescent="0.2">
      <c r="AB1417" s="359"/>
      <c r="AC1417" s="359"/>
      <c r="AD1417" s="359"/>
      <c r="AE1417" s="359"/>
      <c r="AF1417" s="359"/>
      <c r="AG1417" s="359"/>
      <c r="AH1417" s="359"/>
    </row>
    <row r="1418" spans="28:34" x14ac:dyDescent="0.2">
      <c r="AB1418" s="359"/>
      <c r="AC1418" s="359"/>
      <c r="AD1418" s="359"/>
      <c r="AE1418" s="359"/>
      <c r="AF1418" s="359"/>
      <c r="AG1418" s="359"/>
      <c r="AH1418" s="359"/>
    </row>
    <row r="1419" spans="28:34" x14ac:dyDescent="0.2">
      <c r="AB1419" s="359"/>
      <c r="AC1419" s="359"/>
      <c r="AD1419" s="359"/>
      <c r="AE1419" s="359"/>
      <c r="AF1419" s="359"/>
      <c r="AG1419" s="359"/>
      <c r="AH1419" s="359"/>
    </row>
    <row r="1420" spans="28:34" x14ac:dyDescent="0.2">
      <c r="AB1420" s="359"/>
      <c r="AC1420" s="359"/>
      <c r="AD1420" s="359"/>
      <c r="AE1420" s="359"/>
      <c r="AF1420" s="359"/>
      <c r="AG1420" s="359"/>
      <c r="AH1420" s="359"/>
    </row>
    <row r="1421" spans="28:34" x14ac:dyDescent="0.2">
      <c r="AB1421" s="359"/>
      <c r="AC1421" s="359"/>
      <c r="AD1421" s="359"/>
      <c r="AE1421" s="359"/>
      <c r="AF1421" s="359"/>
      <c r="AG1421" s="359"/>
      <c r="AH1421" s="359"/>
    </row>
    <row r="1422" spans="28:34" x14ac:dyDescent="0.2">
      <c r="AB1422" s="359"/>
      <c r="AC1422" s="359"/>
      <c r="AD1422" s="359"/>
      <c r="AE1422" s="359"/>
      <c r="AF1422" s="359"/>
      <c r="AG1422" s="359"/>
      <c r="AH1422" s="359"/>
    </row>
    <row r="1423" spans="28:34" x14ac:dyDescent="0.2">
      <c r="AB1423" s="359"/>
      <c r="AC1423" s="359"/>
      <c r="AD1423" s="359"/>
      <c r="AE1423" s="359"/>
      <c r="AF1423" s="359"/>
      <c r="AG1423" s="359"/>
      <c r="AH1423" s="359"/>
    </row>
    <row r="1424" spans="28:34" x14ac:dyDescent="0.2">
      <c r="AB1424" s="359"/>
      <c r="AC1424" s="359"/>
      <c r="AD1424" s="359"/>
      <c r="AE1424" s="359"/>
      <c r="AF1424" s="359"/>
      <c r="AG1424" s="359"/>
      <c r="AH1424" s="359"/>
    </row>
    <row r="1425" spans="28:34" x14ac:dyDescent="0.2">
      <c r="AB1425" s="359"/>
      <c r="AC1425" s="359"/>
      <c r="AD1425" s="359"/>
      <c r="AE1425" s="359"/>
      <c r="AF1425" s="359"/>
      <c r="AG1425" s="359"/>
      <c r="AH1425" s="359"/>
    </row>
    <row r="1426" spans="28:34" x14ac:dyDescent="0.2">
      <c r="AB1426" s="359"/>
      <c r="AC1426" s="359"/>
      <c r="AD1426" s="359"/>
      <c r="AE1426" s="359"/>
      <c r="AF1426" s="359"/>
      <c r="AG1426" s="359"/>
      <c r="AH1426" s="359"/>
    </row>
    <row r="1427" spans="28:34" x14ac:dyDescent="0.2">
      <c r="AB1427" s="359"/>
      <c r="AC1427" s="359"/>
      <c r="AD1427" s="359"/>
      <c r="AE1427" s="359"/>
      <c r="AF1427" s="359"/>
      <c r="AG1427" s="359"/>
      <c r="AH1427" s="359"/>
    </row>
    <row r="1428" spans="28:34" x14ac:dyDescent="0.2">
      <c r="AB1428" s="359"/>
      <c r="AC1428" s="359"/>
      <c r="AD1428" s="359"/>
      <c r="AE1428" s="359"/>
      <c r="AF1428" s="359"/>
      <c r="AG1428" s="359"/>
      <c r="AH1428" s="359"/>
    </row>
    <row r="1429" spans="28:34" x14ac:dyDescent="0.2">
      <c r="AB1429" s="359"/>
      <c r="AC1429" s="359"/>
      <c r="AD1429" s="359"/>
      <c r="AE1429" s="359"/>
      <c r="AF1429" s="359"/>
      <c r="AG1429" s="359"/>
      <c r="AH1429" s="359"/>
    </row>
    <row r="1430" spans="28:34" x14ac:dyDescent="0.2">
      <c r="AB1430" s="359"/>
      <c r="AC1430" s="359"/>
      <c r="AD1430" s="359"/>
      <c r="AE1430" s="359"/>
      <c r="AF1430" s="359"/>
      <c r="AG1430" s="359"/>
      <c r="AH1430" s="359"/>
    </row>
    <row r="1431" spans="28:34" x14ac:dyDescent="0.2">
      <c r="AB1431" s="359"/>
      <c r="AC1431" s="359"/>
      <c r="AD1431" s="359"/>
      <c r="AE1431" s="359"/>
      <c r="AF1431" s="359"/>
      <c r="AG1431" s="359"/>
      <c r="AH1431" s="359"/>
    </row>
    <row r="1432" spans="28:34" x14ac:dyDescent="0.2">
      <c r="AB1432" s="359"/>
      <c r="AC1432" s="359"/>
      <c r="AD1432" s="359"/>
      <c r="AE1432" s="359"/>
      <c r="AF1432" s="359"/>
      <c r="AG1432" s="359"/>
      <c r="AH1432" s="359"/>
    </row>
    <row r="1433" spans="28:34" x14ac:dyDescent="0.2">
      <c r="AB1433" s="359"/>
      <c r="AC1433" s="359"/>
      <c r="AD1433" s="359"/>
      <c r="AE1433" s="359"/>
      <c r="AF1433" s="359"/>
      <c r="AG1433" s="359"/>
      <c r="AH1433" s="359"/>
    </row>
    <row r="1434" spans="28:34" x14ac:dyDescent="0.2">
      <c r="AB1434" s="359"/>
      <c r="AC1434" s="359"/>
      <c r="AD1434" s="359"/>
      <c r="AE1434" s="359"/>
      <c r="AF1434" s="359"/>
      <c r="AG1434" s="359"/>
      <c r="AH1434" s="359"/>
    </row>
    <row r="1435" spans="28:34" x14ac:dyDescent="0.2">
      <c r="AB1435" s="359"/>
      <c r="AC1435" s="359"/>
      <c r="AD1435" s="359"/>
      <c r="AE1435" s="359"/>
      <c r="AF1435" s="359"/>
      <c r="AG1435" s="359"/>
      <c r="AH1435" s="359"/>
    </row>
    <row r="1436" spans="28:34" x14ac:dyDescent="0.2">
      <c r="AB1436" s="359"/>
      <c r="AC1436" s="359"/>
      <c r="AD1436" s="359"/>
      <c r="AE1436" s="359"/>
      <c r="AF1436" s="359"/>
      <c r="AG1436" s="359"/>
      <c r="AH1436" s="359"/>
    </row>
    <row r="1437" spans="28:34" x14ac:dyDescent="0.2">
      <c r="AB1437" s="359"/>
      <c r="AC1437" s="359"/>
      <c r="AD1437" s="359"/>
      <c r="AE1437" s="359"/>
      <c r="AF1437" s="359"/>
      <c r="AG1437" s="359"/>
      <c r="AH1437" s="359"/>
    </row>
    <row r="1438" spans="28:34" x14ac:dyDescent="0.2">
      <c r="AB1438" s="359"/>
      <c r="AC1438" s="359"/>
      <c r="AD1438" s="359"/>
      <c r="AE1438" s="359"/>
      <c r="AF1438" s="359"/>
      <c r="AG1438" s="359"/>
      <c r="AH1438" s="359"/>
    </row>
    <row r="1439" spans="28:34" x14ac:dyDescent="0.2">
      <c r="AB1439" s="359"/>
      <c r="AC1439" s="359"/>
      <c r="AD1439" s="359"/>
      <c r="AE1439" s="359"/>
      <c r="AF1439" s="359"/>
      <c r="AG1439" s="359"/>
      <c r="AH1439" s="359"/>
    </row>
    <row r="1440" spans="28:34" x14ac:dyDescent="0.2">
      <c r="AB1440" s="359"/>
      <c r="AC1440" s="359"/>
      <c r="AD1440" s="359"/>
      <c r="AE1440" s="359"/>
      <c r="AF1440" s="359"/>
      <c r="AG1440" s="359"/>
      <c r="AH1440" s="359"/>
    </row>
    <row r="1441" spans="28:34" x14ac:dyDescent="0.2">
      <c r="AB1441" s="359"/>
      <c r="AC1441" s="359"/>
      <c r="AD1441" s="359"/>
      <c r="AE1441" s="359"/>
      <c r="AF1441" s="359"/>
      <c r="AG1441" s="359"/>
      <c r="AH1441" s="359"/>
    </row>
    <row r="1442" spans="28:34" x14ac:dyDescent="0.2">
      <c r="AB1442" s="359"/>
      <c r="AC1442" s="359"/>
      <c r="AD1442" s="359"/>
      <c r="AE1442" s="359"/>
      <c r="AF1442" s="359"/>
      <c r="AG1442" s="359"/>
      <c r="AH1442" s="359"/>
    </row>
    <row r="1443" spans="28:34" x14ac:dyDescent="0.2">
      <c r="AB1443" s="359"/>
      <c r="AC1443" s="359"/>
      <c r="AD1443" s="359"/>
      <c r="AE1443" s="359"/>
      <c r="AF1443" s="359"/>
      <c r="AG1443" s="359"/>
      <c r="AH1443" s="359"/>
    </row>
    <row r="1444" spans="28:34" x14ac:dyDescent="0.2">
      <c r="AB1444" s="359"/>
      <c r="AC1444" s="359"/>
      <c r="AD1444" s="359"/>
      <c r="AE1444" s="359"/>
      <c r="AF1444" s="359"/>
      <c r="AG1444" s="359"/>
      <c r="AH1444" s="359"/>
    </row>
    <row r="1445" spans="28:34" x14ac:dyDescent="0.2">
      <c r="AB1445" s="359"/>
      <c r="AC1445" s="359"/>
      <c r="AD1445" s="359"/>
      <c r="AE1445" s="359"/>
      <c r="AF1445" s="359"/>
      <c r="AG1445" s="359"/>
      <c r="AH1445" s="359"/>
    </row>
    <row r="1446" spans="28:34" x14ac:dyDescent="0.2">
      <c r="AB1446" s="359"/>
      <c r="AC1446" s="359"/>
      <c r="AD1446" s="359"/>
      <c r="AE1446" s="359"/>
      <c r="AF1446" s="359"/>
      <c r="AG1446" s="359"/>
      <c r="AH1446" s="359"/>
    </row>
    <row r="1447" spans="28:34" x14ac:dyDescent="0.2">
      <c r="AB1447" s="359"/>
      <c r="AC1447" s="359"/>
      <c r="AD1447" s="359"/>
      <c r="AE1447" s="359"/>
      <c r="AF1447" s="359"/>
      <c r="AG1447" s="359"/>
      <c r="AH1447" s="359"/>
    </row>
    <row r="1448" spans="28:34" x14ac:dyDescent="0.2">
      <c r="AB1448" s="359"/>
      <c r="AC1448" s="359"/>
      <c r="AD1448" s="359"/>
      <c r="AE1448" s="359"/>
      <c r="AF1448" s="359"/>
      <c r="AG1448" s="359"/>
      <c r="AH1448" s="359"/>
    </row>
    <row r="1449" spans="28:34" x14ac:dyDescent="0.2">
      <c r="AB1449" s="359"/>
      <c r="AC1449" s="359"/>
      <c r="AD1449" s="359"/>
      <c r="AE1449" s="359"/>
      <c r="AF1449" s="359"/>
      <c r="AG1449" s="359"/>
      <c r="AH1449" s="359"/>
    </row>
    <row r="1450" spans="28:34" x14ac:dyDescent="0.2">
      <c r="AB1450" s="359"/>
      <c r="AC1450" s="359"/>
      <c r="AD1450" s="359"/>
      <c r="AE1450" s="359"/>
      <c r="AF1450" s="359"/>
      <c r="AG1450" s="359"/>
      <c r="AH1450" s="359"/>
    </row>
    <row r="1451" spans="28:34" x14ac:dyDescent="0.2">
      <c r="AB1451" s="359"/>
      <c r="AC1451" s="359"/>
      <c r="AD1451" s="359"/>
      <c r="AE1451" s="359"/>
      <c r="AF1451" s="359"/>
      <c r="AG1451" s="359"/>
      <c r="AH1451" s="359"/>
    </row>
    <row r="1452" spans="28:34" x14ac:dyDescent="0.2">
      <c r="AB1452" s="359"/>
      <c r="AC1452" s="359"/>
      <c r="AD1452" s="359"/>
      <c r="AE1452" s="359"/>
      <c r="AF1452" s="359"/>
      <c r="AG1452" s="359"/>
      <c r="AH1452" s="359"/>
    </row>
    <row r="1453" spans="28:34" x14ac:dyDescent="0.2">
      <c r="AB1453" s="359"/>
      <c r="AC1453" s="359"/>
      <c r="AD1453" s="359"/>
      <c r="AE1453" s="359"/>
      <c r="AF1453" s="359"/>
      <c r="AG1453" s="359"/>
      <c r="AH1453" s="359"/>
    </row>
    <row r="1454" spans="28:34" x14ac:dyDescent="0.2">
      <c r="AB1454" s="359"/>
      <c r="AC1454" s="359"/>
      <c r="AD1454" s="359"/>
      <c r="AE1454" s="359"/>
      <c r="AF1454" s="359"/>
      <c r="AG1454" s="359"/>
      <c r="AH1454" s="359"/>
    </row>
    <row r="1455" spans="28:34" x14ac:dyDescent="0.2">
      <c r="AB1455" s="359"/>
      <c r="AC1455" s="359"/>
      <c r="AD1455" s="359"/>
      <c r="AE1455" s="359"/>
      <c r="AF1455" s="359"/>
      <c r="AG1455" s="359"/>
      <c r="AH1455" s="359"/>
    </row>
    <row r="1456" spans="28:34" x14ac:dyDescent="0.2">
      <c r="AB1456" s="359"/>
      <c r="AC1456" s="359"/>
      <c r="AD1456" s="359"/>
      <c r="AE1456" s="359"/>
      <c r="AF1456" s="359"/>
      <c r="AG1456" s="359"/>
      <c r="AH1456" s="359"/>
    </row>
    <row r="1457" spans="28:34" x14ac:dyDescent="0.2">
      <c r="AB1457" s="359"/>
      <c r="AC1457" s="359"/>
      <c r="AD1457" s="359"/>
      <c r="AE1457" s="359"/>
      <c r="AF1457" s="359"/>
      <c r="AG1457" s="359"/>
      <c r="AH1457" s="359"/>
    </row>
    <row r="1458" spans="28:34" x14ac:dyDescent="0.2">
      <c r="AB1458" s="359"/>
      <c r="AC1458" s="359"/>
      <c r="AD1458" s="359"/>
      <c r="AE1458" s="359"/>
      <c r="AF1458" s="359"/>
      <c r="AG1458" s="359"/>
      <c r="AH1458" s="359"/>
    </row>
    <row r="1459" spans="28:34" x14ac:dyDescent="0.2">
      <c r="AB1459" s="359"/>
      <c r="AC1459" s="359"/>
      <c r="AD1459" s="359"/>
      <c r="AE1459" s="359"/>
      <c r="AF1459" s="359"/>
      <c r="AG1459" s="359"/>
      <c r="AH1459" s="359"/>
    </row>
    <row r="1460" spans="28:34" x14ac:dyDescent="0.2">
      <c r="AB1460" s="359"/>
      <c r="AC1460" s="359"/>
      <c r="AD1460" s="359"/>
      <c r="AE1460" s="359"/>
      <c r="AF1460" s="359"/>
      <c r="AG1460" s="359"/>
      <c r="AH1460" s="359"/>
    </row>
    <row r="1461" spans="28:34" x14ac:dyDescent="0.2">
      <c r="AB1461" s="359"/>
      <c r="AC1461" s="359"/>
      <c r="AD1461" s="359"/>
      <c r="AE1461" s="359"/>
      <c r="AF1461" s="359"/>
      <c r="AG1461" s="359"/>
      <c r="AH1461" s="359"/>
    </row>
    <row r="1462" spans="28:34" x14ac:dyDescent="0.2">
      <c r="AB1462" s="359"/>
      <c r="AC1462" s="359"/>
      <c r="AD1462" s="359"/>
      <c r="AE1462" s="359"/>
      <c r="AF1462" s="359"/>
      <c r="AG1462" s="359"/>
      <c r="AH1462" s="359"/>
    </row>
    <row r="1463" spans="28:34" x14ac:dyDescent="0.2">
      <c r="AB1463" s="359"/>
      <c r="AC1463" s="359"/>
      <c r="AD1463" s="359"/>
      <c r="AE1463" s="359"/>
      <c r="AF1463" s="359"/>
      <c r="AG1463" s="359"/>
      <c r="AH1463" s="359"/>
    </row>
    <row r="1464" spans="28:34" x14ac:dyDescent="0.2">
      <c r="AB1464" s="359"/>
      <c r="AC1464" s="359"/>
      <c r="AD1464" s="359"/>
      <c r="AE1464" s="359"/>
      <c r="AF1464" s="359"/>
      <c r="AG1464" s="359"/>
      <c r="AH1464" s="359"/>
    </row>
    <row r="1465" spans="28:34" x14ac:dyDescent="0.2">
      <c r="AB1465" s="359"/>
      <c r="AC1465" s="359"/>
      <c r="AD1465" s="359"/>
      <c r="AE1465" s="359"/>
      <c r="AF1465" s="359"/>
      <c r="AG1465" s="359"/>
      <c r="AH1465" s="359"/>
    </row>
    <row r="1466" spans="28:34" x14ac:dyDescent="0.2">
      <c r="AB1466" s="359"/>
      <c r="AC1466" s="359"/>
      <c r="AD1466" s="359"/>
      <c r="AE1466" s="359"/>
      <c r="AF1466" s="359"/>
      <c r="AG1466" s="359"/>
      <c r="AH1466" s="359"/>
    </row>
    <row r="1467" spans="28:34" x14ac:dyDescent="0.2">
      <c r="AB1467" s="359"/>
      <c r="AC1467" s="359"/>
      <c r="AD1467" s="359"/>
      <c r="AE1467" s="359"/>
      <c r="AF1467" s="359"/>
      <c r="AG1467" s="359"/>
      <c r="AH1467" s="359"/>
    </row>
    <row r="1468" spans="28:34" x14ac:dyDescent="0.2">
      <c r="AB1468" s="359"/>
      <c r="AC1468" s="359"/>
      <c r="AD1468" s="359"/>
      <c r="AE1468" s="359"/>
      <c r="AF1468" s="359"/>
      <c r="AG1468" s="359"/>
      <c r="AH1468" s="359"/>
    </row>
    <row r="1469" spans="28:34" x14ac:dyDescent="0.2">
      <c r="AB1469" s="359"/>
      <c r="AC1469" s="359"/>
      <c r="AD1469" s="359"/>
      <c r="AE1469" s="359"/>
      <c r="AF1469" s="359"/>
      <c r="AG1469" s="359"/>
      <c r="AH1469" s="359"/>
    </row>
    <row r="1470" spans="28:34" x14ac:dyDescent="0.2">
      <c r="AB1470" s="359"/>
      <c r="AC1470" s="359"/>
      <c r="AD1470" s="359"/>
      <c r="AE1470" s="359"/>
      <c r="AF1470" s="359"/>
      <c r="AG1470" s="359"/>
      <c r="AH1470" s="359"/>
    </row>
    <row r="1471" spans="28:34" x14ac:dyDescent="0.2">
      <c r="AB1471" s="359"/>
      <c r="AC1471" s="359"/>
      <c r="AD1471" s="359"/>
      <c r="AE1471" s="359"/>
      <c r="AF1471" s="359"/>
      <c r="AG1471" s="359"/>
      <c r="AH1471" s="359"/>
    </row>
    <row r="1472" spans="28:34" x14ac:dyDescent="0.2">
      <c r="AB1472" s="359"/>
      <c r="AC1472" s="359"/>
      <c r="AD1472" s="359"/>
      <c r="AE1472" s="359"/>
      <c r="AF1472" s="359"/>
      <c r="AG1472" s="359"/>
      <c r="AH1472" s="359"/>
    </row>
    <row r="1473" spans="28:34" x14ac:dyDescent="0.2">
      <c r="AB1473" s="359"/>
      <c r="AC1473" s="359"/>
      <c r="AD1473" s="359"/>
      <c r="AE1473" s="359"/>
      <c r="AF1473" s="359"/>
      <c r="AG1473" s="359"/>
      <c r="AH1473" s="359"/>
    </row>
    <row r="1474" spans="28:34" x14ac:dyDescent="0.2">
      <c r="AB1474" s="359"/>
      <c r="AC1474" s="359"/>
      <c r="AD1474" s="359"/>
      <c r="AE1474" s="359"/>
      <c r="AF1474" s="359"/>
      <c r="AG1474" s="359"/>
      <c r="AH1474" s="359"/>
    </row>
    <row r="1475" spans="28:34" x14ac:dyDescent="0.2">
      <c r="AB1475" s="359"/>
      <c r="AC1475" s="359"/>
      <c r="AD1475" s="359"/>
      <c r="AE1475" s="359"/>
      <c r="AF1475" s="359"/>
      <c r="AG1475" s="359"/>
      <c r="AH1475" s="359"/>
    </row>
    <row r="1476" spans="28:34" x14ac:dyDescent="0.2">
      <c r="AB1476" s="359"/>
      <c r="AC1476" s="359"/>
      <c r="AD1476" s="359"/>
      <c r="AE1476" s="359"/>
      <c r="AF1476" s="359"/>
      <c r="AG1476" s="359"/>
      <c r="AH1476" s="359"/>
    </row>
    <row r="1477" spans="28:34" x14ac:dyDescent="0.2">
      <c r="AB1477" s="359"/>
      <c r="AC1477" s="359"/>
      <c r="AD1477" s="359"/>
      <c r="AE1477" s="359"/>
      <c r="AF1477" s="359"/>
      <c r="AG1477" s="359"/>
      <c r="AH1477" s="359"/>
    </row>
    <row r="1478" spans="28:34" x14ac:dyDescent="0.2">
      <c r="AB1478" s="359"/>
      <c r="AC1478" s="359"/>
      <c r="AD1478" s="359"/>
      <c r="AE1478" s="359"/>
      <c r="AF1478" s="359"/>
      <c r="AG1478" s="359"/>
      <c r="AH1478" s="359"/>
    </row>
    <row r="1479" spans="28:34" x14ac:dyDescent="0.2">
      <c r="AB1479" s="359"/>
      <c r="AC1479" s="359"/>
      <c r="AD1479" s="359"/>
      <c r="AE1479" s="359"/>
      <c r="AF1479" s="359"/>
      <c r="AG1479" s="359"/>
      <c r="AH1479" s="359"/>
    </row>
    <row r="1480" spans="28:34" x14ac:dyDescent="0.2">
      <c r="AB1480" s="359"/>
      <c r="AC1480" s="359"/>
      <c r="AD1480" s="359"/>
      <c r="AE1480" s="359"/>
      <c r="AF1480" s="359"/>
      <c r="AG1480" s="359"/>
      <c r="AH1480" s="359"/>
    </row>
    <row r="1481" spans="28:34" x14ac:dyDescent="0.2">
      <c r="AB1481" s="359"/>
      <c r="AC1481" s="359"/>
      <c r="AD1481" s="359"/>
      <c r="AE1481" s="359"/>
      <c r="AF1481" s="359"/>
      <c r="AG1481" s="359"/>
      <c r="AH1481" s="359"/>
    </row>
    <row r="1482" spans="28:34" x14ac:dyDescent="0.2">
      <c r="AB1482" s="359"/>
      <c r="AC1482" s="359"/>
      <c r="AD1482" s="359"/>
      <c r="AE1482" s="359"/>
      <c r="AF1482" s="359"/>
      <c r="AG1482" s="359"/>
      <c r="AH1482" s="359"/>
    </row>
    <row r="1483" spans="28:34" x14ac:dyDescent="0.2">
      <c r="AB1483" s="359"/>
      <c r="AC1483" s="359"/>
      <c r="AD1483" s="359"/>
      <c r="AE1483" s="359"/>
      <c r="AF1483" s="359"/>
      <c r="AG1483" s="359"/>
      <c r="AH1483" s="359"/>
    </row>
    <row r="1484" spans="28:34" x14ac:dyDescent="0.2">
      <c r="AB1484" s="359"/>
      <c r="AC1484" s="359"/>
      <c r="AD1484" s="359"/>
      <c r="AE1484" s="359"/>
      <c r="AF1484" s="359"/>
      <c r="AG1484" s="359"/>
      <c r="AH1484" s="359"/>
    </row>
    <row r="1485" spans="28:34" x14ac:dyDescent="0.2">
      <c r="AB1485" s="359"/>
      <c r="AC1485" s="359"/>
      <c r="AD1485" s="359"/>
      <c r="AE1485" s="359"/>
      <c r="AF1485" s="359"/>
      <c r="AG1485" s="359"/>
      <c r="AH1485" s="359"/>
    </row>
    <row r="1486" spans="28:34" x14ac:dyDescent="0.2">
      <c r="AB1486" s="359"/>
      <c r="AC1486" s="359"/>
      <c r="AD1486" s="359"/>
      <c r="AE1486" s="359"/>
      <c r="AF1486" s="359"/>
      <c r="AG1486" s="359"/>
      <c r="AH1486" s="359"/>
    </row>
    <row r="1487" spans="28:34" x14ac:dyDescent="0.2">
      <c r="AB1487" s="359"/>
      <c r="AC1487" s="359"/>
      <c r="AD1487" s="359"/>
      <c r="AE1487" s="359"/>
      <c r="AF1487" s="359"/>
      <c r="AG1487" s="359"/>
      <c r="AH1487" s="359"/>
    </row>
    <row r="1488" spans="28:34" x14ac:dyDescent="0.2">
      <c r="AB1488" s="359"/>
      <c r="AC1488" s="359"/>
      <c r="AD1488" s="359"/>
      <c r="AE1488" s="359"/>
      <c r="AF1488" s="359"/>
      <c r="AG1488" s="359"/>
      <c r="AH1488" s="359"/>
    </row>
    <row r="1489" spans="28:34" x14ac:dyDescent="0.2">
      <c r="AB1489" s="359"/>
      <c r="AC1489" s="359"/>
      <c r="AD1489" s="359"/>
      <c r="AE1489" s="359"/>
      <c r="AF1489" s="359"/>
      <c r="AG1489" s="359"/>
      <c r="AH1489" s="359"/>
    </row>
    <row r="1490" spans="28:34" x14ac:dyDescent="0.2">
      <c r="AB1490" s="359"/>
      <c r="AC1490" s="359"/>
      <c r="AD1490" s="359"/>
      <c r="AE1490" s="359"/>
      <c r="AF1490" s="359"/>
      <c r="AG1490" s="359"/>
      <c r="AH1490" s="359"/>
    </row>
    <row r="1491" spans="28:34" x14ac:dyDescent="0.2">
      <c r="AB1491" s="359"/>
      <c r="AC1491" s="359"/>
      <c r="AD1491" s="359"/>
      <c r="AE1491" s="359"/>
      <c r="AF1491" s="359"/>
      <c r="AG1491" s="359"/>
      <c r="AH1491" s="359"/>
    </row>
    <row r="1492" spans="28:34" x14ac:dyDescent="0.2">
      <c r="AB1492" s="359"/>
      <c r="AC1492" s="359"/>
      <c r="AD1492" s="359"/>
      <c r="AE1492" s="359"/>
      <c r="AF1492" s="359"/>
      <c r="AG1492" s="359"/>
      <c r="AH1492" s="359"/>
    </row>
    <row r="1493" spans="28:34" x14ac:dyDescent="0.2">
      <c r="AB1493" s="359"/>
      <c r="AC1493" s="359"/>
      <c r="AD1493" s="359"/>
      <c r="AE1493" s="359"/>
      <c r="AF1493" s="359"/>
      <c r="AG1493" s="359"/>
      <c r="AH1493" s="359"/>
    </row>
    <row r="1494" spans="28:34" x14ac:dyDescent="0.2">
      <c r="AB1494" s="359"/>
      <c r="AC1494" s="359"/>
      <c r="AD1494" s="359"/>
      <c r="AE1494" s="359"/>
      <c r="AF1494" s="359"/>
      <c r="AG1494" s="359"/>
      <c r="AH1494" s="359"/>
    </row>
    <row r="1495" spans="28:34" x14ac:dyDescent="0.2">
      <c r="AB1495" s="359"/>
      <c r="AC1495" s="359"/>
      <c r="AD1495" s="359"/>
      <c r="AE1495" s="359"/>
      <c r="AF1495" s="359"/>
      <c r="AG1495" s="359"/>
      <c r="AH1495" s="359"/>
    </row>
    <row r="1496" spans="28:34" x14ac:dyDescent="0.2">
      <c r="AB1496" s="359"/>
      <c r="AC1496" s="359"/>
      <c r="AD1496" s="359"/>
      <c r="AE1496" s="359"/>
      <c r="AF1496" s="359"/>
      <c r="AG1496" s="359"/>
      <c r="AH1496" s="359"/>
    </row>
    <row r="1497" spans="28:34" x14ac:dyDescent="0.2">
      <c r="AB1497" s="359"/>
      <c r="AC1497" s="359"/>
      <c r="AD1497" s="359"/>
      <c r="AE1497" s="359"/>
      <c r="AF1497" s="359"/>
      <c r="AG1497" s="359"/>
      <c r="AH1497" s="359"/>
    </row>
    <row r="1498" spans="28:34" x14ac:dyDescent="0.2">
      <c r="AB1498" s="359"/>
      <c r="AC1498" s="359"/>
      <c r="AD1498" s="359"/>
      <c r="AE1498" s="359"/>
      <c r="AF1498" s="359"/>
      <c r="AG1498" s="359"/>
      <c r="AH1498" s="359"/>
    </row>
    <row r="1499" spans="28:34" x14ac:dyDescent="0.2">
      <c r="AB1499" s="359"/>
      <c r="AC1499" s="359"/>
      <c r="AD1499" s="359"/>
      <c r="AE1499" s="359"/>
      <c r="AF1499" s="359"/>
      <c r="AG1499" s="359"/>
      <c r="AH1499" s="359"/>
    </row>
    <row r="1500" spans="28:34" x14ac:dyDescent="0.2">
      <c r="AB1500" s="359"/>
      <c r="AC1500" s="359"/>
      <c r="AD1500" s="359"/>
      <c r="AE1500" s="359"/>
      <c r="AF1500" s="359"/>
      <c r="AG1500" s="359"/>
      <c r="AH1500" s="359"/>
    </row>
    <row r="1501" spans="28:34" x14ac:dyDescent="0.2">
      <c r="AB1501" s="359"/>
      <c r="AC1501" s="359"/>
      <c r="AD1501" s="359"/>
      <c r="AE1501" s="359"/>
      <c r="AF1501" s="359"/>
      <c r="AG1501" s="359"/>
      <c r="AH1501" s="359"/>
    </row>
    <row r="1502" spans="28:34" x14ac:dyDescent="0.2">
      <c r="AB1502" s="359"/>
      <c r="AC1502" s="359"/>
      <c r="AD1502" s="359"/>
      <c r="AE1502" s="359"/>
      <c r="AF1502" s="359"/>
      <c r="AG1502" s="359"/>
      <c r="AH1502" s="359"/>
    </row>
    <row r="1503" spans="28:34" x14ac:dyDescent="0.2">
      <c r="AB1503" s="359"/>
      <c r="AC1503" s="359"/>
      <c r="AD1503" s="359"/>
      <c r="AE1503" s="359"/>
      <c r="AF1503" s="359"/>
      <c r="AG1503" s="359"/>
      <c r="AH1503" s="359"/>
    </row>
    <row r="1504" spans="28:34" x14ac:dyDescent="0.2">
      <c r="AB1504" s="359"/>
      <c r="AC1504" s="359"/>
      <c r="AD1504" s="359"/>
      <c r="AE1504" s="359"/>
      <c r="AF1504" s="359"/>
      <c r="AG1504" s="359"/>
      <c r="AH1504" s="359"/>
    </row>
    <row r="1505" spans="28:34" x14ac:dyDescent="0.2">
      <c r="AB1505" s="359"/>
      <c r="AC1505" s="359"/>
      <c r="AD1505" s="359"/>
      <c r="AE1505" s="359"/>
      <c r="AF1505" s="359"/>
      <c r="AG1505" s="359"/>
      <c r="AH1505" s="359"/>
    </row>
    <row r="1506" spans="28:34" x14ac:dyDescent="0.2">
      <c r="AB1506" s="359"/>
      <c r="AC1506" s="359"/>
      <c r="AD1506" s="359"/>
      <c r="AE1506" s="359"/>
      <c r="AF1506" s="359"/>
      <c r="AG1506" s="359"/>
      <c r="AH1506" s="359"/>
    </row>
    <row r="1507" spans="28:34" x14ac:dyDescent="0.2">
      <c r="AB1507" s="359"/>
      <c r="AC1507" s="359"/>
      <c r="AD1507" s="359"/>
      <c r="AE1507" s="359"/>
      <c r="AF1507" s="359"/>
      <c r="AG1507" s="359"/>
      <c r="AH1507" s="359"/>
    </row>
    <row r="1508" spans="28:34" x14ac:dyDescent="0.2">
      <c r="AB1508" s="359"/>
      <c r="AC1508" s="359"/>
      <c r="AD1508" s="359"/>
      <c r="AE1508" s="359"/>
      <c r="AF1508" s="359"/>
      <c r="AG1508" s="359"/>
      <c r="AH1508" s="359"/>
    </row>
    <row r="1509" spans="28:34" x14ac:dyDescent="0.2">
      <c r="AB1509" s="359"/>
      <c r="AC1509" s="359"/>
      <c r="AD1509" s="359"/>
      <c r="AE1509" s="359"/>
      <c r="AF1509" s="359"/>
      <c r="AG1509" s="359"/>
      <c r="AH1509" s="359"/>
    </row>
    <row r="1510" spans="28:34" x14ac:dyDescent="0.2">
      <c r="AB1510" s="359"/>
      <c r="AC1510" s="359"/>
      <c r="AD1510" s="359"/>
      <c r="AE1510" s="359"/>
      <c r="AF1510" s="359"/>
      <c r="AG1510" s="359"/>
      <c r="AH1510" s="359"/>
    </row>
    <row r="1511" spans="28:34" x14ac:dyDescent="0.2">
      <c r="AB1511" s="359"/>
      <c r="AC1511" s="359"/>
      <c r="AD1511" s="359"/>
      <c r="AE1511" s="359"/>
      <c r="AF1511" s="359"/>
      <c r="AG1511" s="359"/>
      <c r="AH1511" s="359"/>
    </row>
    <row r="1512" spans="28:34" x14ac:dyDescent="0.2">
      <c r="AB1512" s="359"/>
      <c r="AC1512" s="359"/>
      <c r="AD1512" s="359"/>
      <c r="AE1512" s="359"/>
      <c r="AF1512" s="359"/>
      <c r="AG1512" s="359"/>
      <c r="AH1512" s="359"/>
    </row>
    <row r="1513" spans="28:34" x14ac:dyDescent="0.2">
      <c r="AB1513" s="359"/>
      <c r="AC1513" s="359"/>
      <c r="AD1513" s="359"/>
      <c r="AE1513" s="359"/>
      <c r="AF1513" s="359"/>
      <c r="AG1513" s="359"/>
      <c r="AH1513" s="359"/>
    </row>
    <row r="1514" spans="28:34" x14ac:dyDescent="0.2">
      <c r="AB1514" s="359"/>
      <c r="AC1514" s="359"/>
      <c r="AD1514" s="359"/>
      <c r="AE1514" s="359"/>
      <c r="AF1514" s="359"/>
      <c r="AG1514" s="359"/>
      <c r="AH1514" s="359"/>
    </row>
    <row r="1515" spans="28:34" x14ac:dyDescent="0.2">
      <c r="AB1515" s="359"/>
      <c r="AC1515" s="359"/>
      <c r="AD1515" s="359"/>
      <c r="AE1515" s="359"/>
      <c r="AF1515" s="359"/>
      <c r="AG1515" s="359"/>
      <c r="AH1515" s="359"/>
    </row>
    <row r="1516" spans="28:34" x14ac:dyDescent="0.2">
      <c r="AB1516" s="359"/>
      <c r="AC1516" s="359"/>
      <c r="AD1516" s="359"/>
      <c r="AE1516" s="359"/>
      <c r="AF1516" s="359"/>
      <c r="AG1516" s="359"/>
      <c r="AH1516" s="359"/>
    </row>
    <row r="1517" spans="28:34" x14ac:dyDescent="0.2">
      <c r="AB1517" s="359"/>
      <c r="AC1517" s="359"/>
      <c r="AD1517" s="359"/>
      <c r="AE1517" s="359"/>
      <c r="AF1517" s="359"/>
      <c r="AG1517" s="359"/>
      <c r="AH1517" s="359"/>
    </row>
    <row r="1518" spans="28:34" x14ac:dyDescent="0.2">
      <c r="AB1518" s="359"/>
      <c r="AC1518" s="359"/>
      <c r="AD1518" s="359"/>
      <c r="AE1518" s="359"/>
      <c r="AF1518" s="359"/>
      <c r="AG1518" s="359"/>
      <c r="AH1518" s="359"/>
    </row>
    <row r="1519" spans="28:34" x14ac:dyDescent="0.2">
      <c r="AB1519" s="359"/>
      <c r="AC1519" s="359"/>
      <c r="AD1519" s="359"/>
      <c r="AE1519" s="359"/>
      <c r="AF1519" s="359"/>
      <c r="AG1519" s="359"/>
      <c r="AH1519" s="359"/>
    </row>
    <row r="1520" spans="28:34" x14ac:dyDescent="0.2">
      <c r="AB1520" s="359"/>
      <c r="AC1520" s="359"/>
      <c r="AD1520" s="359"/>
      <c r="AE1520" s="359"/>
      <c r="AF1520" s="359"/>
      <c r="AG1520" s="359"/>
      <c r="AH1520" s="359"/>
    </row>
    <row r="1521" spans="28:34" x14ac:dyDescent="0.2">
      <c r="AB1521" s="359"/>
      <c r="AC1521" s="359"/>
      <c r="AD1521" s="359"/>
      <c r="AE1521" s="359"/>
      <c r="AF1521" s="359"/>
      <c r="AG1521" s="359"/>
      <c r="AH1521" s="359"/>
    </row>
    <row r="1522" spans="28:34" x14ac:dyDescent="0.2">
      <c r="AB1522" s="359"/>
      <c r="AC1522" s="359"/>
      <c r="AD1522" s="359"/>
      <c r="AE1522" s="359"/>
      <c r="AF1522" s="359"/>
      <c r="AG1522" s="359"/>
      <c r="AH1522" s="359"/>
    </row>
    <row r="1523" spans="28:34" x14ac:dyDescent="0.2">
      <c r="AB1523" s="359"/>
      <c r="AC1523" s="359"/>
      <c r="AD1523" s="359"/>
      <c r="AE1523" s="359"/>
      <c r="AF1523" s="359"/>
      <c r="AG1523" s="359"/>
      <c r="AH1523" s="359"/>
    </row>
    <row r="1524" spans="28:34" x14ac:dyDescent="0.2">
      <c r="AB1524" s="359"/>
      <c r="AC1524" s="359"/>
      <c r="AD1524" s="359"/>
      <c r="AE1524" s="359"/>
      <c r="AF1524" s="359"/>
      <c r="AG1524" s="359"/>
      <c r="AH1524" s="359"/>
    </row>
    <row r="1525" spans="28:34" x14ac:dyDescent="0.2">
      <c r="AB1525" s="359"/>
      <c r="AC1525" s="359"/>
      <c r="AD1525" s="359"/>
      <c r="AE1525" s="359"/>
      <c r="AF1525" s="359"/>
      <c r="AG1525" s="359"/>
      <c r="AH1525" s="359"/>
    </row>
    <row r="1526" spans="28:34" x14ac:dyDescent="0.2">
      <c r="AB1526" s="359"/>
      <c r="AC1526" s="359"/>
      <c r="AD1526" s="359"/>
      <c r="AE1526" s="359"/>
      <c r="AF1526" s="359"/>
      <c r="AG1526" s="359"/>
      <c r="AH1526" s="359"/>
    </row>
    <row r="1527" spans="28:34" x14ac:dyDescent="0.2">
      <c r="AB1527" s="359"/>
      <c r="AC1527" s="359"/>
      <c r="AD1527" s="359"/>
      <c r="AE1527" s="359"/>
      <c r="AF1527" s="359"/>
      <c r="AG1527" s="359"/>
      <c r="AH1527" s="359"/>
    </row>
    <row r="1528" spans="28:34" x14ac:dyDescent="0.2">
      <c r="AB1528" s="359"/>
      <c r="AC1528" s="359"/>
      <c r="AD1528" s="359"/>
      <c r="AE1528" s="359"/>
      <c r="AF1528" s="359"/>
      <c r="AG1528" s="359"/>
      <c r="AH1528" s="359"/>
    </row>
    <row r="1529" spans="28:34" x14ac:dyDescent="0.2">
      <c r="AB1529" s="359"/>
      <c r="AC1529" s="359"/>
      <c r="AD1529" s="359"/>
      <c r="AE1529" s="359"/>
      <c r="AF1529" s="359"/>
      <c r="AG1529" s="359"/>
      <c r="AH1529" s="359"/>
    </row>
    <row r="1530" spans="28:34" x14ac:dyDescent="0.2">
      <c r="AB1530" s="359"/>
      <c r="AC1530" s="359"/>
      <c r="AD1530" s="359"/>
      <c r="AE1530" s="359"/>
      <c r="AF1530" s="359"/>
      <c r="AG1530" s="359"/>
      <c r="AH1530" s="359"/>
    </row>
    <row r="1531" spans="28:34" x14ac:dyDescent="0.2">
      <c r="AB1531" s="359"/>
      <c r="AC1531" s="359"/>
      <c r="AD1531" s="359"/>
      <c r="AE1531" s="359"/>
      <c r="AF1531" s="359"/>
      <c r="AG1531" s="359"/>
      <c r="AH1531" s="359"/>
    </row>
    <row r="1532" spans="28:34" x14ac:dyDescent="0.2">
      <c r="AB1532" s="359"/>
      <c r="AC1532" s="359"/>
      <c r="AD1532" s="359"/>
      <c r="AE1532" s="359"/>
      <c r="AF1532" s="359"/>
      <c r="AG1532" s="359"/>
      <c r="AH1532" s="359"/>
    </row>
    <row r="1533" spans="28:34" x14ac:dyDescent="0.2">
      <c r="AB1533" s="359"/>
      <c r="AC1533" s="359"/>
      <c r="AD1533" s="359"/>
      <c r="AE1533" s="359"/>
      <c r="AF1533" s="359"/>
      <c r="AG1533" s="359"/>
      <c r="AH1533" s="359"/>
    </row>
    <row r="1534" spans="28:34" x14ac:dyDescent="0.2">
      <c r="AB1534" s="359"/>
      <c r="AC1534" s="359"/>
      <c r="AD1534" s="359"/>
      <c r="AE1534" s="359"/>
      <c r="AF1534" s="359"/>
      <c r="AG1534" s="359"/>
      <c r="AH1534" s="359"/>
    </row>
    <row r="1535" spans="28:34" x14ac:dyDescent="0.2">
      <c r="AB1535" s="359"/>
      <c r="AC1535" s="359"/>
      <c r="AD1535" s="359"/>
      <c r="AE1535" s="359"/>
      <c r="AF1535" s="359"/>
      <c r="AG1535" s="359"/>
      <c r="AH1535" s="359"/>
    </row>
    <row r="1536" spans="28:34" x14ac:dyDescent="0.2">
      <c r="AB1536" s="359"/>
      <c r="AC1536" s="359"/>
      <c r="AD1536" s="359"/>
      <c r="AE1536" s="359"/>
      <c r="AF1536" s="359"/>
      <c r="AG1536" s="359"/>
      <c r="AH1536" s="359"/>
    </row>
    <row r="1537" spans="28:34" x14ac:dyDescent="0.2">
      <c r="AB1537" s="359"/>
      <c r="AC1537" s="359"/>
      <c r="AD1537" s="359"/>
      <c r="AE1537" s="359"/>
      <c r="AF1537" s="359"/>
      <c r="AG1537" s="359"/>
      <c r="AH1537" s="359"/>
    </row>
    <row r="1538" spans="28:34" x14ac:dyDescent="0.2">
      <c r="AB1538" s="359"/>
      <c r="AC1538" s="359"/>
      <c r="AD1538" s="359"/>
      <c r="AE1538" s="359"/>
      <c r="AF1538" s="359"/>
      <c r="AG1538" s="359"/>
      <c r="AH1538" s="359"/>
    </row>
    <row r="1539" spans="28:34" x14ac:dyDescent="0.2">
      <c r="AB1539" s="359"/>
      <c r="AC1539" s="359"/>
      <c r="AD1539" s="359"/>
      <c r="AE1539" s="359"/>
      <c r="AF1539" s="359"/>
      <c r="AG1539" s="359"/>
      <c r="AH1539" s="359"/>
    </row>
    <row r="1540" spans="28:34" x14ac:dyDescent="0.2">
      <c r="AB1540" s="359"/>
      <c r="AC1540" s="359"/>
      <c r="AD1540" s="359"/>
      <c r="AE1540" s="359"/>
      <c r="AF1540" s="359"/>
      <c r="AG1540" s="359"/>
      <c r="AH1540" s="359"/>
    </row>
    <row r="1541" spans="28:34" x14ac:dyDescent="0.2">
      <c r="AB1541" s="359"/>
      <c r="AC1541" s="359"/>
      <c r="AD1541" s="359"/>
      <c r="AE1541" s="359"/>
      <c r="AF1541" s="359"/>
      <c r="AG1541" s="359"/>
      <c r="AH1541" s="359"/>
    </row>
    <row r="1542" spans="28:34" x14ac:dyDescent="0.2">
      <c r="AB1542" s="359"/>
      <c r="AC1542" s="359"/>
      <c r="AD1542" s="359"/>
      <c r="AE1542" s="359"/>
      <c r="AF1542" s="359"/>
      <c r="AG1542" s="359"/>
      <c r="AH1542" s="359"/>
    </row>
    <row r="1543" spans="28:34" x14ac:dyDescent="0.2">
      <c r="AB1543" s="359"/>
      <c r="AC1543" s="359"/>
      <c r="AD1543" s="359"/>
      <c r="AE1543" s="359"/>
      <c r="AF1543" s="359"/>
      <c r="AG1543" s="359"/>
      <c r="AH1543" s="359"/>
    </row>
    <row r="1544" spans="28:34" x14ac:dyDescent="0.2">
      <c r="AB1544" s="359"/>
      <c r="AC1544" s="359"/>
      <c r="AD1544" s="359"/>
      <c r="AE1544" s="359"/>
      <c r="AF1544" s="359"/>
      <c r="AG1544" s="359"/>
      <c r="AH1544" s="359"/>
    </row>
    <row r="1545" spans="28:34" x14ac:dyDescent="0.2">
      <c r="AB1545" s="359"/>
      <c r="AC1545" s="359"/>
      <c r="AD1545" s="359"/>
      <c r="AE1545" s="359"/>
      <c r="AF1545" s="359"/>
      <c r="AG1545" s="359"/>
      <c r="AH1545" s="359"/>
    </row>
    <row r="1546" spans="28:34" x14ac:dyDescent="0.2">
      <c r="AB1546" s="359"/>
      <c r="AC1546" s="359"/>
      <c r="AD1546" s="359"/>
      <c r="AE1546" s="359"/>
      <c r="AF1546" s="359"/>
      <c r="AG1546" s="359"/>
      <c r="AH1546" s="359"/>
    </row>
    <row r="1547" spans="28:34" x14ac:dyDescent="0.2">
      <c r="AB1547" s="359"/>
      <c r="AC1547" s="359"/>
      <c r="AD1547" s="359"/>
      <c r="AE1547" s="359"/>
      <c r="AF1547" s="359"/>
      <c r="AG1547" s="359"/>
      <c r="AH1547" s="359"/>
    </row>
    <row r="1548" spans="28:34" x14ac:dyDescent="0.2">
      <c r="AB1548" s="359"/>
      <c r="AC1548" s="359"/>
      <c r="AD1548" s="359"/>
      <c r="AE1548" s="359"/>
      <c r="AF1548" s="359"/>
      <c r="AG1548" s="359"/>
      <c r="AH1548" s="359"/>
    </row>
    <row r="1549" spans="28:34" x14ac:dyDescent="0.2">
      <c r="AB1549" s="359"/>
      <c r="AC1549" s="359"/>
      <c r="AD1549" s="359"/>
      <c r="AE1549" s="359"/>
      <c r="AF1549" s="359"/>
      <c r="AG1549" s="359"/>
      <c r="AH1549" s="359"/>
    </row>
    <row r="1550" spans="28:34" x14ac:dyDescent="0.2">
      <c r="AB1550" s="359"/>
      <c r="AC1550" s="359"/>
      <c r="AD1550" s="359"/>
      <c r="AE1550" s="359"/>
      <c r="AF1550" s="359"/>
      <c r="AG1550" s="359"/>
      <c r="AH1550" s="359"/>
    </row>
    <row r="1551" spans="28:34" x14ac:dyDescent="0.2">
      <c r="AB1551" s="359"/>
      <c r="AC1551" s="359"/>
      <c r="AD1551" s="359"/>
      <c r="AE1551" s="359"/>
      <c r="AF1551" s="359"/>
      <c r="AG1551" s="359"/>
      <c r="AH1551" s="359"/>
    </row>
    <row r="1552" spans="28:34" x14ac:dyDescent="0.2">
      <c r="AB1552" s="359"/>
      <c r="AC1552" s="359"/>
      <c r="AD1552" s="359"/>
      <c r="AE1552" s="359"/>
      <c r="AF1552" s="359"/>
      <c r="AG1552" s="359"/>
      <c r="AH1552" s="359"/>
    </row>
    <row r="1553" spans="28:34" x14ac:dyDescent="0.2">
      <c r="AB1553" s="359"/>
      <c r="AC1553" s="359"/>
      <c r="AD1553" s="359"/>
      <c r="AE1553" s="359"/>
      <c r="AF1553" s="359"/>
      <c r="AG1553" s="359"/>
      <c r="AH1553" s="359"/>
    </row>
    <row r="1554" spans="28:34" x14ac:dyDescent="0.2">
      <c r="AB1554" s="359"/>
      <c r="AC1554" s="359"/>
      <c r="AD1554" s="359"/>
      <c r="AE1554" s="359"/>
      <c r="AF1554" s="359"/>
      <c r="AG1554" s="359"/>
      <c r="AH1554" s="359"/>
    </row>
    <row r="1555" spans="28:34" x14ac:dyDescent="0.2">
      <c r="AB1555" s="359"/>
      <c r="AC1555" s="359"/>
      <c r="AD1555" s="359"/>
      <c r="AE1555" s="359"/>
      <c r="AF1555" s="359"/>
      <c r="AG1555" s="359"/>
      <c r="AH1555" s="359"/>
    </row>
    <row r="1556" spans="28:34" x14ac:dyDescent="0.2">
      <c r="AB1556" s="359"/>
      <c r="AC1556" s="359"/>
      <c r="AD1556" s="359"/>
      <c r="AE1556" s="359"/>
      <c r="AF1556" s="359"/>
      <c r="AG1556" s="359"/>
      <c r="AH1556" s="359"/>
    </row>
    <row r="1557" spans="28:34" x14ac:dyDescent="0.2">
      <c r="AB1557" s="359"/>
      <c r="AC1557" s="359"/>
      <c r="AD1557" s="359"/>
      <c r="AE1557" s="359"/>
      <c r="AF1557" s="359"/>
      <c r="AG1557" s="359"/>
      <c r="AH1557" s="359"/>
    </row>
    <row r="1558" spans="28:34" x14ac:dyDescent="0.2">
      <c r="AB1558" s="359"/>
      <c r="AC1558" s="359"/>
      <c r="AD1558" s="359"/>
      <c r="AE1558" s="359"/>
      <c r="AF1558" s="359"/>
      <c r="AG1558" s="359"/>
      <c r="AH1558" s="359"/>
    </row>
    <row r="1559" spans="28:34" x14ac:dyDescent="0.2">
      <c r="AB1559" s="359"/>
      <c r="AC1559" s="359"/>
      <c r="AD1559" s="359"/>
      <c r="AE1559" s="359"/>
      <c r="AF1559" s="359"/>
      <c r="AG1559" s="359"/>
      <c r="AH1559" s="359"/>
    </row>
    <row r="1560" spans="28:34" x14ac:dyDescent="0.2">
      <c r="AB1560" s="359"/>
      <c r="AC1560" s="359"/>
      <c r="AD1560" s="359"/>
      <c r="AE1560" s="359"/>
      <c r="AF1560" s="359"/>
      <c r="AG1560" s="359"/>
      <c r="AH1560" s="359"/>
    </row>
    <row r="1561" spans="28:34" x14ac:dyDescent="0.2">
      <c r="AB1561" s="359"/>
      <c r="AC1561" s="359"/>
      <c r="AD1561" s="359"/>
      <c r="AE1561" s="359"/>
      <c r="AF1561" s="359"/>
      <c r="AG1561" s="359"/>
      <c r="AH1561" s="359"/>
    </row>
    <row r="1562" spans="28:34" x14ac:dyDescent="0.2">
      <c r="AB1562" s="359"/>
      <c r="AC1562" s="359"/>
      <c r="AD1562" s="359"/>
      <c r="AE1562" s="359"/>
      <c r="AF1562" s="359"/>
      <c r="AG1562" s="359"/>
      <c r="AH1562" s="359"/>
    </row>
    <row r="1563" spans="28:34" x14ac:dyDescent="0.2">
      <c r="AB1563" s="359"/>
      <c r="AC1563" s="359"/>
      <c r="AD1563" s="359"/>
      <c r="AE1563" s="359"/>
      <c r="AF1563" s="359"/>
      <c r="AG1563" s="359"/>
      <c r="AH1563" s="359"/>
    </row>
    <row r="1564" spans="28:34" x14ac:dyDescent="0.2">
      <c r="AB1564" s="359"/>
      <c r="AC1564" s="359"/>
      <c r="AD1564" s="359"/>
      <c r="AE1564" s="359"/>
      <c r="AF1564" s="359"/>
      <c r="AG1564" s="359"/>
      <c r="AH1564" s="359"/>
    </row>
    <row r="1565" spans="28:34" x14ac:dyDescent="0.2">
      <c r="AB1565" s="359"/>
      <c r="AC1565" s="359"/>
      <c r="AD1565" s="359"/>
      <c r="AE1565" s="359"/>
      <c r="AF1565" s="359"/>
      <c r="AG1565" s="359"/>
      <c r="AH1565" s="359"/>
    </row>
    <row r="1566" spans="28:34" x14ac:dyDescent="0.2">
      <c r="AB1566" s="359"/>
      <c r="AC1566" s="359"/>
      <c r="AD1566" s="359"/>
      <c r="AE1566" s="359"/>
      <c r="AF1566" s="359"/>
      <c r="AG1566" s="359"/>
      <c r="AH1566" s="359"/>
    </row>
    <row r="1567" spans="28:34" x14ac:dyDescent="0.2">
      <c r="AB1567" s="359"/>
      <c r="AC1567" s="359"/>
      <c r="AD1567" s="359"/>
      <c r="AE1567" s="359"/>
      <c r="AF1567" s="359"/>
      <c r="AG1567" s="359"/>
      <c r="AH1567" s="359"/>
    </row>
    <row r="1568" spans="28:34" x14ac:dyDescent="0.2">
      <c r="AB1568" s="359"/>
      <c r="AC1568" s="359"/>
      <c r="AD1568" s="359"/>
      <c r="AE1568" s="359"/>
      <c r="AF1568" s="359"/>
      <c r="AG1568" s="359"/>
      <c r="AH1568" s="359"/>
    </row>
    <row r="1569" spans="28:34" x14ac:dyDescent="0.2">
      <c r="AB1569" s="359"/>
      <c r="AC1569" s="359"/>
      <c r="AD1569" s="359"/>
      <c r="AE1569" s="359"/>
      <c r="AF1569" s="359"/>
      <c r="AG1569" s="359"/>
      <c r="AH1569" s="359"/>
    </row>
    <row r="1570" spans="28:34" x14ac:dyDescent="0.2">
      <c r="AB1570" s="359"/>
      <c r="AC1570" s="359"/>
      <c r="AD1570" s="359"/>
      <c r="AE1570" s="359"/>
      <c r="AF1570" s="359"/>
      <c r="AG1570" s="359"/>
      <c r="AH1570" s="359"/>
    </row>
    <row r="1571" spans="28:34" x14ac:dyDescent="0.2">
      <c r="AB1571" s="359"/>
      <c r="AC1571" s="359"/>
      <c r="AD1571" s="359"/>
      <c r="AE1571" s="359"/>
      <c r="AF1571" s="359"/>
      <c r="AG1571" s="359"/>
      <c r="AH1571" s="359"/>
    </row>
    <row r="1572" spans="28:34" x14ac:dyDescent="0.2">
      <c r="AB1572" s="359"/>
      <c r="AC1572" s="359"/>
      <c r="AD1572" s="359"/>
      <c r="AE1572" s="359"/>
      <c r="AF1572" s="359"/>
      <c r="AG1572" s="359"/>
      <c r="AH1572" s="359"/>
    </row>
    <row r="1573" spans="28:34" x14ac:dyDescent="0.2">
      <c r="AB1573" s="359"/>
      <c r="AC1573" s="359"/>
      <c r="AD1573" s="359"/>
      <c r="AE1573" s="359"/>
      <c r="AF1573" s="359"/>
      <c r="AG1573" s="359"/>
      <c r="AH1573" s="359"/>
    </row>
    <row r="1574" spans="28:34" x14ac:dyDescent="0.2">
      <c r="AB1574" s="359"/>
      <c r="AC1574" s="359"/>
      <c r="AD1574" s="359"/>
      <c r="AE1574" s="359"/>
      <c r="AF1574" s="359"/>
      <c r="AG1574" s="359"/>
      <c r="AH1574" s="359"/>
    </row>
    <row r="1575" spans="28:34" x14ac:dyDescent="0.2">
      <c r="AB1575" s="359"/>
      <c r="AC1575" s="359"/>
      <c r="AD1575" s="359"/>
      <c r="AE1575" s="359"/>
      <c r="AF1575" s="359"/>
      <c r="AG1575" s="359"/>
      <c r="AH1575" s="359"/>
    </row>
    <row r="1576" spans="28:34" x14ac:dyDescent="0.2">
      <c r="AB1576" s="359"/>
      <c r="AC1576" s="359"/>
      <c r="AD1576" s="359"/>
      <c r="AE1576" s="359"/>
      <c r="AF1576" s="359"/>
      <c r="AG1576" s="359"/>
      <c r="AH1576" s="359"/>
    </row>
    <row r="1577" spans="28:34" x14ac:dyDescent="0.2">
      <c r="AB1577" s="359"/>
      <c r="AC1577" s="359"/>
      <c r="AD1577" s="359"/>
      <c r="AE1577" s="359"/>
      <c r="AF1577" s="359"/>
      <c r="AG1577" s="359"/>
      <c r="AH1577" s="359"/>
    </row>
    <row r="1578" spans="28:34" x14ac:dyDescent="0.2">
      <c r="AB1578" s="359"/>
      <c r="AC1578" s="359"/>
      <c r="AD1578" s="359"/>
      <c r="AE1578" s="359"/>
      <c r="AF1578" s="359"/>
      <c r="AG1578" s="359"/>
      <c r="AH1578" s="359"/>
    </row>
    <row r="1579" spans="28:34" x14ac:dyDescent="0.2">
      <c r="AB1579" s="359"/>
      <c r="AC1579" s="359"/>
      <c r="AD1579" s="359"/>
      <c r="AE1579" s="359"/>
      <c r="AF1579" s="359"/>
      <c r="AG1579" s="359"/>
      <c r="AH1579" s="359"/>
    </row>
    <row r="1580" spans="28:34" x14ac:dyDescent="0.2">
      <c r="AB1580" s="359"/>
      <c r="AC1580" s="359"/>
      <c r="AD1580" s="359"/>
      <c r="AE1580" s="359"/>
      <c r="AF1580" s="359"/>
      <c r="AG1580" s="359"/>
      <c r="AH1580" s="359"/>
    </row>
    <row r="1581" spans="28:34" x14ac:dyDescent="0.2">
      <c r="AB1581" s="359"/>
      <c r="AC1581" s="359"/>
      <c r="AD1581" s="359"/>
      <c r="AE1581" s="359"/>
      <c r="AF1581" s="359"/>
      <c r="AG1581" s="359"/>
      <c r="AH1581" s="359"/>
    </row>
    <row r="1582" spans="28:34" x14ac:dyDescent="0.2">
      <c r="AB1582" s="359"/>
      <c r="AC1582" s="359"/>
      <c r="AD1582" s="359"/>
      <c r="AE1582" s="359"/>
      <c r="AF1582" s="359"/>
      <c r="AG1582" s="359"/>
      <c r="AH1582" s="359"/>
    </row>
    <row r="1583" spans="28:34" x14ac:dyDescent="0.2">
      <c r="AB1583" s="359"/>
      <c r="AC1583" s="359"/>
      <c r="AD1583" s="359"/>
      <c r="AE1583" s="359"/>
      <c r="AF1583" s="359"/>
      <c r="AG1583" s="359"/>
      <c r="AH1583" s="359"/>
    </row>
    <row r="1584" spans="28:34" x14ac:dyDescent="0.2">
      <c r="AB1584" s="359"/>
      <c r="AC1584" s="359"/>
      <c r="AD1584" s="359"/>
      <c r="AE1584" s="359"/>
      <c r="AF1584" s="359"/>
      <c r="AG1584" s="359"/>
      <c r="AH1584" s="359"/>
    </row>
    <row r="1585" spans="28:34" x14ac:dyDescent="0.2">
      <c r="AB1585" s="359"/>
      <c r="AC1585" s="359"/>
      <c r="AD1585" s="359"/>
      <c r="AE1585" s="359"/>
      <c r="AF1585" s="359"/>
      <c r="AG1585" s="359"/>
      <c r="AH1585" s="359"/>
    </row>
    <row r="1586" spans="28:34" x14ac:dyDescent="0.2">
      <c r="AB1586" s="359"/>
      <c r="AC1586" s="359"/>
      <c r="AD1586" s="359"/>
      <c r="AE1586" s="359"/>
      <c r="AF1586" s="359"/>
      <c r="AG1586" s="359"/>
      <c r="AH1586" s="359"/>
    </row>
    <row r="1587" spans="28:34" x14ac:dyDescent="0.2">
      <c r="AB1587" s="359"/>
      <c r="AC1587" s="359"/>
      <c r="AD1587" s="359"/>
      <c r="AE1587" s="359"/>
      <c r="AF1587" s="359"/>
      <c r="AG1587" s="359"/>
      <c r="AH1587" s="359"/>
    </row>
    <row r="1588" spans="28:34" x14ac:dyDescent="0.2">
      <c r="AB1588" s="359"/>
      <c r="AC1588" s="359"/>
      <c r="AD1588" s="359"/>
      <c r="AE1588" s="359"/>
      <c r="AF1588" s="359"/>
      <c r="AG1588" s="359"/>
      <c r="AH1588" s="359"/>
    </row>
    <row r="1589" spans="28:34" x14ac:dyDescent="0.2">
      <c r="AB1589" s="359"/>
      <c r="AC1589" s="359"/>
      <c r="AD1589" s="359"/>
      <c r="AE1589" s="359"/>
      <c r="AF1589" s="359"/>
      <c r="AG1589" s="359"/>
      <c r="AH1589" s="359"/>
    </row>
    <row r="1590" spans="28:34" x14ac:dyDescent="0.2">
      <c r="AB1590" s="359"/>
      <c r="AC1590" s="359"/>
      <c r="AD1590" s="359"/>
      <c r="AE1590" s="359"/>
      <c r="AF1590" s="359"/>
      <c r="AG1590" s="359"/>
      <c r="AH1590" s="359"/>
    </row>
    <row r="1591" spans="28:34" x14ac:dyDescent="0.2">
      <c r="AB1591" s="359"/>
      <c r="AC1591" s="359"/>
      <c r="AD1591" s="359"/>
      <c r="AE1591" s="359"/>
      <c r="AF1591" s="359"/>
      <c r="AG1591" s="359"/>
      <c r="AH1591" s="359"/>
    </row>
    <row r="1592" spans="28:34" x14ac:dyDescent="0.2">
      <c r="AB1592" s="359"/>
      <c r="AC1592" s="359"/>
      <c r="AD1592" s="359"/>
      <c r="AE1592" s="359"/>
      <c r="AF1592" s="359"/>
      <c r="AG1592" s="359"/>
      <c r="AH1592" s="359"/>
    </row>
    <row r="1593" spans="28:34" x14ac:dyDescent="0.2">
      <c r="AB1593" s="359"/>
      <c r="AC1593" s="359"/>
      <c r="AD1593" s="359"/>
      <c r="AE1593" s="359"/>
      <c r="AF1593" s="359"/>
      <c r="AG1593" s="359"/>
      <c r="AH1593" s="359"/>
    </row>
    <row r="1594" spans="28:34" x14ac:dyDescent="0.2">
      <c r="AB1594" s="359"/>
      <c r="AC1594" s="359"/>
      <c r="AD1594" s="359"/>
      <c r="AE1594" s="359"/>
      <c r="AF1594" s="359"/>
      <c r="AG1594" s="359"/>
      <c r="AH1594" s="359"/>
    </row>
    <row r="1595" spans="28:34" x14ac:dyDescent="0.2">
      <c r="AB1595" s="359"/>
      <c r="AC1595" s="359"/>
      <c r="AD1595" s="359"/>
      <c r="AE1595" s="359"/>
      <c r="AF1595" s="359"/>
      <c r="AG1595" s="359"/>
      <c r="AH1595" s="359"/>
    </row>
    <row r="1596" spans="28:34" x14ac:dyDescent="0.2">
      <c r="AB1596" s="359"/>
      <c r="AC1596" s="359"/>
      <c r="AD1596" s="359"/>
      <c r="AE1596" s="359"/>
      <c r="AF1596" s="359"/>
      <c r="AG1596" s="359"/>
      <c r="AH1596" s="359"/>
    </row>
    <row r="1597" spans="28:34" x14ac:dyDescent="0.2">
      <c r="AB1597" s="359"/>
      <c r="AC1597" s="359"/>
      <c r="AD1597" s="359"/>
      <c r="AE1597" s="359"/>
      <c r="AF1597" s="359"/>
      <c r="AG1597" s="359"/>
      <c r="AH1597" s="359"/>
    </row>
    <row r="1598" spans="28:34" x14ac:dyDescent="0.2">
      <c r="AB1598" s="359"/>
      <c r="AC1598" s="359"/>
      <c r="AD1598" s="359"/>
      <c r="AE1598" s="359"/>
      <c r="AF1598" s="359"/>
      <c r="AG1598" s="359"/>
      <c r="AH1598" s="359"/>
    </row>
    <row r="1599" spans="28:34" x14ac:dyDescent="0.2">
      <c r="AB1599" s="359"/>
      <c r="AC1599" s="359"/>
      <c r="AD1599" s="359"/>
      <c r="AE1599" s="359"/>
      <c r="AF1599" s="359"/>
      <c r="AG1599" s="359"/>
      <c r="AH1599" s="359"/>
    </row>
    <row r="1600" spans="28:34" x14ac:dyDescent="0.2">
      <c r="AB1600" s="359"/>
      <c r="AC1600" s="359"/>
      <c r="AD1600" s="359"/>
      <c r="AE1600" s="359"/>
      <c r="AF1600" s="359"/>
      <c r="AG1600" s="359"/>
      <c r="AH1600" s="359"/>
    </row>
    <row r="1601" spans="28:34" x14ac:dyDescent="0.2">
      <c r="AB1601" s="359"/>
      <c r="AC1601" s="359"/>
      <c r="AD1601" s="359"/>
      <c r="AE1601" s="359"/>
      <c r="AF1601" s="359"/>
      <c r="AG1601" s="359"/>
      <c r="AH1601" s="359"/>
    </row>
    <row r="1602" spans="28:34" x14ac:dyDescent="0.2">
      <c r="AB1602" s="359"/>
      <c r="AC1602" s="359"/>
      <c r="AD1602" s="359"/>
      <c r="AE1602" s="359"/>
      <c r="AF1602" s="359"/>
      <c r="AG1602" s="359"/>
      <c r="AH1602" s="359"/>
    </row>
    <row r="1603" spans="28:34" x14ac:dyDescent="0.2">
      <c r="AB1603" s="359"/>
      <c r="AC1603" s="359"/>
      <c r="AD1603" s="359"/>
      <c r="AE1603" s="359"/>
      <c r="AF1603" s="359"/>
      <c r="AG1603" s="359"/>
      <c r="AH1603" s="359"/>
    </row>
    <row r="1604" spans="28:34" x14ac:dyDescent="0.2">
      <c r="AB1604" s="359"/>
      <c r="AC1604" s="359"/>
      <c r="AD1604" s="359"/>
      <c r="AE1604" s="359"/>
      <c r="AF1604" s="359"/>
      <c r="AG1604" s="359"/>
      <c r="AH1604" s="359"/>
    </row>
    <row r="1605" spans="28:34" x14ac:dyDescent="0.2">
      <c r="AB1605" s="359"/>
      <c r="AC1605" s="359"/>
      <c r="AD1605" s="359"/>
      <c r="AE1605" s="359"/>
      <c r="AF1605" s="359"/>
      <c r="AG1605" s="359"/>
      <c r="AH1605" s="359"/>
    </row>
    <row r="1606" spans="28:34" x14ac:dyDescent="0.2">
      <c r="AB1606" s="359"/>
      <c r="AC1606" s="359"/>
      <c r="AD1606" s="359"/>
      <c r="AE1606" s="359"/>
      <c r="AF1606" s="359"/>
      <c r="AG1606" s="359"/>
      <c r="AH1606" s="359"/>
    </row>
    <row r="1607" spans="28:34" x14ac:dyDescent="0.2">
      <c r="AB1607" s="359"/>
      <c r="AC1607" s="359"/>
      <c r="AD1607" s="359"/>
      <c r="AE1607" s="359"/>
      <c r="AF1607" s="359"/>
      <c r="AG1607" s="359"/>
      <c r="AH1607" s="359"/>
    </row>
    <row r="1608" spans="28:34" x14ac:dyDescent="0.2">
      <c r="AB1608" s="359"/>
      <c r="AC1608" s="359"/>
      <c r="AD1608" s="359"/>
      <c r="AE1608" s="359"/>
      <c r="AF1608" s="359"/>
      <c r="AG1608" s="359"/>
      <c r="AH1608" s="359"/>
    </row>
    <row r="1609" spans="28:34" x14ac:dyDescent="0.2">
      <c r="AB1609" s="359"/>
      <c r="AC1609" s="359"/>
      <c r="AD1609" s="359"/>
      <c r="AE1609" s="359"/>
      <c r="AF1609" s="359"/>
      <c r="AG1609" s="359"/>
      <c r="AH1609" s="359"/>
    </row>
    <row r="1610" spans="28:34" x14ac:dyDescent="0.2">
      <c r="AB1610" s="359"/>
      <c r="AC1610" s="359"/>
      <c r="AD1610" s="359"/>
      <c r="AE1610" s="359"/>
      <c r="AF1610" s="359"/>
      <c r="AG1610" s="359"/>
      <c r="AH1610" s="359"/>
    </row>
    <row r="1611" spans="28:34" x14ac:dyDescent="0.2">
      <c r="AB1611" s="359"/>
      <c r="AC1611" s="359"/>
      <c r="AD1611" s="359"/>
      <c r="AE1611" s="359"/>
      <c r="AF1611" s="359"/>
      <c r="AG1611" s="359"/>
      <c r="AH1611" s="359"/>
    </row>
    <row r="1612" spans="28:34" x14ac:dyDescent="0.2">
      <c r="AB1612" s="359"/>
      <c r="AC1612" s="359"/>
      <c r="AD1612" s="359"/>
      <c r="AE1612" s="359"/>
      <c r="AF1612" s="359"/>
      <c r="AG1612" s="359"/>
      <c r="AH1612" s="359"/>
    </row>
    <row r="1613" spans="28:34" x14ac:dyDescent="0.2">
      <c r="AB1613" s="359"/>
      <c r="AC1613" s="359"/>
      <c r="AD1613" s="359"/>
      <c r="AE1613" s="359"/>
      <c r="AF1613" s="359"/>
      <c r="AG1613" s="359"/>
      <c r="AH1613" s="359"/>
    </row>
    <row r="1614" spans="28:34" x14ac:dyDescent="0.2">
      <c r="AB1614" s="359"/>
      <c r="AC1614" s="359"/>
      <c r="AD1614" s="359"/>
      <c r="AE1614" s="359"/>
      <c r="AF1614" s="359"/>
      <c r="AG1614" s="359"/>
      <c r="AH1614" s="359"/>
    </row>
    <row r="1615" spans="28:34" x14ac:dyDescent="0.2">
      <c r="AB1615" s="359"/>
      <c r="AC1615" s="359"/>
      <c r="AD1615" s="359"/>
      <c r="AE1615" s="359"/>
      <c r="AF1615" s="359"/>
      <c r="AG1615" s="359"/>
      <c r="AH1615" s="359"/>
    </row>
    <row r="1616" spans="28:34" x14ac:dyDescent="0.2">
      <c r="AB1616" s="359"/>
      <c r="AC1616" s="359"/>
      <c r="AD1616" s="359"/>
      <c r="AE1616" s="359"/>
      <c r="AF1616" s="359"/>
      <c r="AG1616" s="359"/>
      <c r="AH1616" s="359"/>
    </row>
    <row r="1617" spans="28:34" x14ac:dyDescent="0.2">
      <c r="AB1617" s="359"/>
      <c r="AC1617" s="359"/>
      <c r="AD1617" s="359"/>
      <c r="AE1617" s="359"/>
      <c r="AF1617" s="359"/>
      <c r="AG1617" s="359"/>
      <c r="AH1617" s="359"/>
    </row>
    <row r="1618" spans="28:34" x14ac:dyDescent="0.2">
      <c r="AB1618" s="359"/>
      <c r="AC1618" s="359"/>
      <c r="AD1618" s="359"/>
      <c r="AE1618" s="359"/>
      <c r="AF1618" s="359"/>
      <c r="AG1618" s="359"/>
      <c r="AH1618" s="359"/>
    </row>
    <row r="1619" spans="28:34" x14ac:dyDescent="0.2">
      <c r="AB1619" s="359"/>
      <c r="AC1619" s="359"/>
      <c r="AD1619" s="359"/>
      <c r="AE1619" s="359"/>
      <c r="AF1619" s="359"/>
      <c r="AG1619" s="359"/>
      <c r="AH1619" s="359"/>
    </row>
    <row r="1620" spans="28:34" x14ac:dyDescent="0.2">
      <c r="AB1620" s="359"/>
      <c r="AC1620" s="359"/>
      <c r="AD1620" s="359"/>
      <c r="AE1620" s="359"/>
      <c r="AF1620" s="359"/>
      <c r="AG1620" s="359"/>
      <c r="AH1620" s="359"/>
    </row>
    <row r="1621" spans="28:34" x14ac:dyDescent="0.2">
      <c r="AB1621" s="359"/>
      <c r="AC1621" s="359"/>
      <c r="AD1621" s="359"/>
      <c r="AE1621" s="359"/>
      <c r="AF1621" s="359"/>
      <c r="AG1621" s="359"/>
      <c r="AH1621" s="359"/>
    </row>
    <row r="1622" spans="28:34" x14ac:dyDescent="0.2">
      <c r="AB1622" s="359"/>
      <c r="AC1622" s="359"/>
      <c r="AD1622" s="359"/>
      <c r="AE1622" s="359"/>
      <c r="AF1622" s="359"/>
      <c r="AG1622" s="359"/>
      <c r="AH1622" s="359"/>
    </row>
    <row r="1623" spans="28:34" x14ac:dyDescent="0.2">
      <c r="AB1623" s="359"/>
      <c r="AC1623" s="359"/>
      <c r="AD1623" s="359"/>
      <c r="AE1623" s="359"/>
      <c r="AF1623" s="359"/>
      <c r="AG1623" s="359"/>
      <c r="AH1623" s="359"/>
    </row>
    <row r="1624" spans="28:34" x14ac:dyDescent="0.2">
      <c r="AB1624" s="359"/>
      <c r="AC1624" s="359"/>
      <c r="AD1624" s="359"/>
      <c r="AE1624" s="359"/>
      <c r="AF1624" s="359"/>
      <c r="AG1624" s="359"/>
      <c r="AH1624" s="359"/>
    </row>
    <row r="1625" spans="28:34" x14ac:dyDescent="0.2">
      <c r="AB1625" s="359"/>
      <c r="AC1625" s="359"/>
      <c r="AD1625" s="359"/>
      <c r="AE1625" s="359"/>
      <c r="AF1625" s="359"/>
      <c r="AG1625" s="359"/>
      <c r="AH1625" s="359"/>
    </row>
    <row r="1626" spans="28:34" x14ac:dyDescent="0.2">
      <c r="AB1626" s="359"/>
      <c r="AC1626" s="359"/>
      <c r="AD1626" s="359"/>
      <c r="AE1626" s="359"/>
      <c r="AF1626" s="359"/>
      <c r="AG1626" s="359"/>
      <c r="AH1626" s="359"/>
    </row>
    <row r="1627" spans="28:34" x14ac:dyDescent="0.2">
      <c r="AB1627" s="359"/>
      <c r="AC1627" s="359"/>
      <c r="AD1627" s="359"/>
      <c r="AE1627" s="359"/>
      <c r="AF1627" s="359"/>
      <c r="AG1627" s="359"/>
      <c r="AH1627" s="359"/>
    </row>
    <row r="1628" spans="28:34" x14ac:dyDescent="0.2">
      <c r="AB1628" s="359"/>
      <c r="AC1628" s="359"/>
      <c r="AD1628" s="359"/>
      <c r="AE1628" s="359"/>
      <c r="AF1628" s="359"/>
      <c r="AG1628" s="359"/>
      <c r="AH1628" s="359"/>
    </row>
    <row r="1629" spans="28:34" x14ac:dyDescent="0.2">
      <c r="AB1629" s="359"/>
      <c r="AC1629" s="359"/>
      <c r="AD1629" s="359"/>
      <c r="AE1629" s="359"/>
      <c r="AF1629" s="359"/>
      <c r="AG1629" s="359"/>
      <c r="AH1629" s="359"/>
    </row>
    <row r="1630" spans="28:34" x14ac:dyDescent="0.2">
      <c r="AB1630" s="359"/>
      <c r="AC1630" s="359"/>
      <c r="AD1630" s="359"/>
      <c r="AE1630" s="359"/>
      <c r="AF1630" s="359"/>
      <c r="AG1630" s="359"/>
      <c r="AH1630" s="359"/>
    </row>
    <row r="1631" spans="28:34" x14ac:dyDescent="0.2">
      <c r="AB1631" s="359"/>
      <c r="AC1631" s="359"/>
      <c r="AD1631" s="359"/>
      <c r="AE1631" s="359"/>
      <c r="AF1631" s="359"/>
      <c r="AG1631" s="359"/>
      <c r="AH1631" s="359"/>
    </row>
    <row r="1632" spans="28:34" x14ac:dyDescent="0.2">
      <c r="AB1632" s="359"/>
      <c r="AC1632" s="359"/>
      <c r="AD1632" s="359"/>
      <c r="AE1632" s="359"/>
      <c r="AF1632" s="359"/>
      <c r="AG1632" s="359"/>
      <c r="AH1632" s="359"/>
    </row>
    <row r="1633" spans="28:34" x14ac:dyDescent="0.2">
      <c r="AB1633" s="359"/>
      <c r="AC1633" s="359"/>
      <c r="AD1633" s="359"/>
      <c r="AE1633" s="359"/>
      <c r="AF1633" s="359"/>
      <c r="AG1633" s="359"/>
      <c r="AH1633" s="359"/>
    </row>
    <row r="1634" spans="28:34" x14ac:dyDescent="0.2">
      <c r="AB1634" s="359"/>
      <c r="AC1634" s="359"/>
      <c r="AD1634" s="359"/>
      <c r="AE1634" s="359"/>
      <c r="AF1634" s="359"/>
      <c r="AG1634" s="359"/>
      <c r="AH1634" s="359"/>
    </row>
    <row r="1635" spans="28:34" x14ac:dyDescent="0.2">
      <c r="AB1635" s="359"/>
      <c r="AC1635" s="359"/>
      <c r="AD1635" s="359"/>
      <c r="AE1635" s="359"/>
      <c r="AF1635" s="359"/>
      <c r="AG1635" s="359"/>
      <c r="AH1635" s="359"/>
    </row>
    <row r="1636" spans="28:34" x14ac:dyDescent="0.2">
      <c r="AB1636" s="359"/>
      <c r="AC1636" s="359"/>
      <c r="AD1636" s="359"/>
      <c r="AE1636" s="359"/>
      <c r="AF1636" s="359"/>
      <c r="AG1636" s="359"/>
      <c r="AH1636" s="359"/>
    </row>
    <row r="1637" spans="28:34" x14ac:dyDescent="0.2">
      <c r="AB1637" s="359"/>
      <c r="AC1637" s="359"/>
      <c r="AD1637" s="359"/>
      <c r="AE1637" s="359"/>
      <c r="AF1637" s="359"/>
      <c r="AG1637" s="359"/>
      <c r="AH1637" s="359"/>
    </row>
    <row r="1638" spans="28:34" x14ac:dyDescent="0.2">
      <c r="AB1638" s="359"/>
      <c r="AC1638" s="359"/>
      <c r="AD1638" s="359"/>
      <c r="AE1638" s="359"/>
      <c r="AF1638" s="359"/>
      <c r="AG1638" s="359"/>
      <c r="AH1638" s="359"/>
    </row>
    <row r="1639" spans="28:34" x14ac:dyDescent="0.2">
      <c r="AB1639" s="359"/>
      <c r="AC1639" s="359"/>
      <c r="AD1639" s="359"/>
      <c r="AE1639" s="359"/>
      <c r="AF1639" s="359"/>
      <c r="AG1639" s="359"/>
      <c r="AH1639" s="359"/>
    </row>
    <row r="1640" spans="28:34" x14ac:dyDescent="0.2">
      <c r="AB1640" s="359"/>
      <c r="AC1640" s="359"/>
      <c r="AD1640" s="359"/>
      <c r="AE1640" s="359"/>
      <c r="AF1640" s="359"/>
      <c r="AG1640" s="359"/>
      <c r="AH1640" s="359"/>
    </row>
    <row r="1641" spans="28:34" x14ac:dyDescent="0.2">
      <c r="AB1641" s="359"/>
      <c r="AC1641" s="359"/>
      <c r="AD1641" s="359"/>
      <c r="AE1641" s="359"/>
      <c r="AF1641" s="359"/>
      <c r="AG1641" s="359"/>
      <c r="AH1641" s="359"/>
    </row>
    <row r="1642" spans="28:34" x14ac:dyDescent="0.2">
      <c r="AB1642" s="359"/>
      <c r="AC1642" s="359"/>
      <c r="AD1642" s="359"/>
      <c r="AE1642" s="359"/>
      <c r="AF1642" s="359"/>
      <c r="AG1642" s="359"/>
      <c r="AH1642" s="359"/>
    </row>
    <row r="1643" spans="28:34" x14ac:dyDescent="0.2">
      <c r="AB1643" s="359"/>
      <c r="AC1643" s="359"/>
      <c r="AD1643" s="359"/>
      <c r="AE1643" s="359"/>
      <c r="AF1643" s="359"/>
      <c r="AG1643" s="359"/>
      <c r="AH1643" s="359"/>
    </row>
    <row r="1644" spans="28:34" x14ac:dyDescent="0.2">
      <c r="AB1644" s="359"/>
      <c r="AC1644" s="359"/>
      <c r="AD1644" s="359"/>
      <c r="AE1644" s="359"/>
      <c r="AF1644" s="359"/>
      <c r="AG1644" s="359"/>
      <c r="AH1644" s="359"/>
    </row>
    <row r="1645" spans="28:34" x14ac:dyDescent="0.2">
      <c r="AB1645" s="359"/>
      <c r="AC1645" s="359"/>
      <c r="AD1645" s="359"/>
      <c r="AE1645" s="359"/>
      <c r="AF1645" s="359"/>
      <c r="AG1645" s="359"/>
      <c r="AH1645" s="359"/>
    </row>
    <row r="1646" spans="28:34" x14ac:dyDescent="0.2">
      <c r="AB1646" s="359"/>
      <c r="AC1646" s="359"/>
      <c r="AD1646" s="359"/>
      <c r="AE1646" s="359"/>
      <c r="AF1646" s="359"/>
      <c r="AG1646" s="359"/>
      <c r="AH1646" s="359"/>
    </row>
    <row r="1647" spans="28:34" x14ac:dyDescent="0.2">
      <c r="AB1647" s="359"/>
      <c r="AC1647" s="359"/>
      <c r="AD1647" s="359"/>
      <c r="AE1647" s="359"/>
      <c r="AF1647" s="359"/>
      <c r="AG1647" s="359"/>
      <c r="AH1647" s="359"/>
    </row>
    <row r="1648" spans="28:34" x14ac:dyDescent="0.2">
      <c r="AB1648" s="359"/>
      <c r="AC1648" s="359"/>
      <c r="AD1648" s="359"/>
      <c r="AE1648" s="359"/>
      <c r="AF1648" s="359"/>
      <c r="AG1648" s="359"/>
      <c r="AH1648" s="359"/>
    </row>
    <row r="1649" spans="28:34" x14ac:dyDescent="0.2">
      <c r="AB1649" s="359"/>
      <c r="AC1649" s="359"/>
      <c r="AD1649" s="359"/>
      <c r="AE1649" s="359"/>
      <c r="AF1649" s="359"/>
      <c r="AG1649" s="359"/>
      <c r="AH1649" s="359"/>
    </row>
    <row r="1650" spans="28:34" x14ac:dyDescent="0.2">
      <c r="AB1650" s="359"/>
      <c r="AC1650" s="359"/>
      <c r="AD1650" s="359"/>
      <c r="AE1650" s="359"/>
      <c r="AF1650" s="359"/>
      <c r="AG1650" s="359"/>
      <c r="AH1650" s="359"/>
    </row>
    <row r="1651" spans="28:34" x14ac:dyDescent="0.2">
      <c r="AB1651" s="359"/>
      <c r="AC1651" s="359"/>
      <c r="AD1651" s="359"/>
      <c r="AE1651" s="359"/>
      <c r="AF1651" s="359"/>
      <c r="AG1651" s="359"/>
      <c r="AH1651" s="359"/>
    </row>
    <row r="1652" spans="28:34" x14ac:dyDescent="0.2">
      <c r="AB1652" s="359"/>
      <c r="AC1652" s="359"/>
      <c r="AD1652" s="359"/>
      <c r="AE1652" s="359"/>
      <c r="AF1652" s="359"/>
      <c r="AG1652" s="359"/>
      <c r="AH1652" s="359"/>
    </row>
    <row r="1653" spans="28:34" x14ac:dyDescent="0.2">
      <c r="AB1653" s="359"/>
      <c r="AC1653" s="359"/>
      <c r="AD1653" s="359"/>
      <c r="AE1653" s="359"/>
      <c r="AF1653" s="359"/>
      <c r="AG1653" s="359"/>
      <c r="AH1653" s="359"/>
    </row>
    <row r="1654" spans="28:34" x14ac:dyDescent="0.2">
      <c r="AB1654" s="359"/>
      <c r="AC1654" s="359"/>
      <c r="AD1654" s="359"/>
      <c r="AE1654" s="359"/>
      <c r="AF1654" s="359"/>
      <c r="AG1654" s="359"/>
      <c r="AH1654" s="359"/>
    </row>
    <row r="1655" spans="28:34" x14ac:dyDescent="0.2">
      <c r="AB1655" s="359"/>
      <c r="AC1655" s="359"/>
      <c r="AD1655" s="359"/>
      <c r="AE1655" s="359"/>
      <c r="AF1655" s="359"/>
      <c r="AG1655" s="359"/>
      <c r="AH1655" s="359"/>
    </row>
    <row r="1656" spans="28:34" x14ac:dyDescent="0.2">
      <c r="AB1656" s="359"/>
      <c r="AC1656" s="359"/>
      <c r="AD1656" s="359"/>
      <c r="AE1656" s="359"/>
      <c r="AF1656" s="359"/>
      <c r="AG1656" s="359"/>
      <c r="AH1656" s="359"/>
    </row>
    <row r="1657" spans="28:34" x14ac:dyDescent="0.2">
      <c r="AB1657" s="359"/>
      <c r="AC1657" s="359"/>
      <c r="AD1657" s="359"/>
      <c r="AE1657" s="359"/>
      <c r="AF1657" s="359"/>
      <c r="AG1657" s="359"/>
      <c r="AH1657" s="359"/>
    </row>
    <row r="1658" spans="28:34" x14ac:dyDescent="0.2">
      <c r="AB1658" s="359"/>
      <c r="AC1658" s="359"/>
      <c r="AD1658" s="359"/>
      <c r="AE1658" s="359"/>
      <c r="AF1658" s="359"/>
      <c r="AG1658" s="359"/>
      <c r="AH1658" s="359"/>
    </row>
    <row r="1659" spans="28:34" x14ac:dyDescent="0.2">
      <c r="AB1659" s="359"/>
      <c r="AC1659" s="359"/>
      <c r="AD1659" s="359"/>
      <c r="AE1659" s="359"/>
      <c r="AF1659" s="359"/>
      <c r="AG1659" s="359"/>
      <c r="AH1659" s="359"/>
    </row>
    <row r="1660" spans="28:34" x14ac:dyDescent="0.2">
      <c r="AB1660" s="359"/>
      <c r="AC1660" s="359"/>
      <c r="AD1660" s="359"/>
      <c r="AE1660" s="359"/>
      <c r="AF1660" s="359"/>
      <c r="AG1660" s="359"/>
      <c r="AH1660" s="359"/>
    </row>
    <row r="1661" spans="28:34" x14ac:dyDescent="0.2">
      <c r="AB1661" s="359"/>
      <c r="AC1661" s="359"/>
      <c r="AD1661" s="359"/>
      <c r="AE1661" s="359"/>
      <c r="AF1661" s="359"/>
      <c r="AG1661" s="359"/>
      <c r="AH1661" s="359"/>
    </row>
    <row r="1662" spans="28:34" x14ac:dyDescent="0.2">
      <c r="AB1662" s="359"/>
      <c r="AC1662" s="359"/>
      <c r="AD1662" s="359"/>
      <c r="AE1662" s="359"/>
      <c r="AF1662" s="359"/>
      <c r="AG1662" s="359"/>
      <c r="AH1662" s="359"/>
    </row>
    <row r="1663" spans="28:34" x14ac:dyDescent="0.2">
      <c r="AB1663" s="359"/>
      <c r="AC1663" s="359"/>
      <c r="AD1663" s="359"/>
      <c r="AE1663" s="359"/>
      <c r="AF1663" s="359"/>
      <c r="AG1663" s="359"/>
      <c r="AH1663" s="359"/>
    </row>
    <row r="1664" spans="28:34" x14ac:dyDescent="0.2">
      <c r="AB1664" s="359"/>
      <c r="AC1664" s="359"/>
      <c r="AD1664" s="359"/>
      <c r="AE1664" s="359"/>
      <c r="AF1664" s="359"/>
      <c r="AG1664" s="359"/>
      <c r="AH1664" s="359"/>
    </row>
    <row r="1665" spans="28:34" x14ac:dyDescent="0.2">
      <c r="AB1665" s="359"/>
      <c r="AC1665" s="359"/>
      <c r="AD1665" s="359"/>
      <c r="AE1665" s="359"/>
      <c r="AF1665" s="359"/>
      <c r="AG1665" s="359"/>
      <c r="AH1665" s="359"/>
    </row>
    <row r="1666" spans="28:34" x14ac:dyDescent="0.2">
      <c r="AB1666" s="359"/>
      <c r="AC1666" s="359"/>
      <c r="AD1666" s="359"/>
      <c r="AE1666" s="359"/>
      <c r="AF1666" s="359"/>
      <c r="AG1666" s="359"/>
      <c r="AH1666" s="359"/>
    </row>
    <row r="1667" spans="28:34" x14ac:dyDescent="0.2">
      <c r="AB1667" s="359"/>
      <c r="AC1667" s="359"/>
      <c r="AD1667" s="359"/>
      <c r="AE1667" s="359"/>
      <c r="AF1667" s="359"/>
      <c r="AG1667" s="359"/>
      <c r="AH1667" s="359"/>
    </row>
    <row r="1668" spans="28:34" x14ac:dyDescent="0.2">
      <c r="AB1668" s="359"/>
      <c r="AC1668" s="359"/>
      <c r="AD1668" s="359"/>
      <c r="AE1668" s="359"/>
      <c r="AF1668" s="359"/>
      <c r="AG1668" s="359"/>
      <c r="AH1668" s="359"/>
    </row>
    <row r="1669" spans="28:34" x14ac:dyDescent="0.2">
      <c r="AB1669" s="359"/>
      <c r="AC1669" s="359"/>
      <c r="AD1669" s="359"/>
      <c r="AE1669" s="359"/>
      <c r="AF1669" s="359"/>
      <c r="AG1669" s="359"/>
      <c r="AH1669" s="359"/>
    </row>
    <row r="1670" spans="28:34" x14ac:dyDescent="0.2">
      <c r="AB1670" s="359"/>
      <c r="AC1670" s="359"/>
      <c r="AD1670" s="359"/>
      <c r="AE1670" s="359"/>
      <c r="AF1670" s="359"/>
      <c r="AG1670" s="359"/>
      <c r="AH1670" s="359"/>
    </row>
    <row r="1671" spans="28:34" x14ac:dyDescent="0.2">
      <c r="AB1671" s="359"/>
      <c r="AC1671" s="359"/>
      <c r="AD1671" s="359"/>
      <c r="AE1671" s="359"/>
      <c r="AF1671" s="359"/>
      <c r="AG1671" s="359"/>
      <c r="AH1671" s="359"/>
    </row>
    <row r="1672" spans="28:34" x14ac:dyDescent="0.2">
      <c r="AB1672" s="359"/>
      <c r="AC1672" s="359"/>
      <c r="AD1672" s="359"/>
      <c r="AE1672" s="359"/>
      <c r="AF1672" s="359"/>
      <c r="AG1672" s="359"/>
      <c r="AH1672" s="359"/>
    </row>
    <row r="1673" spans="28:34" x14ac:dyDescent="0.2">
      <c r="AB1673" s="359"/>
      <c r="AC1673" s="359"/>
      <c r="AD1673" s="359"/>
      <c r="AE1673" s="359"/>
      <c r="AF1673" s="359"/>
      <c r="AG1673" s="359"/>
      <c r="AH1673" s="359"/>
    </row>
    <row r="1674" spans="28:34" x14ac:dyDescent="0.2">
      <c r="AB1674" s="359"/>
      <c r="AC1674" s="359"/>
      <c r="AD1674" s="359"/>
      <c r="AE1674" s="359"/>
      <c r="AF1674" s="359"/>
      <c r="AG1674" s="359"/>
      <c r="AH1674" s="359"/>
    </row>
    <row r="1675" spans="28:34" x14ac:dyDescent="0.2">
      <c r="AB1675" s="359"/>
      <c r="AC1675" s="359"/>
      <c r="AD1675" s="359"/>
      <c r="AE1675" s="359"/>
      <c r="AF1675" s="359"/>
      <c r="AG1675" s="359"/>
      <c r="AH1675" s="359"/>
    </row>
    <row r="1676" spans="28:34" x14ac:dyDescent="0.2">
      <c r="AB1676" s="359"/>
      <c r="AC1676" s="359"/>
      <c r="AD1676" s="359"/>
      <c r="AE1676" s="359"/>
      <c r="AF1676" s="359"/>
      <c r="AG1676" s="359"/>
      <c r="AH1676" s="359"/>
    </row>
    <row r="1677" spans="28:34" x14ac:dyDescent="0.2">
      <c r="AB1677" s="359"/>
      <c r="AC1677" s="359"/>
      <c r="AD1677" s="359"/>
      <c r="AE1677" s="359"/>
      <c r="AF1677" s="359"/>
      <c r="AG1677" s="359"/>
      <c r="AH1677" s="359"/>
    </row>
    <row r="1678" spans="28:34" x14ac:dyDescent="0.2">
      <c r="AB1678" s="359"/>
      <c r="AC1678" s="359"/>
      <c r="AD1678" s="359"/>
      <c r="AE1678" s="359"/>
      <c r="AF1678" s="359"/>
      <c r="AG1678" s="359"/>
      <c r="AH1678" s="359"/>
    </row>
    <row r="1679" spans="28:34" x14ac:dyDescent="0.2">
      <c r="AB1679" s="359"/>
      <c r="AC1679" s="359"/>
      <c r="AD1679" s="359"/>
      <c r="AE1679" s="359"/>
      <c r="AF1679" s="359"/>
      <c r="AG1679" s="359"/>
      <c r="AH1679" s="359"/>
    </row>
    <row r="1680" spans="28:34" x14ac:dyDescent="0.2">
      <c r="AB1680" s="359"/>
      <c r="AC1680" s="359"/>
      <c r="AD1680" s="359"/>
      <c r="AE1680" s="359"/>
      <c r="AF1680" s="359"/>
      <c r="AG1680" s="359"/>
      <c r="AH1680" s="359"/>
    </row>
    <row r="1681" spans="28:34" x14ac:dyDescent="0.2">
      <c r="AB1681" s="359"/>
      <c r="AC1681" s="359"/>
      <c r="AD1681" s="359"/>
      <c r="AE1681" s="359"/>
      <c r="AF1681" s="359"/>
      <c r="AG1681" s="359"/>
      <c r="AH1681" s="359"/>
    </row>
    <row r="1682" spans="28:34" x14ac:dyDescent="0.2">
      <c r="AB1682" s="359"/>
      <c r="AC1682" s="359"/>
      <c r="AD1682" s="359"/>
      <c r="AE1682" s="359"/>
      <c r="AF1682" s="359"/>
      <c r="AG1682" s="359"/>
      <c r="AH1682" s="359"/>
    </row>
    <row r="1683" spans="28:34" x14ac:dyDescent="0.2">
      <c r="AB1683" s="359"/>
      <c r="AC1683" s="359"/>
      <c r="AD1683" s="359"/>
      <c r="AE1683" s="359"/>
      <c r="AF1683" s="359"/>
      <c r="AG1683" s="359"/>
      <c r="AH1683" s="359"/>
    </row>
    <row r="1684" spans="28:34" x14ac:dyDescent="0.2">
      <c r="AB1684" s="359"/>
      <c r="AC1684" s="359"/>
      <c r="AD1684" s="359"/>
      <c r="AE1684" s="359"/>
      <c r="AF1684" s="359"/>
      <c r="AG1684" s="359"/>
      <c r="AH1684" s="359"/>
    </row>
    <row r="1685" spans="28:34" x14ac:dyDescent="0.2">
      <c r="AB1685" s="359"/>
      <c r="AC1685" s="359"/>
      <c r="AD1685" s="359"/>
      <c r="AE1685" s="359"/>
      <c r="AF1685" s="359"/>
      <c r="AG1685" s="359"/>
      <c r="AH1685" s="359"/>
    </row>
    <row r="1686" spans="28:34" x14ac:dyDescent="0.2">
      <c r="AB1686" s="359"/>
      <c r="AC1686" s="359"/>
      <c r="AD1686" s="359"/>
      <c r="AE1686" s="359"/>
      <c r="AF1686" s="359"/>
      <c r="AG1686" s="359"/>
      <c r="AH1686" s="359"/>
    </row>
    <row r="1687" spans="28:34" x14ac:dyDescent="0.2">
      <c r="AB1687" s="359"/>
      <c r="AC1687" s="359"/>
      <c r="AD1687" s="359"/>
      <c r="AE1687" s="359"/>
      <c r="AF1687" s="359"/>
      <c r="AG1687" s="359"/>
      <c r="AH1687" s="359"/>
    </row>
    <row r="1688" spans="28:34" x14ac:dyDescent="0.2">
      <c r="AB1688" s="359"/>
      <c r="AC1688" s="359"/>
      <c r="AD1688" s="359"/>
      <c r="AE1688" s="359"/>
      <c r="AF1688" s="359"/>
      <c r="AG1688" s="359"/>
      <c r="AH1688" s="359"/>
    </row>
    <row r="1689" spans="28:34" x14ac:dyDescent="0.2">
      <c r="AB1689" s="359"/>
      <c r="AC1689" s="359"/>
      <c r="AD1689" s="359"/>
      <c r="AE1689" s="359"/>
      <c r="AF1689" s="359"/>
      <c r="AG1689" s="359"/>
      <c r="AH1689" s="359"/>
    </row>
    <row r="1690" spans="28:34" x14ac:dyDescent="0.2">
      <c r="AB1690" s="359"/>
      <c r="AC1690" s="359"/>
      <c r="AD1690" s="359"/>
      <c r="AE1690" s="359"/>
      <c r="AF1690" s="359"/>
      <c r="AG1690" s="359"/>
      <c r="AH1690" s="359"/>
    </row>
    <row r="1691" spans="28:34" x14ac:dyDescent="0.2">
      <c r="AB1691" s="359"/>
      <c r="AC1691" s="359"/>
      <c r="AD1691" s="359"/>
      <c r="AE1691" s="359"/>
      <c r="AF1691" s="359"/>
      <c r="AG1691" s="359"/>
      <c r="AH1691" s="359"/>
    </row>
    <row r="1692" spans="28:34" x14ac:dyDescent="0.2">
      <c r="AB1692" s="359"/>
      <c r="AC1692" s="359"/>
      <c r="AD1692" s="359"/>
      <c r="AE1692" s="359"/>
      <c r="AF1692" s="359"/>
      <c r="AG1692" s="359"/>
      <c r="AH1692" s="359"/>
    </row>
    <row r="1693" spans="28:34" x14ac:dyDescent="0.2">
      <c r="AB1693" s="359"/>
      <c r="AC1693" s="359"/>
      <c r="AD1693" s="359"/>
      <c r="AE1693" s="359"/>
      <c r="AF1693" s="359"/>
      <c r="AG1693" s="359"/>
      <c r="AH1693" s="359"/>
    </row>
    <row r="1694" spans="28:34" x14ac:dyDescent="0.2">
      <c r="AB1694" s="359"/>
      <c r="AC1694" s="359"/>
      <c r="AD1694" s="359"/>
      <c r="AE1694" s="359"/>
      <c r="AF1694" s="359"/>
      <c r="AG1694" s="359"/>
      <c r="AH1694" s="359"/>
    </row>
    <row r="1695" spans="28:34" x14ac:dyDescent="0.2">
      <c r="AB1695" s="359"/>
      <c r="AC1695" s="359"/>
      <c r="AD1695" s="359"/>
      <c r="AE1695" s="359"/>
      <c r="AF1695" s="359"/>
      <c r="AG1695" s="359"/>
      <c r="AH1695" s="359"/>
    </row>
    <row r="1696" spans="28:34" x14ac:dyDescent="0.2">
      <c r="AB1696" s="359"/>
      <c r="AC1696" s="359"/>
      <c r="AD1696" s="359"/>
      <c r="AE1696" s="359"/>
      <c r="AF1696" s="359"/>
      <c r="AG1696" s="359"/>
      <c r="AH1696" s="359"/>
    </row>
    <row r="1697" spans="28:34" x14ac:dyDescent="0.2">
      <c r="AB1697" s="359"/>
      <c r="AC1697" s="359"/>
      <c r="AD1697" s="359"/>
      <c r="AE1697" s="359"/>
      <c r="AF1697" s="359"/>
      <c r="AG1697" s="359"/>
      <c r="AH1697" s="359"/>
    </row>
    <row r="1698" spans="28:34" x14ac:dyDescent="0.2">
      <c r="AB1698" s="359"/>
      <c r="AC1698" s="359"/>
      <c r="AD1698" s="359"/>
      <c r="AE1698" s="359"/>
      <c r="AF1698" s="359"/>
      <c r="AG1698" s="359"/>
      <c r="AH1698" s="359"/>
    </row>
    <row r="1699" spans="28:34" x14ac:dyDescent="0.2">
      <c r="AB1699" s="359"/>
      <c r="AC1699" s="359"/>
      <c r="AD1699" s="359"/>
      <c r="AE1699" s="359"/>
      <c r="AF1699" s="359"/>
      <c r="AG1699" s="359"/>
      <c r="AH1699" s="359"/>
    </row>
    <row r="1700" spans="28:34" x14ac:dyDescent="0.2">
      <c r="AB1700" s="359"/>
      <c r="AC1700" s="359"/>
      <c r="AD1700" s="359"/>
      <c r="AE1700" s="359"/>
      <c r="AF1700" s="359"/>
      <c r="AG1700" s="359"/>
      <c r="AH1700" s="359"/>
    </row>
    <row r="1701" spans="28:34" x14ac:dyDescent="0.2">
      <c r="AB1701" s="359"/>
      <c r="AC1701" s="359"/>
      <c r="AD1701" s="359"/>
      <c r="AE1701" s="359"/>
      <c r="AF1701" s="359"/>
      <c r="AG1701" s="359"/>
      <c r="AH1701" s="359"/>
    </row>
    <row r="1702" spans="28:34" x14ac:dyDescent="0.2">
      <c r="AB1702" s="359"/>
      <c r="AC1702" s="359"/>
      <c r="AD1702" s="359"/>
      <c r="AE1702" s="359"/>
      <c r="AF1702" s="359"/>
      <c r="AG1702" s="359"/>
      <c r="AH1702" s="359"/>
    </row>
    <row r="1703" spans="28:34" x14ac:dyDescent="0.2">
      <c r="AB1703" s="359"/>
      <c r="AC1703" s="359"/>
      <c r="AD1703" s="359"/>
      <c r="AE1703" s="359"/>
      <c r="AF1703" s="359"/>
      <c r="AG1703" s="359"/>
      <c r="AH1703" s="359"/>
    </row>
    <row r="1704" spans="28:34" x14ac:dyDescent="0.2">
      <c r="AB1704" s="359"/>
      <c r="AC1704" s="359"/>
      <c r="AD1704" s="359"/>
      <c r="AE1704" s="359"/>
      <c r="AF1704" s="359"/>
      <c r="AG1704" s="359"/>
      <c r="AH1704" s="359"/>
    </row>
    <row r="1705" spans="28:34" x14ac:dyDescent="0.2">
      <c r="AB1705" s="359"/>
      <c r="AC1705" s="359"/>
      <c r="AD1705" s="359"/>
      <c r="AE1705" s="359"/>
      <c r="AF1705" s="359"/>
      <c r="AG1705" s="359"/>
      <c r="AH1705" s="359"/>
    </row>
    <row r="1706" spans="28:34" x14ac:dyDescent="0.2">
      <c r="AB1706" s="359"/>
      <c r="AC1706" s="359"/>
      <c r="AD1706" s="359"/>
      <c r="AE1706" s="359"/>
      <c r="AF1706" s="359"/>
      <c r="AG1706" s="359"/>
      <c r="AH1706" s="359"/>
    </row>
    <row r="1707" spans="28:34" x14ac:dyDescent="0.2">
      <c r="AB1707" s="359"/>
      <c r="AC1707" s="359"/>
      <c r="AD1707" s="359"/>
      <c r="AE1707" s="359"/>
      <c r="AF1707" s="359"/>
      <c r="AG1707" s="359"/>
      <c r="AH1707" s="359"/>
    </row>
    <row r="1708" spans="28:34" x14ac:dyDescent="0.2">
      <c r="AB1708" s="359"/>
      <c r="AC1708" s="359"/>
      <c r="AD1708" s="359"/>
      <c r="AE1708" s="359"/>
      <c r="AF1708" s="359"/>
      <c r="AG1708" s="359"/>
      <c r="AH1708" s="359"/>
    </row>
    <row r="1709" spans="28:34" x14ac:dyDescent="0.2">
      <c r="AB1709" s="359"/>
      <c r="AC1709" s="359"/>
      <c r="AD1709" s="359"/>
      <c r="AE1709" s="359"/>
      <c r="AF1709" s="359"/>
      <c r="AG1709" s="359"/>
      <c r="AH1709" s="359"/>
    </row>
    <row r="1710" spans="28:34" x14ac:dyDescent="0.2">
      <c r="AB1710" s="359"/>
      <c r="AC1710" s="359"/>
      <c r="AD1710" s="359"/>
      <c r="AE1710" s="359"/>
      <c r="AF1710" s="359"/>
      <c r="AG1710" s="359"/>
      <c r="AH1710" s="359"/>
    </row>
    <row r="1711" spans="28:34" x14ac:dyDescent="0.2">
      <c r="AB1711" s="359"/>
      <c r="AC1711" s="359"/>
      <c r="AD1711" s="359"/>
      <c r="AE1711" s="359"/>
      <c r="AF1711" s="359"/>
      <c r="AG1711" s="359"/>
      <c r="AH1711" s="359"/>
    </row>
    <row r="1712" spans="28:34" x14ac:dyDescent="0.2">
      <c r="AB1712" s="359"/>
      <c r="AC1712" s="359"/>
      <c r="AD1712" s="359"/>
      <c r="AE1712" s="359"/>
      <c r="AF1712" s="359"/>
      <c r="AG1712" s="359"/>
      <c r="AH1712" s="359"/>
    </row>
    <row r="1713" spans="28:34" x14ac:dyDescent="0.2">
      <c r="AB1713" s="359"/>
      <c r="AC1713" s="359"/>
      <c r="AD1713" s="359"/>
      <c r="AE1713" s="359"/>
      <c r="AF1713" s="359"/>
      <c r="AG1713" s="359"/>
      <c r="AH1713" s="359"/>
    </row>
    <row r="1714" spans="28:34" x14ac:dyDescent="0.2">
      <c r="AB1714" s="359"/>
      <c r="AC1714" s="359"/>
      <c r="AD1714" s="359"/>
      <c r="AE1714" s="359"/>
      <c r="AF1714" s="359"/>
      <c r="AG1714" s="359"/>
      <c r="AH1714" s="359"/>
    </row>
    <row r="1715" spans="28:34" x14ac:dyDescent="0.2">
      <c r="AB1715" s="359"/>
      <c r="AC1715" s="359"/>
      <c r="AD1715" s="359"/>
      <c r="AE1715" s="359"/>
      <c r="AF1715" s="359"/>
      <c r="AG1715" s="359"/>
      <c r="AH1715" s="359"/>
    </row>
    <row r="1716" spans="28:34" x14ac:dyDescent="0.2">
      <c r="AB1716" s="359"/>
      <c r="AC1716" s="359"/>
      <c r="AD1716" s="359"/>
      <c r="AE1716" s="359"/>
      <c r="AF1716" s="359"/>
      <c r="AG1716" s="359"/>
      <c r="AH1716" s="359"/>
    </row>
    <row r="1717" spans="28:34" x14ac:dyDescent="0.2">
      <c r="AB1717" s="359"/>
      <c r="AC1717" s="359"/>
      <c r="AD1717" s="359"/>
      <c r="AE1717" s="359"/>
      <c r="AF1717" s="359"/>
      <c r="AG1717" s="359"/>
      <c r="AH1717" s="359"/>
    </row>
    <row r="1718" spans="28:34" x14ac:dyDescent="0.2">
      <c r="AB1718" s="359"/>
      <c r="AC1718" s="359"/>
      <c r="AD1718" s="359"/>
      <c r="AE1718" s="359"/>
      <c r="AF1718" s="359"/>
      <c r="AG1718" s="359"/>
      <c r="AH1718" s="359"/>
    </row>
    <row r="1719" spans="28:34" x14ac:dyDescent="0.2">
      <c r="AB1719" s="359"/>
      <c r="AC1719" s="359"/>
      <c r="AD1719" s="359"/>
      <c r="AE1719" s="359"/>
      <c r="AF1719" s="359"/>
      <c r="AG1719" s="359"/>
      <c r="AH1719" s="359"/>
    </row>
    <row r="1720" spans="28:34" x14ac:dyDescent="0.2">
      <c r="AB1720" s="359"/>
      <c r="AC1720" s="359"/>
      <c r="AD1720" s="359"/>
      <c r="AE1720" s="359"/>
      <c r="AF1720" s="359"/>
      <c r="AG1720" s="359"/>
      <c r="AH1720" s="359"/>
    </row>
    <row r="1721" spans="28:34" x14ac:dyDescent="0.2">
      <c r="AB1721" s="359"/>
      <c r="AC1721" s="359"/>
      <c r="AD1721" s="359"/>
      <c r="AE1721" s="359"/>
      <c r="AF1721" s="359"/>
      <c r="AG1721" s="359"/>
      <c r="AH1721" s="359"/>
    </row>
    <row r="1722" spans="28:34" x14ac:dyDescent="0.2">
      <c r="AB1722" s="359"/>
      <c r="AC1722" s="359"/>
      <c r="AD1722" s="359"/>
      <c r="AE1722" s="359"/>
      <c r="AF1722" s="359"/>
      <c r="AG1722" s="359"/>
      <c r="AH1722" s="359"/>
    </row>
    <row r="1723" spans="28:34" x14ac:dyDescent="0.2">
      <c r="AB1723" s="359"/>
      <c r="AC1723" s="359"/>
      <c r="AD1723" s="359"/>
      <c r="AE1723" s="359"/>
      <c r="AF1723" s="359"/>
      <c r="AG1723" s="359"/>
      <c r="AH1723" s="359"/>
    </row>
    <row r="1724" spans="28:34" x14ac:dyDescent="0.2">
      <c r="AB1724" s="359"/>
      <c r="AC1724" s="359"/>
      <c r="AD1724" s="359"/>
      <c r="AE1724" s="359"/>
      <c r="AF1724" s="359"/>
      <c r="AG1724" s="359"/>
      <c r="AH1724" s="359"/>
    </row>
    <row r="1725" spans="28:34" x14ac:dyDescent="0.2">
      <c r="AB1725" s="359"/>
      <c r="AC1725" s="359"/>
      <c r="AD1725" s="359"/>
      <c r="AE1725" s="359"/>
      <c r="AF1725" s="359"/>
      <c r="AG1725" s="359"/>
      <c r="AH1725" s="359"/>
    </row>
    <row r="1726" spans="28:34" x14ac:dyDescent="0.2">
      <c r="AB1726" s="359"/>
      <c r="AC1726" s="359"/>
      <c r="AD1726" s="359"/>
      <c r="AE1726" s="359"/>
      <c r="AF1726" s="359"/>
      <c r="AG1726" s="359"/>
      <c r="AH1726" s="359"/>
    </row>
    <row r="1727" spans="28:34" x14ac:dyDescent="0.2">
      <c r="AB1727" s="359"/>
      <c r="AC1727" s="359"/>
      <c r="AD1727" s="359"/>
      <c r="AE1727" s="359"/>
      <c r="AF1727" s="359"/>
      <c r="AG1727" s="359"/>
      <c r="AH1727" s="359"/>
    </row>
    <row r="1728" spans="28:34" x14ac:dyDescent="0.2">
      <c r="AB1728" s="359"/>
      <c r="AC1728" s="359"/>
      <c r="AD1728" s="359"/>
      <c r="AE1728" s="359"/>
      <c r="AF1728" s="359"/>
      <c r="AG1728" s="359"/>
      <c r="AH1728" s="359"/>
    </row>
    <row r="1729" spans="28:34" x14ac:dyDescent="0.2">
      <c r="AB1729" s="359"/>
      <c r="AC1729" s="359"/>
      <c r="AD1729" s="359"/>
      <c r="AE1729" s="359"/>
      <c r="AF1729" s="359"/>
      <c r="AG1729" s="359"/>
      <c r="AH1729" s="359"/>
    </row>
    <row r="1730" spans="28:34" x14ac:dyDescent="0.2">
      <c r="AB1730" s="359"/>
      <c r="AC1730" s="359"/>
      <c r="AD1730" s="359"/>
      <c r="AE1730" s="359"/>
      <c r="AF1730" s="359"/>
      <c r="AG1730" s="359"/>
      <c r="AH1730" s="359"/>
    </row>
    <row r="1731" spans="28:34" x14ac:dyDescent="0.2">
      <c r="AB1731" s="359"/>
      <c r="AC1731" s="359"/>
      <c r="AD1731" s="359"/>
      <c r="AE1731" s="359"/>
      <c r="AF1731" s="359"/>
      <c r="AG1731" s="359"/>
      <c r="AH1731" s="359"/>
    </row>
    <row r="1732" spans="28:34" x14ac:dyDescent="0.2">
      <c r="AB1732" s="359"/>
      <c r="AC1732" s="359"/>
      <c r="AD1732" s="359"/>
      <c r="AE1732" s="359"/>
      <c r="AF1732" s="359"/>
      <c r="AG1732" s="359"/>
      <c r="AH1732" s="359"/>
    </row>
    <row r="1733" spans="28:34" x14ac:dyDescent="0.2">
      <c r="AB1733" s="359"/>
      <c r="AC1733" s="359"/>
      <c r="AD1733" s="359"/>
      <c r="AE1733" s="359"/>
      <c r="AF1733" s="359"/>
      <c r="AG1733" s="359"/>
      <c r="AH1733" s="359"/>
    </row>
    <row r="1734" spans="28:34" x14ac:dyDescent="0.2">
      <c r="AB1734" s="359"/>
      <c r="AC1734" s="359"/>
      <c r="AD1734" s="359"/>
      <c r="AE1734" s="359"/>
      <c r="AF1734" s="359"/>
      <c r="AG1734" s="359"/>
      <c r="AH1734" s="359"/>
    </row>
    <row r="1735" spans="28:34" x14ac:dyDescent="0.2">
      <c r="AB1735" s="359"/>
      <c r="AC1735" s="359"/>
      <c r="AD1735" s="359"/>
      <c r="AE1735" s="359"/>
      <c r="AF1735" s="359"/>
      <c r="AG1735" s="359"/>
      <c r="AH1735" s="359"/>
    </row>
    <row r="1736" spans="28:34" x14ac:dyDescent="0.2">
      <c r="AB1736" s="359"/>
      <c r="AC1736" s="359"/>
      <c r="AD1736" s="359"/>
      <c r="AE1736" s="359"/>
      <c r="AF1736" s="359"/>
      <c r="AG1736" s="359"/>
      <c r="AH1736" s="359"/>
    </row>
    <row r="1737" spans="28:34" x14ac:dyDescent="0.2">
      <c r="AB1737" s="359"/>
      <c r="AC1737" s="359"/>
      <c r="AD1737" s="359"/>
      <c r="AE1737" s="359"/>
      <c r="AF1737" s="359"/>
      <c r="AG1737" s="359"/>
      <c r="AH1737" s="359"/>
    </row>
    <row r="1738" spans="28:34" x14ac:dyDescent="0.2">
      <c r="AB1738" s="359"/>
      <c r="AC1738" s="359"/>
      <c r="AD1738" s="359"/>
      <c r="AE1738" s="359"/>
      <c r="AF1738" s="359"/>
      <c r="AG1738" s="359"/>
      <c r="AH1738" s="359"/>
    </row>
    <row r="1739" spans="28:34" x14ac:dyDescent="0.2">
      <c r="AB1739" s="359"/>
      <c r="AC1739" s="359"/>
      <c r="AD1739" s="359"/>
      <c r="AE1739" s="359"/>
      <c r="AF1739" s="359"/>
      <c r="AG1739" s="359"/>
      <c r="AH1739" s="359"/>
    </row>
    <row r="1740" spans="28:34" x14ac:dyDescent="0.2">
      <c r="AB1740" s="359"/>
      <c r="AC1740" s="359"/>
      <c r="AD1740" s="359"/>
      <c r="AE1740" s="359"/>
      <c r="AF1740" s="359"/>
      <c r="AG1740" s="359"/>
      <c r="AH1740" s="359"/>
    </row>
    <row r="1741" spans="28:34" x14ac:dyDescent="0.2">
      <c r="AB1741" s="359"/>
      <c r="AC1741" s="359"/>
      <c r="AD1741" s="359"/>
      <c r="AE1741" s="359"/>
      <c r="AF1741" s="359"/>
      <c r="AG1741" s="359"/>
      <c r="AH1741" s="359"/>
    </row>
    <row r="1742" spans="28:34" x14ac:dyDescent="0.2">
      <c r="AB1742" s="359"/>
      <c r="AC1742" s="359"/>
      <c r="AD1742" s="359"/>
      <c r="AE1742" s="359"/>
      <c r="AF1742" s="359"/>
      <c r="AG1742" s="359"/>
      <c r="AH1742" s="359"/>
    </row>
    <row r="1743" spans="28:34" x14ac:dyDescent="0.2">
      <c r="AB1743" s="359"/>
      <c r="AC1743" s="359"/>
      <c r="AD1743" s="359"/>
      <c r="AE1743" s="359"/>
      <c r="AF1743" s="359"/>
      <c r="AG1743" s="359"/>
      <c r="AH1743" s="359"/>
    </row>
    <row r="1744" spans="28:34" x14ac:dyDescent="0.2">
      <c r="AB1744" s="359"/>
      <c r="AC1744" s="359"/>
      <c r="AD1744" s="359"/>
      <c r="AE1744" s="359"/>
      <c r="AF1744" s="359"/>
      <c r="AG1744" s="359"/>
      <c r="AH1744" s="359"/>
    </row>
    <row r="1745" spans="28:34" x14ac:dyDescent="0.2">
      <c r="AB1745" s="359"/>
      <c r="AC1745" s="359"/>
      <c r="AD1745" s="359"/>
      <c r="AE1745" s="359"/>
      <c r="AF1745" s="359"/>
      <c r="AG1745" s="359"/>
      <c r="AH1745" s="359"/>
    </row>
    <row r="1746" spans="28:34" x14ac:dyDescent="0.2">
      <c r="AB1746" s="359"/>
      <c r="AC1746" s="359"/>
      <c r="AD1746" s="359"/>
      <c r="AE1746" s="359"/>
      <c r="AF1746" s="359"/>
      <c r="AG1746" s="359"/>
      <c r="AH1746" s="359"/>
    </row>
    <row r="1747" spans="28:34" x14ac:dyDescent="0.2">
      <c r="AB1747" s="359"/>
      <c r="AC1747" s="359"/>
      <c r="AD1747" s="359"/>
      <c r="AE1747" s="359"/>
      <c r="AF1747" s="359"/>
      <c r="AG1747" s="359"/>
      <c r="AH1747" s="359"/>
    </row>
    <row r="1748" spans="28:34" x14ac:dyDescent="0.2">
      <c r="AB1748" s="359"/>
      <c r="AC1748" s="359"/>
      <c r="AD1748" s="359"/>
      <c r="AE1748" s="359"/>
      <c r="AF1748" s="359"/>
      <c r="AG1748" s="359"/>
      <c r="AH1748" s="359"/>
    </row>
    <row r="1749" spans="28:34" x14ac:dyDescent="0.2">
      <c r="AB1749" s="359"/>
      <c r="AC1749" s="359"/>
      <c r="AD1749" s="359"/>
      <c r="AE1749" s="359"/>
      <c r="AF1749" s="359"/>
      <c r="AG1749" s="359"/>
      <c r="AH1749" s="359"/>
    </row>
    <row r="1750" spans="28:34" x14ac:dyDescent="0.2">
      <c r="AB1750" s="359"/>
      <c r="AC1750" s="359"/>
      <c r="AD1750" s="359"/>
      <c r="AE1750" s="359"/>
      <c r="AF1750" s="359"/>
      <c r="AG1750" s="359"/>
      <c r="AH1750" s="359"/>
    </row>
    <row r="1751" spans="28:34" x14ac:dyDescent="0.2">
      <c r="AB1751" s="359"/>
      <c r="AC1751" s="359"/>
      <c r="AD1751" s="359"/>
      <c r="AE1751" s="359"/>
      <c r="AF1751" s="359"/>
      <c r="AG1751" s="359"/>
      <c r="AH1751" s="359"/>
    </row>
    <row r="1752" spans="28:34" x14ac:dyDescent="0.2">
      <c r="AB1752" s="359"/>
      <c r="AC1752" s="359"/>
      <c r="AD1752" s="359"/>
      <c r="AE1752" s="359"/>
      <c r="AF1752" s="359"/>
      <c r="AG1752" s="359"/>
      <c r="AH1752" s="359"/>
    </row>
    <row r="1753" spans="28:34" x14ac:dyDescent="0.2">
      <c r="AB1753" s="359"/>
      <c r="AC1753" s="359"/>
      <c r="AD1753" s="359"/>
      <c r="AE1753" s="359"/>
      <c r="AF1753" s="359"/>
      <c r="AG1753" s="359"/>
      <c r="AH1753" s="359"/>
    </row>
    <row r="1754" spans="28:34" x14ac:dyDescent="0.2">
      <c r="AB1754" s="359"/>
      <c r="AC1754" s="359"/>
      <c r="AD1754" s="359"/>
      <c r="AE1754" s="359"/>
      <c r="AF1754" s="359"/>
      <c r="AG1754" s="359"/>
      <c r="AH1754" s="359"/>
    </row>
    <row r="1755" spans="28:34" x14ac:dyDescent="0.2">
      <c r="AB1755" s="359"/>
      <c r="AC1755" s="359"/>
      <c r="AD1755" s="359"/>
      <c r="AE1755" s="359"/>
      <c r="AF1755" s="359"/>
      <c r="AG1755" s="359"/>
      <c r="AH1755" s="359"/>
    </row>
    <row r="1756" spans="28:34" x14ac:dyDescent="0.2">
      <c r="AB1756" s="359"/>
      <c r="AC1756" s="359"/>
      <c r="AD1756" s="359"/>
      <c r="AE1756" s="359"/>
      <c r="AF1756" s="359"/>
      <c r="AG1756" s="359"/>
      <c r="AH1756" s="359"/>
    </row>
    <row r="1757" spans="28:34" x14ac:dyDescent="0.2">
      <c r="AB1757" s="359"/>
      <c r="AC1757" s="359"/>
      <c r="AD1757" s="359"/>
      <c r="AE1757" s="359"/>
      <c r="AF1757" s="359"/>
      <c r="AG1757" s="359"/>
      <c r="AH1757" s="359"/>
    </row>
    <row r="1758" spans="28:34" x14ac:dyDescent="0.2">
      <c r="AB1758" s="359"/>
      <c r="AC1758" s="359"/>
      <c r="AD1758" s="359"/>
      <c r="AE1758" s="359"/>
      <c r="AF1758" s="359"/>
      <c r="AG1758" s="359"/>
      <c r="AH1758" s="359"/>
    </row>
    <row r="1759" spans="28:34" x14ac:dyDescent="0.2">
      <c r="AB1759" s="359"/>
      <c r="AC1759" s="359"/>
      <c r="AD1759" s="359"/>
      <c r="AE1759" s="359"/>
      <c r="AF1759" s="359"/>
      <c r="AG1759" s="359"/>
      <c r="AH1759" s="359"/>
    </row>
    <row r="1760" spans="28:34" x14ac:dyDescent="0.2">
      <c r="AB1760" s="359"/>
      <c r="AC1760" s="359"/>
      <c r="AD1760" s="359"/>
      <c r="AE1760" s="359"/>
      <c r="AF1760" s="359"/>
      <c r="AG1760" s="359"/>
      <c r="AH1760" s="359"/>
    </row>
    <row r="1761" spans="28:34" x14ac:dyDescent="0.2">
      <c r="AB1761" s="359"/>
      <c r="AC1761" s="359"/>
      <c r="AD1761" s="359"/>
      <c r="AE1761" s="359"/>
      <c r="AF1761" s="359"/>
      <c r="AG1761" s="359"/>
      <c r="AH1761" s="359"/>
    </row>
    <row r="1762" spans="28:34" x14ac:dyDescent="0.2">
      <c r="AB1762" s="359"/>
      <c r="AC1762" s="359"/>
      <c r="AD1762" s="359"/>
      <c r="AE1762" s="359"/>
      <c r="AF1762" s="359"/>
      <c r="AG1762" s="359"/>
      <c r="AH1762" s="359"/>
    </row>
    <row r="1763" spans="28:34" x14ac:dyDescent="0.2">
      <c r="AB1763" s="359"/>
      <c r="AC1763" s="359"/>
      <c r="AD1763" s="359"/>
      <c r="AE1763" s="359"/>
      <c r="AF1763" s="359"/>
      <c r="AG1763" s="359"/>
      <c r="AH1763" s="359"/>
    </row>
    <row r="1764" spans="28:34" x14ac:dyDescent="0.2">
      <c r="AB1764" s="359"/>
      <c r="AC1764" s="359"/>
      <c r="AD1764" s="359"/>
      <c r="AE1764" s="359"/>
      <c r="AF1764" s="359"/>
      <c r="AG1764" s="359"/>
      <c r="AH1764" s="359"/>
    </row>
    <row r="1765" spans="28:34" x14ac:dyDescent="0.2">
      <c r="AB1765" s="359"/>
      <c r="AC1765" s="359"/>
      <c r="AD1765" s="359"/>
      <c r="AE1765" s="359"/>
      <c r="AF1765" s="359"/>
      <c r="AG1765" s="359"/>
      <c r="AH1765" s="359"/>
    </row>
    <row r="1766" spans="28:34" x14ac:dyDescent="0.2">
      <c r="AB1766" s="359"/>
      <c r="AC1766" s="359"/>
      <c r="AD1766" s="359"/>
      <c r="AE1766" s="359"/>
      <c r="AF1766" s="359"/>
      <c r="AG1766" s="359"/>
      <c r="AH1766" s="359"/>
    </row>
    <row r="1767" spans="28:34" x14ac:dyDescent="0.2">
      <c r="AB1767" s="359"/>
      <c r="AC1767" s="359"/>
      <c r="AD1767" s="359"/>
      <c r="AE1767" s="359"/>
      <c r="AF1767" s="359"/>
      <c r="AG1767" s="359"/>
      <c r="AH1767" s="359"/>
    </row>
    <row r="1768" spans="28:34" x14ac:dyDescent="0.2">
      <c r="AB1768" s="359"/>
      <c r="AC1768" s="359"/>
      <c r="AD1768" s="359"/>
      <c r="AE1768" s="359"/>
      <c r="AF1768" s="359"/>
      <c r="AG1768" s="359"/>
      <c r="AH1768" s="359"/>
    </row>
    <row r="1769" spans="28:34" x14ac:dyDescent="0.2">
      <c r="AB1769" s="359"/>
      <c r="AC1769" s="359"/>
      <c r="AD1769" s="359"/>
      <c r="AE1769" s="359"/>
      <c r="AF1769" s="359"/>
      <c r="AG1769" s="359"/>
      <c r="AH1769" s="359"/>
    </row>
    <row r="1770" spans="28:34" x14ac:dyDescent="0.2">
      <c r="AB1770" s="359"/>
      <c r="AC1770" s="359"/>
      <c r="AD1770" s="359"/>
      <c r="AE1770" s="359"/>
      <c r="AF1770" s="359"/>
      <c r="AG1770" s="359"/>
      <c r="AH1770" s="359"/>
    </row>
    <row r="1771" spans="28:34" x14ac:dyDescent="0.2">
      <c r="AB1771" s="359"/>
      <c r="AC1771" s="359"/>
      <c r="AD1771" s="359"/>
      <c r="AE1771" s="359"/>
      <c r="AF1771" s="359"/>
      <c r="AG1771" s="359"/>
      <c r="AH1771" s="359"/>
    </row>
    <row r="1772" spans="28:34" x14ac:dyDescent="0.2">
      <c r="AB1772" s="359"/>
      <c r="AC1772" s="359"/>
      <c r="AD1772" s="359"/>
      <c r="AE1772" s="359"/>
      <c r="AF1772" s="359"/>
      <c r="AG1772" s="359"/>
      <c r="AH1772" s="359"/>
    </row>
    <row r="1773" spans="28:34" x14ac:dyDescent="0.2">
      <c r="AB1773" s="359"/>
      <c r="AC1773" s="359"/>
      <c r="AD1773" s="359"/>
      <c r="AE1773" s="359"/>
      <c r="AF1773" s="359"/>
      <c r="AG1773" s="359"/>
      <c r="AH1773" s="359"/>
    </row>
    <row r="1774" spans="28:34" x14ac:dyDescent="0.2">
      <c r="AB1774" s="359"/>
      <c r="AC1774" s="359"/>
      <c r="AD1774" s="359"/>
      <c r="AE1774" s="359"/>
      <c r="AF1774" s="359"/>
      <c r="AG1774" s="359"/>
      <c r="AH1774" s="359"/>
    </row>
    <row r="1775" spans="28:34" x14ac:dyDescent="0.2">
      <c r="AB1775" s="359"/>
      <c r="AC1775" s="359"/>
      <c r="AD1775" s="359"/>
      <c r="AE1775" s="359"/>
      <c r="AF1775" s="359"/>
      <c r="AG1775" s="359"/>
      <c r="AH1775" s="359"/>
    </row>
    <row r="1776" spans="28:34" x14ac:dyDescent="0.2">
      <c r="AB1776" s="359"/>
      <c r="AC1776" s="359"/>
      <c r="AD1776" s="359"/>
      <c r="AE1776" s="359"/>
      <c r="AF1776" s="359"/>
      <c r="AG1776" s="359"/>
      <c r="AH1776" s="359"/>
    </row>
    <row r="1777" spans="28:34" x14ac:dyDescent="0.2">
      <c r="AB1777" s="359"/>
      <c r="AC1777" s="359"/>
      <c r="AD1777" s="359"/>
      <c r="AE1777" s="359"/>
      <c r="AF1777" s="359"/>
      <c r="AG1777" s="359"/>
      <c r="AH1777" s="359"/>
    </row>
    <row r="1778" spans="28:34" x14ac:dyDescent="0.2">
      <c r="AB1778" s="359"/>
      <c r="AC1778" s="359"/>
      <c r="AD1778" s="359"/>
      <c r="AE1778" s="359"/>
      <c r="AF1778" s="359"/>
      <c r="AG1778" s="359"/>
      <c r="AH1778" s="359"/>
    </row>
    <row r="1779" spans="28:34" x14ac:dyDescent="0.2">
      <c r="AB1779" s="359"/>
      <c r="AC1779" s="359"/>
      <c r="AD1779" s="359"/>
      <c r="AE1779" s="359"/>
      <c r="AF1779" s="359"/>
      <c r="AG1779" s="359"/>
      <c r="AH1779" s="359"/>
    </row>
    <row r="1780" spans="28:34" x14ac:dyDescent="0.2">
      <c r="AB1780" s="359"/>
      <c r="AC1780" s="359"/>
      <c r="AD1780" s="359"/>
      <c r="AE1780" s="359"/>
      <c r="AF1780" s="359"/>
      <c r="AG1780" s="359"/>
      <c r="AH1780" s="359"/>
    </row>
    <row r="1781" spans="28:34" x14ac:dyDescent="0.2">
      <c r="AB1781" s="359"/>
      <c r="AC1781" s="359"/>
      <c r="AD1781" s="359"/>
      <c r="AE1781" s="359"/>
      <c r="AF1781" s="359"/>
      <c r="AG1781" s="359"/>
      <c r="AH1781" s="359"/>
    </row>
    <row r="1782" spans="28:34" x14ac:dyDescent="0.2">
      <c r="AB1782" s="359"/>
      <c r="AC1782" s="359"/>
      <c r="AD1782" s="359"/>
      <c r="AE1782" s="359"/>
      <c r="AF1782" s="359"/>
      <c r="AG1782" s="359"/>
      <c r="AH1782" s="359"/>
    </row>
    <row r="1783" spans="28:34" x14ac:dyDescent="0.2">
      <c r="AB1783" s="359"/>
      <c r="AC1783" s="359"/>
      <c r="AD1783" s="359"/>
      <c r="AE1783" s="359"/>
      <c r="AF1783" s="359"/>
      <c r="AG1783" s="359"/>
      <c r="AH1783" s="359"/>
    </row>
    <row r="1784" spans="28:34" x14ac:dyDescent="0.2">
      <c r="AB1784" s="359"/>
      <c r="AC1784" s="359"/>
      <c r="AD1784" s="359"/>
      <c r="AE1784" s="359"/>
      <c r="AF1784" s="359"/>
      <c r="AG1784" s="359"/>
      <c r="AH1784" s="359"/>
    </row>
    <row r="1785" spans="28:34" x14ac:dyDescent="0.2">
      <c r="AB1785" s="359"/>
      <c r="AC1785" s="359"/>
      <c r="AD1785" s="359"/>
      <c r="AE1785" s="359"/>
      <c r="AF1785" s="359"/>
      <c r="AG1785" s="359"/>
      <c r="AH1785" s="359"/>
    </row>
    <row r="1786" spans="28:34" x14ac:dyDescent="0.2">
      <c r="AB1786" s="359"/>
      <c r="AC1786" s="359"/>
      <c r="AD1786" s="359"/>
      <c r="AE1786" s="359"/>
      <c r="AF1786" s="359"/>
      <c r="AG1786" s="359"/>
      <c r="AH1786" s="359"/>
    </row>
    <row r="1787" spans="28:34" x14ac:dyDescent="0.2">
      <c r="AB1787" s="359"/>
      <c r="AC1787" s="359"/>
      <c r="AD1787" s="359"/>
      <c r="AE1787" s="359"/>
      <c r="AF1787" s="359"/>
      <c r="AG1787" s="359"/>
      <c r="AH1787" s="359"/>
    </row>
    <row r="1788" spans="28:34" x14ac:dyDescent="0.2">
      <c r="AB1788" s="359"/>
      <c r="AC1788" s="359"/>
      <c r="AD1788" s="359"/>
      <c r="AE1788" s="359"/>
      <c r="AF1788" s="359"/>
      <c r="AG1788" s="359"/>
      <c r="AH1788" s="359"/>
    </row>
    <row r="1789" spans="28:34" x14ac:dyDescent="0.2">
      <c r="AB1789" s="359"/>
      <c r="AC1789" s="359"/>
      <c r="AD1789" s="359"/>
      <c r="AE1789" s="359"/>
      <c r="AF1789" s="359"/>
      <c r="AG1789" s="359"/>
      <c r="AH1789" s="359"/>
    </row>
    <row r="1790" spans="28:34" x14ac:dyDescent="0.2">
      <c r="AB1790" s="359"/>
      <c r="AC1790" s="359"/>
      <c r="AD1790" s="359"/>
      <c r="AE1790" s="359"/>
      <c r="AF1790" s="359"/>
      <c r="AG1790" s="359"/>
      <c r="AH1790" s="359"/>
    </row>
    <row r="1791" spans="28:34" x14ac:dyDescent="0.2">
      <c r="AB1791" s="359"/>
      <c r="AC1791" s="359"/>
      <c r="AD1791" s="359"/>
      <c r="AE1791" s="359"/>
      <c r="AF1791" s="359"/>
      <c r="AG1791" s="359"/>
      <c r="AH1791" s="359"/>
    </row>
    <row r="1792" spans="28:34" x14ac:dyDescent="0.2">
      <c r="AB1792" s="359"/>
      <c r="AC1792" s="359"/>
      <c r="AD1792" s="359"/>
      <c r="AE1792" s="359"/>
      <c r="AF1792" s="359"/>
      <c r="AG1792" s="359"/>
      <c r="AH1792" s="359"/>
    </row>
    <row r="1793" spans="28:34" x14ac:dyDescent="0.2">
      <c r="AB1793" s="359"/>
      <c r="AC1793" s="359"/>
      <c r="AD1793" s="359"/>
      <c r="AE1793" s="359"/>
      <c r="AF1793" s="359"/>
      <c r="AG1793" s="359"/>
      <c r="AH1793" s="359"/>
    </row>
    <row r="1794" spans="28:34" x14ac:dyDescent="0.2">
      <c r="AB1794" s="359"/>
      <c r="AC1794" s="359"/>
      <c r="AD1794" s="359"/>
      <c r="AE1794" s="359"/>
      <c r="AF1794" s="359"/>
      <c r="AG1794" s="359"/>
      <c r="AH1794" s="359"/>
    </row>
    <row r="1795" spans="28:34" x14ac:dyDescent="0.2">
      <c r="AB1795" s="359"/>
      <c r="AC1795" s="359"/>
      <c r="AD1795" s="359"/>
      <c r="AE1795" s="359"/>
      <c r="AF1795" s="359"/>
      <c r="AG1795" s="359"/>
      <c r="AH1795" s="359"/>
    </row>
    <row r="1796" spans="28:34" x14ac:dyDescent="0.2">
      <c r="AB1796" s="359"/>
      <c r="AC1796" s="359"/>
      <c r="AD1796" s="359"/>
      <c r="AE1796" s="359"/>
      <c r="AF1796" s="359"/>
      <c r="AG1796" s="359"/>
      <c r="AH1796" s="359"/>
    </row>
    <row r="1797" spans="28:34" x14ac:dyDescent="0.2">
      <c r="AB1797" s="359"/>
      <c r="AC1797" s="359"/>
      <c r="AD1797" s="359"/>
      <c r="AE1797" s="359"/>
      <c r="AF1797" s="359"/>
      <c r="AG1797" s="359"/>
      <c r="AH1797" s="359"/>
    </row>
    <row r="1798" spans="28:34" x14ac:dyDescent="0.2">
      <c r="AB1798" s="359"/>
      <c r="AC1798" s="359"/>
      <c r="AD1798" s="359"/>
      <c r="AE1798" s="359"/>
      <c r="AF1798" s="359"/>
      <c r="AG1798" s="359"/>
      <c r="AH1798" s="359"/>
    </row>
    <row r="1799" spans="28:34" x14ac:dyDescent="0.2">
      <c r="AB1799" s="359"/>
      <c r="AC1799" s="359"/>
      <c r="AD1799" s="359"/>
      <c r="AE1799" s="359"/>
      <c r="AF1799" s="359"/>
      <c r="AG1799" s="359"/>
      <c r="AH1799" s="359"/>
    </row>
    <row r="1800" spans="28:34" x14ac:dyDescent="0.2">
      <c r="AB1800" s="359"/>
      <c r="AC1800" s="359"/>
      <c r="AD1800" s="359"/>
      <c r="AE1800" s="359"/>
      <c r="AF1800" s="359"/>
      <c r="AG1800" s="359"/>
      <c r="AH1800" s="359"/>
    </row>
    <row r="1801" spans="28:34" x14ac:dyDescent="0.2">
      <c r="AB1801" s="359"/>
      <c r="AC1801" s="359"/>
      <c r="AD1801" s="359"/>
      <c r="AE1801" s="359"/>
      <c r="AF1801" s="359"/>
      <c r="AG1801" s="359"/>
      <c r="AH1801" s="359"/>
    </row>
    <row r="1802" spans="28:34" x14ac:dyDescent="0.2">
      <c r="AB1802" s="359"/>
      <c r="AC1802" s="359"/>
      <c r="AD1802" s="359"/>
      <c r="AE1802" s="359"/>
      <c r="AF1802" s="359"/>
      <c r="AG1802" s="359"/>
      <c r="AH1802" s="359"/>
    </row>
    <row r="1803" spans="28:34" x14ac:dyDescent="0.2">
      <c r="AB1803" s="359"/>
      <c r="AC1803" s="359"/>
      <c r="AD1803" s="359"/>
      <c r="AE1803" s="359"/>
      <c r="AF1803" s="359"/>
      <c r="AG1803" s="359"/>
      <c r="AH1803" s="359"/>
    </row>
    <row r="1804" spans="28:34" x14ac:dyDescent="0.2">
      <c r="AB1804" s="359"/>
      <c r="AC1804" s="359"/>
      <c r="AD1804" s="359"/>
      <c r="AE1804" s="359"/>
      <c r="AF1804" s="359"/>
      <c r="AG1804" s="359"/>
      <c r="AH1804" s="359"/>
    </row>
    <row r="1805" spans="28:34" x14ac:dyDescent="0.2">
      <c r="AB1805" s="359"/>
      <c r="AC1805" s="359"/>
      <c r="AD1805" s="359"/>
      <c r="AE1805" s="359"/>
      <c r="AF1805" s="359"/>
      <c r="AG1805" s="359"/>
      <c r="AH1805" s="359"/>
    </row>
    <row r="1806" spans="28:34" x14ac:dyDescent="0.2">
      <c r="AB1806" s="359"/>
      <c r="AC1806" s="359"/>
      <c r="AD1806" s="359"/>
      <c r="AE1806" s="359"/>
      <c r="AF1806" s="359"/>
      <c r="AG1806" s="359"/>
      <c r="AH1806" s="359"/>
    </row>
    <row r="1807" spans="28:34" x14ac:dyDescent="0.2">
      <c r="AB1807" s="359"/>
      <c r="AC1807" s="359"/>
      <c r="AD1807" s="359"/>
      <c r="AE1807" s="359"/>
      <c r="AF1807" s="359"/>
      <c r="AG1807" s="359"/>
      <c r="AH1807" s="359"/>
    </row>
    <row r="1808" spans="28:34" x14ac:dyDescent="0.2">
      <c r="AB1808" s="359"/>
      <c r="AC1808" s="359"/>
      <c r="AD1808" s="359"/>
      <c r="AE1808" s="359"/>
      <c r="AF1808" s="359"/>
      <c r="AG1808" s="359"/>
      <c r="AH1808" s="359"/>
    </row>
    <row r="1809" spans="28:34" x14ac:dyDescent="0.2">
      <c r="AB1809" s="359"/>
      <c r="AC1809" s="359"/>
      <c r="AD1809" s="359"/>
      <c r="AE1809" s="359"/>
      <c r="AF1809" s="359"/>
      <c r="AG1809" s="359"/>
      <c r="AH1809" s="359"/>
    </row>
    <row r="1810" spans="28:34" x14ac:dyDescent="0.2">
      <c r="AB1810" s="359"/>
      <c r="AC1810" s="359"/>
      <c r="AD1810" s="359"/>
      <c r="AE1810" s="359"/>
      <c r="AF1810" s="359"/>
      <c r="AG1810" s="359"/>
      <c r="AH1810" s="359"/>
    </row>
    <row r="1811" spans="28:34" x14ac:dyDescent="0.2">
      <c r="AB1811" s="359"/>
      <c r="AC1811" s="359"/>
      <c r="AD1811" s="359"/>
      <c r="AE1811" s="359"/>
      <c r="AF1811" s="359"/>
      <c r="AG1811" s="359"/>
      <c r="AH1811" s="359"/>
    </row>
    <row r="1812" spans="28:34" x14ac:dyDescent="0.2">
      <c r="AB1812" s="359"/>
      <c r="AC1812" s="359"/>
      <c r="AD1812" s="359"/>
      <c r="AE1812" s="359"/>
      <c r="AF1812" s="359"/>
      <c r="AG1812" s="359"/>
      <c r="AH1812" s="359"/>
    </row>
    <row r="1813" spans="28:34" x14ac:dyDescent="0.2">
      <c r="AB1813" s="359"/>
      <c r="AC1813" s="359"/>
      <c r="AD1813" s="359"/>
      <c r="AE1813" s="359"/>
      <c r="AF1813" s="359"/>
      <c r="AG1813" s="359"/>
      <c r="AH1813" s="359"/>
    </row>
    <row r="1814" spans="28:34" x14ac:dyDescent="0.2">
      <c r="AB1814" s="359"/>
      <c r="AC1814" s="359"/>
      <c r="AD1814" s="359"/>
      <c r="AE1814" s="359"/>
      <c r="AF1814" s="359"/>
      <c r="AG1814" s="359"/>
      <c r="AH1814" s="359"/>
    </row>
    <row r="1815" spans="28:34" x14ac:dyDescent="0.2">
      <c r="AB1815" s="359"/>
      <c r="AC1815" s="359"/>
      <c r="AD1815" s="359"/>
      <c r="AE1815" s="359"/>
      <c r="AF1815" s="359"/>
      <c r="AG1815" s="359"/>
      <c r="AH1815" s="359"/>
    </row>
    <row r="1816" spans="28:34" x14ac:dyDescent="0.2">
      <c r="AB1816" s="359"/>
      <c r="AC1816" s="359"/>
      <c r="AD1816" s="359"/>
      <c r="AE1816" s="359"/>
      <c r="AF1816" s="359"/>
      <c r="AG1816" s="359"/>
      <c r="AH1816" s="359"/>
    </row>
    <row r="1817" spans="28:34" x14ac:dyDescent="0.2">
      <c r="AB1817" s="359"/>
      <c r="AC1817" s="359"/>
      <c r="AD1817" s="359"/>
      <c r="AE1817" s="359"/>
      <c r="AF1817" s="359"/>
      <c r="AG1817" s="359"/>
      <c r="AH1817" s="359"/>
    </row>
    <row r="1818" spans="28:34" x14ac:dyDescent="0.2">
      <c r="AB1818" s="359"/>
      <c r="AC1818" s="359"/>
      <c r="AD1818" s="359"/>
      <c r="AE1818" s="359"/>
      <c r="AF1818" s="359"/>
      <c r="AG1818" s="359"/>
      <c r="AH1818" s="359"/>
    </row>
    <row r="1819" spans="28:34" x14ac:dyDescent="0.2">
      <c r="AB1819" s="359"/>
      <c r="AC1819" s="359"/>
      <c r="AD1819" s="359"/>
      <c r="AE1819" s="359"/>
      <c r="AF1819" s="359"/>
      <c r="AG1819" s="359"/>
      <c r="AH1819" s="359"/>
    </row>
    <row r="1820" spans="28:34" x14ac:dyDescent="0.2">
      <c r="AB1820" s="359"/>
      <c r="AC1820" s="359"/>
      <c r="AD1820" s="359"/>
      <c r="AE1820" s="359"/>
      <c r="AF1820" s="359"/>
      <c r="AG1820" s="359"/>
      <c r="AH1820" s="359"/>
    </row>
    <row r="1821" spans="28:34" x14ac:dyDescent="0.2">
      <c r="AB1821" s="359"/>
      <c r="AC1821" s="359"/>
      <c r="AD1821" s="359"/>
      <c r="AE1821" s="359"/>
      <c r="AF1821" s="359"/>
      <c r="AG1821" s="359"/>
      <c r="AH1821" s="359"/>
    </row>
    <row r="1822" spans="28:34" x14ac:dyDescent="0.2">
      <c r="AB1822" s="359"/>
      <c r="AC1822" s="359"/>
      <c r="AD1822" s="359"/>
      <c r="AE1822" s="359"/>
      <c r="AF1822" s="359"/>
      <c r="AG1822" s="359"/>
      <c r="AH1822" s="359"/>
    </row>
    <row r="1823" spans="28:34" x14ac:dyDescent="0.2">
      <c r="AB1823" s="359"/>
      <c r="AC1823" s="359"/>
      <c r="AD1823" s="359"/>
      <c r="AE1823" s="359"/>
      <c r="AF1823" s="359"/>
      <c r="AG1823" s="359"/>
      <c r="AH1823" s="359"/>
    </row>
    <row r="1824" spans="28:34" x14ac:dyDescent="0.2">
      <c r="AB1824" s="359"/>
      <c r="AC1824" s="359"/>
      <c r="AD1824" s="359"/>
      <c r="AE1824" s="359"/>
      <c r="AF1824" s="359"/>
      <c r="AG1824" s="359"/>
      <c r="AH1824" s="359"/>
    </row>
    <row r="1825" spans="28:34" x14ac:dyDescent="0.2">
      <c r="AB1825" s="359"/>
      <c r="AC1825" s="359"/>
      <c r="AD1825" s="359"/>
      <c r="AE1825" s="359"/>
      <c r="AF1825" s="359"/>
      <c r="AG1825" s="359"/>
      <c r="AH1825" s="359"/>
    </row>
    <row r="1826" spans="28:34" x14ac:dyDescent="0.2">
      <c r="AB1826" s="359"/>
      <c r="AC1826" s="359"/>
      <c r="AD1826" s="359"/>
      <c r="AE1826" s="359"/>
      <c r="AF1826" s="359"/>
      <c r="AG1826" s="359"/>
      <c r="AH1826" s="359"/>
    </row>
    <row r="1827" spans="28:34" x14ac:dyDescent="0.2">
      <c r="AB1827" s="359"/>
      <c r="AC1827" s="359"/>
      <c r="AD1827" s="359"/>
      <c r="AE1827" s="359"/>
      <c r="AF1827" s="359"/>
      <c r="AG1827" s="359"/>
      <c r="AH1827" s="359"/>
    </row>
    <row r="1828" spans="28:34" x14ac:dyDescent="0.2">
      <c r="AB1828" s="359"/>
      <c r="AC1828" s="359"/>
      <c r="AD1828" s="359"/>
      <c r="AE1828" s="359"/>
      <c r="AF1828" s="359"/>
      <c r="AG1828" s="359"/>
      <c r="AH1828" s="359"/>
    </row>
    <row r="1829" spans="28:34" x14ac:dyDescent="0.2">
      <c r="AB1829" s="359"/>
      <c r="AC1829" s="359"/>
      <c r="AD1829" s="359"/>
      <c r="AE1829" s="359"/>
      <c r="AF1829" s="359"/>
      <c r="AG1829" s="359"/>
      <c r="AH1829" s="359"/>
    </row>
    <row r="1830" spans="28:34" x14ac:dyDescent="0.2">
      <c r="AB1830" s="359"/>
      <c r="AC1830" s="359"/>
      <c r="AD1830" s="359"/>
      <c r="AE1830" s="359"/>
      <c r="AF1830" s="359"/>
      <c r="AG1830" s="359"/>
      <c r="AH1830" s="359"/>
    </row>
    <row r="1831" spans="28:34" x14ac:dyDescent="0.2">
      <c r="AB1831" s="359"/>
      <c r="AC1831" s="359"/>
      <c r="AD1831" s="359"/>
      <c r="AE1831" s="359"/>
      <c r="AF1831" s="359"/>
      <c r="AG1831" s="359"/>
      <c r="AH1831" s="359"/>
    </row>
    <row r="1832" spans="28:34" x14ac:dyDescent="0.2">
      <c r="AB1832" s="359"/>
      <c r="AC1832" s="359"/>
      <c r="AD1832" s="359"/>
      <c r="AE1832" s="359"/>
      <c r="AF1832" s="359"/>
      <c r="AG1832" s="359"/>
      <c r="AH1832" s="359"/>
    </row>
    <row r="1833" spans="28:34" x14ac:dyDescent="0.2">
      <c r="AB1833" s="359"/>
      <c r="AC1833" s="359"/>
      <c r="AD1833" s="359"/>
      <c r="AE1833" s="359"/>
      <c r="AF1833" s="359"/>
      <c r="AG1833" s="359"/>
      <c r="AH1833" s="359"/>
    </row>
    <row r="1834" spans="28:34" x14ac:dyDescent="0.2">
      <c r="AB1834" s="359"/>
      <c r="AC1834" s="359"/>
      <c r="AD1834" s="359"/>
      <c r="AE1834" s="359"/>
      <c r="AF1834" s="359"/>
      <c r="AG1834" s="359"/>
      <c r="AH1834" s="359"/>
    </row>
    <row r="1835" spans="28:34" x14ac:dyDescent="0.2">
      <c r="AB1835" s="359"/>
      <c r="AC1835" s="359"/>
      <c r="AD1835" s="359"/>
      <c r="AE1835" s="359"/>
      <c r="AF1835" s="359"/>
      <c r="AG1835" s="359"/>
      <c r="AH1835" s="359"/>
    </row>
    <row r="1836" spans="28:34" x14ac:dyDescent="0.2">
      <c r="AB1836" s="359"/>
      <c r="AC1836" s="359"/>
      <c r="AD1836" s="359"/>
      <c r="AE1836" s="359"/>
      <c r="AF1836" s="359"/>
      <c r="AG1836" s="359"/>
      <c r="AH1836" s="359"/>
    </row>
    <row r="1837" spans="28:34" x14ac:dyDescent="0.2">
      <c r="AB1837" s="359"/>
      <c r="AC1837" s="359"/>
      <c r="AD1837" s="359"/>
      <c r="AE1837" s="359"/>
      <c r="AF1837" s="359"/>
      <c r="AG1837" s="359"/>
      <c r="AH1837" s="359"/>
    </row>
    <row r="1838" spans="28:34" x14ac:dyDescent="0.2">
      <c r="AB1838" s="359"/>
      <c r="AC1838" s="359"/>
      <c r="AD1838" s="359"/>
      <c r="AE1838" s="359"/>
      <c r="AF1838" s="359"/>
      <c r="AG1838" s="359"/>
      <c r="AH1838" s="359"/>
    </row>
    <row r="1839" spans="28:34" x14ac:dyDescent="0.2">
      <c r="AB1839" s="359"/>
      <c r="AC1839" s="359"/>
      <c r="AD1839" s="359"/>
      <c r="AE1839" s="359"/>
      <c r="AF1839" s="359"/>
      <c r="AG1839" s="359"/>
      <c r="AH1839" s="359"/>
    </row>
    <row r="1840" spans="28:34" x14ac:dyDescent="0.2">
      <c r="AB1840" s="359"/>
      <c r="AC1840" s="359"/>
      <c r="AD1840" s="359"/>
      <c r="AE1840" s="359"/>
      <c r="AF1840" s="359"/>
      <c r="AG1840" s="359"/>
      <c r="AH1840" s="359"/>
    </row>
    <row r="1841" spans="28:34" x14ac:dyDescent="0.2">
      <c r="AB1841" s="359"/>
      <c r="AC1841" s="359"/>
      <c r="AD1841" s="359"/>
      <c r="AE1841" s="359"/>
      <c r="AF1841" s="359"/>
      <c r="AG1841" s="359"/>
      <c r="AH1841" s="359"/>
    </row>
    <row r="1842" spans="28:34" x14ac:dyDescent="0.2">
      <c r="AB1842" s="359"/>
      <c r="AC1842" s="359"/>
      <c r="AD1842" s="359"/>
      <c r="AE1842" s="359"/>
      <c r="AF1842" s="359"/>
      <c r="AG1842" s="359"/>
      <c r="AH1842" s="359"/>
    </row>
    <row r="1843" spans="28:34" x14ac:dyDescent="0.2">
      <c r="AB1843" s="359"/>
      <c r="AC1843" s="359"/>
      <c r="AD1843" s="359"/>
      <c r="AE1843" s="359"/>
      <c r="AF1843" s="359"/>
      <c r="AG1843" s="359"/>
      <c r="AH1843" s="359"/>
    </row>
    <row r="1844" spans="28:34" x14ac:dyDescent="0.2">
      <c r="AB1844" s="359"/>
      <c r="AC1844" s="359"/>
      <c r="AD1844" s="359"/>
      <c r="AE1844" s="359"/>
      <c r="AF1844" s="359"/>
      <c r="AG1844" s="359"/>
      <c r="AH1844" s="359"/>
    </row>
    <row r="1845" spans="28:34" x14ac:dyDescent="0.2">
      <c r="AB1845" s="359"/>
      <c r="AC1845" s="359"/>
      <c r="AD1845" s="359"/>
      <c r="AE1845" s="359"/>
      <c r="AF1845" s="359"/>
      <c r="AG1845" s="359"/>
      <c r="AH1845" s="359"/>
    </row>
    <row r="1846" spans="28:34" x14ac:dyDescent="0.2">
      <c r="AB1846" s="359"/>
      <c r="AC1846" s="359"/>
      <c r="AD1846" s="359"/>
      <c r="AE1846" s="359"/>
      <c r="AF1846" s="359"/>
      <c r="AG1846" s="359"/>
      <c r="AH1846" s="359"/>
    </row>
    <row r="1847" spans="28:34" x14ac:dyDescent="0.2">
      <c r="AB1847" s="359"/>
      <c r="AC1847" s="359"/>
      <c r="AD1847" s="359"/>
      <c r="AE1847" s="359"/>
      <c r="AF1847" s="359"/>
      <c r="AG1847" s="359"/>
      <c r="AH1847" s="359"/>
    </row>
    <row r="1848" spans="28:34" x14ac:dyDescent="0.2">
      <c r="AB1848" s="359"/>
      <c r="AC1848" s="359"/>
      <c r="AD1848" s="359"/>
      <c r="AE1848" s="359"/>
      <c r="AF1848" s="359"/>
      <c r="AG1848" s="359"/>
      <c r="AH1848" s="359"/>
    </row>
    <row r="1849" spans="28:34" x14ac:dyDescent="0.2">
      <c r="AB1849" s="359"/>
      <c r="AC1849" s="359"/>
      <c r="AD1849" s="359"/>
      <c r="AE1849" s="359"/>
      <c r="AF1849" s="359"/>
      <c r="AG1849" s="359"/>
      <c r="AH1849" s="359"/>
    </row>
    <row r="1850" spans="28:34" x14ac:dyDescent="0.2">
      <c r="AB1850" s="359"/>
      <c r="AC1850" s="359"/>
      <c r="AD1850" s="359"/>
      <c r="AE1850" s="359"/>
      <c r="AF1850" s="359"/>
      <c r="AG1850" s="359"/>
      <c r="AH1850" s="359"/>
    </row>
    <row r="1851" spans="28:34" x14ac:dyDescent="0.2">
      <c r="AB1851" s="359"/>
      <c r="AC1851" s="359"/>
      <c r="AD1851" s="359"/>
      <c r="AE1851" s="359"/>
      <c r="AF1851" s="359"/>
      <c r="AG1851" s="359"/>
      <c r="AH1851" s="359"/>
    </row>
    <row r="1852" spans="28:34" x14ac:dyDescent="0.2">
      <c r="AB1852" s="359"/>
      <c r="AC1852" s="359"/>
      <c r="AD1852" s="359"/>
      <c r="AE1852" s="359"/>
      <c r="AF1852" s="359"/>
      <c r="AG1852" s="359"/>
      <c r="AH1852" s="359"/>
    </row>
    <row r="1853" spans="28:34" x14ac:dyDescent="0.2">
      <c r="AB1853" s="359"/>
      <c r="AC1853" s="359"/>
      <c r="AD1853" s="359"/>
      <c r="AE1853" s="359"/>
      <c r="AF1853" s="359"/>
      <c r="AG1853" s="359"/>
      <c r="AH1853" s="359"/>
    </row>
    <row r="1854" spans="28:34" x14ac:dyDescent="0.2">
      <c r="AB1854" s="359"/>
      <c r="AC1854" s="359"/>
      <c r="AD1854" s="359"/>
      <c r="AE1854" s="359"/>
      <c r="AF1854" s="359"/>
      <c r="AG1854" s="359"/>
      <c r="AH1854" s="359"/>
    </row>
    <row r="1855" spans="28:34" x14ac:dyDescent="0.2">
      <c r="AB1855" s="359"/>
      <c r="AC1855" s="359"/>
      <c r="AD1855" s="359"/>
      <c r="AE1855" s="359"/>
      <c r="AF1855" s="359"/>
      <c r="AG1855" s="359"/>
      <c r="AH1855" s="359"/>
    </row>
    <row r="1856" spans="28:34" x14ac:dyDescent="0.2">
      <c r="AB1856" s="359"/>
      <c r="AC1856" s="359"/>
      <c r="AD1856" s="359"/>
      <c r="AE1856" s="359"/>
      <c r="AF1856" s="359"/>
      <c r="AG1856" s="359"/>
      <c r="AH1856" s="359"/>
    </row>
    <row r="1857" spans="28:34" x14ac:dyDescent="0.2">
      <c r="AB1857" s="359"/>
      <c r="AC1857" s="359"/>
      <c r="AD1857" s="359"/>
      <c r="AE1857" s="359"/>
      <c r="AF1857" s="359"/>
      <c r="AG1857" s="359"/>
      <c r="AH1857" s="359"/>
    </row>
    <row r="1858" spans="28:34" x14ac:dyDescent="0.2">
      <c r="AB1858" s="359"/>
      <c r="AC1858" s="359"/>
      <c r="AD1858" s="359"/>
      <c r="AE1858" s="359"/>
      <c r="AF1858" s="359"/>
      <c r="AG1858" s="359"/>
      <c r="AH1858" s="359"/>
    </row>
    <row r="1859" spans="28:34" x14ac:dyDescent="0.2">
      <c r="AB1859" s="359"/>
      <c r="AC1859" s="359"/>
      <c r="AD1859" s="359"/>
      <c r="AE1859" s="359"/>
      <c r="AF1859" s="359"/>
      <c r="AG1859" s="359"/>
      <c r="AH1859" s="359"/>
    </row>
    <row r="1860" spans="28:34" x14ac:dyDescent="0.2">
      <c r="AB1860" s="359"/>
      <c r="AC1860" s="359"/>
      <c r="AD1860" s="359"/>
      <c r="AE1860" s="359"/>
      <c r="AF1860" s="359"/>
      <c r="AG1860" s="359"/>
      <c r="AH1860" s="359"/>
    </row>
    <row r="1861" spans="28:34" x14ac:dyDescent="0.2">
      <c r="AB1861" s="359"/>
      <c r="AC1861" s="359"/>
      <c r="AD1861" s="359"/>
      <c r="AE1861" s="359"/>
      <c r="AF1861" s="359"/>
      <c r="AG1861" s="359"/>
      <c r="AH1861" s="359"/>
    </row>
    <row r="1862" spans="28:34" x14ac:dyDescent="0.2">
      <c r="AB1862" s="359"/>
      <c r="AC1862" s="359"/>
      <c r="AD1862" s="359"/>
      <c r="AE1862" s="359"/>
      <c r="AF1862" s="359"/>
      <c r="AG1862" s="359"/>
      <c r="AH1862" s="359"/>
    </row>
    <row r="1863" spans="28:34" x14ac:dyDescent="0.2">
      <c r="AB1863" s="359"/>
      <c r="AC1863" s="359"/>
      <c r="AD1863" s="359"/>
      <c r="AE1863" s="359"/>
      <c r="AF1863" s="359"/>
      <c r="AG1863" s="359"/>
      <c r="AH1863" s="359"/>
    </row>
    <row r="1864" spans="28:34" x14ac:dyDescent="0.2">
      <c r="AB1864" s="359"/>
      <c r="AC1864" s="359"/>
      <c r="AD1864" s="359"/>
      <c r="AE1864" s="359"/>
      <c r="AF1864" s="359"/>
      <c r="AG1864" s="359"/>
      <c r="AH1864" s="359"/>
    </row>
    <row r="1865" spans="28:34" x14ac:dyDescent="0.2">
      <c r="AB1865" s="359"/>
      <c r="AC1865" s="359"/>
      <c r="AD1865" s="359"/>
      <c r="AE1865" s="359"/>
      <c r="AF1865" s="359"/>
      <c r="AG1865" s="359"/>
      <c r="AH1865" s="359"/>
    </row>
    <row r="1866" spans="28:34" x14ac:dyDescent="0.2">
      <c r="AB1866" s="359"/>
      <c r="AC1866" s="359"/>
      <c r="AD1866" s="359"/>
      <c r="AE1866" s="359"/>
      <c r="AF1866" s="359"/>
      <c r="AG1866" s="359"/>
      <c r="AH1866" s="359"/>
    </row>
    <row r="1867" spans="28:34" x14ac:dyDescent="0.2">
      <c r="AB1867" s="359"/>
      <c r="AC1867" s="359"/>
      <c r="AD1867" s="359"/>
      <c r="AE1867" s="359"/>
      <c r="AF1867" s="359"/>
      <c r="AG1867" s="359"/>
      <c r="AH1867" s="359"/>
    </row>
    <row r="1868" spans="28:34" x14ac:dyDescent="0.2">
      <c r="AB1868" s="359"/>
      <c r="AC1868" s="359"/>
      <c r="AD1868" s="359"/>
      <c r="AE1868" s="359"/>
      <c r="AF1868" s="359"/>
      <c r="AG1868" s="359"/>
      <c r="AH1868" s="359"/>
    </row>
    <row r="1869" spans="28:34" x14ac:dyDescent="0.2">
      <c r="AB1869" s="359"/>
      <c r="AC1869" s="359"/>
      <c r="AD1869" s="359"/>
      <c r="AE1869" s="359"/>
      <c r="AF1869" s="359"/>
      <c r="AG1869" s="359"/>
      <c r="AH1869" s="359"/>
    </row>
    <row r="1870" spans="28:34" x14ac:dyDescent="0.2">
      <c r="AB1870" s="359"/>
      <c r="AC1870" s="359"/>
      <c r="AD1870" s="359"/>
      <c r="AE1870" s="359"/>
      <c r="AF1870" s="359"/>
      <c r="AG1870" s="359"/>
      <c r="AH1870" s="359"/>
    </row>
    <row r="1871" spans="28:34" x14ac:dyDescent="0.2">
      <c r="AB1871" s="359"/>
      <c r="AC1871" s="359"/>
      <c r="AD1871" s="359"/>
      <c r="AE1871" s="359"/>
      <c r="AF1871" s="359"/>
      <c r="AG1871" s="359"/>
      <c r="AH1871" s="359"/>
    </row>
    <row r="1872" spans="28:34" x14ac:dyDescent="0.2">
      <c r="AB1872" s="359"/>
      <c r="AC1872" s="359"/>
      <c r="AD1872" s="359"/>
      <c r="AE1872" s="359"/>
      <c r="AF1872" s="359"/>
      <c r="AG1872" s="359"/>
      <c r="AH1872" s="359"/>
    </row>
    <row r="1873" spans="28:34" x14ac:dyDescent="0.2">
      <c r="AB1873" s="359"/>
      <c r="AC1873" s="359"/>
      <c r="AD1873" s="359"/>
      <c r="AE1873" s="359"/>
      <c r="AF1873" s="359"/>
      <c r="AG1873" s="359"/>
      <c r="AH1873" s="359"/>
    </row>
    <row r="1874" spans="28:34" x14ac:dyDescent="0.2">
      <c r="AB1874" s="359"/>
      <c r="AC1874" s="359"/>
      <c r="AD1874" s="359"/>
      <c r="AE1874" s="359"/>
      <c r="AF1874" s="359"/>
      <c r="AG1874" s="359"/>
      <c r="AH1874" s="359"/>
    </row>
    <row r="1875" spans="28:34" x14ac:dyDescent="0.2">
      <c r="AB1875" s="359"/>
      <c r="AC1875" s="359"/>
      <c r="AD1875" s="359"/>
      <c r="AE1875" s="359"/>
      <c r="AF1875" s="359"/>
      <c r="AG1875" s="359"/>
      <c r="AH1875" s="359"/>
    </row>
    <row r="1876" spans="28:34" x14ac:dyDescent="0.2">
      <c r="AB1876" s="359"/>
      <c r="AC1876" s="359"/>
      <c r="AD1876" s="359"/>
      <c r="AE1876" s="359"/>
      <c r="AF1876" s="359"/>
      <c r="AG1876" s="359"/>
      <c r="AH1876" s="359"/>
    </row>
    <row r="1877" spans="28:34" x14ac:dyDescent="0.2">
      <c r="AB1877" s="359"/>
      <c r="AC1877" s="359"/>
      <c r="AD1877" s="359"/>
      <c r="AE1877" s="359"/>
      <c r="AF1877" s="359"/>
      <c r="AG1877" s="359"/>
      <c r="AH1877" s="359"/>
    </row>
    <row r="1878" spans="28:34" x14ac:dyDescent="0.2">
      <c r="AB1878" s="359"/>
      <c r="AC1878" s="359"/>
      <c r="AD1878" s="359"/>
      <c r="AE1878" s="359"/>
      <c r="AF1878" s="359"/>
      <c r="AG1878" s="359"/>
      <c r="AH1878" s="359"/>
    </row>
    <row r="1879" spans="28:34" x14ac:dyDescent="0.2">
      <c r="AB1879" s="359"/>
      <c r="AC1879" s="359"/>
      <c r="AD1879" s="359"/>
      <c r="AE1879" s="359"/>
      <c r="AF1879" s="359"/>
      <c r="AG1879" s="359"/>
      <c r="AH1879" s="359"/>
    </row>
    <row r="1880" spans="28:34" x14ac:dyDescent="0.2">
      <c r="AB1880" s="359"/>
      <c r="AC1880" s="359"/>
      <c r="AD1880" s="359"/>
      <c r="AE1880" s="359"/>
      <c r="AF1880" s="359"/>
      <c r="AG1880" s="359"/>
      <c r="AH1880" s="359"/>
    </row>
    <row r="1881" spans="28:34" x14ac:dyDescent="0.2">
      <c r="AB1881" s="359"/>
      <c r="AC1881" s="359"/>
      <c r="AD1881" s="359"/>
      <c r="AE1881" s="359"/>
      <c r="AF1881" s="359"/>
      <c r="AG1881" s="359"/>
      <c r="AH1881" s="359"/>
    </row>
    <row r="1882" spans="28:34" x14ac:dyDescent="0.2">
      <c r="AB1882" s="359"/>
      <c r="AC1882" s="359"/>
      <c r="AD1882" s="359"/>
      <c r="AE1882" s="359"/>
      <c r="AF1882" s="359"/>
      <c r="AG1882" s="359"/>
      <c r="AH1882" s="359"/>
    </row>
    <row r="1883" spans="28:34" x14ac:dyDescent="0.2">
      <c r="AB1883" s="359"/>
      <c r="AC1883" s="359"/>
      <c r="AD1883" s="359"/>
      <c r="AE1883" s="359"/>
      <c r="AF1883" s="359"/>
      <c r="AG1883" s="359"/>
      <c r="AH1883" s="359"/>
    </row>
    <row r="1884" spans="28:34" x14ac:dyDescent="0.2">
      <c r="AB1884" s="359"/>
      <c r="AC1884" s="359"/>
      <c r="AD1884" s="359"/>
      <c r="AE1884" s="359"/>
      <c r="AF1884" s="359"/>
      <c r="AG1884" s="359"/>
      <c r="AH1884" s="359"/>
    </row>
    <row r="1885" spans="28:34" x14ac:dyDescent="0.2">
      <c r="AB1885" s="359"/>
      <c r="AC1885" s="359"/>
      <c r="AD1885" s="359"/>
      <c r="AE1885" s="359"/>
      <c r="AF1885" s="359"/>
      <c r="AG1885" s="359"/>
      <c r="AH1885" s="359"/>
    </row>
    <row r="1886" spans="28:34" x14ac:dyDescent="0.2">
      <c r="AB1886" s="359"/>
      <c r="AC1886" s="359"/>
      <c r="AD1886" s="359"/>
      <c r="AE1886" s="359"/>
      <c r="AF1886" s="359"/>
      <c r="AG1886" s="359"/>
      <c r="AH1886" s="359"/>
    </row>
    <row r="1887" spans="28:34" x14ac:dyDescent="0.2">
      <c r="AB1887" s="359"/>
      <c r="AC1887" s="359"/>
      <c r="AD1887" s="359"/>
      <c r="AE1887" s="359"/>
      <c r="AF1887" s="359"/>
      <c r="AG1887" s="359"/>
      <c r="AH1887" s="359"/>
    </row>
    <row r="1888" spans="28:34" x14ac:dyDescent="0.2">
      <c r="AB1888" s="359"/>
      <c r="AC1888" s="359"/>
      <c r="AD1888" s="359"/>
      <c r="AE1888" s="359"/>
      <c r="AF1888" s="359"/>
      <c r="AG1888" s="359"/>
      <c r="AH1888" s="359"/>
    </row>
    <row r="1889" spans="28:34" x14ac:dyDescent="0.2">
      <c r="AB1889" s="359"/>
      <c r="AC1889" s="359"/>
      <c r="AD1889" s="359"/>
      <c r="AE1889" s="359"/>
      <c r="AF1889" s="359"/>
      <c r="AG1889" s="359"/>
      <c r="AH1889" s="359"/>
    </row>
    <row r="1890" spans="28:34" x14ac:dyDescent="0.2">
      <c r="AB1890" s="359"/>
      <c r="AC1890" s="359"/>
      <c r="AD1890" s="359"/>
      <c r="AE1890" s="359"/>
      <c r="AF1890" s="359"/>
      <c r="AG1890" s="359"/>
      <c r="AH1890" s="359"/>
    </row>
    <row r="1891" spans="28:34" x14ac:dyDescent="0.2">
      <c r="AB1891" s="359"/>
      <c r="AC1891" s="359"/>
      <c r="AD1891" s="359"/>
      <c r="AE1891" s="359"/>
      <c r="AF1891" s="359"/>
      <c r="AG1891" s="359"/>
      <c r="AH1891" s="359"/>
    </row>
    <row r="1892" spans="28:34" x14ac:dyDescent="0.2">
      <c r="AB1892" s="359"/>
      <c r="AC1892" s="359"/>
      <c r="AD1892" s="359"/>
      <c r="AE1892" s="359"/>
      <c r="AF1892" s="359"/>
      <c r="AG1892" s="359"/>
      <c r="AH1892" s="359"/>
    </row>
    <row r="1893" spans="28:34" x14ac:dyDescent="0.2">
      <c r="AB1893" s="359"/>
      <c r="AC1893" s="359"/>
      <c r="AD1893" s="359"/>
      <c r="AE1893" s="359"/>
      <c r="AF1893" s="359"/>
      <c r="AG1893" s="359"/>
      <c r="AH1893" s="359"/>
    </row>
    <row r="1894" spans="28:34" x14ac:dyDescent="0.2">
      <c r="AB1894" s="359"/>
      <c r="AC1894" s="359"/>
      <c r="AD1894" s="359"/>
      <c r="AE1894" s="359"/>
      <c r="AF1894" s="359"/>
      <c r="AG1894" s="359"/>
      <c r="AH1894" s="359"/>
    </row>
    <row r="1895" spans="28:34" x14ac:dyDescent="0.2">
      <c r="AB1895" s="359"/>
      <c r="AC1895" s="359"/>
      <c r="AD1895" s="359"/>
      <c r="AE1895" s="359"/>
      <c r="AF1895" s="359"/>
      <c r="AG1895" s="359"/>
      <c r="AH1895" s="359"/>
    </row>
    <row r="1896" spans="28:34" x14ac:dyDescent="0.2">
      <c r="AB1896" s="359"/>
      <c r="AC1896" s="359"/>
      <c r="AD1896" s="359"/>
      <c r="AE1896" s="359"/>
      <c r="AF1896" s="359"/>
      <c r="AG1896" s="359"/>
      <c r="AH1896" s="359"/>
    </row>
    <row r="1897" spans="28:34" x14ac:dyDescent="0.2">
      <c r="AB1897" s="359"/>
      <c r="AC1897" s="359"/>
      <c r="AD1897" s="359"/>
      <c r="AE1897" s="359"/>
      <c r="AF1897" s="359"/>
      <c r="AG1897" s="359"/>
      <c r="AH1897" s="359"/>
    </row>
    <row r="1898" spans="28:34" x14ac:dyDescent="0.2">
      <c r="AB1898" s="359"/>
      <c r="AC1898" s="359"/>
      <c r="AD1898" s="359"/>
      <c r="AE1898" s="359"/>
      <c r="AF1898" s="359"/>
      <c r="AG1898" s="359"/>
      <c r="AH1898" s="359"/>
    </row>
    <row r="1899" spans="28:34" x14ac:dyDescent="0.2">
      <c r="AB1899" s="359"/>
      <c r="AC1899" s="359"/>
      <c r="AD1899" s="359"/>
      <c r="AE1899" s="359"/>
      <c r="AF1899" s="359"/>
      <c r="AG1899" s="359"/>
      <c r="AH1899" s="359"/>
    </row>
    <row r="1900" spans="28:34" x14ac:dyDescent="0.2">
      <c r="AB1900" s="359"/>
      <c r="AC1900" s="359"/>
      <c r="AD1900" s="359"/>
      <c r="AE1900" s="359"/>
      <c r="AF1900" s="359"/>
      <c r="AG1900" s="359"/>
      <c r="AH1900" s="359"/>
    </row>
    <row r="1901" spans="28:34" x14ac:dyDescent="0.2">
      <c r="AB1901" s="359"/>
      <c r="AC1901" s="359"/>
      <c r="AD1901" s="359"/>
      <c r="AE1901" s="359"/>
      <c r="AF1901" s="359"/>
      <c r="AG1901" s="359"/>
      <c r="AH1901" s="359"/>
    </row>
    <row r="1902" spans="28:34" x14ac:dyDescent="0.2">
      <c r="AB1902" s="359"/>
      <c r="AC1902" s="359"/>
      <c r="AD1902" s="359"/>
      <c r="AE1902" s="359"/>
      <c r="AF1902" s="359"/>
      <c r="AG1902" s="359"/>
      <c r="AH1902" s="359"/>
    </row>
    <row r="1903" spans="28:34" x14ac:dyDescent="0.2">
      <c r="AB1903" s="359"/>
      <c r="AC1903" s="359"/>
      <c r="AD1903" s="359"/>
      <c r="AE1903" s="359"/>
      <c r="AF1903" s="359"/>
      <c r="AG1903" s="359"/>
      <c r="AH1903" s="359"/>
    </row>
    <row r="1904" spans="28:34" x14ac:dyDescent="0.2">
      <c r="AB1904" s="359"/>
      <c r="AC1904" s="359"/>
      <c r="AD1904" s="359"/>
      <c r="AE1904" s="359"/>
      <c r="AF1904" s="359"/>
      <c r="AG1904" s="359"/>
      <c r="AH1904" s="359"/>
    </row>
    <row r="1905" spans="28:34" x14ac:dyDescent="0.2">
      <c r="AB1905" s="359"/>
      <c r="AC1905" s="359"/>
      <c r="AD1905" s="359"/>
      <c r="AE1905" s="359"/>
      <c r="AF1905" s="359"/>
      <c r="AG1905" s="359"/>
      <c r="AH1905" s="359"/>
    </row>
    <row r="1906" spans="28:34" x14ac:dyDescent="0.2">
      <c r="AB1906" s="359"/>
      <c r="AC1906" s="359"/>
      <c r="AD1906" s="359"/>
      <c r="AE1906" s="359"/>
      <c r="AF1906" s="359"/>
      <c r="AG1906" s="359"/>
      <c r="AH1906" s="359"/>
    </row>
    <row r="1907" spans="28:34" x14ac:dyDescent="0.2">
      <c r="AB1907" s="359"/>
      <c r="AC1907" s="359"/>
      <c r="AD1907" s="359"/>
      <c r="AE1907" s="359"/>
      <c r="AF1907" s="359"/>
      <c r="AG1907" s="359"/>
      <c r="AH1907" s="359"/>
    </row>
    <row r="1908" spans="28:34" x14ac:dyDescent="0.2">
      <c r="AB1908" s="359"/>
      <c r="AC1908" s="359"/>
      <c r="AD1908" s="359"/>
      <c r="AE1908" s="359"/>
      <c r="AF1908" s="359"/>
      <c r="AG1908" s="359"/>
      <c r="AH1908" s="359"/>
    </row>
    <row r="1909" spans="28:34" x14ac:dyDescent="0.2">
      <c r="AB1909" s="359"/>
      <c r="AC1909" s="359"/>
      <c r="AD1909" s="359"/>
      <c r="AE1909" s="359"/>
      <c r="AF1909" s="359"/>
      <c r="AG1909" s="359"/>
      <c r="AH1909" s="359"/>
    </row>
    <row r="1910" spans="28:34" x14ac:dyDescent="0.2">
      <c r="AB1910" s="359"/>
      <c r="AC1910" s="359"/>
      <c r="AD1910" s="359"/>
      <c r="AE1910" s="359"/>
      <c r="AF1910" s="359"/>
      <c r="AG1910" s="359"/>
      <c r="AH1910" s="359"/>
    </row>
    <row r="1911" spans="28:34" x14ac:dyDescent="0.2">
      <c r="AB1911" s="359"/>
      <c r="AC1911" s="359"/>
      <c r="AD1911" s="359"/>
      <c r="AE1911" s="359"/>
      <c r="AF1911" s="359"/>
      <c r="AG1911" s="359"/>
      <c r="AH1911" s="359"/>
    </row>
    <row r="1912" spans="28:34" x14ac:dyDescent="0.2">
      <c r="AB1912" s="359"/>
      <c r="AC1912" s="359"/>
      <c r="AD1912" s="359"/>
      <c r="AE1912" s="359"/>
      <c r="AF1912" s="359"/>
      <c r="AG1912" s="359"/>
      <c r="AH1912" s="359"/>
    </row>
    <row r="1913" spans="28:34" x14ac:dyDescent="0.2">
      <c r="AB1913" s="359"/>
      <c r="AC1913" s="359"/>
      <c r="AD1913" s="359"/>
      <c r="AE1913" s="359"/>
      <c r="AF1913" s="359"/>
      <c r="AG1913" s="359"/>
      <c r="AH1913" s="359"/>
    </row>
    <row r="1914" spans="28:34" x14ac:dyDescent="0.2">
      <c r="AB1914" s="359"/>
      <c r="AC1914" s="359"/>
      <c r="AD1914" s="359"/>
      <c r="AE1914" s="359"/>
      <c r="AF1914" s="359"/>
      <c r="AG1914" s="359"/>
      <c r="AH1914" s="359"/>
    </row>
    <row r="1915" spans="28:34" x14ac:dyDescent="0.2">
      <c r="AB1915" s="359"/>
      <c r="AC1915" s="359"/>
      <c r="AD1915" s="359"/>
      <c r="AE1915" s="359"/>
      <c r="AF1915" s="359"/>
      <c r="AG1915" s="359"/>
      <c r="AH1915" s="359"/>
    </row>
    <row r="1916" spans="28:34" x14ac:dyDescent="0.2">
      <c r="AB1916" s="359"/>
      <c r="AC1916" s="359"/>
      <c r="AD1916" s="359"/>
      <c r="AE1916" s="359"/>
      <c r="AF1916" s="359"/>
      <c r="AG1916" s="359"/>
      <c r="AH1916" s="359"/>
    </row>
    <row r="1917" spans="28:34" x14ac:dyDescent="0.2">
      <c r="AB1917" s="359"/>
      <c r="AC1917" s="359"/>
      <c r="AD1917" s="359"/>
      <c r="AE1917" s="359"/>
      <c r="AF1917" s="359"/>
      <c r="AG1917" s="359"/>
      <c r="AH1917" s="359"/>
    </row>
    <row r="1918" spans="28:34" x14ac:dyDescent="0.2">
      <c r="AB1918" s="359"/>
      <c r="AC1918" s="359"/>
      <c r="AD1918" s="359"/>
      <c r="AE1918" s="359"/>
      <c r="AF1918" s="359"/>
      <c r="AG1918" s="359"/>
      <c r="AH1918" s="359"/>
    </row>
    <row r="1919" spans="28:34" x14ac:dyDescent="0.2">
      <c r="AB1919" s="359"/>
      <c r="AC1919" s="359"/>
      <c r="AD1919" s="359"/>
      <c r="AE1919" s="359"/>
      <c r="AF1919" s="359"/>
      <c r="AG1919" s="359"/>
      <c r="AH1919" s="359"/>
    </row>
    <row r="1920" spans="28:34" x14ac:dyDescent="0.2">
      <c r="AB1920" s="359"/>
      <c r="AC1920" s="359"/>
      <c r="AD1920" s="359"/>
      <c r="AE1920" s="359"/>
      <c r="AF1920" s="359"/>
      <c r="AG1920" s="359"/>
      <c r="AH1920" s="359"/>
    </row>
    <row r="1921" spans="28:34" x14ac:dyDescent="0.2">
      <c r="AB1921" s="359"/>
      <c r="AC1921" s="359"/>
      <c r="AD1921" s="359"/>
      <c r="AE1921" s="359"/>
      <c r="AF1921" s="359"/>
      <c r="AG1921" s="359"/>
      <c r="AH1921" s="359"/>
    </row>
    <row r="1922" spans="28:34" x14ac:dyDescent="0.2">
      <c r="AB1922" s="359"/>
      <c r="AC1922" s="359"/>
      <c r="AD1922" s="359"/>
      <c r="AE1922" s="359"/>
      <c r="AF1922" s="359"/>
      <c r="AG1922" s="359"/>
      <c r="AH1922" s="359"/>
    </row>
    <row r="1923" spans="28:34" x14ac:dyDescent="0.2">
      <c r="AB1923" s="359"/>
      <c r="AC1923" s="359"/>
      <c r="AD1923" s="359"/>
      <c r="AE1923" s="359"/>
      <c r="AF1923" s="359"/>
      <c r="AG1923" s="359"/>
      <c r="AH1923" s="359"/>
    </row>
    <row r="1924" spans="28:34" x14ac:dyDescent="0.2">
      <c r="AB1924" s="359"/>
      <c r="AC1924" s="359"/>
      <c r="AD1924" s="359"/>
      <c r="AE1924" s="359"/>
      <c r="AF1924" s="359"/>
      <c r="AG1924" s="359"/>
      <c r="AH1924" s="359"/>
    </row>
    <row r="1925" spans="28:34" x14ac:dyDescent="0.2">
      <c r="AB1925" s="359"/>
      <c r="AC1925" s="359"/>
      <c r="AD1925" s="359"/>
      <c r="AE1925" s="359"/>
      <c r="AF1925" s="359"/>
      <c r="AG1925" s="359"/>
      <c r="AH1925" s="359"/>
    </row>
    <row r="1926" spans="28:34" x14ac:dyDescent="0.2">
      <c r="AB1926" s="359"/>
      <c r="AC1926" s="359"/>
      <c r="AD1926" s="359"/>
      <c r="AE1926" s="359"/>
      <c r="AF1926" s="359"/>
      <c r="AG1926" s="359"/>
      <c r="AH1926" s="359"/>
    </row>
    <row r="1927" spans="28:34" x14ac:dyDescent="0.2">
      <c r="AB1927" s="359"/>
      <c r="AC1927" s="359"/>
      <c r="AD1927" s="359"/>
      <c r="AE1927" s="359"/>
      <c r="AF1927" s="359"/>
      <c r="AG1927" s="359"/>
      <c r="AH1927" s="359"/>
    </row>
    <row r="1928" spans="28:34" x14ac:dyDescent="0.2">
      <c r="AB1928" s="359"/>
      <c r="AC1928" s="359"/>
      <c r="AD1928" s="359"/>
      <c r="AE1928" s="359"/>
      <c r="AF1928" s="359"/>
      <c r="AG1928" s="359"/>
      <c r="AH1928" s="359"/>
    </row>
    <row r="1929" spans="28:34" x14ac:dyDescent="0.2">
      <c r="AB1929" s="359"/>
      <c r="AC1929" s="359"/>
      <c r="AD1929" s="359"/>
      <c r="AE1929" s="359"/>
      <c r="AF1929" s="359"/>
      <c r="AG1929" s="359"/>
      <c r="AH1929" s="359"/>
    </row>
    <row r="1930" spans="28:34" x14ac:dyDescent="0.2">
      <c r="AB1930" s="359"/>
      <c r="AC1930" s="359"/>
      <c r="AD1930" s="359"/>
      <c r="AE1930" s="359"/>
      <c r="AF1930" s="359"/>
      <c r="AG1930" s="359"/>
      <c r="AH1930" s="359"/>
    </row>
    <row r="1931" spans="28:34" x14ac:dyDescent="0.2">
      <c r="AB1931" s="359"/>
      <c r="AC1931" s="359"/>
      <c r="AD1931" s="359"/>
      <c r="AE1931" s="359"/>
      <c r="AF1931" s="359"/>
      <c r="AG1931" s="359"/>
      <c r="AH1931" s="359"/>
    </row>
    <row r="1932" spans="28:34" x14ac:dyDescent="0.2">
      <c r="AB1932" s="359"/>
      <c r="AC1932" s="359"/>
      <c r="AD1932" s="359"/>
      <c r="AE1932" s="359"/>
      <c r="AF1932" s="359"/>
      <c r="AG1932" s="359"/>
      <c r="AH1932" s="359"/>
    </row>
    <row r="1933" spans="28:34" x14ac:dyDescent="0.2">
      <c r="AB1933" s="359"/>
      <c r="AC1933" s="359"/>
      <c r="AD1933" s="359"/>
      <c r="AE1933" s="359"/>
      <c r="AF1933" s="359"/>
      <c r="AG1933" s="359"/>
      <c r="AH1933" s="359"/>
    </row>
    <row r="1934" spans="28:34" x14ac:dyDescent="0.2">
      <c r="AB1934" s="359"/>
      <c r="AC1934" s="359"/>
      <c r="AD1934" s="359"/>
      <c r="AE1934" s="359"/>
      <c r="AF1934" s="359"/>
      <c r="AG1934" s="359"/>
      <c r="AH1934" s="359"/>
    </row>
    <row r="1935" spans="28:34" x14ac:dyDescent="0.2">
      <c r="AB1935" s="359"/>
      <c r="AC1935" s="359"/>
      <c r="AD1935" s="359"/>
      <c r="AE1935" s="359"/>
      <c r="AF1935" s="359"/>
      <c r="AG1935" s="359"/>
      <c r="AH1935" s="359"/>
    </row>
    <row r="1936" spans="28:34" x14ac:dyDescent="0.2">
      <c r="AB1936" s="359"/>
      <c r="AC1936" s="359"/>
      <c r="AD1936" s="359"/>
      <c r="AE1936" s="359"/>
      <c r="AF1936" s="359"/>
      <c r="AG1936" s="359"/>
      <c r="AH1936" s="359"/>
    </row>
    <row r="1937" spans="28:34" x14ac:dyDescent="0.2">
      <c r="AB1937" s="359"/>
      <c r="AC1937" s="359"/>
      <c r="AD1937" s="359"/>
      <c r="AE1937" s="359"/>
      <c r="AF1937" s="359"/>
      <c r="AG1937" s="359"/>
      <c r="AH1937" s="359"/>
    </row>
    <row r="1938" spans="28:34" x14ac:dyDescent="0.2">
      <c r="AB1938" s="359"/>
      <c r="AC1938" s="359"/>
      <c r="AD1938" s="359"/>
      <c r="AE1938" s="359"/>
      <c r="AF1938" s="359"/>
      <c r="AG1938" s="359"/>
      <c r="AH1938" s="359"/>
    </row>
    <row r="1939" spans="28:34" x14ac:dyDescent="0.2">
      <c r="AB1939" s="359"/>
      <c r="AC1939" s="359"/>
      <c r="AD1939" s="359"/>
      <c r="AE1939" s="359"/>
      <c r="AF1939" s="359"/>
      <c r="AG1939" s="359"/>
      <c r="AH1939" s="359"/>
    </row>
    <row r="1940" spans="28:34" x14ac:dyDescent="0.2">
      <c r="AB1940" s="359"/>
      <c r="AC1940" s="359"/>
      <c r="AD1940" s="359"/>
      <c r="AE1940" s="359"/>
      <c r="AF1940" s="359"/>
      <c r="AG1940" s="359"/>
      <c r="AH1940" s="359"/>
    </row>
    <row r="1941" spans="28:34" x14ac:dyDescent="0.2">
      <c r="AB1941" s="359"/>
      <c r="AC1941" s="359"/>
      <c r="AD1941" s="359"/>
      <c r="AE1941" s="359"/>
      <c r="AF1941" s="359"/>
      <c r="AG1941" s="359"/>
      <c r="AH1941" s="359"/>
    </row>
    <row r="1942" spans="28:34" x14ac:dyDescent="0.2">
      <c r="AB1942" s="359"/>
      <c r="AC1942" s="359"/>
      <c r="AD1942" s="359"/>
      <c r="AE1942" s="359"/>
      <c r="AF1942" s="359"/>
      <c r="AG1942" s="359"/>
      <c r="AH1942" s="359"/>
    </row>
    <row r="1943" spans="28:34" x14ac:dyDescent="0.2">
      <c r="AB1943" s="359"/>
      <c r="AC1943" s="359"/>
      <c r="AD1943" s="359"/>
      <c r="AE1943" s="359"/>
      <c r="AF1943" s="359"/>
      <c r="AG1943" s="359"/>
      <c r="AH1943" s="359"/>
    </row>
    <row r="1944" spans="28:34" x14ac:dyDescent="0.2">
      <c r="AB1944" s="359"/>
      <c r="AC1944" s="359"/>
      <c r="AD1944" s="359"/>
      <c r="AE1944" s="359"/>
      <c r="AF1944" s="359"/>
      <c r="AG1944" s="359"/>
      <c r="AH1944" s="359"/>
    </row>
    <row r="1945" spans="28:34" x14ac:dyDescent="0.2">
      <c r="AB1945" s="359"/>
      <c r="AC1945" s="359"/>
      <c r="AD1945" s="359"/>
      <c r="AE1945" s="359"/>
      <c r="AF1945" s="359"/>
      <c r="AG1945" s="359"/>
      <c r="AH1945" s="359"/>
    </row>
    <row r="1946" spans="28:34" x14ac:dyDescent="0.2">
      <c r="AB1946" s="359"/>
      <c r="AC1946" s="359"/>
      <c r="AD1946" s="359"/>
      <c r="AE1946" s="359"/>
      <c r="AF1946" s="359"/>
      <c r="AG1946" s="359"/>
      <c r="AH1946" s="359"/>
    </row>
    <row r="1947" spans="28:34" x14ac:dyDescent="0.2">
      <c r="AB1947" s="359"/>
      <c r="AC1947" s="359"/>
      <c r="AD1947" s="359"/>
      <c r="AE1947" s="359"/>
      <c r="AF1947" s="359"/>
      <c r="AG1947" s="359"/>
      <c r="AH1947" s="359"/>
    </row>
    <row r="1948" spans="28:34" x14ac:dyDescent="0.2">
      <c r="AB1948" s="359"/>
      <c r="AC1948" s="359"/>
      <c r="AD1948" s="359"/>
      <c r="AE1948" s="359"/>
      <c r="AF1948" s="359"/>
      <c r="AG1948" s="359"/>
      <c r="AH1948" s="359"/>
    </row>
    <row r="1949" spans="28:34" x14ac:dyDescent="0.2">
      <c r="AB1949" s="359"/>
      <c r="AC1949" s="359"/>
      <c r="AD1949" s="359"/>
      <c r="AE1949" s="359"/>
      <c r="AF1949" s="359"/>
      <c r="AG1949" s="359"/>
      <c r="AH1949" s="359"/>
    </row>
    <row r="1950" spans="28:34" x14ac:dyDescent="0.2">
      <c r="AB1950" s="359"/>
      <c r="AC1950" s="359"/>
      <c r="AD1950" s="359"/>
      <c r="AE1950" s="359"/>
      <c r="AF1950" s="359"/>
      <c r="AG1950" s="359"/>
      <c r="AH1950" s="359"/>
    </row>
    <row r="1951" spans="28:34" x14ac:dyDescent="0.2">
      <c r="AB1951" s="359"/>
      <c r="AC1951" s="359"/>
      <c r="AD1951" s="359"/>
      <c r="AE1951" s="359"/>
      <c r="AF1951" s="359"/>
      <c r="AG1951" s="359"/>
      <c r="AH1951" s="359"/>
    </row>
    <row r="1952" spans="28:34" x14ac:dyDescent="0.2">
      <c r="AB1952" s="359"/>
      <c r="AC1952" s="359"/>
      <c r="AD1952" s="359"/>
      <c r="AE1952" s="359"/>
      <c r="AF1952" s="359"/>
      <c r="AG1952" s="359"/>
      <c r="AH1952" s="359"/>
    </row>
    <row r="1953" spans="28:34" x14ac:dyDescent="0.2">
      <c r="AB1953" s="359"/>
      <c r="AC1953" s="359"/>
      <c r="AD1953" s="359"/>
      <c r="AE1953" s="359"/>
      <c r="AF1953" s="359"/>
      <c r="AG1953" s="359"/>
      <c r="AH1953" s="359"/>
    </row>
    <row r="1954" spans="28:34" x14ac:dyDescent="0.2">
      <c r="AB1954" s="359"/>
      <c r="AC1954" s="359"/>
      <c r="AD1954" s="359"/>
      <c r="AE1954" s="359"/>
      <c r="AF1954" s="359"/>
      <c r="AG1954" s="359"/>
      <c r="AH1954" s="359"/>
    </row>
    <row r="1955" spans="28:34" x14ac:dyDescent="0.2">
      <c r="AB1955" s="359"/>
      <c r="AC1955" s="359"/>
      <c r="AD1955" s="359"/>
      <c r="AE1955" s="359"/>
      <c r="AF1955" s="359"/>
      <c r="AG1955" s="359"/>
      <c r="AH1955" s="359"/>
    </row>
    <row r="1956" spans="28:34" x14ac:dyDescent="0.2">
      <c r="AB1956" s="359"/>
      <c r="AC1956" s="359"/>
      <c r="AD1956" s="359"/>
      <c r="AE1956" s="359"/>
      <c r="AF1956" s="359"/>
      <c r="AG1956" s="359"/>
      <c r="AH1956" s="359"/>
    </row>
    <row r="1957" spans="28:34" x14ac:dyDescent="0.2">
      <c r="AB1957" s="359"/>
      <c r="AC1957" s="359"/>
      <c r="AD1957" s="359"/>
      <c r="AE1957" s="359"/>
      <c r="AF1957" s="359"/>
      <c r="AG1957" s="359"/>
      <c r="AH1957" s="359"/>
    </row>
    <row r="1958" spans="28:34" x14ac:dyDescent="0.2">
      <c r="AB1958" s="359"/>
      <c r="AC1958" s="359"/>
      <c r="AD1958" s="359"/>
      <c r="AE1958" s="359"/>
      <c r="AF1958" s="359"/>
      <c r="AG1958" s="359"/>
      <c r="AH1958" s="359"/>
    </row>
    <row r="1959" spans="28:34" x14ac:dyDescent="0.2">
      <c r="AB1959" s="359"/>
      <c r="AC1959" s="359"/>
      <c r="AD1959" s="359"/>
      <c r="AE1959" s="359"/>
      <c r="AF1959" s="359"/>
      <c r="AG1959" s="359"/>
      <c r="AH1959" s="359"/>
    </row>
    <row r="1960" spans="28:34" x14ac:dyDescent="0.2">
      <c r="AB1960" s="359"/>
      <c r="AC1960" s="359"/>
      <c r="AD1960" s="359"/>
      <c r="AE1960" s="359"/>
      <c r="AF1960" s="359"/>
      <c r="AG1960" s="359"/>
      <c r="AH1960" s="359"/>
    </row>
    <row r="1961" spans="28:34" x14ac:dyDescent="0.2">
      <c r="AB1961" s="359"/>
      <c r="AC1961" s="359"/>
      <c r="AD1961" s="359"/>
      <c r="AE1961" s="359"/>
      <c r="AF1961" s="359"/>
      <c r="AG1961" s="359"/>
      <c r="AH1961" s="359"/>
    </row>
    <row r="1962" spans="28:34" x14ac:dyDescent="0.2">
      <c r="AB1962" s="359"/>
      <c r="AC1962" s="359"/>
      <c r="AD1962" s="359"/>
      <c r="AE1962" s="359"/>
      <c r="AF1962" s="359"/>
      <c r="AG1962" s="359"/>
      <c r="AH1962" s="359"/>
    </row>
    <row r="1963" spans="28:34" x14ac:dyDescent="0.2">
      <c r="AB1963" s="359"/>
      <c r="AC1963" s="359"/>
      <c r="AD1963" s="359"/>
      <c r="AE1963" s="359"/>
      <c r="AF1963" s="359"/>
      <c r="AG1963" s="359"/>
      <c r="AH1963" s="359"/>
    </row>
    <row r="1964" spans="28:34" x14ac:dyDescent="0.2">
      <c r="AB1964" s="359"/>
      <c r="AC1964" s="359"/>
      <c r="AD1964" s="359"/>
      <c r="AE1964" s="359"/>
      <c r="AF1964" s="359"/>
      <c r="AG1964" s="359"/>
      <c r="AH1964" s="359"/>
    </row>
    <row r="1965" spans="28:34" x14ac:dyDescent="0.2">
      <c r="AB1965" s="359"/>
      <c r="AC1965" s="359"/>
      <c r="AD1965" s="359"/>
      <c r="AE1965" s="359"/>
      <c r="AF1965" s="359"/>
      <c r="AG1965" s="359"/>
      <c r="AH1965" s="359"/>
    </row>
    <row r="1966" spans="28:34" x14ac:dyDescent="0.2">
      <c r="AB1966" s="359"/>
      <c r="AC1966" s="359"/>
      <c r="AD1966" s="359"/>
      <c r="AE1966" s="359"/>
      <c r="AF1966" s="359"/>
      <c r="AG1966" s="359"/>
      <c r="AH1966" s="359"/>
    </row>
    <row r="1967" spans="28:34" x14ac:dyDescent="0.2">
      <c r="AB1967" s="359"/>
      <c r="AC1967" s="359"/>
      <c r="AD1967" s="359"/>
      <c r="AE1967" s="359"/>
      <c r="AF1967" s="359"/>
      <c r="AG1967" s="359"/>
      <c r="AH1967" s="359"/>
    </row>
    <row r="1968" spans="28:34" x14ac:dyDescent="0.2">
      <c r="AB1968" s="359"/>
      <c r="AC1968" s="359"/>
      <c r="AD1968" s="359"/>
      <c r="AE1968" s="359"/>
      <c r="AF1968" s="359"/>
      <c r="AG1968" s="359"/>
      <c r="AH1968" s="359"/>
    </row>
    <row r="1969" spans="28:34" x14ac:dyDescent="0.2">
      <c r="AB1969" s="359"/>
      <c r="AC1969" s="359"/>
      <c r="AD1969" s="359"/>
      <c r="AE1969" s="359"/>
      <c r="AF1969" s="359"/>
      <c r="AG1969" s="359"/>
      <c r="AH1969" s="359"/>
    </row>
    <row r="1970" spans="28:34" x14ac:dyDescent="0.2">
      <c r="AB1970" s="359"/>
      <c r="AC1970" s="359"/>
      <c r="AD1970" s="359"/>
      <c r="AE1970" s="359"/>
      <c r="AF1970" s="359"/>
      <c r="AG1970" s="359"/>
      <c r="AH1970" s="359"/>
    </row>
    <row r="1971" spans="28:34" x14ac:dyDescent="0.2">
      <c r="AB1971" s="359"/>
      <c r="AC1971" s="359"/>
      <c r="AD1971" s="359"/>
      <c r="AE1971" s="359"/>
      <c r="AF1971" s="359"/>
      <c r="AG1971" s="359"/>
      <c r="AH1971" s="359"/>
    </row>
    <row r="1972" spans="28:34" x14ac:dyDescent="0.2">
      <c r="AB1972" s="359"/>
      <c r="AC1972" s="359"/>
      <c r="AD1972" s="359"/>
      <c r="AE1972" s="359"/>
      <c r="AF1972" s="359"/>
      <c r="AG1972" s="359"/>
      <c r="AH1972" s="359"/>
    </row>
    <row r="1973" spans="28:34" x14ac:dyDescent="0.2">
      <c r="AB1973" s="359"/>
      <c r="AC1973" s="359"/>
      <c r="AD1973" s="359"/>
      <c r="AE1973" s="359"/>
      <c r="AF1973" s="359"/>
      <c r="AG1973" s="359"/>
      <c r="AH1973" s="359"/>
    </row>
    <row r="1974" spans="28:34" x14ac:dyDescent="0.2">
      <c r="AB1974" s="359"/>
      <c r="AC1974" s="359"/>
      <c r="AD1974" s="359"/>
      <c r="AE1974" s="359"/>
      <c r="AF1974" s="359"/>
      <c r="AG1974" s="359"/>
      <c r="AH1974" s="359"/>
    </row>
    <row r="1975" spans="28:34" x14ac:dyDescent="0.2">
      <c r="AB1975" s="359"/>
      <c r="AC1975" s="359"/>
      <c r="AD1975" s="359"/>
      <c r="AE1975" s="359"/>
      <c r="AF1975" s="359"/>
      <c r="AG1975" s="359"/>
      <c r="AH1975" s="359"/>
    </row>
    <row r="1976" spans="28:34" x14ac:dyDescent="0.2">
      <c r="AB1976" s="359"/>
      <c r="AC1976" s="359"/>
      <c r="AD1976" s="359"/>
      <c r="AE1976" s="359"/>
      <c r="AF1976" s="359"/>
      <c r="AG1976" s="359"/>
      <c r="AH1976" s="359"/>
    </row>
    <row r="1977" spans="28:34" x14ac:dyDescent="0.2">
      <c r="AB1977" s="359"/>
      <c r="AC1977" s="359"/>
      <c r="AD1977" s="359"/>
      <c r="AE1977" s="359"/>
      <c r="AF1977" s="359"/>
      <c r="AG1977" s="359"/>
      <c r="AH1977" s="359"/>
    </row>
    <row r="1978" spans="28:34" x14ac:dyDescent="0.2">
      <c r="AB1978" s="359"/>
      <c r="AC1978" s="359"/>
      <c r="AD1978" s="359"/>
      <c r="AE1978" s="359"/>
      <c r="AF1978" s="359"/>
      <c r="AG1978" s="359"/>
      <c r="AH1978" s="359"/>
    </row>
    <row r="1979" spans="28:34" x14ac:dyDescent="0.2">
      <c r="AB1979" s="359"/>
      <c r="AC1979" s="359"/>
      <c r="AD1979" s="359"/>
      <c r="AE1979" s="359"/>
      <c r="AF1979" s="359"/>
      <c r="AG1979" s="359"/>
      <c r="AH1979" s="359"/>
    </row>
    <row r="1980" spans="28:34" x14ac:dyDescent="0.2">
      <c r="AB1980" s="359"/>
      <c r="AC1980" s="359"/>
      <c r="AD1980" s="359"/>
      <c r="AE1980" s="359"/>
      <c r="AF1980" s="359"/>
      <c r="AG1980" s="359"/>
      <c r="AH1980" s="359"/>
    </row>
    <row r="1981" spans="28:34" x14ac:dyDescent="0.2">
      <c r="AB1981" s="359"/>
      <c r="AC1981" s="359"/>
      <c r="AD1981" s="359"/>
      <c r="AE1981" s="359"/>
      <c r="AF1981" s="359"/>
      <c r="AG1981" s="359"/>
      <c r="AH1981" s="359"/>
    </row>
    <row r="1982" spans="28:34" x14ac:dyDescent="0.2">
      <c r="AB1982" s="359"/>
      <c r="AC1982" s="359"/>
      <c r="AD1982" s="359"/>
      <c r="AE1982" s="359"/>
      <c r="AF1982" s="359"/>
      <c r="AG1982" s="359"/>
      <c r="AH1982" s="359"/>
    </row>
    <row r="1983" spans="28:34" x14ac:dyDescent="0.2">
      <c r="AB1983" s="359"/>
      <c r="AC1983" s="359"/>
      <c r="AD1983" s="359"/>
      <c r="AE1983" s="359"/>
      <c r="AF1983" s="359"/>
      <c r="AG1983" s="359"/>
      <c r="AH1983" s="359"/>
    </row>
    <row r="1984" spans="28:34" x14ac:dyDescent="0.2">
      <c r="AB1984" s="359"/>
      <c r="AC1984" s="359"/>
      <c r="AD1984" s="359"/>
      <c r="AE1984" s="359"/>
      <c r="AF1984" s="359"/>
      <c r="AG1984" s="359"/>
      <c r="AH1984" s="359"/>
    </row>
    <row r="1985" spans="28:34" x14ac:dyDescent="0.2">
      <c r="AB1985" s="359"/>
      <c r="AC1985" s="359"/>
      <c r="AD1985" s="359"/>
      <c r="AE1985" s="359"/>
      <c r="AF1985" s="359"/>
      <c r="AG1985" s="359"/>
      <c r="AH1985" s="359"/>
    </row>
    <row r="1986" spans="28:34" x14ac:dyDescent="0.2">
      <c r="AB1986" s="359"/>
      <c r="AC1986" s="359"/>
      <c r="AD1986" s="359"/>
      <c r="AE1986" s="359"/>
      <c r="AF1986" s="359"/>
      <c r="AG1986" s="359"/>
      <c r="AH1986" s="359"/>
    </row>
    <row r="1987" spans="28:34" x14ac:dyDescent="0.2">
      <c r="AB1987" s="359"/>
      <c r="AC1987" s="359"/>
      <c r="AD1987" s="359"/>
      <c r="AE1987" s="359"/>
      <c r="AF1987" s="359"/>
      <c r="AG1987" s="359"/>
      <c r="AH1987" s="359"/>
    </row>
    <row r="1988" spans="28:34" x14ac:dyDescent="0.2">
      <c r="AB1988" s="359"/>
      <c r="AC1988" s="359"/>
      <c r="AD1988" s="359"/>
      <c r="AE1988" s="359"/>
      <c r="AF1988" s="359"/>
      <c r="AG1988" s="359"/>
      <c r="AH1988" s="359"/>
    </row>
    <row r="1989" spans="28:34" x14ac:dyDescent="0.2">
      <c r="AB1989" s="359"/>
      <c r="AC1989" s="359"/>
      <c r="AD1989" s="359"/>
      <c r="AE1989" s="359"/>
      <c r="AF1989" s="359"/>
      <c r="AG1989" s="359"/>
      <c r="AH1989" s="359"/>
    </row>
    <row r="1990" spans="28:34" x14ac:dyDescent="0.2">
      <c r="AB1990" s="359"/>
      <c r="AC1990" s="359"/>
      <c r="AD1990" s="359"/>
      <c r="AE1990" s="359"/>
      <c r="AF1990" s="359"/>
      <c r="AG1990" s="359"/>
      <c r="AH1990" s="359"/>
    </row>
    <row r="1991" spans="28:34" x14ac:dyDescent="0.2">
      <c r="AB1991" s="359"/>
      <c r="AC1991" s="359"/>
      <c r="AD1991" s="359"/>
      <c r="AE1991" s="359"/>
      <c r="AF1991" s="359"/>
      <c r="AG1991" s="359"/>
      <c r="AH1991" s="359"/>
    </row>
    <row r="1992" spans="28:34" x14ac:dyDescent="0.2">
      <c r="AB1992" s="359"/>
      <c r="AC1992" s="359"/>
      <c r="AD1992" s="359"/>
      <c r="AE1992" s="359"/>
      <c r="AF1992" s="359"/>
      <c r="AG1992" s="359"/>
      <c r="AH1992" s="359"/>
    </row>
    <row r="1993" spans="28:34" x14ac:dyDescent="0.2">
      <c r="AB1993" s="359"/>
      <c r="AC1993" s="359"/>
      <c r="AD1993" s="359"/>
      <c r="AE1993" s="359"/>
      <c r="AF1993" s="359"/>
      <c r="AG1993" s="359"/>
      <c r="AH1993" s="359"/>
    </row>
    <row r="1994" spans="28:34" x14ac:dyDescent="0.2">
      <c r="AB1994" s="359"/>
      <c r="AC1994" s="359"/>
      <c r="AD1994" s="359"/>
      <c r="AE1994" s="359"/>
      <c r="AF1994" s="359"/>
      <c r="AG1994" s="359"/>
      <c r="AH1994" s="359"/>
    </row>
    <row r="1995" spans="28:34" x14ac:dyDescent="0.2">
      <c r="AB1995" s="359"/>
      <c r="AC1995" s="359"/>
      <c r="AD1995" s="359"/>
      <c r="AE1995" s="359"/>
      <c r="AF1995" s="359"/>
      <c r="AG1995" s="359"/>
      <c r="AH1995" s="359"/>
    </row>
    <row r="1996" spans="28:34" x14ac:dyDescent="0.2">
      <c r="AB1996" s="359"/>
      <c r="AC1996" s="359"/>
      <c r="AD1996" s="359"/>
      <c r="AE1996" s="359"/>
      <c r="AF1996" s="359"/>
      <c r="AG1996" s="359"/>
      <c r="AH1996" s="359"/>
    </row>
    <row r="1997" spans="28:34" x14ac:dyDescent="0.2">
      <c r="AB1997" s="359"/>
      <c r="AC1997" s="359"/>
      <c r="AD1997" s="359"/>
      <c r="AE1997" s="359"/>
      <c r="AF1997" s="359"/>
      <c r="AG1997" s="359"/>
      <c r="AH1997" s="359"/>
    </row>
    <row r="1998" spans="28:34" x14ac:dyDescent="0.2">
      <c r="AB1998" s="359"/>
      <c r="AC1998" s="359"/>
      <c r="AD1998" s="359"/>
      <c r="AE1998" s="359"/>
      <c r="AF1998" s="359"/>
      <c r="AG1998" s="359"/>
      <c r="AH1998" s="359"/>
    </row>
    <row r="1999" spans="28:34" x14ac:dyDescent="0.2">
      <c r="AB1999" s="359"/>
      <c r="AC1999" s="359"/>
      <c r="AD1999" s="359"/>
      <c r="AE1999" s="359"/>
      <c r="AF1999" s="359"/>
      <c r="AG1999" s="359"/>
      <c r="AH1999" s="359"/>
    </row>
    <row r="2000" spans="28:34" x14ac:dyDescent="0.2">
      <c r="AB2000" s="359"/>
      <c r="AC2000" s="359"/>
      <c r="AD2000" s="359"/>
      <c r="AE2000" s="359"/>
      <c r="AF2000" s="359"/>
      <c r="AG2000" s="359"/>
      <c r="AH2000" s="359"/>
    </row>
    <row r="2001" spans="28:34" x14ac:dyDescent="0.2">
      <c r="AB2001" s="359"/>
      <c r="AC2001" s="359"/>
      <c r="AD2001" s="359"/>
      <c r="AE2001" s="359"/>
      <c r="AF2001" s="359"/>
      <c r="AG2001" s="359"/>
      <c r="AH2001" s="359"/>
    </row>
    <row r="2002" spans="28:34" x14ac:dyDescent="0.2">
      <c r="AB2002" s="359"/>
      <c r="AC2002" s="359"/>
      <c r="AD2002" s="359"/>
      <c r="AE2002" s="359"/>
      <c r="AF2002" s="359"/>
      <c r="AG2002" s="359"/>
      <c r="AH2002" s="359"/>
    </row>
    <row r="2003" spans="28:34" x14ac:dyDescent="0.2">
      <c r="AB2003" s="359"/>
      <c r="AC2003" s="359"/>
      <c r="AD2003" s="359"/>
      <c r="AE2003" s="359"/>
      <c r="AF2003" s="359"/>
      <c r="AG2003" s="359"/>
      <c r="AH2003" s="359"/>
    </row>
    <row r="2004" spans="28:34" x14ac:dyDescent="0.2">
      <c r="AB2004" s="359"/>
      <c r="AC2004" s="359"/>
      <c r="AD2004" s="359"/>
      <c r="AE2004" s="359"/>
      <c r="AF2004" s="359"/>
      <c r="AG2004" s="359"/>
      <c r="AH2004" s="359"/>
    </row>
    <row r="2005" spans="28:34" x14ac:dyDescent="0.2">
      <c r="AB2005" s="359"/>
      <c r="AC2005" s="359"/>
      <c r="AD2005" s="359"/>
      <c r="AE2005" s="359"/>
      <c r="AF2005" s="359"/>
      <c r="AG2005" s="359"/>
      <c r="AH2005" s="359"/>
    </row>
    <row r="2006" spans="28:34" x14ac:dyDescent="0.2">
      <c r="AB2006" s="359"/>
      <c r="AC2006" s="359"/>
      <c r="AD2006" s="359"/>
      <c r="AE2006" s="359"/>
      <c r="AF2006" s="359"/>
      <c r="AG2006" s="359"/>
      <c r="AH2006" s="359"/>
    </row>
    <row r="2007" spans="28:34" x14ac:dyDescent="0.2">
      <c r="AB2007" s="359"/>
      <c r="AC2007" s="359"/>
      <c r="AD2007" s="359"/>
      <c r="AE2007" s="359"/>
      <c r="AF2007" s="359"/>
      <c r="AG2007" s="359"/>
      <c r="AH2007" s="359"/>
    </row>
    <row r="2008" spans="28:34" x14ac:dyDescent="0.2">
      <c r="AB2008" s="359"/>
      <c r="AC2008" s="359"/>
      <c r="AD2008" s="359"/>
      <c r="AE2008" s="359"/>
      <c r="AF2008" s="359"/>
      <c r="AG2008" s="359"/>
      <c r="AH2008" s="359"/>
    </row>
    <row r="2009" spans="28:34" x14ac:dyDescent="0.2">
      <c r="AB2009" s="359"/>
      <c r="AC2009" s="359"/>
      <c r="AD2009" s="359"/>
      <c r="AE2009" s="359"/>
      <c r="AF2009" s="359"/>
      <c r="AG2009" s="359"/>
      <c r="AH2009" s="359"/>
    </row>
    <row r="2010" spans="28:34" x14ac:dyDescent="0.2">
      <c r="AB2010" s="359"/>
      <c r="AC2010" s="359"/>
      <c r="AD2010" s="359"/>
      <c r="AE2010" s="359"/>
      <c r="AF2010" s="359"/>
      <c r="AG2010" s="359"/>
      <c r="AH2010" s="359"/>
    </row>
    <row r="2011" spans="28:34" x14ac:dyDescent="0.2">
      <c r="AB2011" s="359"/>
      <c r="AC2011" s="359"/>
      <c r="AD2011" s="359"/>
      <c r="AE2011" s="359"/>
      <c r="AF2011" s="359"/>
      <c r="AG2011" s="359"/>
      <c r="AH2011" s="359"/>
    </row>
    <row r="2012" spans="28:34" x14ac:dyDescent="0.2">
      <c r="AB2012" s="359"/>
      <c r="AC2012" s="359"/>
      <c r="AD2012" s="359"/>
      <c r="AE2012" s="359"/>
      <c r="AF2012" s="359"/>
      <c r="AG2012" s="359"/>
      <c r="AH2012" s="359"/>
    </row>
    <row r="2013" spans="28:34" x14ac:dyDescent="0.2">
      <c r="AB2013" s="359"/>
      <c r="AC2013" s="359"/>
      <c r="AD2013" s="359"/>
      <c r="AE2013" s="359"/>
      <c r="AF2013" s="359"/>
      <c r="AG2013" s="359"/>
      <c r="AH2013" s="359"/>
    </row>
    <row r="2014" spans="28:34" x14ac:dyDescent="0.2">
      <c r="AB2014" s="359"/>
      <c r="AC2014" s="359"/>
      <c r="AD2014" s="359"/>
      <c r="AE2014" s="359"/>
      <c r="AF2014" s="359"/>
      <c r="AG2014" s="359"/>
      <c r="AH2014" s="359"/>
    </row>
    <row r="2015" spans="28:34" x14ac:dyDescent="0.2">
      <c r="AB2015" s="359"/>
      <c r="AC2015" s="359"/>
      <c r="AD2015" s="359"/>
      <c r="AE2015" s="359"/>
      <c r="AF2015" s="359"/>
      <c r="AG2015" s="359"/>
      <c r="AH2015" s="359"/>
    </row>
    <row r="2016" spans="28:34" x14ac:dyDescent="0.2">
      <c r="AB2016" s="359"/>
      <c r="AC2016" s="359"/>
      <c r="AD2016" s="359"/>
      <c r="AE2016" s="359"/>
      <c r="AF2016" s="359"/>
      <c r="AG2016" s="359"/>
      <c r="AH2016" s="359"/>
    </row>
    <row r="2017" spans="28:34" x14ac:dyDescent="0.2">
      <c r="AB2017" s="359"/>
      <c r="AC2017" s="359"/>
      <c r="AD2017" s="359"/>
      <c r="AE2017" s="359"/>
      <c r="AF2017" s="359"/>
      <c r="AG2017" s="359"/>
      <c r="AH2017" s="359"/>
    </row>
    <row r="2018" spans="28:34" x14ac:dyDescent="0.2">
      <c r="AB2018" s="359"/>
      <c r="AC2018" s="359"/>
      <c r="AD2018" s="359"/>
      <c r="AE2018" s="359"/>
      <c r="AF2018" s="359"/>
      <c r="AG2018" s="359"/>
      <c r="AH2018" s="359"/>
    </row>
    <row r="2019" spans="28:34" x14ac:dyDescent="0.2">
      <c r="AB2019" s="359"/>
      <c r="AC2019" s="359"/>
      <c r="AD2019" s="359"/>
      <c r="AE2019" s="359"/>
      <c r="AF2019" s="359"/>
      <c r="AG2019" s="359"/>
      <c r="AH2019" s="359"/>
    </row>
    <row r="2020" spans="28:34" x14ac:dyDescent="0.2">
      <c r="AB2020" s="359"/>
      <c r="AC2020" s="359"/>
      <c r="AD2020" s="359"/>
      <c r="AE2020" s="359"/>
      <c r="AF2020" s="359"/>
      <c r="AG2020" s="359"/>
      <c r="AH2020" s="359"/>
    </row>
    <row r="2021" spans="28:34" x14ac:dyDescent="0.2">
      <c r="AB2021" s="359"/>
      <c r="AC2021" s="359"/>
      <c r="AD2021" s="359"/>
      <c r="AE2021" s="359"/>
      <c r="AF2021" s="359"/>
      <c r="AG2021" s="359"/>
      <c r="AH2021" s="359"/>
    </row>
    <row r="2022" spans="28:34" x14ac:dyDescent="0.2">
      <c r="AB2022" s="359"/>
      <c r="AC2022" s="359"/>
      <c r="AD2022" s="359"/>
      <c r="AE2022" s="359"/>
      <c r="AF2022" s="359"/>
      <c r="AG2022" s="359"/>
      <c r="AH2022" s="359"/>
    </row>
    <row r="2023" spans="28:34" x14ac:dyDescent="0.2">
      <c r="AB2023" s="359"/>
      <c r="AC2023" s="359"/>
      <c r="AD2023" s="359"/>
      <c r="AE2023" s="359"/>
      <c r="AF2023" s="359"/>
      <c r="AG2023" s="359"/>
      <c r="AH2023" s="359"/>
    </row>
    <row r="2024" spans="28:34" x14ac:dyDescent="0.2">
      <c r="AB2024" s="359"/>
      <c r="AC2024" s="359"/>
      <c r="AD2024" s="359"/>
      <c r="AE2024" s="359"/>
      <c r="AF2024" s="359"/>
      <c r="AG2024" s="359"/>
      <c r="AH2024" s="359"/>
    </row>
    <row r="2025" spans="28:34" x14ac:dyDescent="0.2">
      <c r="AB2025" s="359"/>
      <c r="AC2025" s="359"/>
      <c r="AD2025" s="359"/>
      <c r="AE2025" s="359"/>
      <c r="AF2025" s="359"/>
      <c r="AG2025" s="359"/>
      <c r="AH2025" s="359"/>
    </row>
    <row r="2026" spans="28:34" x14ac:dyDescent="0.2">
      <c r="AB2026" s="359"/>
      <c r="AC2026" s="359"/>
      <c r="AD2026" s="359"/>
      <c r="AE2026" s="359"/>
      <c r="AF2026" s="359"/>
      <c r="AG2026" s="359"/>
      <c r="AH2026" s="359"/>
    </row>
    <row r="2027" spans="28:34" x14ac:dyDescent="0.2">
      <c r="AB2027" s="359"/>
      <c r="AC2027" s="359"/>
      <c r="AD2027" s="359"/>
      <c r="AE2027" s="359"/>
      <c r="AF2027" s="359"/>
      <c r="AG2027" s="359"/>
      <c r="AH2027" s="359"/>
    </row>
    <row r="2028" spans="28:34" x14ac:dyDescent="0.2">
      <c r="AB2028" s="359"/>
      <c r="AC2028" s="359"/>
      <c r="AD2028" s="359"/>
      <c r="AE2028" s="359"/>
      <c r="AF2028" s="359"/>
      <c r="AG2028" s="359"/>
      <c r="AH2028" s="359"/>
    </row>
    <row r="2029" spans="28:34" x14ac:dyDescent="0.2">
      <c r="AB2029" s="359"/>
      <c r="AC2029" s="359"/>
      <c r="AD2029" s="359"/>
      <c r="AE2029" s="359"/>
      <c r="AF2029" s="359"/>
      <c r="AG2029" s="359"/>
      <c r="AH2029" s="359"/>
    </row>
    <row r="2030" spans="28:34" x14ac:dyDescent="0.2">
      <c r="AB2030" s="359"/>
      <c r="AC2030" s="359"/>
      <c r="AD2030" s="359"/>
      <c r="AE2030" s="359"/>
      <c r="AF2030" s="359"/>
      <c r="AG2030" s="359"/>
      <c r="AH2030" s="359"/>
    </row>
    <row r="2031" spans="28:34" x14ac:dyDescent="0.2">
      <c r="AB2031" s="359"/>
      <c r="AC2031" s="359"/>
      <c r="AD2031" s="359"/>
      <c r="AE2031" s="359"/>
      <c r="AF2031" s="359"/>
      <c r="AG2031" s="359"/>
      <c r="AH2031" s="359"/>
    </row>
    <row r="2032" spans="28:34" x14ac:dyDescent="0.2">
      <c r="AB2032" s="359"/>
      <c r="AC2032" s="359"/>
      <c r="AD2032" s="359"/>
      <c r="AE2032" s="359"/>
      <c r="AF2032" s="359"/>
      <c r="AG2032" s="359"/>
      <c r="AH2032" s="359"/>
    </row>
    <row r="2033" spans="28:34" x14ac:dyDescent="0.2">
      <c r="AB2033" s="359"/>
      <c r="AC2033" s="359"/>
      <c r="AD2033" s="359"/>
      <c r="AE2033" s="359"/>
      <c r="AF2033" s="359"/>
      <c r="AG2033" s="359"/>
      <c r="AH2033" s="359"/>
    </row>
    <row r="2034" spans="28:34" x14ac:dyDescent="0.2">
      <c r="AB2034" s="359"/>
      <c r="AC2034" s="359"/>
      <c r="AD2034" s="359"/>
      <c r="AE2034" s="359"/>
      <c r="AF2034" s="359"/>
      <c r="AG2034" s="359"/>
      <c r="AH2034" s="359"/>
    </row>
    <row r="2035" spans="28:34" x14ac:dyDescent="0.2">
      <c r="AB2035" s="359"/>
      <c r="AC2035" s="359"/>
      <c r="AD2035" s="359"/>
      <c r="AE2035" s="359"/>
      <c r="AF2035" s="359"/>
      <c r="AG2035" s="359"/>
      <c r="AH2035" s="359"/>
    </row>
    <row r="2036" spans="28:34" x14ac:dyDescent="0.2">
      <c r="AB2036" s="359"/>
      <c r="AC2036" s="359"/>
      <c r="AD2036" s="359"/>
      <c r="AE2036" s="359"/>
      <c r="AF2036" s="359"/>
      <c r="AG2036" s="359"/>
      <c r="AH2036" s="359"/>
    </row>
    <row r="2037" spans="28:34" x14ac:dyDescent="0.2">
      <c r="AB2037" s="359"/>
      <c r="AC2037" s="359"/>
      <c r="AD2037" s="359"/>
      <c r="AE2037" s="359"/>
      <c r="AF2037" s="359"/>
      <c r="AG2037" s="359"/>
      <c r="AH2037" s="359"/>
    </row>
    <row r="2038" spans="28:34" x14ac:dyDescent="0.2">
      <c r="AB2038" s="359"/>
      <c r="AC2038" s="359"/>
      <c r="AD2038" s="359"/>
      <c r="AE2038" s="359"/>
      <c r="AF2038" s="359"/>
      <c r="AG2038" s="359"/>
      <c r="AH2038" s="359"/>
    </row>
    <row r="2039" spans="28:34" x14ac:dyDescent="0.2">
      <c r="AB2039" s="359"/>
      <c r="AC2039" s="359"/>
      <c r="AD2039" s="359"/>
      <c r="AE2039" s="359"/>
      <c r="AF2039" s="359"/>
      <c r="AG2039" s="359"/>
      <c r="AH2039" s="359"/>
    </row>
    <row r="2040" spans="28:34" x14ac:dyDescent="0.2">
      <c r="AB2040" s="359"/>
      <c r="AC2040" s="359"/>
      <c r="AD2040" s="359"/>
      <c r="AE2040" s="359"/>
      <c r="AF2040" s="359"/>
      <c r="AG2040" s="359"/>
      <c r="AH2040" s="359"/>
    </row>
    <row r="2041" spans="28:34" x14ac:dyDescent="0.2">
      <c r="AB2041" s="359"/>
      <c r="AC2041" s="359"/>
      <c r="AD2041" s="359"/>
      <c r="AE2041" s="359"/>
      <c r="AF2041" s="359"/>
      <c r="AG2041" s="359"/>
      <c r="AH2041" s="359"/>
    </row>
    <row r="2042" spans="28:34" x14ac:dyDescent="0.2">
      <c r="AB2042" s="359"/>
      <c r="AC2042" s="359"/>
      <c r="AD2042" s="359"/>
      <c r="AE2042" s="359"/>
      <c r="AF2042" s="359"/>
      <c r="AG2042" s="359"/>
      <c r="AH2042" s="359"/>
    </row>
    <row r="2043" spans="28:34" x14ac:dyDescent="0.2">
      <c r="AB2043" s="359"/>
      <c r="AC2043" s="359"/>
      <c r="AD2043" s="359"/>
      <c r="AE2043" s="359"/>
      <c r="AF2043" s="359"/>
      <c r="AG2043" s="359"/>
      <c r="AH2043" s="359"/>
    </row>
    <row r="2044" spans="28:34" x14ac:dyDescent="0.2">
      <c r="AB2044" s="359"/>
      <c r="AC2044" s="359"/>
      <c r="AD2044" s="359"/>
      <c r="AE2044" s="359"/>
      <c r="AF2044" s="359"/>
      <c r="AG2044" s="359"/>
      <c r="AH2044" s="359"/>
    </row>
    <row r="2045" spans="28:34" x14ac:dyDescent="0.2">
      <c r="AB2045" s="359"/>
      <c r="AC2045" s="359"/>
      <c r="AD2045" s="359"/>
      <c r="AE2045" s="359"/>
      <c r="AF2045" s="359"/>
      <c r="AG2045" s="359"/>
      <c r="AH2045" s="359"/>
    </row>
    <row r="2046" spans="28:34" x14ac:dyDescent="0.2">
      <c r="AB2046" s="359"/>
      <c r="AC2046" s="359"/>
      <c r="AD2046" s="359"/>
      <c r="AE2046" s="359"/>
      <c r="AF2046" s="359"/>
      <c r="AG2046" s="359"/>
      <c r="AH2046" s="359"/>
    </row>
    <row r="2047" spans="28:34" x14ac:dyDescent="0.2">
      <c r="AB2047" s="359"/>
      <c r="AC2047" s="359"/>
      <c r="AD2047" s="359"/>
      <c r="AE2047" s="359"/>
      <c r="AF2047" s="359"/>
      <c r="AG2047" s="359"/>
      <c r="AH2047" s="359"/>
    </row>
    <row r="2048" spans="28:34" x14ac:dyDescent="0.2">
      <c r="AB2048" s="359"/>
      <c r="AC2048" s="359"/>
      <c r="AD2048" s="359"/>
      <c r="AE2048" s="359"/>
      <c r="AF2048" s="359"/>
      <c r="AG2048" s="359"/>
      <c r="AH2048" s="359"/>
    </row>
    <row r="2049" spans="28:34" x14ac:dyDescent="0.2">
      <c r="AB2049" s="359"/>
      <c r="AC2049" s="359"/>
      <c r="AD2049" s="359"/>
      <c r="AE2049" s="359"/>
      <c r="AF2049" s="359"/>
      <c r="AG2049" s="359"/>
      <c r="AH2049" s="359"/>
    </row>
    <row r="2050" spans="28:34" x14ac:dyDescent="0.2">
      <c r="AB2050" s="359"/>
      <c r="AC2050" s="359"/>
      <c r="AD2050" s="359"/>
      <c r="AE2050" s="359"/>
      <c r="AF2050" s="359"/>
      <c r="AG2050" s="359"/>
      <c r="AH2050" s="359"/>
    </row>
    <row r="2051" spans="28:34" x14ac:dyDescent="0.2">
      <c r="AB2051" s="359"/>
      <c r="AC2051" s="359"/>
      <c r="AD2051" s="359"/>
      <c r="AE2051" s="359"/>
      <c r="AF2051" s="359"/>
      <c r="AG2051" s="359"/>
      <c r="AH2051" s="359"/>
    </row>
    <row r="2052" spans="28:34" x14ac:dyDescent="0.2">
      <c r="AB2052" s="359"/>
      <c r="AC2052" s="359"/>
      <c r="AD2052" s="359"/>
      <c r="AE2052" s="359"/>
      <c r="AF2052" s="359"/>
      <c r="AG2052" s="359"/>
      <c r="AH2052" s="359"/>
    </row>
    <row r="2053" spans="28:34" x14ac:dyDescent="0.2">
      <c r="AB2053" s="359"/>
      <c r="AC2053" s="359"/>
      <c r="AD2053" s="359"/>
      <c r="AE2053" s="359"/>
      <c r="AF2053" s="359"/>
      <c r="AG2053" s="359"/>
      <c r="AH2053" s="359"/>
    </row>
    <row r="2054" spans="28:34" x14ac:dyDescent="0.2">
      <c r="AB2054" s="359"/>
      <c r="AC2054" s="359"/>
      <c r="AD2054" s="359"/>
      <c r="AE2054" s="359"/>
      <c r="AF2054" s="359"/>
      <c r="AG2054" s="359"/>
      <c r="AH2054" s="359"/>
    </row>
    <row r="2055" spans="28:34" x14ac:dyDescent="0.2">
      <c r="AB2055" s="359"/>
      <c r="AC2055" s="359"/>
      <c r="AD2055" s="359"/>
      <c r="AE2055" s="359"/>
      <c r="AF2055" s="359"/>
      <c r="AG2055" s="359"/>
      <c r="AH2055" s="359"/>
    </row>
    <row r="2056" spans="28:34" x14ac:dyDescent="0.2">
      <c r="AB2056" s="359"/>
      <c r="AC2056" s="359"/>
      <c r="AD2056" s="359"/>
      <c r="AE2056" s="359"/>
      <c r="AF2056" s="359"/>
      <c r="AG2056" s="359"/>
      <c r="AH2056" s="359"/>
    </row>
    <row r="2057" spans="28:34" x14ac:dyDescent="0.2">
      <c r="AB2057" s="359"/>
      <c r="AC2057" s="359"/>
      <c r="AD2057" s="359"/>
      <c r="AE2057" s="359"/>
      <c r="AF2057" s="359"/>
      <c r="AG2057" s="359"/>
      <c r="AH2057" s="359"/>
    </row>
    <row r="2058" spans="28:34" x14ac:dyDescent="0.2">
      <c r="AB2058" s="359"/>
      <c r="AC2058" s="359"/>
      <c r="AD2058" s="359"/>
      <c r="AE2058" s="359"/>
      <c r="AF2058" s="359"/>
      <c r="AG2058" s="359"/>
      <c r="AH2058" s="359"/>
    </row>
    <row r="2059" spans="28:34" x14ac:dyDescent="0.2">
      <c r="AB2059" s="359"/>
      <c r="AC2059" s="359"/>
      <c r="AD2059" s="359"/>
      <c r="AE2059" s="359"/>
      <c r="AF2059" s="359"/>
      <c r="AG2059" s="359"/>
      <c r="AH2059" s="359"/>
    </row>
    <row r="2060" spans="28:34" x14ac:dyDescent="0.2">
      <c r="AB2060" s="359"/>
      <c r="AC2060" s="359"/>
      <c r="AD2060" s="359"/>
      <c r="AE2060" s="359"/>
      <c r="AF2060" s="359"/>
      <c r="AG2060" s="359"/>
      <c r="AH2060" s="359"/>
    </row>
    <row r="2061" spans="28:34" x14ac:dyDescent="0.2">
      <c r="AB2061" s="359"/>
      <c r="AC2061" s="359"/>
      <c r="AD2061" s="359"/>
      <c r="AE2061" s="359"/>
      <c r="AF2061" s="359"/>
      <c r="AG2061" s="359"/>
      <c r="AH2061" s="359"/>
    </row>
    <row r="2062" spans="28:34" x14ac:dyDescent="0.2">
      <c r="AB2062" s="359"/>
      <c r="AC2062" s="359"/>
      <c r="AD2062" s="359"/>
      <c r="AE2062" s="359"/>
      <c r="AF2062" s="359"/>
      <c r="AG2062" s="359"/>
      <c r="AH2062" s="359"/>
    </row>
    <row r="2063" spans="28:34" x14ac:dyDescent="0.2">
      <c r="AB2063" s="359"/>
      <c r="AC2063" s="359"/>
      <c r="AD2063" s="359"/>
      <c r="AE2063" s="359"/>
      <c r="AF2063" s="359"/>
      <c r="AG2063" s="359"/>
      <c r="AH2063" s="359"/>
    </row>
    <row r="2064" spans="28:34" x14ac:dyDescent="0.2">
      <c r="AB2064" s="359"/>
      <c r="AC2064" s="359"/>
      <c r="AD2064" s="359"/>
      <c r="AE2064" s="359"/>
      <c r="AF2064" s="359"/>
      <c r="AG2064" s="359"/>
      <c r="AH2064" s="359"/>
    </row>
    <row r="2065" spans="28:34" x14ac:dyDescent="0.2">
      <c r="AB2065" s="359"/>
      <c r="AC2065" s="359"/>
      <c r="AD2065" s="359"/>
      <c r="AE2065" s="359"/>
      <c r="AF2065" s="359"/>
      <c r="AG2065" s="359"/>
      <c r="AH2065" s="359"/>
    </row>
    <row r="2066" spans="28:34" x14ac:dyDescent="0.2">
      <c r="AB2066" s="359"/>
      <c r="AC2066" s="359"/>
      <c r="AD2066" s="359"/>
      <c r="AE2066" s="359"/>
      <c r="AF2066" s="359"/>
      <c r="AG2066" s="359"/>
      <c r="AH2066" s="359"/>
    </row>
    <row r="2067" spans="28:34" x14ac:dyDescent="0.2">
      <c r="AB2067" s="359"/>
      <c r="AC2067" s="359"/>
      <c r="AD2067" s="359"/>
      <c r="AE2067" s="359"/>
      <c r="AF2067" s="359"/>
      <c r="AG2067" s="359"/>
      <c r="AH2067" s="359"/>
    </row>
    <row r="2068" spans="28:34" x14ac:dyDescent="0.2">
      <c r="AB2068" s="359"/>
      <c r="AC2068" s="359"/>
      <c r="AD2068" s="359"/>
      <c r="AE2068" s="359"/>
      <c r="AF2068" s="359"/>
      <c r="AG2068" s="359"/>
      <c r="AH2068" s="359"/>
    </row>
    <row r="2069" spans="28:34" x14ac:dyDescent="0.2">
      <c r="AB2069" s="359"/>
      <c r="AC2069" s="359"/>
      <c r="AD2069" s="359"/>
      <c r="AE2069" s="359"/>
      <c r="AF2069" s="359"/>
      <c r="AG2069" s="359"/>
      <c r="AH2069" s="359"/>
    </row>
    <row r="2070" spans="28:34" x14ac:dyDescent="0.2">
      <c r="AB2070" s="359"/>
      <c r="AC2070" s="359"/>
      <c r="AD2070" s="359"/>
      <c r="AE2070" s="359"/>
      <c r="AF2070" s="359"/>
      <c r="AG2070" s="359"/>
      <c r="AH2070" s="359"/>
    </row>
    <row r="2071" spans="28:34" x14ac:dyDescent="0.2">
      <c r="AB2071" s="359"/>
      <c r="AC2071" s="359"/>
      <c r="AD2071" s="359"/>
      <c r="AE2071" s="359"/>
      <c r="AF2071" s="359"/>
      <c r="AG2071" s="359"/>
      <c r="AH2071" s="359"/>
    </row>
    <row r="2072" spans="28:34" x14ac:dyDescent="0.2">
      <c r="AB2072" s="359"/>
      <c r="AC2072" s="359"/>
      <c r="AD2072" s="359"/>
      <c r="AE2072" s="359"/>
      <c r="AF2072" s="359"/>
      <c r="AG2072" s="359"/>
      <c r="AH2072" s="359"/>
    </row>
    <row r="2073" spans="28:34" x14ac:dyDescent="0.2">
      <c r="AB2073" s="359"/>
      <c r="AC2073" s="359"/>
      <c r="AD2073" s="359"/>
      <c r="AE2073" s="359"/>
      <c r="AF2073" s="359"/>
      <c r="AG2073" s="359"/>
      <c r="AH2073" s="359"/>
    </row>
    <row r="2074" spans="28:34" x14ac:dyDescent="0.2">
      <c r="AB2074" s="359"/>
      <c r="AC2074" s="359"/>
      <c r="AD2074" s="359"/>
      <c r="AE2074" s="359"/>
      <c r="AF2074" s="359"/>
      <c r="AG2074" s="359"/>
      <c r="AH2074" s="359"/>
    </row>
    <row r="2075" spans="28:34" x14ac:dyDescent="0.2">
      <c r="AB2075" s="359"/>
      <c r="AC2075" s="359"/>
      <c r="AD2075" s="359"/>
      <c r="AE2075" s="359"/>
      <c r="AF2075" s="359"/>
      <c r="AG2075" s="359"/>
      <c r="AH2075" s="359"/>
    </row>
    <row r="2076" spans="28:34" x14ac:dyDescent="0.2">
      <c r="AB2076" s="359"/>
      <c r="AC2076" s="359"/>
      <c r="AD2076" s="359"/>
      <c r="AE2076" s="359"/>
      <c r="AF2076" s="359"/>
      <c r="AG2076" s="359"/>
      <c r="AH2076" s="359"/>
    </row>
    <row r="2077" spans="28:34" x14ac:dyDescent="0.2">
      <c r="AB2077" s="359"/>
      <c r="AC2077" s="359"/>
      <c r="AD2077" s="359"/>
      <c r="AE2077" s="359"/>
      <c r="AF2077" s="359"/>
      <c r="AG2077" s="359"/>
      <c r="AH2077" s="359"/>
    </row>
    <row r="2078" spans="28:34" x14ac:dyDescent="0.2">
      <c r="AB2078" s="359"/>
      <c r="AC2078" s="359"/>
      <c r="AD2078" s="359"/>
      <c r="AE2078" s="359"/>
      <c r="AF2078" s="359"/>
      <c r="AG2078" s="359"/>
      <c r="AH2078" s="359"/>
    </row>
    <row r="2079" spans="28:34" x14ac:dyDescent="0.2">
      <c r="AB2079" s="359"/>
      <c r="AC2079" s="359"/>
      <c r="AD2079" s="359"/>
      <c r="AE2079" s="359"/>
      <c r="AF2079" s="359"/>
      <c r="AG2079" s="359"/>
      <c r="AH2079" s="359"/>
    </row>
    <row r="2080" spans="28:34" x14ac:dyDescent="0.2">
      <c r="AB2080" s="359"/>
      <c r="AC2080" s="359"/>
      <c r="AD2080" s="359"/>
      <c r="AE2080" s="359"/>
      <c r="AF2080" s="359"/>
      <c r="AG2080" s="359"/>
      <c r="AH2080" s="359"/>
    </row>
    <row r="2081" spans="28:34" x14ac:dyDescent="0.2">
      <c r="AB2081" s="359"/>
      <c r="AC2081" s="359"/>
      <c r="AD2081" s="359"/>
      <c r="AE2081" s="359"/>
      <c r="AF2081" s="359"/>
      <c r="AG2081" s="359"/>
      <c r="AH2081" s="359"/>
    </row>
    <row r="2082" spans="28:34" x14ac:dyDescent="0.2">
      <c r="AB2082" s="359"/>
      <c r="AC2082" s="359"/>
      <c r="AD2082" s="359"/>
      <c r="AE2082" s="359"/>
      <c r="AF2082" s="359"/>
      <c r="AG2082" s="359"/>
      <c r="AH2082" s="359"/>
    </row>
    <row r="2083" spans="28:34" x14ac:dyDescent="0.2">
      <c r="AB2083" s="359"/>
      <c r="AC2083" s="359"/>
      <c r="AD2083" s="359"/>
      <c r="AE2083" s="359"/>
      <c r="AF2083" s="359"/>
      <c r="AG2083" s="359"/>
      <c r="AH2083" s="359"/>
    </row>
    <row r="2084" spans="28:34" x14ac:dyDescent="0.2">
      <c r="AB2084" s="359"/>
      <c r="AC2084" s="359"/>
      <c r="AD2084" s="359"/>
      <c r="AE2084" s="359"/>
      <c r="AF2084" s="359"/>
      <c r="AG2084" s="359"/>
      <c r="AH2084" s="359"/>
    </row>
    <row r="2085" spans="28:34" x14ac:dyDescent="0.2">
      <c r="AB2085" s="359"/>
      <c r="AC2085" s="359"/>
      <c r="AD2085" s="359"/>
      <c r="AE2085" s="359"/>
      <c r="AF2085" s="359"/>
      <c r="AG2085" s="359"/>
      <c r="AH2085" s="359"/>
    </row>
    <row r="2086" spans="28:34" x14ac:dyDescent="0.2">
      <c r="AB2086" s="359"/>
      <c r="AC2086" s="359"/>
      <c r="AD2086" s="359"/>
      <c r="AE2086" s="359"/>
      <c r="AF2086" s="359"/>
      <c r="AG2086" s="359"/>
      <c r="AH2086" s="359"/>
    </row>
    <row r="2087" spans="28:34" x14ac:dyDescent="0.2">
      <c r="AB2087" s="359"/>
      <c r="AC2087" s="359"/>
      <c r="AD2087" s="359"/>
      <c r="AE2087" s="359"/>
      <c r="AF2087" s="359"/>
      <c r="AG2087" s="359"/>
      <c r="AH2087" s="359"/>
    </row>
    <row r="2088" spans="28:34" x14ac:dyDescent="0.2">
      <c r="AB2088" s="359"/>
      <c r="AC2088" s="359"/>
      <c r="AD2088" s="359"/>
      <c r="AE2088" s="359"/>
      <c r="AF2088" s="359"/>
      <c r="AG2088" s="359"/>
      <c r="AH2088" s="359"/>
    </row>
    <row r="2089" spans="28:34" x14ac:dyDescent="0.2">
      <c r="AB2089" s="359"/>
      <c r="AC2089" s="359"/>
      <c r="AD2089" s="359"/>
      <c r="AE2089" s="359"/>
      <c r="AF2089" s="359"/>
      <c r="AG2089" s="359"/>
      <c r="AH2089" s="359"/>
    </row>
    <row r="2090" spans="28:34" x14ac:dyDescent="0.2">
      <c r="AB2090" s="359"/>
      <c r="AC2090" s="359"/>
      <c r="AD2090" s="359"/>
      <c r="AE2090" s="359"/>
      <c r="AF2090" s="359"/>
      <c r="AG2090" s="359"/>
      <c r="AH2090" s="359"/>
    </row>
    <row r="2091" spans="28:34" x14ac:dyDescent="0.2">
      <c r="AB2091" s="359"/>
      <c r="AC2091" s="359"/>
      <c r="AD2091" s="359"/>
      <c r="AE2091" s="359"/>
      <c r="AF2091" s="359"/>
      <c r="AG2091" s="359"/>
      <c r="AH2091" s="359"/>
    </row>
    <row r="2092" spans="28:34" x14ac:dyDescent="0.2">
      <c r="AB2092" s="359"/>
      <c r="AC2092" s="359"/>
      <c r="AD2092" s="359"/>
      <c r="AE2092" s="359"/>
      <c r="AF2092" s="359"/>
      <c r="AG2092" s="359"/>
      <c r="AH2092" s="359"/>
    </row>
    <row r="2093" spans="28:34" x14ac:dyDescent="0.2">
      <c r="AB2093" s="359"/>
      <c r="AC2093" s="359"/>
      <c r="AD2093" s="359"/>
      <c r="AE2093" s="359"/>
      <c r="AF2093" s="359"/>
      <c r="AG2093" s="359"/>
      <c r="AH2093" s="359"/>
    </row>
    <row r="2094" spans="28:34" x14ac:dyDescent="0.2">
      <c r="AB2094" s="359"/>
      <c r="AC2094" s="359"/>
      <c r="AD2094" s="359"/>
      <c r="AE2094" s="359"/>
      <c r="AF2094" s="359"/>
      <c r="AG2094" s="359"/>
      <c r="AH2094" s="359"/>
    </row>
    <row r="2095" spans="28:34" x14ac:dyDescent="0.2">
      <c r="AB2095" s="359"/>
      <c r="AC2095" s="359"/>
      <c r="AD2095" s="359"/>
      <c r="AE2095" s="359"/>
      <c r="AF2095" s="359"/>
      <c r="AG2095" s="359"/>
      <c r="AH2095" s="359"/>
    </row>
    <row r="2096" spans="28:34" x14ac:dyDescent="0.2">
      <c r="AB2096" s="359"/>
      <c r="AC2096" s="359"/>
      <c r="AD2096" s="359"/>
      <c r="AE2096" s="359"/>
      <c r="AF2096" s="359"/>
      <c r="AG2096" s="359"/>
      <c r="AH2096" s="359"/>
    </row>
    <row r="2097" spans="28:34" x14ac:dyDescent="0.2">
      <c r="AB2097" s="359"/>
      <c r="AC2097" s="359"/>
      <c r="AD2097" s="359"/>
      <c r="AE2097" s="359"/>
      <c r="AF2097" s="359"/>
      <c r="AG2097" s="359"/>
      <c r="AH2097" s="359"/>
    </row>
    <row r="2098" spans="28:34" x14ac:dyDescent="0.2">
      <c r="AB2098" s="359"/>
      <c r="AC2098" s="359"/>
      <c r="AD2098" s="359"/>
      <c r="AE2098" s="359"/>
      <c r="AF2098" s="359"/>
      <c r="AG2098" s="359"/>
      <c r="AH2098" s="359"/>
    </row>
    <row r="2099" spans="28:34" x14ac:dyDescent="0.2">
      <c r="AB2099" s="359"/>
      <c r="AC2099" s="359"/>
      <c r="AD2099" s="359"/>
      <c r="AE2099" s="359"/>
      <c r="AF2099" s="359"/>
      <c r="AG2099" s="359"/>
      <c r="AH2099" s="359"/>
    </row>
    <row r="2100" spans="28:34" x14ac:dyDescent="0.2">
      <c r="AB2100" s="359"/>
      <c r="AC2100" s="359"/>
      <c r="AD2100" s="359"/>
      <c r="AE2100" s="359"/>
      <c r="AF2100" s="359"/>
      <c r="AG2100" s="359"/>
      <c r="AH2100" s="359"/>
    </row>
    <row r="2101" spans="28:34" x14ac:dyDescent="0.2">
      <c r="AB2101" s="359"/>
      <c r="AC2101" s="359"/>
      <c r="AD2101" s="359"/>
      <c r="AE2101" s="359"/>
      <c r="AF2101" s="359"/>
      <c r="AG2101" s="359"/>
      <c r="AH2101" s="359"/>
    </row>
    <row r="2102" spans="28:34" x14ac:dyDescent="0.2">
      <c r="AB2102" s="359"/>
      <c r="AC2102" s="359"/>
      <c r="AD2102" s="359"/>
      <c r="AE2102" s="359"/>
      <c r="AF2102" s="359"/>
      <c r="AG2102" s="359"/>
      <c r="AH2102" s="359"/>
    </row>
    <row r="2103" spans="28:34" x14ac:dyDescent="0.2">
      <c r="AB2103" s="359"/>
      <c r="AC2103" s="359"/>
      <c r="AD2103" s="359"/>
      <c r="AE2103" s="359"/>
      <c r="AF2103" s="359"/>
      <c r="AG2103" s="359"/>
      <c r="AH2103" s="359"/>
    </row>
    <row r="2104" spans="28:34" x14ac:dyDescent="0.2">
      <c r="AB2104" s="359"/>
      <c r="AC2104" s="359"/>
      <c r="AD2104" s="359"/>
      <c r="AE2104" s="359"/>
      <c r="AF2104" s="359"/>
      <c r="AG2104" s="359"/>
      <c r="AH2104" s="359"/>
    </row>
    <row r="2105" spans="28:34" x14ac:dyDescent="0.2">
      <c r="AB2105" s="359"/>
      <c r="AC2105" s="359"/>
      <c r="AD2105" s="359"/>
      <c r="AE2105" s="359"/>
      <c r="AF2105" s="359"/>
      <c r="AG2105" s="359"/>
      <c r="AH2105" s="359"/>
    </row>
    <row r="2106" spans="28:34" x14ac:dyDescent="0.2">
      <c r="AB2106" s="359"/>
      <c r="AC2106" s="359"/>
      <c r="AD2106" s="359"/>
      <c r="AE2106" s="359"/>
      <c r="AF2106" s="359"/>
      <c r="AG2106" s="359"/>
      <c r="AH2106" s="359"/>
    </row>
    <row r="2107" spans="28:34" x14ac:dyDescent="0.2">
      <c r="AB2107" s="359"/>
      <c r="AC2107" s="359"/>
      <c r="AD2107" s="359"/>
      <c r="AE2107" s="359"/>
      <c r="AF2107" s="359"/>
      <c r="AG2107" s="359"/>
      <c r="AH2107" s="359"/>
    </row>
    <row r="2108" spans="28:34" x14ac:dyDescent="0.2">
      <c r="AB2108" s="359"/>
      <c r="AC2108" s="359"/>
      <c r="AD2108" s="359"/>
      <c r="AE2108" s="359"/>
      <c r="AF2108" s="359"/>
      <c r="AG2108" s="359"/>
      <c r="AH2108" s="359"/>
    </row>
    <row r="2109" spans="28:34" x14ac:dyDescent="0.2">
      <c r="AB2109" s="359"/>
      <c r="AC2109" s="359"/>
      <c r="AD2109" s="359"/>
      <c r="AE2109" s="359"/>
      <c r="AF2109" s="359"/>
      <c r="AG2109" s="359"/>
      <c r="AH2109" s="359"/>
    </row>
    <row r="2110" spans="28:34" x14ac:dyDescent="0.2">
      <c r="AB2110" s="359"/>
      <c r="AC2110" s="359"/>
      <c r="AD2110" s="359"/>
      <c r="AE2110" s="359"/>
      <c r="AF2110" s="359"/>
      <c r="AG2110" s="359"/>
      <c r="AH2110" s="359"/>
    </row>
    <row r="2111" spans="28:34" x14ac:dyDescent="0.2">
      <c r="AB2111" s="359"/>
      <c r="AC2111" s="359"/>
      <c r="AD2111" s="359"/>
      <c r="AE2111" s="359"/>
      <c r="AF2111" s="359"/>
      <c r="AG2111" s="359"/>
      <c r="AH2111" s="359"/>
    </row>
    <row r="2112" spans="28:34" x14ac:dyDescent="0.2">
      <c r="AB2112" s="359"/>
      <c r="AC2112" s="359"/>
      <c r="AD2112" s="359"/>
      <c r="AE2112" s="359"/>
      <c r="AF2112" s="359"/>
      <c r="AG2112" s="359"/>
      <c r="AH2112" s="359"/>
    </row>
    <row r="2113" spans="28:34" x14ac:dyDescent="0.2">
      <c r="AB2113" s="359"/>
      <c r="AC2113" s="359"/>
      <c r="AD2113" s="359"/>
      <c r="AE2113" s="359"/>
      <c r="AF2113" s="359"/>
      <c r="AG2113" s="359"/>
      <c r="AH2113" s="359"/>
    </row>
    <row r="2114" spans="28:34" x14ac:dyDescent="0.2">
      <c r="AB2114" s="359"/>
      <c r="AC2114" s="359"/>
      <c r="AD2114" s="359"/>
      <c r="AE2114" s="359"/>
      <c r="AF2114" s="359"/>
      <c r="AG2114" s="359"/>
      <c r="AH2114" s="359"/>
    </row>
    <row r="2115" spans="28:34" x14ac:dyDescent="0.2">
      <c r="AB2115" s="359"/>
      <c r="AC2115" s="359"/>
      <c r="AD2115" s="359"/>
      <c r="AE2115" s="359"/>
      <c r="AF2115" s="359"/>
      <c r="AG2115" s="359"/>
      <c r="AH2115" s="359"/>
    </row>
    <row r="2116" spans="28:34" x14ac:dyDescent="0.2">
      <c r="AB2116" s="359"/>
      <c r="AC2116" s="359"/>
      <c r="AD2116" s="359"/>
      <c r="AE2116" s="359"/>
      <c r="AF2116" s="359"/>
      <c r="AG2116" s="359"/>
      <c r="AH2116" s="359"/>
    </row>
    <row r="2117" spans="28:34" x14ac:dyDescent="0.2">
      <c r="AB2117" s="359"/>
      <c r="AC2117" s="359"/>
      <c r="AD2117" s="359"/>
      <c r="AE2117" s="359"/>
      <c r="AF2117" s="359"/>
      <c r="AG2117" s="359"/>
      <c r="AH2117" s="359"/>
    </row>
    <row r="2118" spans="28:34" x14ac:dyDescent="0.2">
      <c r="AB2118" s="359"/>
      <c r="AC2118" s="359"/>
      <c r="AD2118" s="359"/>
      <c r="AE2118" s="359"/>
      <c r="AF2118" s="359"/>
      <c r="AG2118" s="359"/>
      <c r="AH2118" s="359"/>
    </row>
    <row r="2119" spans="28:34" x14ac:dyDescent="0.2">
      <c r="AB2119" s="359"/>
      <c r="AC2119" s="359"/>
      <c r="AD2119" s="359"/>
      <c r="AE2119" s="359"/>
      <c r="AF2119" s="359"/>
      <c r="AG2119" s="359"/>
      <c r="AH2119" s="359"/>
    </row>
    <row r="2120" spans="28:34" x14ac:dyDescent="0.2">
      <c r="AB2120" s="359"/>
      <c r="AC2120" s="359"/>
      <c r="AD2120" s="359"/>
      <c r="AE2120" s="359"/>
      <c r="AF2120" s="359"/>
      <c r="AG2120" s="359"/>
      <c r="AH2120" s="359"/>
    </row>
    <row r="2121" spans="28:34" x14ac:dyDescent="0.2">
      <c r="AB2121" s="359"/>
      <c r="AC2121" s="359"/>
      <c r="AD2121" s="359"/>
      <c r="AE2121" s="359"/>
      <c r="AF2121" s="359"/>
      <c r="AG2121" s="359"/>
      <c r="AH2121" s="359"/>
    </row>
    <row r="2122" spans="28:34" x14ac:dyDescent="0.2">
      <c r="AB2122" s="359"/>
      <c r="AC2122" s="359"/>
      <c r="AD2122" s="359"/>
      <c r="AE2122" s="359"/>
      <c r="AF2122" s="359"/>
      <c r="AG2122" s="359"/>
      <c r="AH2122" s="359"/>
    </row>
    <row r="2123" spans="28:34" x14ac:dyDescent="0.2">
      <c r="AB2123" s="359"/>
      <c r="AC2123" s="359"/>
      <c r="AD2123" s="359"/>
      <c r="AE2123" s="359"/>
      <c r="AF2123" s="359"/>
      <c r="AG2123" s="359"/>
      <c r="AH2123" s="359"/>
    </row>
    <row r="2124" spans="28:34" x14ac:dyDescent="0.2">
      <c r="AB2124" s="359"/>
      <c r="AC2124" s="359"/>
      <c r="AD2124" s="359"/>
      <c r="AE2124" s="359"/>
      <c r="AF2124" s="359"/>
      <c r="AG2124" s="359"/>
      <c r="AH2124" s="359"/>
    </row>
    <row r="2125" spans="28:34" x14ac:dyDescent="0.2">
      <c r="AB2125" s="359"/>
      <c r="AC2125" s="359"/>
      <c r="AD2125" s="359"/>
      <c r="AE2125" s="359"/>
      <c r="AF2125" s="359"/>
      <c r="AG2125" s="359"/>
      <c r="AH2125" s="359"/>
    </row>
    <row r="2126" spans="28:34" x14ac:dyDescent="0.2">
      <c r="AB2126" s="359"/>
      <c r="AC2126" s="359"/>
      <c r="AD2126" s="359"/>
      <c r="AE2126" s="359"/>
      <c r="AF2126" s="359"/>
      <c r="AG2126" s="359"/>
      <c r="AH2126" s="359"/>
    </row>
    <row r="2127" spans="28:34" x14ac:dyDescent="0.2">
      <c r="AB2127" s="359"/>
      <c r="AC2127" s="359"/>
      <c r="AD2127" s="359"/>
      <c r="AE2127" s="359"/>
      <c r="AF2127" s="359"/>
      <c r="AG2127" s="359"/>
      <c r="AH2127" s="359"/>
    </row>
    <row r="2128" spans="28:34" x14ac:dyDescent="0.2">
      <c r="AB2128" s="359"/>
      <c r="AC2128" s="359"/>
      <c r="AD2128" s="359"/>
      <c r="AE2128" s="359"/>
      <c r="AF2128" s="359"/>
      <c r="AG2128" s="359"/>
      <c r="AH2128" s="359"/>
    </row>
    <row r="2129" spans="28:34" x14ac:dyDescent="0.2">
      <c r="AB2129" s="359"/>
      <c r="AC2129" s="359"/>
      <c r="AD2129" s="359"/>
      <c r="AE2129" s="359"/>
      <c r="AF2129" s="359"/>
      <c r="AG2129" s="359"/>
      <c r="AH2129" s="359"/>
    </row>
    <row r="2130" spans="28:34" x14ac:dyDescent="0.2">
      <c r="AB2130" s="359"/>
      <c r="AC2130" s="359"/>
      <c r="AD2130" s="359"/>
      <c r="AE2130" s="359"/>
      <c r="AF2130" s="359"/>
      <c r="AG2130" s="359"/>
      <c r="AH2130" s="359"/>
    </row>
    <row r="2131" spans="28:34" x14ac:dyDescent="0.2">
      <c r="AB2131" s="359"/>
      <c r="AC2131" s="359"/>
      <c r="AD2131" s="359"/>
      <c r="AE2131" s="359"/>
      <c r="AF2131" s="359"/>
      <c r="AG2131" s="359"/>
      <c r="AH2131" s="359"/>
    </row>
    <row r="2132" spans="28:34" x14ac:dyDescent="0.2">
      <c r="AB2132" s="359"/>
      <c r="AC2132" s="359"/>
      <c r="AD2132" s="359"/>
      <c r="AE2132" s="359"/>
      <c r="AF2132" s="359"/>
      <c r="AG2132" s="359"/>
      <c r="AH2132" s="359"/>
    </row>
    <row r="2133" spans="28:34" x14ac:dyDescent="0.2">
      <c r="AB2133" s="359"/>
      <c r="AC2133" s="359"/>
      <c r="AD2133" s="359"/>
      <c r="AE2133" s="359"/>
      <c r="AF2133" s="359"/>
      <c r="AG2133" s="359"/>
      <c r="AH2133" s="359"/>
    </row>
    <row r="2134" spans="28:34" x14ac:dyDescent="0.2">
      <c r="AB2134" s="359"/>
      <c r="AC2134" s="359"/>
      <c r="AD2134" s="359"/>
      <c r="AE2134" s="359"/>
      <c r="AF2134" s="359"/>
      <c r="AG2134" s="359"/>
      <c r="AH2134" s="359"/>
    </row>
    <row r="2135" spans="28:34" x14ac:dyDescent="0.2">
      <c r="AB2135" s="359"/>
      <c r="AC2135" s="359"/>
      <c r="AD2135" s="359"/>
      <c r="AE2135" s="359"/>
      <c r="AF2135" s="359"/>
      <c r="AG2135" s="359"/>
      <c r="AH2135" s="359"/>
    </row>
    <row r="2136" spans="28:34" x14ac:dyDescent="0.2">
      <c r="AB2136" s="359"/>
      <c r="AC2136" s="359"/>
      <c r="AD2136" s="359"/>
      <c r="AE2136" s="359"/>
      <c r="AF2136" s="359"/>
      <c r="AG2136" s="359"/>
      <c r="AH2136" s="359"/>
    </row>
    <row r="2137" spans="28:34" x14ac:dyDescent="0.2">
      <c r="AB2137" s="359"/>
      <c r="AC2137" s="359"/>
      <c r="AD2137" s="359"/>
      <c r="AE2137" s="359"/>
      <c r="AF2137" s="359"/>
      <c r="AG2137" s="359"/>
      <c r="AH2137" s="359"/>
    </row>
    <row r="2138" spans="28:34" x14ac:dyDescent="0.2">
      <c r="AB2138" s="359"/>
      <c r="AC2138" s="359"/>
      <c r="AD2138" s="359"/>
      <c r="AE2138" s="359"/>
      <c r="AF2138" s="359"/>
      <c r="AG2138" s="359"/>
      <c r="AH2138" s="359"/>
    </row>
    <row r="2139" spans="28:34" x14ac:dyDescent="0.2">
      <c r="AB2139" s="359"/>
      <c r="AC2139" s="359"/>
      <c r="AD2139" s="359"/>
      <c r="AE2139" s="359"/>
      <c r="AF2139" s="359"/>
      <c r="AG2139" s="359"/>
      <c r="AH2139" s="359"/>
    </row>
    <row r="2140" spans="28:34" x14ac:dyDescent="0.2">
      <c r="AB2140" s="359"/>
      <c r="AC2140" s="359"/>
      <c r="AD2140" s="359"/>
      <c r="AE2140" s="359"/>
      <c r="AF2140" s="359"/>
      <c r="AG2140" s="359"/>
      <c r="AH2140" s="359"/>
    </row>
    <row r="2141" spans="28:34" x14ac:dyDescent="0.2">
      <c r="AB2141" s="359"/>
      <c r="AC2141" s="359"/>
      <c r="AD2141" s="359"/>
      <c r="AE2141" s="359"/>
      <c r="AF2141" s="359"/>
      <c r="AG2141" s="359"/>
      <c r="AH2141" s="359"/>
    </row>
    <row r="2142" spans="28:34" x14ac:dyDescent="0.2">
      <c r="AB2142" s="359"/>
      <c r="AC2142" s="359"/>
      <c r="AD2142" s="359"/>
      <c r="AE2142" s="359"/>
      <c r="AF2142" s="359"/>
      <c r="AG2142" s="359"/>
      <c r="AH2142" s="359"/>
    </row>
    <row r="2143" spans="28:34" x14ac:dyDescent="0.2">
      <c r="AB2143" s="359"/>
      <c r="AC2143" s="359"/>
      <c r="AD2143" s="359"/>
      <c r="AE2143" s="359"/>
      <c r="AF2143" s="359"/>
      <c r="AG2143" s="359"/>
      <c r="AH2143" s="359"/>
    </row>
    <row r="2144" spans="28:34" x14ac:dyDescent="0.2">
      <c r="AB2144" s="359"/>
      <c r="AC2144" s="359"/>
      <c r="AD2144" s="359"/>
      <c r="AE2144" s="359"/>
      <c r="AF2144" s="359"/>
      <c r="AG2144" s="359"/>
      <c r="AH2144" s="359"/>
    </row>
    <row r="2145" spans="28:34" x14ac:dyDescent="0.2">
      <c r="AB2145" s="359"/>
      <c r="AC2145" s="359"/>
      <c r="AD2145" s="359"/>
      <c r="AE2145" s="359"/>
      <c r="AF2145" s="359"/>
      <c r="AG2145" s="359"/>
      <c r="AH2145" s="359"/>
    </row>
    <row r="2146" spans="28:34" x14ac:dyDescent="0.2">
      <c r="AB2146" s="359"/>
      <c r="AC2146" s="359"/>
      <c r="AD2146" s="359"/>
      <c r="AE2146" s="359"/>
      <c r="AF2146" s="359"/>
      <c r="AG2146" s="359"/>
      <c r="AH2146" s="359"/>
    </row>
    <row r="2147" spans="28:34" x14ac:dyDescent="0.2">
      <c r="AB2147" s="359"/>
      <c r="AC2147" s="359"/>
      <c r="AD2147" s="359"/>
      <c r="AE2147" s="359"/>
      <c r="AF2147" s="359"/>
      <c r="AG2147" s="359"/>
      <c r="AH2147" s="359"/>
    </row>
    <row r="2148" spans="28:34" x14ac:dyDescent="0.2">
      <c r="AB2148" s="359"/>
      <c r="AC2148" s="359"/>
      <c r="AD2148" s="359"/>
      <c r="AE2148" s="359"/>
      <c r="AF2148" s="359"/>
      <c r="AG2148" s="359"/>
      <c r="AH2148" s="359"/>
    </row>
    <row r="2149" spans="28:34" x14ac:dyDescent="0.2">
      <c r="AB2149" s="359"/>
      <c r="AC2149" s="359"/>
      <c r="AD2149" s="359"/>
      <c r="AE2149" s="359"/>
      <c r="AF2149" s="359"/>
      <c r="AG2149" s="359"/>
      <c r="AH2149" s="359"/>
    </row>
    <row r="2150" spans="28:34" x14ac:dyDescent="0.2">
      <c r="AB2150" s="359"/>
      <c r="AC2150" s="359"/>
      <c r="AD2150" s="359"/>
      <c r="AE2150" s="359"/>
      <c r="AF2150" s="359"/>
      <c r="AG2150" s="359"/>
      <c r="AH2150" s="359"/>
    </row>
    <row r="2151" spans="28:34" x14ac:dyDescent="0.2">
      <c r="AB2151" s="359"/>
      <c r="AC2151" s="359"/>
      <c r="AD2151" s="359"/>
      <c r="AE2151" s="359"/>
      <c r="AF2151" s="359"/>
      <c r="AG2151" s="359"/>
      <c r="AH2151" s="359"/>
    </row>
    <row r="2152" spans="28:34" x14ac:dyDescent="0.2">
      <c r="AB2152" s="359"/>
      <c r="AC2152" s="359"/>
      <c r="AD2152" s="359"/>
      <c r="AE2152" s="359"/>
      <c r="AF2152" s="359"/>
      <c r="AG2152" s="359"/>
      <c r="AH2152" s="359"/>
    </row>
    <row r="2153" spans="28:34" x14ac:dyDescent="0.2">
      <c r="AB2153" s="359"/>
      <c r="AC2153" s="359"/>
      <c r="AD2153" s="359"/>
      <c r="AE2153" s="359"/>
      <c r="AF2153" s="359"/>
      <c r="AG2153" s="359"/>
      <c r="AH2153" s="359"/>
    </row>
    <row r="2154" spans="28:34" x14ac:dyDescent="0.2">
      <c r="AB2154" s="359"/>
      <c r="AC2154" s="359"/>
      <c r="AD2154" s="359"/>
      <c r="AE2154" s="359"/>
      <c r="AF2154" s="359"/>
      <c r="AG2154" s="359"/>
      <c r="AH2154" s="359"/>
    </row>
    <row r="2155" spans="28:34" x14ac:dyDescent="0.2">
      <c r="AB2155" s="359"/>
      <c r="AC2155" s="359"/>
      <c r="AD2155" s="359"/>
      <c r="AE2155" s="359"/>
      <c r="AF2155" s="359"/>
      <c r="AG2155" s="359"/>
      <c r="AH2155" s="359"/>
    </row>
    <row r="2156" spans="28:34" x14ac:dyDescent="0.2">
      <c r="AB2156" s="359"/>
      <c r="AC2156" s="359"/>
      <c r="AD2156" s="359"/>
      <c r="AE2156" s="359"/>
      <c r="AF2156" s="359"/>
      <c r="AG2156" s="359"/>
      <c r="AH2156" s="359"/>
    </row>
    <row r="2157" spans="28:34" x14ac:dyDescent="0.2">
      <c r="AB2157" s="359"/>
      <c r="AC2157" s="359"/>
      <c r="AD2157" s="359"/>
      <c r="AE2157" s="359"/>
      <c r="AF2157" s="359"/>
      <c r="AG2157" s="359"/>
      <c r="AH2157" s="359"/>
    </row>
    <row r="2158" spans="28:34" x14ac:dyDescent="0.2">
      <c r="AB2158" s="359"/>
      <c r="AC2158" s="359"/>
      <c r="AD2158" s="359"/>
      <c r="AE2158" s="359"/>
      <c r="AF2158" s="359"/>
      <c r="AG2158" s="359"/>
      <c r="AH2158" s="359"/>
    </row>
    <row r="2159" spans="28:34" x14ac:dyDescent="0.2">
      <c r="AB2159" s="359"/>
      <c r="AC2159" s="359"/>
      <c r="AD2159" s="359"/>
      <c r="AE2159" s="359"/>
      <c r="AF2159" s="359"/>
      <c r="AG2159" s="359"/>
      <c r="AH2159" s="359"/>
    </row>
    <row r="2160" spans="28:34" x14ac:dyDescent="0.2">
      <c r="AB2160" s="359"/>
      <c r="AC2160" s="359"/>
      <c r="AD2160" s="359"/>
      <c r="AE2160" s="359"/>
      <c r="AF2160" s="359"/>
      <c r="AG2160" s="359"/>
      <c r="AH2160" s="359"/>
    </row>
    <row r="2161" spans="28:34" x14ac:dyDescent="0.2">
      <c r="AB2161" s="359"/>
      <c r="AC2161" s="359"/>
      <c r="AD2161" s="359"/>
      <c r="AE2161" s="359"/>
      <c r="AF2161" s="359"/>
      <c r="AG2161" s="359"/>
      <c r="AH2161" s="359"/>
    </row>
    <row r="2162" spans="28:34" x14ac:dyDescent="0.2">
      <c r="AB2162" s="359"/>
      <c r="AC2162" s="359"/>
      <c r="AD2162" s="359"/>
      <c r="AE2162" s="359"/>
      <c r="AF2162" s="359"/>
      <c r="AG2162" s="359"/>
      <c r="AH2162" s="359"/>
    </row>
    <row r="2163" spans="28:34" x14ac:dyDescent="0.2">
      <c r="AB2163" s="359"/>
      <c r="AC2163" s="359"/>
      <c r="AD2163" s="359"/>
      <c r="AE2163" s="359"/>
      <c r="AF2163" s="359"/>
      <c r="AG2163" s="359"/>
      <c r="AH2163" s="359"/>
    </row>
    <row r="2164" spans="28:34" x14ac:dyDescent="0.2">
      <c r="AB2164" s="359"/>
      <c r="AC2164" s="359"/>
      <c r="AD2164" s="359"/>
      <c r="AE2164" s="359"/>
      <c r="AF2164" s="359"/>
      <c r="AG2164" s="359"/>
      <c r="AH2164" s="359"/>
    </row>
    <row r="2165" spans="28:34" x14ac:dyDescent="0.2">
      <c r="AB2165" s="359"/>
      <c r="AC2165" s="359"/>
      <c r="AD2165" s="359"/>
      <c r="AE2165" s="359"/>
      <c r="AF2165" s="359"/>
      <c r="AG2165" s="359"/>
      <c r="AH2165" s="359"/>
    </row>
    <row r="2166" spans="28:34" x14ac:dyDescent="0.2">
      <c r="AB2166" s="359"/>
      <c r="AC2166" s="359"/>
      <c r="AD2166" s="359"/>
      <c r="AE2166" s="359"/>
      <c r="AF2166" s="359"/>
      <c r="AG2166" s="359"/>
      <c r="AH2166" s="359"/>
    </row>
    <row r="2167" spans="28:34" x14ac:dyDescent="0.2">
      <c r="AB2167" s="359"/>
      <c r="AC2167" s="359"/>
      <c r="AD2167" s="359"/>
      <c r="AE2167" s="359"/>
      <c r="AF2167" s="359"/>
      <c r="AG2167" s="359"/>
      <c r="AH2167" s="359"/>
    </row>
    <row r="2168" spans="28:34" x14ac:dyDescent="0.2">
      <c r="AB2168" s="359"/>
      <c r="AC2168" s="359"/>
      <c r="AD2168" s="359"/>
      <c r="AE2168" s="359"/>
      <c r="AF2168" s="359"/>
      <c r="AG2168" s="359"/>
      <c r="AH2168" s="359"/>
    </row>
    <row r="2169" spans="28:34" x14ac:dyDescent="0.2">
      <c r="AB2169" s="359"/>
      <c r="AC2169" s="359"/>
      <c r="AD2169" s="359"/>
      <c r="AE2169" s="359"/>
      <c r="AF2169" s="359"/>
      <c r="AG2169" s="359"/>
      <c r="AH2169" s="359"/>
    </row>
    <row r="2170" spans="28:34" x14ac:dyDescent="0.2">
      <c r="AB2170" s="359"/>
      <c r="AC2170" s="359"/>
      <c r="AD2170" s="359"/>
      <c r="AE2170" s="359"/>
      <c r="AF2170" s="359"/>
      <c r="AG2170" s="359"/>
      <c r="AH2170" s="359"/>
    </row>
    <row r="2171" spans="28:34" x14ac:dyDescent="0.2">
      <c r="AB2171" s="359"/>
      <c r="AC2171" s="359"/>
      <c r="AD2171" s="359"/>
      <c r="AE2171" s="359"/>
      <c r="AF2171" s="359"/>
      <c r="AG2171" s="359"/>
      <c r="AH2171" s="359"/>
    </row>
    <row r="2172" spans="28:34" x14ac:dyDescent="0.2">
      <c r="AB2172" s="359"/>
      <c r="AC2172" s="359"/>
      <c r="AD2172" s="359"/>
      <c r="AE2172" s="359"/>
      <c r="AF2172" s="359"/>
      <c r="AG2172" s="359"/>
      <c r="AH2172" s="359"/>
    </row>
    <row r="2173" spans="28:34" x14ac:dyDescent="0.2">
      <c r="AB2173" s="359"/>
      <c r="AC2173" s="359"/>
      <c r="AD2173" s="359"/>
      <c r="AE2173" s="359"/>
      <c r="AF2173" s="359"/>
      <c r="AG2173" s="359"/>
      <c r="AH2173" s="359"/>
    </row>
    <row r="2174" spans="28:34" x14ac:dyDescent="0.2">
      <c r="AB2174" s="359"/>
      <c r="AC2174" s="359"/>
      <c r="AD2174" s="359"/>
      <c r="AE2174" s="359"/>
      <c r="AF2174" s="359"/>
      <c r="AG2174" s="359"/>
      <c r="AH2174" s="359"/>
    </row>
    <row r="2175" spans="28:34" x14ac:dyDescent="0.2">
      <c r="AB2175" s="359"/>
      <c r="AC2175" s="359"/>
      <c r="AD2175" s="359"/>
      <c r="AE2175" s="359"/>
      <c r="AF2175" s="359"/>
      <c r="AG2175" s="359"/>
      <c r="AH2175" s="359"/>
    </row>
    <row r="2176" spans="28:34" x14ac:dyDescent="0.2">
      <c r="AB2176" s="359"/>
      <c r="AC2176" s="359"/>
      <c r="AD2176" s="359"/>
      <c r="AE2176" s="359"/>
      <c r="AF2176" s="359"/>
      <c r="AG2176" s="359"/>
      <c r="AH2176" s="359"/>
    </row>
    <row r="2177" spans="28:34" x14ac:dyDescent="0.2">
      <c r="AB2177" s="359"/>
      <c r="AC2177" s="359"/>
      <c r="AD2177" s="359"/>
      <c r="AE2177" s="359"/>
      <c r="AF2177" s="359"/>
      <c r="AG2177" s="359"/>
      <c r="AH2177" s="359"/>
    </row>
    <row r="2178" spans="28:34" x14ac:dyDescent="0.2">
      <c r="AB2178" s="359"/>
      <c r="AC2178" s="359"/>
      <c r="AD2178" s="359"/>
      <c r="AE2178" s="359"/>
      <c r="AF2178" s="359"/>
      <c r="AG2178" s="359"/>
      <c r="AH2178" s="359"/>
    </row>
    <row r="2179" spans="28:34" x14ac:dyDescent="0.2">
      <c r="AB2179" s="359"/>
      <c r="AC2179" s="359"/>
      <c r="AD2179" s="359"/>
      <c r="AE2179" s="359"/>
      <c r="AF2179" s="359"/>
      <c r="AG2179" s="359"/>
      <c r="AH2179" s="359"/>
    </row>
    <row r="2180" spans="28:34" x14ac:dyDescent="0.2">
      <c r="AB2180" s="359"/>
      <c r="AC2180" s="359"/>
      <c r="AD2180" s="359"/>
      <c r="AE2180" s="359"/>
      <c r="AF2180" s="359"/>
      <c r="AG2180" s="359"/>
      <c r="AH2180" s="359"/>
    </row>
    <row r="2181" spans="28:34" x14ac:dyDescent="0.2">
      <c r="AB2181" s="359"/>
      <c r="AC2181" s="359"/>
      <c r="AD2181" s="359"/>
      <c r="AE2181" s="359"/>
      <c r="AF2181" s="359"/>
      <c r="AG2181" s="359"/>
      <c r="AH2181" s="359"/>
    </row>
    <row r="2182" spans="28:34" x14ac:dyDescent="0.2">
      <c r="AB2182" s="359"/>
      <c r="AC2182" s="359"/>
      <c r="AD2182" s="359"/>
      <c r="AE2182" s="359"/>
      <c r="AF2182" s="359"/>
      <c r="AG2182" s="359"/>
      <c r="AH2182" s="359"/>
    </row>
    <row r="2183" spans="28:34" x14ac:dyDescent="0.2">
      <c r="AB2183" s="359"/>
      <c r="AC2183" s="359"/>
      <c r="AD2183" s="359"/>
      <c r="AE2183" s="359"/>
      <c r="AF2183" s="359"/>
      <c r="AG2183" s="359"/>
      <c r="AH2183" s="359"/>
    </row>
    <row r="2184" spans="28:34" x14ac:dyDescent="0.2">
      <c r="AB2184" s="359"/>
      <c r="AC2184" s="359"/>
      <c r="AD2184" s="359"/>
      <c r="AE2184" s="359"/>
      <c r="AF2184" s="359"/>
      <c r="AG2184" s="359"/>
      <c r="AH2184" s="359"/>
    </row>
    <row r="2185" spans="28:34" x14ac:dyDescent="0.2">
      <c r="AB2185" s="359"/>
      <c r="AC2185" s="359"/>
      <c r="AD2185" s="359"/>
      <c r="AE2185" s="359"/>
      <c r="AF2185" s="359"/>
      <c r="AG2185" s="359"/>
      <c r="AH2185" s="359"/>
    </row>
    <row r="2186" spans="28:34" x14ac:dyDescent="0.2">
      <c r="AB2186" s="359"/>
      <c r="AC2186" s="359"/>
      <c r="AD2186" s="359"/>
      <c r="AE2186" s="359"/>
      <c r="AF2186" s="359"/>
      <c r="AG2186" s="359"/>
      <c r="AH2186" s="359"/>
    </row>
    <row r="2187" spans="28:34" x14ac:dyDescent="0.2">
      <c r="AB2187" s="359"/>
      <c r="AC2187" s="359"/>
      <c r="AD2187" s="359"/>
      <c r="AE2187" s="359"/>
      <c r="AF2187" s="359"/>
      <c r="AG2187" s="359"/>
      <c r="AH2187" s="359"/>
    </row>
    <row r="2188" spans="28:34" x14ac:dyDescent="0.2">
      <c r="AB2188" s="359"/>
      <c r="AC2188" s="359"/>
      <c r="AD2188" s="359"/>
      <c r="AE2188" s="359"/>
      <c r="AF2188" s="359"/>
      <c r="AG2188" s="359"/>
      <c r="AH2188" s="359"/>
    </row>
    <row r="2189" spans="28:34" x14ac:dyDescent="0.2">
      <c r="AB2189" s="359"/>
      <c r="AC2189" s="359"/>
      <c r="AD2189" s="359"/>
      <c r="AE2189" s="359"/>
      <c r="AF2189" s="359"/>
      <c r="AG2189" s="359"/>
      <c r="AH2189" s="359"/>
    </row>
    <row r="2190" spans="28:34" x14ac:dyDescent="0.2">
      <c r="AB2190" s="359"/>
      <c r="AC2190" s="359"/>
      <c r="AD2190" s="359"/>
      <c r="AE2190" s="359"/>
      <c r="AF2190" s="359"/>
      <c r="AG2190" s="359"/>
      <c r="AH2190" s="359"/>
    </row>
    <row r="2191" spans="28:34" x14ac:dyDescent="0.2">
      <c r="AB2191" s="359"/>
      <c r="AC2191" s="359"/>
      <c r="AD2191" s="359"/>
      <c r="AE2191" s="359"/>
      <c r="AF2191" s="359"/>
      <c r="AG2191" s="359"/>
      <c r="AH2191" s="359"/>
    </row>
    <row r="2192" spans="28:34" x14ac:dyDescent="0.2">
      <c r="AB2192" s="359"/>
      <c r="AC2192" s="359"/>
      <c r="AD2192" s="359"/>
      <c r="AE2192" s="359"/>
      <c r="AF2192" s="359"/>
      <c r="AG2192" s="359"/>
      <c r="AH2192" s="359"/>
    </row>
    <row r="2193" spans="28:34" x14ac:dyDescent="0.2">
      <c r="AB2193" s="359"/>
      <c r="AC2193" s="359"/>
      <c r="AD2193" s="359"/>
      <c r="AE2193" s="359"/>
      <c r="AF2193" s="359"/>
      <c r="AG2193" s="359"/>
      <c r="AH2193" s="359"/>
    </row>
    <row r="2194" spans="28:34" x14ac:dyDescent="0.2">
      <c r="AB2194" s="359"/>
      <c r="AC2194" s="359"/>
      <c r="AD2194" s="359"/>
      <c r="AE2194" s="359"/>
      <c r="AF2194" s="359"/>
      <c r="AG2194" s="359"/>
      <c r="AH2194" s="359"/>
    </row>
    <row r="2195" spans="28:34" x14ac:dyDescent="0.2">
      <c r="AB2195" s="359"/>
      <c r="AC2195" s="359"/>
      <c r="AD2195" s="359"/>
      <c r="AE2195" s="359"/>
      <c r="AF2195" s="359"/>
      <c r="AG2195" s="359"/>
      <c r="AH2195" s="359"/>
    </row>
    <row r="2196" spans="28:34" x14ac:dyDescent="0.2">
      <c r="AB2196" s="359"/>
      <c r="AC2196" s="359"/>
      <c r="AD2196" s="359"/>
      <c r="AE2196" s="359"/>
      <c r="AF2196" s="359"/>
      <c r="AG2196" s="359"/>
      <c r="AH2196" s="359"/>
    </row>
    <row r="2197" spans="28:34" x14ac:dyDescent="0.2">
      <c r="AB2197" s="359"/>
      <c r="AC2197" s="359"/>
      <c r="AD2197" s="359"/>
      <c r="AE2197" s="359"/>
      <c r="AF2197" s="359"/>
      <c r="AG2197" s="359"/>
      <c r="AH2197" s="359"/>
    </row>
    <row r="2198" spans="28:34" x14ac:dyDescent="0.2">
      <c r="AB2198" s="359"/>
      <c r="AC2198" s="359"/>
      <c r="AD2198" s="359"/>
      <c r="AE2198" s="359"/>
      <c r="AF2198" s="359"/>
      <c r="AG2198" s="359"/>
      <c r="AH2198" s="359"/>
    </row>
    <row r="2199" spans="28:34" x14ac:dyDescent="0.2">
      <c r="AB2199" s="359"/>
      <c r="AC2199" s="359"/>
      <c r="AD2199" s="359"/>
      <c r="AE2199" s="359"/>
      <c r="AF2199" s="359"/>
      <c r="AG2199" s="359"/>
      <c r="AH2199" s="359"/>
    </row>
    <row r="2200" spans="28:34" x14ac:dyDescent="0.2">
      <c r="AB2200" s="359"/>
      <c r="AC2200" s="359"/>
      <c r="AD2200" s="359"/>
      <c r="AE2200" s="359"/>
      <c r="AF2200" s="359"/>
      <c r="AG2200" s="359"/>
      <c r="AH2200" s="359"/>
    </row>
    <row r="2201" spans="28:34" x14ac:dyDescent="0.2">
      <c r="AB2201" s="359"/>
      <c r="AC2201" s="359"/>
      <c r="AD2201" s="359"/>
      <c r="AE2201" s="359"/>
      <c r="AF2201" s="359"/>
      <c r="AG2201" s="359"/>
      <c r="AH2201" s="359"/>
    </row>
    <row r="2202" spans="28:34" x14ac:dyDescent="0.2">
      <c r="AB2202" s="359"/>
      <c r="AC2202" s="359"/>
      <c r="AD2202" s="359"/>
      <c r="AE2202" s="359"/>
      <c r="AF2202" s="359"/>
      <c r="AG2202" s="359"/>
      <c r="AH2202" s="359"/>
    </row>
    <row r="2203" spans="28:34" x14ac:dyDescent="0.2">
      <c r="AB2203" s="359"/>
      <c r="AC2203" s="359"/>
      <c r="AD2203" s="359"/>
      <c r="AE2203" s="359"/>
      <c r="AF2203" s="359"/>
      <c r="AG2203" s="359"/>
      <c r="AH2203" s="359"/>
    </row>
    <row r="2204" spans="28:34" x14ac:dyDescent="0.2">
      <c r="AB2204" s="359"/>
      <c r="AC2204" s="359"/>
      <c r="AD2204" s="359"/>
      <c r="AE2204" s="359"/>
      <c r="AF2204" s="359"/>
      <c r="AG2204" s="359"/>
      <c r="AH2204" s="359"/>
    </row>
    <row r="2205" spans="28:34" x14ac:dyDescent="0.2">
      <c r="AB2205" s="359"/>
      <c r="AC2205" s="359"/>
      <c r="AD2205" s="359"/>
      <c r="AE2205" s="359"/>
      <c r="AF2205" s="359"/>
      <c r="AG2205" s="359"/>
      <c r="AH2205" s="359"/>
    </row>
    <row r="2206" spans="28:34" x14ac:dyDescent="0.2">
      <c r="AB2206" s="359"/>
      <c r="AC2206" s="359"/>
      <c r="AD2206" s="359"/>
      <c r="AE2206" s="359"/>
      <c r="AF2206" s="359"/>
      <c r="AG2206" s="359"/>
      <c r="AH2206" s="359"/>
    </row>
    <row r="2207" spans="28:34" x14ac:dyDescent="0.2">
      <c r="AB2207" s="359"/>
      <c r="AC2207" s="359"/>
      <c r="AD2207" s="359"/>
      <c r="AE2207" s="359"/>
      <c r="AF2207" s="359"/>
      <c r="AG2207" s="359"/>
      <c r="AH2207" s="359"/>
    </row>
    <row r="2208" spans="28:34" x14ac:dyDescent="0.2">
      <c r="AB2208" s="359"/>
      <c r="AC2208" s="359"/>
      <c r="AD2208" s="359"/>
      <c r="AE2208" s="359"/>
      <c r="AF2208" s="359"/>
      <c r="AG2208" s="359"/>
      <c r="AH2208" s="359"/>
    </row>
    <row r="2209" spans="28:34" x14ac:dyDescent="0.2">
      <c r="AB2209" s="359"/>
      <c r="AC2209" s="359"/>
      <c r="AD2209" s="359"/>
      <c r="AE2209" s="359"/>
      <c r="AF2209" s="359"/>
      <c r="AG2209" s="359"/>
      <c r="AH2209" s="359"/>
    </row>
    <row r="2210" spans="28:34" x14ac:dyDescent="0.2">
      <c r="AB2210" s="359"/>
      <c r="AC2210" s="359"/>
      <c r="AD2210" s="359"/>
      <c r="AE2210" s="359"/>
      <c r="AF2210" s="359"/>
      <c r="AG2210" s="359"/>
      <c r="AH2210" s="359"/>
    </row>
    <row r="2211" spans="28:34" x14ac:dyDescent="0.2">
      <c r="AB2211" s="359"/>
      <c r="AC2211" s="359"/>
      <c r="AD2211" s="359"/>
      <c r="AE2211" s="359"/>
      <c r="AF2211" s="359"/>
      <c r="AG2211" s="359"/>
      <c r="AH2211" s="359"/>
    </row>
    <row r="2212" spans="28:34" x14ac:dyDescent="0.2">
      <c r="AB2212" s="359"/>
      <c r="AC2212" s="359"/>
      <c r="AD2212" s="359"/>
      <c r="AE2212" s="359"/>
      <c r="AF2212" s="359"/>
      <c r="AG2212" s="359"/>
      <c r="AH2212" s="359"/>
    </row>
    <row r="2213" spans="28:34" x14ac:dyDescent="0.2">
      <c r="AB2213" s="359"/>
      <c r="AC2213" s="359"/>
      <c r="AD2213" s="359"/>
      <c r="AE2213" s="359"/>
      <c r="AF2213" s="359"/>
      <c r="AG2213" s="359"/>
      <c r="AH2213" s="359"/>
    </row>
    <row r="2214" spans="28:34" x14ac:dyDescent="0.2">
      <c r="AB2214" s="359"/>
      <c r="AC2214" s="359"/>
      <c r="AD2214" s="359"/>
      <c r="AE2214" s="359"/>
      <c r="AF2214" s="359"/>
      <c r="AG2214" s="359"/>
      <c r="AH2214" s="359"/>
    </row>
    <row r="2215" spans="28:34" x14ac:dyDescent="0.2">
      <c r="AB2215" s="359"/>
      <c r="AC2215" s="359"/>
      <c r="AD2215" s="359"/>
      <c r="AE2215" s="359"/>
      <c r="AF2215" s="359"/>
      <c r="AG2215" s="359"/>
      <c r="AH2215" s="359"/>
    </row>
    <row r="2216" spans="28:34" x14ac:dyDescent="0.2">
      <c r="AB2216" s="359"/>
      <c r="AC2216" s="359"/>
      <c r="AD2216" s="359"/>
      <c r="AE2216" s="359"/>
      <c r="AF2216" s="359"/>
      <c r="AG2216" s="359"/>
      <c r="AH2216" s="359"/>
    </row>
    <row r="2217" spans="28:34" x14ac:dyDescent="0.2">
      <c r="AB2217" s="359"/>
      <c r="AC2217" s="359"/>
      <c r="AD2217" s="359"/>
      <c r="AE2217" s="359"/>
      <c r="AF2217" s="359"/>
      <c r="AG2217" s="359"/>
      <c r="AH2217" s="359"/>
    </row>
    <row r="2218" spans="28:34" x14ac:dyDescent="0.2">
      <c r="AB2218" s="359"/>
      <c r="AC2218" s="359"/>
      <c r="AD2218" s="359"/>
      <c r="AE2218" s="359"/>
      <c r="AF2218" s="359"/>
      <c r="AG2218" s="359"/>
      <c r="AH2218" s="359"/>
    </row>
    <row r="2219" spans="28:34" x14ac:dyDescent="0.2">
      <c r="AB2219" s="359"/>
      <c r="AC2219" s="359"/>
      <c r="AD2219" s="359"/>
      <c r="AE2219" s="359"/>
      <c r="AF2219" s="359"/>
      <c r="AG2219" s="359"/>
      <c r="AH2219" s="359"/>
    </row>
    <row r="2220" spans="28:34" x14ac:dyDescent="0.2">
      <c r="AB2220" s="359"/>
      <c r="AC2220" s="359"/>
      <c r="AD2220" s="359"/>
      <c r="AE2220" s="359"/>
      <c r="AF2220" s="359"/>
      <c r="AG2220" s="359"/>
      <c r="AH2220" s="359"/>
    </row>
    <row r="2221" spans="28:34" x14ac:dyDescent="0.2">
      <c r="AB2221" s="359"/>
      <c r="AC2221" s="359"/>
      <c r="AD2221" s="359"/>
      <c r="AE2221" s="359"/>
      <c r="AF2221" s="359"/>
      <c r="AG2221" s="359"/>
      <c r="AH2221" s="359"/>
    </row>
    <row r="2222" spans="28:34" x14ac:dyDescent="0.2">
      <c r="AB2222" s="359"/>
      <c r="AC2222" s="359"/>
      <c r="AD2222" s="359"/>
      <c r="AE2222" s="359"/>
      <c r="AF2222" s="359"/>
      <c r="AG2222" s="359"/>
      <c r="AH2222" s="359"/>
    </row>
    <row r="2223" spans="28:34" x14ac:dyDescent="0.2">
      <c r="AB2223" s="359"/>
      <c r="AC2223" s="359"/>
      <c r="AD2223" s="359"/>
      <c r="AE2223" s="359"/>
      <c r="AF2223" s="359"/>
      <c r="AG2223" s="359"/>
      <c r="AH2223" s="359"/>
    </row>
    <row r="2224" spans="28:34" x14ac:dyDescent="0.2">
      <c r="AB2224" s="359"/>
      <c r="AC2224" s="359"/>
      <c r="AD2224" s="359"/>
      <c r="AE2224" s="359"/>
      <c r="AF2224" s="359"/>
      <c r="AG2224" s="359"/>
      <c r="AH2224" s="359"/>
    </row>
    <row r="2225" spans="28:34" x14ac:dyDescent="0.2">
      <c r="AB2225" s="359"/>
      <c r="AC2225" s="359"/>
      <c r="AD2225" s="359"/>
      <c r="AE2225" s="359"/>
      <c r="AF2225" s="359"/>
      <c r="AG2225" s="359"/>
      <c r="AH2225" s="359"/>
    </row>
    <row r="2226" spans="28:34" x14ac:dyDescent="0.2">
      <c r="AB2226" s="359"/>
      <c r="AC2226" s="359"/>
      <c r="AD2226" s="359"/>
      <c r="AE2226" s="359"/>
      <c r="AF2226" s="359"/>
      <c r="AG2226" s="359"/>
      <c r="AH2226" s="359"/>
    </row>
    <row r="2227" spans="28:34" x14ac:dyDescent="0.2">
      <c r="AB2227" s="359"/>
      <c r="AC2227" s="359"/>
      <c r="AD2227" s="359"/>
      <c r="AE2227" s="359"/>
      <c r="AF2227" s="359"/>
      <c r="AG2227" s="359"/>
      <c r="AH2227" s="359"/>
    </row>
    <row r="2228" spans="28:34" x14ac:dyDescent="0.2">
      <c r="AB2228" s="359"/>
      <c r="AC2228" s="359"/>
      <c r="AD2228" s="359"/>
      <c r="AE2228" s="359"/>
      <c r="AF2228" s="359"/>
      <c r="AG2228" s="359"/>
      <c r="AH2228" s="359"/>
    </row>
    <row r="2229" spans="28:34" x14ac:dyDescent="0.2">
      <c r="AB2229" s="359"/>
      <c r="AC2229" s="359"/>
      <c r="AD2229" s="359"/>
      <c r="AE2229" s="359"/>
      <c r="AF2229" s="359"/>
      <c r="AG2229" s="359"/>
      <c r="AH2229" s="359"/>
    </row>
    <row r="2230" spans="28:34" x14ac:dyDescent="0.2">
      <c r="AB2230" s="359"/>
      <c r="AC2230" s="359"/>
      <c r="AD2230" s="359"/>
      <c r="AE2230" s="359"/>
      <c r="AF2230" s="359"/>
      <c r="AG2230" s="359"/>
      <c r="AH2230" s="359"/>
    </row>
    <row r="2231" spans="28:34" x14ac:dyDescent="0.2">
      <c r="AB2231" s="359"/>
      <c r="AC2231" s="359"/>
      <c r="AD2231" s="359"/>
      <c r="AE2231" s="359"/>
      <c r="AF2231" s="359"/>
      <c r="AG2231" s="359"/>
      <c r="AH2231" s="359"/>
    </row>
    <row r="2232" spans="28:34" x14ac:dyDescent="0.2">
      <c r="AB2232" s="359"/>
      <c r="AC2232" s="359"/>
      <c r="AD2232" s="359"/>
      <c r="AE2232" s="359"/>
      <c r="AF2232" s="359"/>
      <c r="AG2232" s="359"/>
      <c r="AH2232" s="359"/>
    </row>
    <row r="2233" spans="28:34" x14ac:dyDescent="0.2">
      <c r="AB2233" s="359"/>
      <c r="AC2233" s="359"/>
      <c r="AD2233" s="359"/>
      <c r="AE2233" s="359"/>
      <c r="AF2233" s="359"/>
      <c r="AG2233" s="359"/>
      <c r="AH2233" s="359"/>
    </row>
    <row r="2234" spans="28:34" x14ac:dyDescent="0.2">
      <c r="AB2234" s="359"/>
      <c r="AC2234" s="359"/>
      <c r="AD2234" s="359"/>
      <c r="AE2234" s="359"/>
      <c r="AF2234" s="359"/>
      <c r="AG2234" s="359"/>
      <c r="AH2234" s="359"/>
    </row>
    <row r="2235" spans="28:34" x14ac:dyDescent="0.2">
      <c r="AB2235" s="359"/>
      <c r="AC2235" s="359"/>
      <c r="AD2235" s="359"/>
      <c r="AE2235" s="359"/>
      <c r="AF2235" s="359"/>
      <c r="AG2235" s="359"/>
      <c r="AH2235" s="359"/>
    </row>
    <row r="2236" spans="28:34" x14ac:dyDescent="0.2">
      <c r="AB2236" s="359"/>
      <c r="AC2236" s="359"/>
      <c r="AD2236" s="359"/>
      <c r="AE2236" s="359"/>
      <c r="AF2236" s="359"/>
      <c r="AG2236" s="359"/>
      <c r="AH2236" s="359"/>
    </row>
    <row r="2237" spans="28:34" x14ac:dyDescent="0.2">
      <c r="AB2237" s="359"/>
      <c r="AC2237" s="359"/>
      <c r="AD2237" s="359"/>
      <c r="AE2237" s="359"/>
      <c r="AF2237" s="359"/>
      <c r="AG2237" s="359"/>
      <c r="AH2237" s="359"/>
    </row>
    <row r="2238" spans="28:34" x14ac:dyDescent="0.2">
      <c r="AB2238" s="359"/>
      <c r="AC2238" s="359"/>
      <c r="AD2238" s="359"/>
      <c r="AE2238" s="359"/>
      <c r="AF2238" s="359"/>
      <c r="AG2238" s="359"/>
      <c r="AH2238" s="359"/>
    </row>
    <row r="2239" spans="28:34" x14ac:dyDescent="0.2">
      <c r="AB2239" s="359"/>
      <c r="AC2239" s="359"/>
      <c r="AD2239" s="359"/>
      <c r="AE2239" s="359"/>
      <c r="AF2239" s="359"/>
      <c r="AG2239" s="359"/>
      <c r="AH2239" s="359"/>
    </row>
    <row r="2240" spans="28:34" x14ac:dyDescent="0.2">
      <c r="AB2240" s="359"/>
      <c r="AC2240" s="359"/>
      <c r="AD2240" s="359"/>
      <c r="AE2240" s="359"/>
      <c r="AF2240" s="359"/>
      <c r="AG2240" s="359"/>
      <c r="AH2240" s="359"/>
    </row>
    <row r="2241" spans="28:34" x14ac:dyDescent="0.2">
      <c r="AB2241" s="359"/>
      <c r="AC2241" s="359"/>
      <c r="AD2241" s="359"/>
      <c r="AE2241" s="359"/>
      <c r="AF2241" s="359"/>
      <c r="AG2241" s="359"/>
      <c r="AH2241" s="359"/>
    </row>
    <row r="2242" spans="28:34" x14ac:dyDescent="0.2">
      <c r="AB2242" s="359"/>
      <c r="AC2242" s="359"/>
      <c r="AD2242" s="359"/>
      <c r="AE2242" s="359"/>
      <c r="AF2242" s="359"/>
      <c r="AG2242" s="359"/>
      <c r="AH2242" s="359"/>
    </row>
    <row r="2243" spans="28:34" x14ac:dyDescent="0.2">
      <c r="AB2243" s="359"/>
      <c r="AC2243" s="359"/>
      <c r="AD2243" s="359"/>
      <c r="AE2243" s="359"/>
      <c r="AF2243" s="359"/>
      <c r="AG2243" s="359"/>
      <c r="AH2243" s="359"/>
    </row>
    <row r="2244" spans="28:34" x14ac:dyDescent="0.2">
      <c r="AB2244" s="359"/>
      <c r="AC2244" s="359"/>
      <c r="AD2244" s="359"/>
      <c r="AE2244" s="359"/>
      <c r="AF2244" s="359"/>
      <c r="AG2244" s="359"/>
      <c r="AH2244" s="359"/>
    </row>
    <row r="2245" spans="28:34" x14ac:dyDescent="0.2">
      <c r="AB2245" s="359"/>
      <c r="AC2245" s="359"/>
      <c r="AD2245" s="359"/>
      <c r="AE2245" s="359"/>
      <c r="AF2245" s="359"/>
      <c r="AG2245" s="359"/>
      <c r="AH2245" s="359"/>
    </row>
    <row r="2246" spans="28:34" x14ac:dyDescent="0.2">
      <c r="AB2246" s="359"/>
      <c r="AC2246" s="359"/>
      <c r="AD2246" s="359"/>
      <c r="AE2246" s="359"/>
      <c r="AF2246" s="359"/>
      <c r="AG2246" s="359"/>
      <c r="AH2246" s="359"/>
    </row>
    <row r="2247" spans="28:34" x14ac:dyDescent="0.2">
      <c r="AB2247" s="359"/>
      <c r="AC2247" s="359"/>
      <c r="AD2247" s="359"/>
      <c r="AE2247" s="359"/>
      <c r="AF2247" s="359"/>
      <c r="AG2247" s="359"/>
      <c r="AH2247" s="359"/>
    </row>
    <row r="2248" spans="28:34" x14ac:dyDescent="0.2">
      <c r="AB2248" s="359"/>
      <c r="AC2248" s="359"/>
      <c r="AD2248" s="359"/>
      <c r="AE2248" s="359"/>
      <c r="AF2248" s="359"/>
      <c r="AG2248" s="359"/>
      <c r="AH2248" s="359"/>
    </row>
    <row r="2249" spans="28:34" x14ac:dyDescent="0.2">
      <c r="AB2249" s="359"/>
      <c r="AC2249" s="359"/>
      <c r="AD2249" s="359"/>
      <c r="AE2249" s="359"/>
      <c r="AF2249" s="359"/>
      <c r="AG2249" s="359"/>
      <c r="AH2249" s="359"/>
    </row>
    <row r="2250" spans="28:34" x14ac:dyDescent="0.2">
      <c r="AB2250" s="359"/>
      <c r="AC2250" s="359"/>
      <c r="AD2250" s="359"/>
      <c r="AE2250" s="359"/>
      <c r="AF2250" s="359"/>
      <c r="AG2250" s="359"/>
      <c r="AH2250" s="359"/>
    </row>
    <row r="2251" spans="28:34" x14ac:dyDescent="0.2">
      <c r="AB2251" s="359"/>
      <c r="AC2251" s="359"/>
      <c r="AD2251" s="359"/>
      <c r="AE2251" s="359"/>
      <c r="AF2251" s="359"/>
      <c r="AG2251" s="359"/>
      <c r="AH2251" s="359"/>
    </row>
    <row r="2252" spans="28:34" x14ac:dyDescent="0.2">
      <c r="AB2252" s="359"/>
      <c r="AC2252" s="359"/>
      <c r="AD2252" s="359"/>
      <c r="AE2252" s="359"/>
      <c r="AF2252" s="359"/>
      <c r="AG2252" s="359"/>
      <c r="AH2252" s="359"/>
    </row>
    <row r="2253" spans="28:34" x14ac:dyDescent="0.2">
      <c r="AB2253" s="359"/>
      <c r="AC2253" s="359"/>
      <c r="AD2253" s="359"/>
      <c r="AE2253" s="359"/>
      <c r="AF2253" s="359"/>
      <c r="AG2253" s="359"/>
      <c r="AH2253" s="359"/>
    </row>
    <row r="2254" spans="28:34" x14ac:dyDescent="0.2">
      <c r="AB2254" s="359"/>
      <c r="AC2254" s="359"/>
      <c r="AD2254" s="359"/>
      <c r="AE2254" s="359"/>
      <c r="AF2254" s="359"/>
      <c r="AG2254" s="359"/>
      <c r="AH2254" s="359"/>
    </row>
    <row r="2255" spans="28:34" x14ac:dyDescent="0.2">
      <c r="AB2255" s="359"/>
      <c r="AC2255" s="359"/>
      <c r="AD2255" s="359"/>
      <c r="AE2255" s="359"/>
      <c r="AF2255" s="359"/>
      <c r="AG2255" s="359"/>
      <c r="AH2255" s="359"/>
    </row>
    <row r="2256" spans="28:34" x14ac:dyDescent="0.2">
      <c r="AB2256" s="359"/>
      <c r="AC2256" s="359"/>
      <c r="AD2256" s="359"/>
      <c r="AE2256" s="359"/>
      <c r="AF2256" s="359"/>
      <c r="AG2256" s="359"/>
      <c r="AH2256" s="359"/>
    </row>
    <row r="2257" spans="28:34" x14ac:dyDescent="0.2">
      <c r="AB2257" s="359"/>
      <c r="AC2257" s="359"/>
      <c r="AD2257" s="359"/>
      <c r="AE2257" s="359"/>
      <c r="AF2257" s="359"/>
      <c r="AG2257" s="359"/>
      <c r="AH2257" s="359"/>
    </row>
    <row r="2258" spans="28:34" x14ac:dyDescent="0.2">
      <c r="AB2258" s="359"/>
      <c r="AC2258" s="359"/>
      <c r="AD2258" s="359"/>
      <c r="AE2258" s="359"/>
      <c r="AF2258" s="359"/>
      <c r="AG2258" s="359"/>
      <c r="AH2258" s="359"/>
    </row>
    <row r="2259" spans="28:34" x14ac:dyDescent="0.2">
      <c r="AB2259" s="359"/>
      <c r="AC2259" s="359"/>
      <c r="AD2259" s="359"/>
      <c r="AE2259" s="359"/>
      <c r="AF2259" s="359"/>
      <c r="AG2259" s="359"/>
      <c r="AH2259" s="359"/>
    </row>
    <row r="2260" spans="28:34" x14ac:dyDescent="0.2">
      <c r="AB2260" s="359"/>
      <c r="AC2260" s="359"/>
      <c r="AD2260" s="359"/>
      <c r="AE2260" s="359"/>
      <c r="AF2260" s="359"/>
      <c r="AG2260" s="359"/>
      <c r="AH2260" s="359"/>
    </row>
    <row r="2261" spans="28:34" x14ac:dyDescent="0.2">
      <c r="AB2261" s="359"/>
      <c r="AC2261" s="359"/>
      <c r="AD2261" s="359"/>
      <c r="AE2261" s="359"/>
      <c r="AF2261" s="359"/>
      <c r="AG2261" s="359"/>
      <c r="AH2261" s="359"/>
    </row>
    <row r="2262" spans="28:34" x14ac:dyDescent="0.2">
      <c r="AB2262" s="359"/>
      <c r="AC2262" s="359"/>
      <c r="AD2262" s="359"/>
      <c r="AE2262" s="359"/>
      <c r="AF2262" s="359"/>
      <c r="AG2262" s="359"/>
      <c r="AH2262" s="359"/>
    </row>
    <row r="2263" spans="28:34" x14ac:dyDescent="0.2">
      <c r="AB2263" s="359"/>
      <c r="AC2263" s="359"/>
      <c r="AD2263" s="359"/>
      <c r="AE2263" s="359"/>
      <c r="AF2263" s="359"/>
      <c r="AG2263" s="359"/>
      <c r="AH2263" s="359"/>
    </row>
    <row r="2264" spans="28:34" x14ac:dyDescent="0.2">
      <c r="AB2264" s="359"/>
      <c r="AC2264" s="359"/>
      <c r="AD2264" s="359"/>
      <c r="AE2264" s="359"/>
      <c r="AF2264" s="359"/>
      <c r="AG2264" s="359"/>
      <c r="AH2264" s="359"/>
    </row>
    <row r="2265" spans="28:34" x14ac:dyDescent="0.2">
      <c r="AB2265" s="359"/>
      <c r="AC2265" s="359"/>
      <c r="AD2265" s="359"/>
      <c r="AE2265" s="359"/>
      <c r="AF2265" s="359"/>
      <c r="AG2265" s="359"/>
      <c r="AH2265" s="359"/>
    </row>
    <row r="2266" spans="28:34" x14ac:dyDescent="0.2">
      <c r="AB2266" s="359"/>
      <c r="AC2266" s="359"/>
      <c r="AD2266" s="359"/>
      <c r="AE2266" s="359"/>
      <c r="AF2266" s="359"/>
      <c r="AG2266" s="359"/>
      <c r="AH2266" s="359"/>
    </row>
    <row r="2267" spans="28:34" x14ac:dyDescent="0.2">
      <c r="AB2267" s="359"/>
      <c r="AC2267" s="359"/>
      <c r="AD2267" s="359"/>
      <c r="AE2267" s="359"/>
      <c r="AF2267" s="359"/>
      <c r="AG2267" s="359"/>
      <c r="AH2267" s="359"/>
    </row>
    <row r="2268" spans="28:34" x14ac:dyDescent="0.2">
      <c r="AB2268" s="359"/>
      <c r="AC2268" s="359"/>
      <c r="AD2268" s="359"/>
      <c r="AE2268" s="359"/>
      <c r="AF2268" s="359"/>
      <c r="AG2268" s="359"/>
      <c r="AH2268" s="359"/>
    </row>
    <row r="2269" spans="28:34" x14ac:dyDescent="0.2">
      <c r="AB2269" s="359"/>
      <c r="AC2269" s="359"/>
      <c r="AD2269" s="359"/>
      <c r="AE2269" s="359"/>
      <c r="AF2269" s="359"/>
      <c r="AG2269" s="359"/>
      <c r="AH2269" s="359"/>
    </row>
    <row r="2270" spans="28:34" x14ac:dyDescent="0.2">
      <c r="AB2270" s="359"/>
      <c r="AC2270" s="359"/>
      <c r="AD2270" s="359"/>
      <c r="AE2270" s="359"/>
      <c r="AF2270" s="359"/>
      <c r="AG2270" s="359"/>
      <c r="AH2270" s="359"/>
    </row>
    <row r="2271" spans="28:34" x14ac:dyDescent="0.2">
      <c r="AB2271" s="359"/>
      <c r="AC2271" s="359"/>
      <c r="AD2271" s="359"/>
      <c r="AE2271" s="359"/>
      <c r="AF2271" s="359"/>
      <c r="AG2271" s="359"/>
      <c r="AH2271" s="359"/>
    </row>
    <row r="2272" spans="28:34" x14ac:dyDescent="0.2">
      <c r="AB2272" s="359"/>
      <c r="AC2272" s="359"/>
      <c r="AD2272" s="359"/>
      <c r="AE2272" s="359"/>
      <c r="AF2272" s="359"/>
      <c r="AG2272" s="359"/>
      <c r="AH2272" s="359"/>
    </row>
    <row r="2273" spans="28:34" x14ac:dyDescent="0.2">
      <c r="AB2273" s="359"/>
      <c r="AC2273" s="359"/>
      <c r="AD2273" s="359"/>
      <c r="AE2273" s="359"/>
      <c r="AF2273" s="359"/>
      <c r="AG2273" s="359"/>
      <c r="AH2273" s="359"/>
    </row>
    <row r="2274" spans="28:34" x14ac:dyDescent="0.2">
      <c r="AB2274" s="359"/>
      <c r="AC2274" s="359"/>
      <c r="AD2274" s="359"/>
      <c r="AE2274" s="359"/>
      <c r="AF2274" s="359"/>
      <c r="AG2274" s="359"/>
      <c r="AH2274" s="359"/>
    </row>
    <row r="2275" spans="28:34" x14ac:dyDescent="0.2">
      <c r="AB2275" s="359"/>
      <c r="AC2275" s="359"/>
      <c r="AD2275" s="359"/>
      <c r="AE2275" s="359"/>
      <c r="AF2275" s="359"/>
      <c r="AG2275" s="359"/>
      <c r="AH2275" s="359"/>
    </row>
    <row r="2276" spans="28:34" x14ac:dyDescent="0.2">
      <c r="AB2276" s="359"/>
      <c r="AC2276" s="359"/>
      <c r="AD2276" s="359"/>
      <c r="AE2276" s="359"/>
      <c r="AF2276" s="359"/>
      <c r="AG2276" s="359"/>
      <c r="AH2276" s="359"/>
    </row>
    <row r="2277" spans="28:34" x14ac:dyDescent="0.2">
      <c r="AB2277" s="359"/>
      <c r="AC2277" s="359"/>
      <c r="AD2277" s="359"/>
      <c r="AE2277" s="359"/>
      <c r="AF2277" s="359"/>
      <c r="AG2277" s="359"/>
      <c r="AH2277" s="359"/>
    </row>
    <row r="2278" spans="28:34" x14ac:dyDescent="0.2">
      <c r="AB2278" s="359"/>
      <c r="AC2278" s="359"/>
      <c r="AD2278" s="359"/>
      <c r="AE2278" s="359"/>
      <c r="AF2278" s="359"/>
      <c r="AG2278" s="359"/>
      <c r="AH2278" s="359"/>
    </row>
    <row r="2279" spans="28:34" x14ac:dyDescent="0.2">
      <c r="AB2279" s="359"/>
      <c r="AC2279" s="359"/>
      <c r="AD2279" s="359"/>
      <c r="AE2279" s="359"/>
      <c r="AF2279" s="359"/>
      <c r="AG2279" s="359"/>
      <c r="AH2279" s="359"/>
    </row>
    <row r="2280" spans="28:34" x14ac:dyDescent="0.2">
      <c r="AB2280" s="359"/>
      <c r="AC2280" s="359"/>
      <c r="AD2280" s="359"/>
      <c r="AE2280" s="359"/>
      <c r="AF2280" s="359"/>
      <c r="AG2280" s="359"/>
      <c r="AH2280" s="359"/>
    </row>
    <row r="2281" spans="28:34" x14ac:dyDescent="0.2">
      <c r="AB2281" s="359"/>
      <c r="AC2281" s="359"/>
      <c r="AD2281" s="359"/>
      <c r="AE2281" s="359"/>
      <c r="AF2281" s="359"/>
      <c r="AG2281" s="359"/>
      <c r="AH2281" s="359"/>
    </row>
    <row r="2282" spans="28:34" x14ac:dyDescent="0.2">
      <c r="AB2282" s="359"/>
      <c r="AC2282" s="359"/>
      <c r="AD2282" s="359"/>
      <c r="AE2282" s="359"/>
      <c r="AF2282" s="359"/>
      <c r="AG2282" s="359"/>
      <c r="AH2282" s="359"/>
    </row>
    <row r="2283" spans="28:34" x14ac:dyDescent="0.2">
      <c r="AB2283" s="359"/>
      <c r="AC2283" s="359"/>
      <c r="AD2283" s="359"/>
      <c r="AE2283" s="359"/>
      <c r="AF2283" s="359"/>
      <c r="AG2283" s="359"/>
      <c r="AH2283" s="359"/>
    </row>
    <row r="2284" spans="28:34" x14ac:dyDescent="0.2">
      <c r="AB2284" s="359"/>
      <c r="AC2284" s="359"/>
      <c r="AD2284" s="359"/>
      <c r="AE2284" s="359"/>
      <c r="AF2284" s="359"/>
      <c r="AG2284" s="359"/>
      <c r="AH2284" s="359"/>
    </row>
    <row r="2285" spans="28:34" x14ac:dyDescent="0.2">
      <c r="AB2285" s="359"/>
      <c r="AC2285" s="359"/>
      <c r="AD2285" s="359"/>
      <c r="AE2285" s="359"/>
      <c r="AF2285" s="359"/>
      <c r="AG2285" s="359"/>
      <c r="AH2285" s="359"/>
    </row>
    <row r="2286" spans="28:34" x14ac:dyDescent="0.2">
      <c r="AB2286" s="359"/>
      <c r="AC2286" s="359"/>
      <c r="AD2286" s="359"/>
      <c r="AE2286" s="359"/>
      <c r="AF2286" s="359"/>
      <c r="AG2286" s="359"/>
      <c r="AH2286" s="359"/>
    </row>
    <row r="2287" spans="28:34" x14ac:dyDescent="0.2">
      <c r="AB2287" s="359"/>
      <c r="AC2287" s="359"/>
      <c r="AD2287" s="359"/>
      <c r="AE2287" s="359"/>
      <c r="AF2287" s="359"/>
      <c r="AG2287" s="359"/>
      <c r="AH2287" s="359"/>
    </row>
    <row r="2288" spans="28:34" x14ac:dyDescent="0.2">
      <c r="AB2288" s="359"/>
      <c r="AC2288" s="359"/>
      <c r="AD2288" s="359"/>
      <c r="AE2288" s="359"/>
      <c r="AF2288" s="359"/>
      <c r="AG2288" s="359"/>
      <c r="AH2288" s="359"/>
    </row>
    <row r="2289" spans="28:34" x14ac:dyDescent="0.2">
      <c r="AB2289" s="359"/>
      <c r="AC2289" s="359"/>
      <c r="AD2289" s="359"/>
      <c r="AE2289" s="359"/>
      <c r="AF2289" s="359"/>
      <c r="AG2289" s="359"/>
      <c r="AH2289" s="359"/>
    </row>
    <row r="2290" spans="28:34" x14ac:dyDescent="0.2">
      <c r="AB2290" s="359"/>
      <c r="AC2290" s="359"/>
      <c r="AD2290" s="359"/>
      <c r="AE2290" s="359"/>
      <c r="AF2290" s="359"/>
      <c r="AG2290" s="359"/>
      <c r="AH2290" s="359"/>
    </row>
    <row r="2291" spans="28:34" x14ac:dyDescent="0.2">
      <c r="AB2291" s="359"/>
      <c r="AC2291" s="359"/>
      <c r="AD2291" s="359"/>
      <c r="AE2291" s="359"/>
      <c r="AF2291" s="359"/>
      <c r="AG2291" s="359"/>
      <c r="AH2291" s="359"/>
    </row>
    <row r="2292" spans="28:34" x14ac:dyDescent="0.2">
      <c r="AB2292" s="359"/>
      <c r="AC2292" s="359"/>
      <c r="AD2292" s="359"/>
      <c r="AE2292" s="359"/>
      <c r="AF2292" s="359"/>
      <c r="AG2292" s="359"/>
      <c r="AH2292" s="359"/>
    </row>
    <row r="2293" spans="28:34" x14ac:dyDescent="0.2">
      <c r="AB2293" s="359"/>
      <c r="AC2293" s="359"/>
      <c r="AD2293" s="359"/>
      <c r="AE2293" s="359"/>
      <c r="AF2293" s="359"/>
      <c r="AG2293" s="359"/>
      <c r="AH2293" s="359"/>
    </row>
    <row r="2294" spans="28:34" x14ac:dyDescent="0.2">
      <c r="AB2294" s="359"/>
      <c r="AC2294" s="359"/>
      <c r="AD2294" s="359"/>
      <c r="AE2294" s="359"/>
      <c r="AF2294" s="359"/>
      <c r="AG2294" s="359"/>
      <c r="AH2294" s="359"/>
    </row>
    <row r="2295" spans="28:34" x14ac:dyDescent="0.2">
      <c r="AB2295" s="359"/>
      <c r="AC2295" s="359"/>
      <c r="AD2295" s="359"/>
      <c r="AE2295" s="359"/>
      <c r="AF2295" s="359"/>
      <c r="AG2295" s="359"/>
      <c r="AH2295" s="359"/>
    </row>
    <row r="2296" spans="28:34" x14ac:dyDescent="0.2">
      <c r="AB2296" s="359"/>
      <c r="AC2296" s="359"/>
      <c r="AD2296" s="359"/>
      <c r="AE2296" s="359"/>
      <c r="AF2296" s="359"/>
      <c r="AG2296" s="359"/>
      <c r="AH2296" s="359"/>
    </row>
    <row r="2297" spans="28:34" x14ac:dyDescent="0.2">
      <c r="AB2297" s="359"/>
      <c r="AC2297" s="359"/>
      <c r="AD2297" s="359"/>
      <c r="AE2297" s="359"/>
      <c r="AF2297" s="359"/>
      <c r="AG2297" s="359"/>
      <c r="AH2297" s="359"/>
    </row>
    <row r="2298" spans="28:34" x14ac:dyDescent="0.2">
      <c r="AB2298" s="359"/>
      <c r="AC2298" s="359"/>
      <c r="AD2298" s="359"/>
      <c r="AE2298" s="359"/>
      <c r="AF2298" s="359"/>
      <c r="AG2298" s="359"/>
      <c r="AH2298" s="359"/>
    </row>
    <row r="2299" spans="28:34" x14ac:dyDescent="0.2">
      <c r="AB2299" s="359"/>
      <c r="AC2299" s="359"/>
      <c r="AD2299" s="359"/>
      <c r="AE2299" s="359"/>
      <c r="AF2299" s="359"/>
      <c r="AG2299" s="359"/>
      <c r="AH2299" s="359"/>
    </row>
    <row r="2300" spans="28:34" x14ac:dyDescent="0.2">
      <c r="AB2300" s="359"/>
      <c r="AC2300" s="359"/>
      <c r="AD2300" s="359"/>
      <c r="AE2300" s="359"/>
      <c r="AF2300" s="359"/>
      <c r="AG2300" s="359"/>
      <c r="AH2300" s="359"/>
    </row>
    <row r="2301" spans="28:34" x14ac:dyDescent="0.2">
      <c r="AB2301" s="359"/>
      <c r="AC2301" s="359"/>
      <c r="AD2301" s="359"/>
      <c r="AE2301" s="359"/>
      <c r="AF2301" s="359"/>
      <c r="AG2301" s="359"/>
      <c r="AH2301" s="359"/>
    </row>
    <row r="2302" spans="28:34" x14ac:dyDescent="0.2">
      <c r="AB2302" s="359"/>
      <c r="AC2302" s="359"/>
      <c r="AD2302" s="359"/>
      <c r="AE2302" s="359"/>
      <c r="AF2302" s="359"/>
      <c r="AG2302" s="359"/>
      <c r="AH2302" s="359"/>
    </row>
    <row r="2303" spans="28:34" x14ac:dyDescent="0.2">
      <c r="AB2303" s="359"/>
      <c r="AC2303" s="359"/>
      <c r="AD2303" s="359"/>
      <c r="AE2303" s="359"/>
      <c r="AF2303" s="359"/>
      <c r="AG2303" s="359"/>
      <c r="AH2303" s="359"/>
    </row>
    <row r="2304" spans="28:34" x14ac:dyDescent="0.2">
      <c r="AB2304" s="359"/>
      <c r="AC2304" s="359"/>
      <c r="AD2304" s="359"/>
      <c r="AE2304" s="359"/>
      <c r="AF2304" s="359"/>
      <c r="AG2304" s="359"/>
      <c r="AH2304" s="359"/>
    </row>
    <row r="2305" spans="28:34" x14ac:dyDescent="0.2">
      <c r="AB2305" s="359"/>
      <c r="AC2305" s="359"/>
      <c r="AD2305" s="359"/>
      <c r="AE2305" s="359"/>
      <c r="AF2305" s="359"/>
      <c r="AG2305" s="359"/>
      <c r="AH2305" s="359"/>
    </row>
    <row r="2306" spans="28:34" x14ac:dyDescent="0.2">
      <c r="AB2306" s="359"/>
      <c r="AC2306" s="359"/>
      <c r="AD2306" s="359"/>
      <c r="AE2306" s="359"/>
      <c r="AF2306" s="359"/>
      <c r="AG2306" s="359"/>
      <c r="AH2306" s="359"/>
    </row>
    <row r="2307" spans="28:34" x14ac:dyDescent="0.2">
      <c r="AB2307" s="359"/>
      <c r="AC2307" s="359"/>
      <c r="AD2307" s="359"/>
      <c r="AE2307" s="359"/>
      <c r="AF2307" s="359"/>
      <c r="AG2307" s="359"/>
      <c r="AH2307" s="359"/>
    </row>
    <row r="2308" spans="28:34" x14ac:dyDescent="0.2">
      <c r="AB2308" s="359"/>
      <c r="AC2308" s="359"/>
      <c r="AD2308" s="359"/>
      <c r="AE2308" s="359"/>
      <c r="AF2308" s="359"/>
      <c r="AG2308" s="359"/>
      <c r="AH2308" s="359"/>
    </row>
    <row r="2309" spans="28:34" x14ac:dyDescent="0.2">
      <c r="AB2309" s="359"/>
      <c r="AC2309" s="359"/>
      <c r="AD2309" s="359"/>
      <c r="AE2309" s="359"/>
      <c r="AF2309" s="359"/>
      <c r="AG2309" s="359"/>
      <c r="AH2309" s="359"/>
    </row>
    <row r="2310" spans="28:34" x14ac:dyDescent="0.2">
      <c r="AB2310" s="359"/>
      <c r="AC2310" s="359"/>
      <c r="AD2310" s="359"/>
      <c r="AE2310" s="359"/>
      <c r="AF2310" s="359"/>
      <c r="AG2310" s="359"/>
      <c r="AH2310" s="359"/>
    </row>
    <row r="2311" spans="28:34" x14ac:dyDescent="0.2">
      <c r="AB2311" s="359"/>
      <c r="AC2311" s="359"/>
      <c r="AD2311" s="359"/>
      <c r="AE2311" s="359"/>
      <c r="AF2311" s="359"/>
      <c r="AG2311" s="359"/>
      <c r="AH2311" s="359"/>
    </row>
    <row r="2312" spans="28:34" x14ac:dyDescent="0.2">
      <c r="AB2312" s="359"/>
      <c r="AC2312" s="359"/>
      <c r="AD2312" s="359"/>
      <c r="AE2312" s="359"/>
      <c r="AF2312" s="359"/>
      <c r="AG2312" s="359"/>
      <c r="AH2312" s="359"/>
    </row>
    <row r="2313" spans="28:34" x14ac:dyDescent="0.2">
      <c r="AB2313" s="359"/>
      <c r="AC2313" s="359"/>
      <c r="AD2313" s="359"/>
      <c r="AE2313" s="359"/>
      <c r="AF2313" s="359"/>
      <c r="AG2313" s="359"/>
      <c r="AH2313" s="359"/>
    </row>
    <row r="2314" spans="28:34" x14ac:dyDescent="0.2">
      <c r="AB2314" s="359"/>
      <c r="AC2314" s="359"/>
      <c r="AD2314" s="359"/>
      <c r="AE2314" s="359"/>
      <c r="AF2314" s="359"/>
      <c r="AG2314" s="359"/>
      <c r="AH2314" s="359"/>
    </row>
    <row r="2315" spans="28:34" x14ac:dyDescent="0.2">
      <c r="AB2315" s="359"/>
      <c r="AC2315" s="359"/>
      <c r="AD2315" s="359"/>
      <c r="AE2315" s="359"/>
      <c r="AF2315" s="359"/>
      <c r="AG2315" s="359"/>
      <c r="AH2315" s="359"/>
    </row>
    <row r="2316" spans="28:34" x14ac:dyDescent="0.2">
      <c r="AB2316" s="359"/>
      <c r="AC2316" s="359"/>
      <c r="AD2316" s="359"/>
      <c r="AE2316" s="359"/>
      <c r="AF2316" s="359"/>
      <c r="AG2316" s="359"/>
      <c r="AH2316" s="359"/>
    </row>
    <row r="2317" spans="28:34" x14ac:dyDescent="0.2">
      <c r="AB2317" s="359"/>
      <c r="AC2317" s="359"/>
      <c r="AD2317" s="359"/>
      <c r="AE2317" s="359"/>
      <c r="AF2317" s="359"/>
      <c r="AG2317" s="359"/>
      <c r="AH2317" s="359"/>
    </row>
    <row r="2318" spans="28:34" x14ac:dyDescent="0.2">
      <c r="AB2318" s="359"/>
      <c r="AC2318" s="359"/>
      <c r="AD2318" s="359"/>
      <c r="AE2318" s="359"/>
      <c r="AF2318" s="359"/>
      <c r="AG2318" s="359"/>
      <c r="AH2318" s="359"/>
    </row>
    <row r="2319" spans="28:34" x14ac:dyDescent="0.2">
      <c r="AB2319" s="359"/>
      <c r="AC2319" s="359"/>
      <c r="AD2319" s="359"/>
      <c r="AE2319" s="359"/>
      <c r="AF2319" s="359"/>
      <c r="AG2319" s="359"/>
      <c r="AH2319" s="359"/>
    </row>
    <row r="2320" spans="28:34" x14ac:dyDescent="0.2">
      <c r="AB2320" s="359"/>
      <c r="AC2320" s="359"/>
      <c r="AD2320" s="359"/>
      <c r="AE2320" s="359"/>
      <c r="AF2320" s="359"/>
      <c r="AG2320" s="359"/>
      <c r="AH2320" s="359"/>
    </row>
    <row r="2321" spans="28:34" x14ac:dyDescent="0.2">
      <c r="AB2321" s="359"/>
      <c r="AC2321" s="359"/>
      <c r="AD2321" s="359"/>
      <c r="AE2321" s="359"/>
      <c r="AF2321" s="359"/>
      <c r="AG2321" s="359"/>
      <c r="AH2321" s="359"/>
    </row>
    <row r="2322" spans="28:34" x14ac:dyDescent="0.2">
      <c r="AB2322" s="359"/>
      <c r="AC2322" s="359"/>
      <c r="AD2322" s="359"/>
      <c r="AE2322" s="359"/>
      <c r="AF2322" s="359"/>
      <c r="AG2322" s="359"/>
      <c r="AH2322" s="359"/>
    </row>
    <row r="2323" spans="28:34" x14ac:dyDescent="0.2">
      <c r="AB2323" s="359"/>
      <c r="AC2323" s="359"/>
      <c r="AD2323" s="359"/>
      <c r="AE2323" s="359"/>
      <c r="AF2323" s="359"/>
      <c r="AG2323" s="359"/>
      <c r="AH2323" s="359"/>
    </row>
    <row r="2324" spans="28:34" x14ac:dyDescent="0.2">
      <c r="AB2324" s="359"/>
      <c r="AC2324" s="359"/>
      <c r="AD2324" s="359"/>
      <c r="AE2324" s="359"/>
      <c r="AF2324" s="359"/>
      <c r="AG2324" s="359"/>
      <c r="AH2324" s="359"/>
    </row>
    <row r="2325" spans="28:34" x14ac:dyDescent="0.2">
      <c r="AB2325" s="359"/>
      <c r="AC2325" s="359"/>
      <c r="AD2325" s="359"/>
      <c r="AE2325" s="359"/>
      <c r="AF2325" s="359"/>
      <c r="AG2325" s="359"/>
      <c r="AH2325" s="359"/>
    </row>
    <row r="2326" spans="28:34" x14ac:dyDescent="0.2">
      <c r="AB2326" s="359"/>
      <c r="AC2326" s="359"/>
      <c r="AD2326" s="359"/>
      <c r="AE2326" s="359"/>
      <c r="AF2326" s="359"/>
      <c r="AG2326" s="359"/>
      <c r="AH2326" s="359"/>
    </row>
    <row r="2327" spans="28:34" x14ac:dyDescent="0.2">
      <c r="AB2327" s="359"/>
      <c r="AC2327" s="359"/>
      <c r="AD2327" s="359"/>
      <c r="AE2327" s="359"/>
      <c r="AF2327" s="359"/>
      <c r="AG2327" s="359"/>
      <c r="AH2327" s="359"/>
    </row>
    <row r="2328" spans="28:34" x14ac:dyDescent="0.2">
      <c r="AB2328" s="359"/>
      <c r="AC2328" s="359"/>
      <c r="AD2328" s="359"/>
      <c r="AE2328" s="359"/>
      <c r="AF2328" s="359"/>
      <c r="AG2328" s="359"/>
      <c r="AH2328" s="359"/>
    </row>
    <row r="2329" spans="28:34" x14ac:dyDescent="0.2">
      <c r="AB2329" s="359"/>
      <c r="AC2329" s="359"/>
      <c r="AD2329" s="359"/>
      <c r="AE2329" s="359"/>
      <c r="AF2329" s="359"/>
      <c r="AG2329" s="359"/>
      <c r="AH2329" s="359"/>
    </row>
    <row r="2330" spans="28:34" x14ac:dyDescent="0.2">
      <c r="AB2330" s="359"/>
      <c r="AC2330" s="359"/>
      <c r="AD2330" s="359"/>
      <c r="AE2330" s="359"/>
      <c r="AF2330" s="359"/>
      <c r="AG2330" s="359"/>
      <c r="AH2330" s="359"/>
    </row>
    <row r="2331" spans="28:34" x14ac:dyDescent="0.2">
      <c r="AB2331" s="359"/>
      <c r="AC2331" s="359"/>
      <c r="AD2331" s="359"/>
      <c r="AE2331" s="359"/>
      <c r="AF2331" s="359"/>
      <c r="AG2331" s="359"/>
      <c r="AH2331" s="359"/>
    </row>
    <row r="2332" spans="28:34" x14ac:dyDescent="0.2">
      <c r="AB2332" s="359"/>
      <c r="AC2332" s="359"/>
      <c r="AD2332" s="359"/>
      <c r="AE2332" s="359"/>
      <c r="AF2332" s="359"/>
      <c r="AG2332" s="359"/>
      <c r="AH2332" s="359"/>
    </row>
    <row r="2333" spans="28:34" x14ac:dyDescent="0.2">
      <c r="AB2333" s="359"/>
      <c r="AC2333" s="359"/>
      <c r="AD2333" s="359"/>
      <c r="AE2333" s="359"/>
      <c r="AF2333" s="359"/>
      <c r="AG2333" s="359"/>
      <c r="AH2333" s="359"/>
    </row>
    <row r="2334" spans="28:34" x14ac:dyDescent="0.2">
      <c r="AB2334" s="359"/>
      <c r="AC2334" s="359"/>
      <c r="AD2334" s="359"/>
      <c r="AE2334" s="359"/>
      <c r="AF2334" s="359"/>
      <c r="AG2334" s="359"/>
      <c r="AH2334" s="359"/>
    </row>
    <row r="2335" spans="28:34" x14ac:dyDescent="0.2">
      <c r="AB2335" s="359"/>
      <c r="AC2335" s="359"/>
      <c r="AD2335" s="359"/>
      <c r="AE2335" s="359"/>
      <c r="AF2335" s="359"/>
      <c r="AG2335" s="359"/>
      <c r="AH2335" s="359"/>
    </row>
    <row r="2336" spans="28:34" x14ac:dyDescent="0.2">
      <c r="AB2336" s="359"/>
      <c r="AC2336" s="359"/>
      <c r="AD2336" s="359"/>
      <c r="AE2336" s="359"/>
      <c r="AF2336" s="359"/>
      <c r="AG2336" s="359"/>
      <c r="AH2336" s="359"/>
    </row>
    <row r="2337" spans="28:34" x14ac:dyDescent="0.2">
      <c r="AB2337" s="359"/>
      <c r="AC2337" s="359"/>
      <c r="AD2337" s="359"/>
      <c r="AE2337" s="359"/>
      <c r="AF2337" s="359"/>
      <c r="AG2337" s="359"/>
      <c r="AH2337" s="359"/>
    </row>
    <row r="2338" spans="28:34" x14ac:dyDescent="0.2">
      <c r="AB2338" s="359"/>
      <c r="AC2338" s="359"/>
      <c r="AD2338" s="359"/>
      <c r="AE2338" s="359"/>
      <c r="AF2338" s="359"/>
      <c r="AG2338" s="359"/>
      <c r="AH2338" s="359"/>
    </row>
    <row r="2339" spans="28:34" x14ac:dyDescent="0.2">
      <c r="AB2339" s="359"/>
      <c r="AC2339" s="359"/>
      <c r="AD2339" s="359"/>
      <c r="AE2339" s="359"/>
      <c r="AF2339" s="359"/>
      <c r="AG2339" s="359"/>
      <c r="AH2339" s="359"/>
    </row>
    <row r="2340" spans="28:34" x14ac:dyDescent="0.2">
      <c r="AB2340" s="359"/>
      <c r="AC2340" s="359"/>
      <c r="AD2340" s="359"/>
      <c r="AE2340" s="359"/>
      <c r="AF2340" s="359"/>
      <c r="AG2340" s="359"/>
      <c r="AH2340" s="359"/>
    </row>
    <row r="2341" spans="28:34" x14ac:dyDescent="0.2">
      <c r="AB2341" s="359"/>
      <c r="AC2341" s="359"/>
      <c r="AD2341" s="359"/>
      <c r="AE2341" s="359"/>
      <c r="AF2341" s="359"/>
      <c r="AG2341" s="359"/>
      <c r="AH2341" s="359"/>
    </row>
    <row r="2342" spans="28:34" x14ac:dyDescent="0.2">
      <c r="AB2342" s="359"/>
      <c r="AC2342" s="359"/>
      <c r="AD2342" s="359"/>
      <c r="AE2342" s="359"/>
      <c r="AF2342" s="359"/>
      <c r="AG2342" s="359"/>
      <c r="AH2342" s="359"/>
    </row>
    <row r="2343" spans="28:34" x14ac:dyDescent="0.2">
      <c r="AB2343" s="359"/>
      <c r="AC2343" s="359"/>
      <c r="AD2343" s="359"/>
      <c r="AE2343" s="359"/>
      <c r="AF2343" s="359"/>
      <c r="AG2343" s="359"/>
      <c r="AH2343" s="359"/>
    </row>
    <row r="2344" spans="28:34" x14ac:dyDescent="0.2">
      <c r="AB2344" s="359"/>
      <c r="AC2344" s="359"/>
      <c r="AD2344" s="359"/>
      <c r="AE2344" s="359"/>
      <c r="AF2344" s="359"/>
      <c r="AG2344" s="359"/>
      <c r="AH2344" s="359"/>
    </row>
    <row r="2345" spans="28:34" x14ac:dyDescent="0.2">
      <c r="AB2345" s="359"/>
      <c r="AC2345" s="359"/>
      <c r="AD2345" s="359"/>
      <c r="AE2345" s="359"/>
      <c r="AF2345" s="359"/>
      <c r="AG2345" s="359"/>
      <c r="AH2345" s="359"/>
    </row>
    <row r="2346" spans="28:34" x14ac:dyDescent="0.2">
      <c r="AB2346" s="359"/>
      <c r="AC2346" s="359"/>
      <c r="AD2346" s="359"/>
      <c r="AE2346" s="359"/>
      <c r="AF2346" s="359"/>
      <c r="AG2346" s="359"/>
      <c r="AH2346" s="359"/>
    </row>
    <row r="2347" spans="28:34" x14ac:dyDescent="0.2">
      <c r="AB2347" s="359"/>
      <c r="AC2347" s="359"/>
      <c r="AD2347" s="359"/>
      <c r="AE2347" s="359"/>
      <c r="AF2347" s="359"/>
      <c r="AG2347" s="359"/>
      <c r="AH2347" s="359"/>
    </row>
    <row r="2348" spans="28:34" x14ac:dyDescent="0.2">
      <c r="AB2348" s="359"/>
      <c r="AC2348" s="359"/>
      <c r="AD2348" s="359"/>
      <c r="AE2348" s="359"/>
      <c r="AF2348" s="359"/>
      <c r="AG2348" s="359"/>
      <c r="AH2348" s="359"/>
    </row>
    <row r="2349" spans="28:34" x14ac:dyDescent="0.2">
      <c r="AB2349" s="359"/>
      <c r="AC2349" s="359"/>
      <c r="AD2349" s="359"/>
      <c r="AE2349" s="359"/>
      <c r="AF2349" s="359"/>
      <c r="AG2349" s="359"/>
      <c r="AH2349" s="359"/>
    </row>
    <row r="2350" spans="28:34" x14ac:dyDescent="0.2">
      <c r="AB2350" s="359"/>
      <c r="AC2350" s="359"/>
      <c r="AD2350" s="359"/>
      <c r="AE2350" s="359"/>
      <c r="AF2350" s="359"/>
      <c r="AG2350" s="359"/>
      <c r="AH2350" s="359"/>
    </row>
    <row r="2351" spans="28:34" x14ac:dyDescent="0.2">
      <c r="AB2351" s="359"/>
      <c r="AC2351" s="359"/>
      <c r="AD2351" s="359"/>
      <c r="AE2351" s="359"/>
      <c r="AF2351" s="359"/>
      <c r="AG2351" s="359"/>
      <c r="AH2351" s="359"/>
    </row>
    <row r="2352" spans="28:34" x14ac:dyDescent="0.2">
      <c r="AB2352" s="359"/>
      <c r="AC2352" s="359"/>
      <c r="AD2352" s="359"/>
      <c r="AE2352" s="359"/>
      <c r="AF2352" s="359"/>
      <c r="AG2352" s="359"/>
      <c r="AH2352" s="359"/>
    </row>
    <row r="2353" spans="28:34" x14ac:dyDescent="0.2">
      <c r="AB2353" s="359"/>
      <c r="AC2353" s="359"/>
      <c r="AD2353" s="359"/>
      <c r="AE2353" s="359"/>
      <c r="AF2353" s="359"/>
      <c r="AG2353" s="359"/>
      <c r="AH2353" s="359"/>
    </row>
    <row r="2354" spans="28:34" x14ac:dyDescent="0.2">
      <c r="AB2354" s="359"/>
      <c r="AC2354" s="359"/>
      <c r="AD2354" s="359"/>
      <c r="AE2354" s="359"/>
      <c r="AF2354" s="359"/>
      <c r="AG2354" s="359"/>
      <c r="AH2354" s="359"/>
    </row>
    <row r="2355" spans="28:34" x14ac:dyDescent="0.2">
      <c r="AB2355" s="359"/>
      <c r="AC2355" s="359"/>
      <c r="AD2355" s="359"/>
      <c r="AE2355" s="359"/>
      <c r="AF2355" s="359"/>
      <c r="AG2355" s="359"/>
      <c r="AH2355" s="359"/>
    </row>
    <row r="2356" spans="28:34" x14ac:dyDescent="0.2">
      <c r="AB2356" s="359"/>
      <c r="AC2356" s="359"/>
      <c r="AD2356" s="359"/>
      <c r="AE2356" s="359"/>
      <c r="AF2356" s="359"/>
      <c r="AG2356" s="359"/>
      <c r="AH2356" s="359"/>
    </row>
    <row r="2357" spans="28:34" x14ac:dyDescent="0.2">
      <c r="AB2357" s="359"/>
      <c r="AC2357" s="359"/>
      <c r="AD2357" s="359"/>
      <c r="AE2357" s="359"/>
      <c r="AF2357" s="359"/>
      <c r="AG2357" s="359"/>
      <c r="AH2357" s="359"/>
    </row>
    <row r="2358" spans="28:34" x14ac:dyDescent="0.2">
      <c r="AB2358" s="359"/>
      <c r="AC2358" s="359"/>
      <c r="AD2358" s="359"/>
      <c r="AE2358" s="359"/>
      <c r="AF2358" s="359"/>
      <c r="AG2358" s="359"/>
      <c r="AH2358" s="359"/>
    </row>
    <row r="2359" spans="28:34" x14ac:dyDescent="0.2">
      <c r="AB2359" s="359"/>
      <c r="AC2359" s="359"/>
      <c r="AD2359" s="359"/>
      <c r="AE2359" s="359"/>
      <c r="AF2359" s="359"/>
      <c r="AG2359" s="359"/>
      <c r="AH2359" s="359"/>
    </row>
    <row r="2360" spans="28:34" x14ac:dyDescent="0.2">
      <c r="AB2360" s="359"/>
      <c r="AC2360" s="359"/>
      <c r="AD2360" s="359"/>
      <c r="AE2360" s="359"/>
      <c r="AF2360" s="359"/>
      <c r="AG2360" s="359"/>
      <c r="AH2360" s="359"/>
    </row>
    <row r="2361" spans="28:34" x14ac:dyDescent="0.2">
      <c r="AB2361" s="359"/>
      <c r="AC2361" s="359"/>
      <c r="AD2361" s="359"/>
      <c r="AE2361" s="359"/>
      <c r="AF2361" s="359"/>
      <c r="AG2361" s="359"/>
      <c r="AH2361" s="359"/>
    </row>
    <row r="2362" spans="28:34" x14ac:dyDescent="0.2">
      <c r="AB2362" s="359"/>
      <c r="AC2362" s="359"/>
      <c r="AD2362" s="359"/>
      <c r="AE2362" s="359"/>
      <c r="AF2362" s="359"/>
      <c r="AG2362" s="359"/>
      <c r="AH2362" s="359"/>
    </row>
    <row r="2363" spans="28:34" x14ac:dyDescent="0.2">
      <c r="AB2363" s="359"/>
      <c r="AC2363" s="359"/>
      <c r="AD2363" s="359"/>
      <c r="AE2363" s="359"/>
      <c r="AF2363" s="359"/>
      <c r="AG2363" s="359"/>
      <c r="AH2363" s="359"/>
    </row>
    <row r="2364" spans="28:34" x14ac:dyDescent="0.2">
      <c r="AB2364" s="359"/>
      <c r="AC2364" s="359"/>
      <c r="AD2364" s="359"/>
      <c r="AE2364" s="359"/>
      <c r="AF2364" s="359"/>
      <c r="AG2364" s="359"/>
      <c r="AH2364" s="359"/>
    </row>
    <row r="2365" spans="28:34" x14ac:dyDescent="0.2">
      <c r="AB2365" s="359"/>
      <c r="AC2365" s="359"/>
      <c r="AD2365" s="359"/>
      <c r="AE2365" s="359"/>
      <c r="AF2365" s="359"/>
      <c r="AG2365" s="359"/>
      <c r="AH2365" s="359"/>
    </row>
    <row r="2366" spans="28:34" x14ac:dyDescent="0.2">
      <c r="AB2366" s="359"/>
      <c r="AC2366" s="359"/>
      <c r="AD2366" s="359"/>
      <c r="AE2366" s="359"/>
      <c r="AF2366" s="359"/>
      <c r="AG2366" s="359"/>
      <c r="AH2366" s="359"/>
    </row>
    <row r="2367" spans="28:34" x14ac:dyDescent="0.2">
      <c r="AB2367" s="359"/>
      <c r="AC2367" s="359"/>
      <c r="AD2367" s="359"/>
      <c r="AE2367" s="359"/>
      <c r="AF2367" s="359"/>
      <c r="AG2367" s="359"/>
      <c r="AH2367" s="359"/>
    </row>
    <row r="2368" spans="28:34" x14ac:dyDescent="0.2">
      <c r="AB2368" s="359"/>
      <c r="AC2368" s="359"/>
      <c r="AD2368" s="359"/>
      <c r="AE2368" s="359"/>
      <c r="AF2368" s="359"/>
      <c r="AG2368" s="359"/>
      <c r="AH2368" s="359"/>
    </row>
    <row r="2369" spans="28:34" x14ac:dyDescent="0.2">
      <c r="AB2369" s="359"/>
      <c r="AC2369" s="359"/>
      <c r="AD2369" s="359"/>
      <c r="AE2369" s="359"/>
      <c r="AF2369" s="359"/>
      <c r="AG2369" s="359"/>
      <c r="AH2369" s="359"/>
    </row>
    <row r="2370" spans="28:34" x14ac:dyDescent="0.2">
      <c r="AB2370" s="359"/>
      <c r="AC2370" s="359"/>
      <c r="AD2370" s="359"/>
      <c r="AE2370" s="359"/>
      <c r="AF2370" s="359"/>
      <c r="AG2370" s="359"/>
      <c r="AH2370" s="359"/>
    </row>
    <row r="2371" spans="28:34" x14ac:dyDescent="0.2">
      <c r="AB2371" s="359"/>
      <c r="AC2371" s="359"/>
      <c r="AD2371" s="359"/>
      <c r="AE2371" s="359"/>
      <c r="AF2371" s="359"/>
      <c r="AG2371" s="359"/>
      <c r="AH2371" s="359"/>
    </row>
    <row r="2372" spans="28:34" x14ac:dyDescent="0.2">
      <c r="AB2372" s="359"/>
      <c r="AC2372" s="359"/>
      <c r="AD2372" s="359"/>
      <c r="AE2372" s="359"/>
      <c r="AF2372" s="359"/>
      <c r="AG2372" s="359"/>
      <c r="AH2372" s="359"/>
    </row>
    <row r="2373" spans="28:34" x14ac:dyDescent="0.2">
      <c r="AB2373" s="359"/>
      <c r="AC2373" s="359"/>
      <c r="AD2373" s="359"/>
      <c r="AE2373" s="359"/>
      <c r="AF2373" s="359"/>
      <c r="AG2373" s="359"/>
      <c r="AH2373" s="359"/>
    </row>
    <row r="2374" spans="28:34" x14ac:dyDescent="0.2">
      <c r="AB2374" s="359"/>
      <c r="AC2374" s="359"/>
      <c r="AD2374" s="359"/>
      <c r="AE2374" s="359"/>
      <c r="AF2374" s="359"/>
      <c r="AG2374" s="359"/>
      <c r="AH2374" s="359"/>
    </row>
    <row r="2375" spans="28:34" x14ac:dyDescent="0.2">
      <c r="AB2375" s="359"/>
      <c r="AC2375" s="359"/>
      <c r="AD2375" s="359"/>
      <c r="AE2375" s="359"/>
      <c r="AF2375" s="359"/>
      <c r="AG2375" s="359"/>
      <c r="AH2375" s="359"/>
    </row>
    <row r="2376" spans="28:34" x14ac:dyDescent="0.2">
      <c r="AB2376" s="359"/>
      <c r="AC2376" s="359"/>
      <c r="AD2376" s="359"/>
      <c r="AE2376" s="359"/>
      <c r="AF2376" s="359"/>
      <c r="AG2376" s="359"/>
      <c r="AH2376" s="359"/>
    </row>
    <row r="2377" spans="28:34" x14ac:dyDescent="0.2">
      <c r="AB2377" s="359"/>
      <c r="AC2377" s="359"/>
      <c r="AD2377" s="359"/>
      <c r="AE2377" s="359"/>
      <c r="AF2377" s="359"/>
      <c r="AG2377" s="359"/>
      <c r="AH2377" s="359"/>
    </row>
    <row r="2378" spans="28:34" x14ac:dyDescent="0.2">
      <c r="AB2378" s="359"/>
      <c r="AC2378" s="359"/>
      <c r="AD2378" s="359"/>
      <c r="AE2378" s="359"/>
      <c r="AF2378" s="359"/>
      <c r="AG2378" s="359"/>
      <c r="AH2378" s="359"/>
    </row>
    <row r="2379" spans="28:34" x14ac:dyDescent="0.2">
      <c r="AB2379" s="359"/>
      <c r="AC2379" s="359"/>
      <c r="AD2379" s="359"/>
      <c r="AE2379" s="359"/>
      <c r="AF2379" s="359"/>
      <c r="AG2379" s="359"/>
      <c r="AH2379" s="359"/>
    </row>
    <row r="2380" spans="28:34" x14ac:dyDescent="0.2">
      <c r="AB2380" s="359"/>
      <c r="AC2380" s="359"/>
      <c r="AD2380" s="359"/>
      <c r="AE2380" s="359"/>
      <c r="AF2380" s="359"/>
      <c r="AG2380" s="359"/>
      <c r="AH2380" s="359"/>
    </row>
    <row r="2381" spans="28:34" x14ac:dyDescent="0.2">
      <c r="AB2381" s="359"/>
      <c r="AC2381" s="359"/>
      <c r="AD2381" s="359"/>
      <c r="AE2381" s="359"/>
      <c r="AF2381" s="359"/>
      <c r="AG2381" s="359"/>
      <c r="AH2381" s="359"/>
    </row>
    <row r="2382" spans="28:34" x14ac:dyDescent="0.2">
      <c r="AB2382" s="359"/>
      <c r="AC2382" s="359"/>
      <c r="AD2382" s="359"/>
      <c r="AE2382" s="359"/>
      <c r="AF2382" s="359"/>
      <c r="AG2382" s="359"/>
      <c r="AH2382" s="359"/>
    </row>
    <row r="2383" spans="28:34" x14ac:dyDescent="0.2">
      <c r="AB2383" s="359"/>
      <c r="AC2383" s="359"/>
      <c r="AD2383" s="359"/>
      <c r="AE2383" s="359"/>
      <c r="AF2383" s="359"/>
      <c r="AG2383" s="359"/>
      <c r="AH2383" s="359"/>
    </row>
    <row r="2384" spans="28:34" x14ac:dyDescent="0.2">
      <c r="AB2384" s="359"/>
      <c r="AC2384" s="359"/>
      <c r="AD2384" s="359"/>
      <c r="AE2384" s="359"/>
      <c r="AF2384" s="359"/>
      <c r="AG2384" s="359"/>
      <c r="AH2384" s="359"/>
    </row>
    <row r="2385" spans="28:34" x14ac:dyDescent="0.2">
      <c r="AB2385" s="359"/>
      <c r="AC2385" s="359"/>
      <c r="AD2385" s="359"/>
      <c r="AE2385" s="359"/>
      <c r="AF2385" s="359"/>
      <c r="AG2385" s="359"/>
      <c r="AH2385" s="359"/>
    </row>
    <row r="2386" spans="28:34" x14ac:dyDescent="0.2">
      <c r="AB2386" s="359"/>
      <c r="AC2386" s="359"/>
      <c r="AD2386" s="359"/>
      <c r="AE2386" s="359"/>
      <c r="AF2386" s="359"/>
      <c r="AG2386" s="359"/>
      <c r="AH2386" s="359"/>
    </row>
    <row r="2387" spans="28:34" x14ac:dyDescent="0.2">
      <c r="AB2387" s="359"/>
      <c r="AC2387" s="359"/>
      <c r="AD2387" s="359"/>
      <c r="AE2387" s="359"/>
      <c r="AF2387" s="359"/>
      <c r="AG2387" s="359"/>
      <c r="AH2387" s="359"/>
    </row>
    <row r="2388" spans="28:34" x14ac:dyDescent="0.2">
      <c r="AB2388" s="359"/>
      <c r="AC2388" s="359"/>
      <c r="AD2388" s="359"/>
      <c r="AE2388" s="359"/>
      <c r="AF2388" s="359"/>
      <c r="AG2388" s="359"/>
      <c r="AH2388" s="359"/>
    </row>
    <row r="2389" spans="28:34" x14ac:dyDescent="0.2">
      <c r="AB2389" s="359"/>
      <c r="AC2389" s="359"/>
      <c r="AD2389" s="359"/>
      <c r="AE2389" s="359"/>
      <c r="AF2389" s="359"/>
      <c r="AG2389" s="359"/>
      <c r="AH2389" s="359"/>
    </row>
    <row r="2390" spans="28:34" x14ac:dyDescent="0.2">
      <c r="AB2390" s="359"/>
      <c r="AC2390" s="359"/>
      <c r="AD2390" s="359"/>
      <c r="AE2390" s="359"/>
      <c r="AF2390" s="359"/>
      <c r="AG2390" s="359"/>
      <c r="AH2390" s="359"/>
    </row>
    <row r="2391" spans="28:34" x14ac:dyDescent="0.2">
      <c r="AB2391" s="359"/>
      <c r="AC2391" s="359"/>
      <c r="AD2391" s="359"/>
      <c r="AE2391" s="359"/>
      <c r="AF2391" s="359"/>
      <c r="AG2391" s="359"/>
      <c r="AH2391" s="359"/>
    </row>
    <row r="2392" spans="28:34" x14ac:dyDescent="0.2">
      <c r="AB2392" s="359"/>
      <c r="AC2392" s="359"/>
      <c r="AD2392" s="359"/>
      <c r="AE2392" s="359"/>
      <c r="AF2392" s="359"/>
      <c r="AG2392" s="359"/>
      <c r="AH2392" s="359"/>
    </row>
    <row r="2393" spans="28:34" x14ac:dyDescent="0.2">
      <c r="AB2393" s="359"/>
      <c r="AC2393" s="359"/>
      <c r="AD2393" s="359"/>
      <c r="AE2393" s="359"/>
      <c r="AF2393" s="359"/>
      <c r="AG2393" s="359"/>
      <c r="AH2393" s="359"/>
    </row>
    <row r="2394" spans="28:34" x14ac:dyDescent="0.2">
      <c r="AB2394" s="359"/>
      <c r="AC2394" s="359"/>
      <c r="AD2394" s="359"/>
      <c r="AE2394" s="359"/>
      <c r="AF2394" s="359"/>
      <c r="AG2394" s="359"/>
      <c r="AH2394" s="359"/>
    </row>
    <row r="2395" spans="28:34" x14ac:dyDescent="0.2">
      <c r="AB2395" s="359"/>
      <c r="AC2395" s="359"/>
      <c r="AD2395" s="359"/>
      <c r="AE2395" s="359"/>
      <c r="AF2395" s="359"/>
      <c r="AG2395" s="359"/>
      <c r="AH2395" s="359"/>
    </row>
    <row r="2396" spans="28:34" x14ac:dyDescent="0.2">
      <c r="AB2396" s="359"/>
      <c r="AC2396" s="359"/>
      <c r="AD2396" s="359"/>
      <c r="AE2396" s="359"/>
      <c r="AF2396" s="359"/>
      <c r="AG2396" s="359"/>
      <c r="AH2396" s="359"/>
    </row>
    <row r="2397" spans="28:34" x14ac:dyDescent="0.2">
      <c r="AB2397" s="359"/>
      <c r="AC2397" s="359"/>
      <c r="AD2397" s="359"/>
      <c r="AE2397" s="359"/>
      <c r="AF2397" s="359"/>
      <c r="AG2397" s="359"/>
      <c r="AH2397" s="359"/>
    </row>
    <row r="2398" spans="28:34" x14ac:dyDescent="0.2">
      <c r="AB2398" s="359"/>
      <c r="AC2398" s="359"/>
      <c r="AD2398" s="359"/>
      <c r="AE2398" s="359"/>
      <c r="AF2398" s="359"/>
      <c r="AG2398" s="359"/>
      <c r="AH2398" s="359"/>
    </row>
    <row r="2399" spans="28:34" x14ac:dyDescent="0.2">
      <c r="AB2399" s="359"/>
      <c r="AC2399" s="359"/>
      <c r="AD2399" s="359"/>
      <c r="AE2399" s="359"/>
      <c r="AF2399" s="359"/>
      <c r="AG2399" s="359"/>
      <c r="AH2399" s="359"/>
    </row>
    <row r="2400" spans="28:34" x14ac:dyDescent="0.2">
      <c r="AB2400" s="359"/>
      <c r="AC2400" s="359"/>
      <c r="AD2400" s="359"/>
      <c r="AE2400" s="359"/>
      <c r="AF2400" s="359"/>
      <c r="AG2400" s="359"/>
      <c r="AH2400" s="359"/>
    </row>
    <row r="2401" spans="28:34" x14ac:dyDescent="0.2">
      <c r="AB2401" s="359"/>
      <c r="AC2401" s="359"/>
      <c r="AD2401" s="359"/>
      <c r="AE2401" s="359"/>
      <c r="AF2401" s="359"/>
      <c r="AG2401" s="359"/>
      <c r="AH2401" s="359"/>
    </row>
    <row r="2402" spans="28:34" x14ac:dyDescent="0.2">
      <c r="AB2402" s="359"/>
      <c r="AC2402" s="359"/>
      <c r="AD2402" s="359"/>
      <c r="AE2402" s="359"/>
      <c r="AF2402" s="359"/>
      <c r="AG2402" s="359"/>
      <c r="AH2402" s="359"/>
    </row>
    <row r="2403" spans="28:34" x14ac:dyDescent="0.2">
      <c r="AB2403" s="359"/>
      <c r="AC2403" s="359"/>
      <c r="AD2403" s="359"/>
      <c r="AE2403" s="359"/>
      <c r="AF2403" s="359"/>
      <c r="AG2403" s="359"/>
      <c r="AH2403" s="359"/>
    </row>
    <row r="2404" spans="28:34" x14ac:dyDescent="0.2">
      <c r="AB2404" s="359"/>
      <c r="AC2404" s="359"/>
      <c r="AD2404" s="359"/>
      <c r="AE2404" s="359"/>
      <c r="AF2404" s="359"/>
      <c r="AG2404" s="359"/>
      <c r="AH2404" s="359"/>
    </row>
    <row r="2405" spans="28:34" x14ac:dyDescent="0.2">
      <c r="AB2405" s="359"/>
      <c r="AC2405" s="359"/>
      <c r="AD2405" s="359"/>
      <c r="AE2405" s="359"/>
      <c r="AF2405" s="359"/>
      <c r="AG2405" s="359"/>
      <c r="AH2405" s="359"/>
    </row>
    <row r="2406" spans="28:34" x14ac:dyDescent="0.2">
      <c r="AB2406" s="359"/>
      <c r="AC2406" s="359"/>
      <c r="AD2406" s="359"/>
      <c r="AE2406" s="359"/>
      <c r="AF2406" s="359"/>
      <c r="AG2406" s="359"/>
      <c r="AH2406" s="359"/>
    </row>
    <row r="2407" spans="28:34" x14ac:dyDescent="0.2">
      <c r="AB2407" s="359"/>
      <c r="AC2407" s="359"/>
      <c r="AD2407" s="359"/>
      <c r="AE2407" s="359"/>
      <c r="AF2407" s="359"/>
      <c r="AG2407" s="359"/>
      <c r="AH2407" s="359"/>
    </row>
    <row r="2408" spans="28:34" x14ac:dyDescent="0.2">
      <c r="AB2408" s="359"/>
      <c r="AC2408" s="359"/>
      <c r="AD2408" s="359"/>
      <c r="AE2408" s="359"/>
      <c r="AF2408" s="359"/>
      <c r="AG2408" s="359"/>
      <c r="AH2408" s="359"/>
    </row>
    <row r="2409" spans="28:34" x14ac:dyDescent="0.2">
      <c r="AB2409" s="359"/>
      <c r="AC2409" s="359"/>
      <c r="AD2409" s="359"/>
      <c r="AE2409" s="359"/>
      <c r="AF2409" s="359"/>
      <c r="AG2409" s="359"/>
      <c r="AH2409" s="359"/>
    </row>
    <row r="2410" spans="28:34" x14ac:dyDescent="0.2">
      <c r="AB2410" s="359"/>
      <c r="AC2410" s="359"/>
      <c r="AD2410" s="359"/>
      <c r="AE2410" s="359"/>
      <c r="AF2410" s="359"/>
      <c r="AG2410" s="359"/>
      <c r="AH2410" s="359"/>
    </row>
    <row r="2411" spans="28:34" x14ac:dyDescent="0.2">
      <c r="AB2411" s="359"/>
      <c r="AC2411" s="359"/>
      <c r="AD2411" s="359"/>
      <c r="AE2411" s="359"/>
      <c r="AF2411" s="359"/>
      <c r="AG2411" s="359"/>
      <c r="AH2411" s="359"/>
    </row>
    <row r="2412" spans="28:34" x14ac:dyDescent="0.2">
      <c r="AB2412" s="359"/>
      <c r="AC2412" s="359"/>
      <c r="AD2412" s="359"/>
      <c r="AE2412" s="359"/>
      <c r="AF2412" s="359"/>
      <c r="AG2412" s="359"/>
      <c r="AH2412" s="359"/>
    </row>
    <row r="2413" spans="28:34" x14ac:dyDescent="0.2">
      <c r="AB2413" s="359"/>
      <c r="AC2413" s="359"/>
      <c r="AD2413" s="359"/>
      <c r="AE2413" s="359"/>
      <c r="AF2413" s="359"/>
      <c r="AG2413" s="359"/>
      <c r="AH2413" s="359"/>
    </row>
    <row r="2414" spans="28:34" x14ac:dyDescent="0.2">
      <c r="AB2414" s="359"/>
      <c r="AC2414" s="359"/>
      <c r="AD2414" s="359"/>
      <c r="AE2414" s="359"/>
      <c r="AF2414" s="359"/>
      <c r="AG2414" s="359"/>
      <c r="AH2414" s="359"/>
    </row>
    <row r="2415" spans="28:34" x14ac:dyDescent="0.2">
      <c r="AB2415" s="359"/>
      <c r="AC2415" s="359"/>
      <c r="AD2415" s="359"/>
      <c r="AE2415" s="359"/>
      <c r="AF2415" s="359"/>
      <c r="AG2415" s="359"/>
      <c r="AH2415" s="359"/>
    </row>
    <row r="2416" spans="28:34" x14ac:dyDescent="0.2">
      <c r="AB2416" s="359"/>
      <c r="AC2416" s="359"/>
      <c r="AD2416" s="359"/>
      <c r="AE2416" s="359"/>
      <c r="AF2416" s="359"/>
      <c r="AG2416" s="359"/>
      <c r="AH2416" s="359"/>
    </row>
    <row r="2417" spans="28:34" x14ac:dyDescent="0.2">
      <c r="AB2417" s="359"/>
      <c r="AC2417" s="359"/>
      <c r="AD2417" s="359"/>
      <c r="AE2417" s="359"/>
      <c r="AF2417" s="359"/>
      <c r="AG2417" s="359"/>
      <c r="AH2417" s="359"/>
    </row>
    <row r="2418" spans="28:34" x14ac:dyDescent="0.2">
      <c r="AB2418" s="359"/>
      <c r="AC2418" s="359"/>
      <c r="AD2418" s="359"/>
      <c r="AE2418" s="359"/>
      <c r="AF2418" s="359"/>
      <c r="AG2418" s="359"/>
      <c r="AH2418" s="359"/>
    </row>
    <row r="2419" spans="28:34" x14ac:dyDescent="0.2">
      <c r="AB2419" s="359"/>
      <c r="AC2419" s="359"/>
      <c r="AD2419" s="359"/>
      <c r="AE2419" s="359"/>
      <c r="AF2419" s="359"/>
      <c r="AG2419" s="359"/>
      <c r="AH2419" s="359"/>
    </row>
    <row r="2420" spans="28:34" x14ac:dyDescent="0.2">
      <c r="AB2420" s="359"/>
      <c r="AC2420" s="359"/>
      <c r="AD2420" s="359"/>
      <c r="AE2420" s="359"/>
      <c r="AF2420" s="359"/>
      <c r="AG2420" s="359"/>
      <c r="AH2420" s="359"/>
    </row>
    <row r="2421" spans="28:34" x14ac:dyDescent="0.2">
      <c r="AB2421" s="359"/>
      <c r="AC2421" s="359"/>
      <c r="AD2421" s="359"/>
      <c r="AE2421" s="359"/>
      <c r="AF2421" s="359"/>
      <c r="AG2421" s="359"/>
      <c r="AH2421" s="359"/>
    </row>
    <row r="2422" spans="28:34" x14ac:dyDescent="0.2">
      <c r="AB2422" s="359"/>
      <c r="AC2422" s="359"/>
      <c r="AD2422" s="359"/>
      <c r="AE2422" s="359"/>
      <c r="AF2422" s="359"/>
      <c r="AG2422" s="359"/>
      <c r="AH2422" s="359"/>
    </row>
    <row r="2423" spans="28:34" x14ac:dyDescent="0.2">
      <c r="AB2423" s="359"/>
      <c r="AC2423" s="359"/>
      <c r="AD2423" s="359"/>
      <c r="AE2423" s="359"/>
      <c r="AF2423" s="359"/>
      <c r="AG2423" s="359"/>
      <c r="AH2423" s="359"/>
    </row>
    <row r="2424" spans="28:34" x14ac:dyDescent="0.2">
      <c r="AB2424" s="359"/>
      <c r="AC2424" s="359"/>
      <c r="AD2424" s="359"/>
      <c r="AE2424" s="359"/>
      <c r="AF2424" s="359"/>
      <c r="AG2424" s="359"/>
      <c r="AH2424" s="359"/>
    </row>
    <row r="2425" spans="28:34" x14ac:dyDescent="0.2">
      <c r="AB2425" s="359"/>
      <c r="AC2425" s="359"/>
      <c r="AD2425" s="359"/>
      <c r="AE2425" s="359"/>
      <c r="AF2425" s="359"/>
      <c r="AG2425" s="359"/>
      <c r="AH2425" s="359"/>
    </row>
    <row r="2426" spans="28:34" x14ac:dyDescent="0.2">
      <c r="AB2426" s="359"/>
      <c r="AC2426" s="359"/>
      <c r="AD2426" s="359"/>
      <c r="AE2426" s="359"/>
      <c r="AF2426" s="359"/>
      <c r="AG2426" s="359"/>
      <c r="AH2426" s="359"/>
    </row>
    <row r="2427" spans="28:34" x14ac:dyDescent="0.2">
      <c r="AB2427" s="359"/>
      <c r="AC2427" s="359"/>
      <c r="AD2427" s="359"/>
      <c r="AE2427" s="359"/>
      <c r="AF2427" s="359"/>
      <c r="AG2427" s="359"/>
      <c r="AH2427" s="359"/>
    </row>
    <row r="2428" spans="28:34" x14ac:dyDescent="0.2">
      <c r="AB2428" s="359"/>
      <c r="AC2428" s="359"/>
      <c r="AD2428" s="359"/>
      <c r="AE2428" s="359"/>
      <c r="AF2428" s="359"/>
      <c r="AG2428" s="359"/>
      <c r="AH2428" s="359"/>
    </row>
    <row r="2429" spans="28:34" x14ac:dyDescent="0.2">
      <c r="AB2429" s="359"/>
      <c r="AC2429" s="359"/>
      <c r="AD2429" s="359"/>
      <c r="AE2429" s="359"/>
      <c r="AF2429" s="359"/>
      <c r="AG2429" s="359"/>
      <c r="AH2429" s="359"/>
    </row>
    <row r="2430" spans="28:34" x14ac:dyDescent="0.2">
      <c r="AB2430" s="359"/>
      <c r="AC2430" s="359"/>
      <c r="AD2430" s="359"/>
      <c r="AE2430" s="359"/>
      <c r="AF2430" s="359"/>
      <c r="AG2430" s="359"/>
      <c r="AH2430" s="359"/>
    </row>
    <row r="2431" spans="28:34" x14ac:dyDescent="0.2">
      <c r="AB2431" s="359"/>
      <c r="AC2431" s="359"/>
      <c r="AD2431" s="359"/>
      <c r="AE2431" s="359"/>
      <c r="AF2431" s="359"/>
      <c r="AG2431" s="359"/>
      <c r="AH2431" s="359"/>
    </row>
    <row r="2432" spans="28:34" x14ac:dyDescent="0.2">
      <c r="AB2432" s="359"/>
      <c r="AC2432" s="359"/>
      <c r="AD2432" s="359"/>
      <c r="AE2432" s="359"/>
      <c r="AF2432" s="359"/>
      <c r="AG2432" s="359"/>
      <c r="AH2432" s="359"/>
    </row>
    <row r="2433" spans="28:34" x14ac:dyDescent="0.2">
      <c r="AB2433" s="359"/>
      <c r="AC2433" s="359"/>
      <c r="AD2433" s="359"/>
      <c r="AE2433" s="359"/>
      <c r="AF2433" s="359"/>
      <c r="AG2433" s="359"/>
      <c r="AH2433" s="359"/>
    </row>
    <row r="2434" spans="28:34" x14ac:dyDescent="0.2">
      <c r="AB2434" s="359"/>
      <c r="AC2434" s="359"/>
      <c r="AD2434" s="359"/>
      <c r="AE2434" s="359"/>
      <c r="AF2434" s="359"/>
      <c r="AG2434" s="359"/>
      <c r="AH2434" s="359"/>
    </row>
    <row r="2435" spans="28:34" x14ac:dyDescent="0.2">
      <c r="AB2435" s="359"/>
      <c r="AC2435" s="359"/>
      <c r="AD2435" s="359"/>
      <c r="AE2435" s="359"/>
      <c r="AF2435" s="359"/>
      <c r="AG2435" s="359"/>
      <c r="AH2435" s="359"/>
    </row>
    <row r="2436" spans="28:34" x14ac:dyDescent="0.2">
      <c r="AB2436" s="359"/>
      <c r="AC2436" s="359"/>
      <c r="AD2436" s="359"/>
      <c r="AE2436" s="359"/>
      <c r="AF2436" s="359"/>
      <c r="AG2436" s="359"/>
      <c r="AH2436" s="359"/>
    </row>
    <row r="2437" spans="28:34" x14ac:dyDescent="0.2">
      <c r="AB2437" s="359"/>
      <c r="AC2437" s="359"/>
      <c r="AD2437" s="359"/>
      <c r="AE2437" s="359"/>
      <c r="AF2437" s="359"/>
      <c r="AG2437" s="359"/>
      <c r="AH2437" s="359"/>
    </row>
    <row r="2438" spans="28:34" x14ac:dyDescent="0.2">
      <c r="AB2438" s="359"/>
      <c r="AC2438" s="359"/>
      <c r="AD2438" s="359"/>
      <c r="AE2438" s="359"/>
      <c r="AF2438" s="359"/>
      <c r="AG2438" s="359"/>
      <c r="AH2438" s="359"/>
    </row>
    <row r="2439" spans="28:34" x14ac:dyDescent="0.2">
      <c r="AB2439" s="359"/>
      <c r="AC2439" s="359"/>
      <c r="AD2439" s="359"/>
      <c r="AE2439" s="359"/>
      <c r="AF2439" s="359"/>
      <c r="AG2439" s="359"/>
      <c r="AH2439" s="359"/>
    </row>
    <row r="2440" spans="28:34" x14ac:dyDescent="0.2">
      <c r="AB2440" s="359"/>
      <c r="AC2440" s="359"/>
      <c r="AD2440" s="359"/>
      <c r="AE2440" s="359"/>
      <c r="AF2440" s="359"/>
      <c r="AG2440" s="359"/>
      <c r="AH2440" s="359"/>
    </row>
    <row r="2441" spans="28:34" x14ac:dyDescent="0.2">
      <c r="AB2441" s="359"/>
      <c r="AC2441" s="359"/>
      <c r="AD2441" s="359"/>
      <c r="AE2441" s="359"/>
      <c r="AF2441" s="359"/>
      <c r="AG2441" s="359"/>
      <c r="AH2441" s="359"/>
    </row>
    <row r="2442" spans="28:34" x14ac:dyDescent="0.2">
      <c r="AB2442" s="359"/>
      <c r="AC2442" s="359"/>
      <c r="AD2442" s="359"/>
      <c r="AE2442" s="359"/>
      <c r="AF2442" s="359"/>
      <c r="AG2442" s="359"/>
      <c r="AH2442" s="359"/>
    </row>
    <row r="2443" spans="28:34" x14ac:dyDescent="0.2">
      <c r="AB2443" s="359"/>
      <c r="AC2443" s="359"/>
      <c r="AD2443" s="359"/>
      <c r="AE2443" s="359"/>
      <c r="AF2443" s="359"/>
      <c r="AG2443" s="359"/>
      <c r="AH2443" s="359"/>
    </row>
    <row r="2444" spans="28:34" x14ac:dyDescent="0.2">
      <c r="AB2444" s="359"/>
      <c r="AC2444" s="359"/>
      <c r="AD2444" s="359"/>
      <c r="AE2444" s="359"/>
      <c r="AF2444" s="359"/>
      <c r="AG2444" s="359"/>
      <c r="AH2444" s="359"/>
    </row>
    <row r="2445" spans="28:34" x14ac:dyDescent="0.2">
      <c r="AB2445" s="359"/>
      <c r="AC2445" s="359"/>
      <c r="AD2445" s="359"/>
      <c r="AE2445" s="359"/>
      <c r="AF2445" s="359"/>
      <c r="AG2445" s="359"/>
      <c r="AH2445" s="359"/>
    </row>
    <row r="2446" spans="28:34" x14ac:dyDescent="0.2">
      <c r="AB2446" s="359"/>
      <c r="AC2446" s="359"/>
      <c r="AD2446" s="359"/>
      <c r="AE2446" s="359"/>
      <c r="AF2446" s="359"/>
      <c r="AG2446" s="359"/>
      <c r="AH2446" s="359"/>
    </row>
    <row r="2447" spans="28:34" x14ac:dyDescent="0.2">
      <c r="AB2447" s="359"/>
      <c r="AC2447" s="359"/>
      <c r="AD2447" s="359"/>
      <c r="AE2447" s="359"/>
      <c r="AF2447" s="359"/>
      <c r="AG2447" s="359"/>
      <c r="AH2447" s="359"/>
    </row>
    <row r="2448" spans="28:34" x14ac:dyDescent="0.2">
      <c r="AB2448" s="359"/>
      <c r="AC2448" s="359"/>
      <c r="AD2448" s="359"/>
      <c r="AE2448" s="359"/>
      <c r="AF2448" s="359"/>
      <c r="AG2448" s="359"/>
      <c r="AH2448" s="359"/>
    </row>
    <row r="2449" spans="28:34" x14ac:dyDescent="0.2">
      <c r="AB2449" s="359"/>
      <c r="AC2449" s="359"/>
      <c r="AD2449" s="359"/>
      <c r="AE2449" s="359"/>
      <c r="AF2449" s="359"/>
      <c r="AG2449" s="359"/>
      <c r="AH2449" s="359"/>
    </row>
    <row r="2450" spans="28:34" x14ac:dyDescent="0.2">
      <c r="AB2450" s="359"/>
      <c r="AC2450" s="359"/>
      <c r="AD2450" s="359"/>
      <c r="AE2450" s="359"/>
      <c r="AF2450" s="359"/>
      <c r="AG2450" s="359"/>
      <c r="AH2450" s="359"/>
    </row>
    <row r="2451" spans="28:34" x14ac:dyDescent="0.2">
      <c r="AB2451" s="359"/>
      <c r="AC2451" s="359"/>
      <c r="AD2451" s="359"/>
      <c r="AE2451" s="359"/>
      <c r="AF2451" s="359"/>
      <c r="AG2451" s="359"/>
      <c r="AH2451" s="359"/>
    </row>
    <row r="2452" spans="28:34" x14ac:dyDescent="0.2">
      <c r="AB2452" s="359"/>
      <c r="AC2452" s="359"/>
      <c r="AD2452" s="359"/>
      <c r="AE2452" s="359"/>
      <c r="AF2452" s="359"/>
      <c r="AG2452" s="359"/>
      <c r="AH2452" s="359"/>
    </row>
    <row r="2453" spans="28:34" x14ac:dyDescent="0.2">
      <c r="AB2453" s="359"/>
      <c r="AC2453" s="359"/>
      <c r="AD2453" s="359"/>
      <c r="AE2453" s="359"/>
      <c r="AF2453" s="359"/>
      <c r="AG2453" s="359"/>
      <c r="AH2453" s="359"/>
    </row>
    <row r="2454" spans="28:34" x14ac:dyDescent="0.2">
      <c r="AB2454" s="359"/>
      <c r="AC2454" s="359"/>
      <c r="AD2454" s="359"/>
      <c r="AE2454" s="359"/>
      <c r="AF2454" s="359"/>
      <c r="AG2454" s="359"/>
      <c r="AH2454" s="359"/>
    </row>
    <row r="2455" spans="28:34" x14ac:dyDescent="0.2">
      <c r="AB2455" s="359"/>
      <c r="AC2455" s="359"/>
      <c r="AD2455" s="359"/>
      <c r="AE2455" s="359"/>
      <c r="AF2455" s="359"/>
      <c r="AG2455" s="359"/>
      <c r="AH2455" s="359"/>
    </row>
    <row r="2456" spans="28:34" x14ac:dyDescent="0.2">
      <c r="AB2456" s="359"/>
      <c r="AC2456" s="359"/>
      <c r="AD2456" s="359"/>
      <c r="AE2456" s="359"/>
      <c r="AF2456" s="359"/>
      <c r="AG2456" s="359"/>
      <c r="AH2456" s="359"/>
    </row>
    <row r="2457" spans="28:34" x14ac:dyDescent="0.2">
      <c r="AB2457" s="359"/>
      <c r="AC2457" s="359"/>
      <c r="AD2457" s="359"/>
      <c r="AE2457" s="359"/>
      <c r="AF2457" s="359"/>
      <c r="AG2457" s="359"/>
      <c r="AH2457" s="359"/>
    </row>
    <row r="2458" spans="28:34" x14ac:dyDescent="0.2">
      <c r="AB2458" s="359"/>
      <c r="AC2458" s="359"/>
      <c r="AD2458" s="359"/>
      <c r="AE2458" s="359"/>
      <c r="AF2458" s="359"/>
      <c r="AG2458" s="359"/>
      <c r="AH2458" s="359"/>
    </row>
    <row r="2459" spans="28:34" x14ac:dyDescent="0.2">
      <c r="AB2459" s="359"/>
      <c r="AC2459" s="359"/>
      <c r="AD2459" s="359"/>
      <c r="AE2459" s="359"/>
      <c r="AF2459" s="359"/>
      <c r="AG2459" s="359"/>
      <c r="AH2459" s="359"/>
    </row>
    <row r="2460" spans="28:34" x14ac:dyDescent="0.2">
      <c r="AB2460" s="359"/>
      <c r="AC2460" s="359"/>
      <c r="AD2460" s="359"/>
      <c r="AE2460" s="359"/>
      <c r="AF2460" s="359"/>
      <c r="AG2460" s="359"/>
      <c r="AH2460" s="359"/>
    </row>
    <row r="2461" spans="28:34" x14ac:dyDescent="0.2">
      <c r="AB2461" s="359"/>
      <c r="AC2461" s="359"/>
      <c r="AD2461" s="359"/>
      <c r="AE2461" s="359"/>
      <c r="AF2461" s="359"/>
      <c r="AG2461" s="359"/>
      <c r="AH2461" s="359"/>
    </row>
    <row r="2462" spans="28:34" x14ac:dyDescent="0.2">
      <c r="AB2462" s="359"/>
      <c r="AC2462" s="359"/>
      <c r="AD2462" s="359"/>
      <c r="AE2462" s="359"/>
      <c r="AF2462" s="359"/>
      <c r="AG2462" s="359"/>
      <c r="AH2462" s="359"/>
    </row>
    <row r="2463" spans="28:34" x14ac:dyDescent="0.2">
      <c r="AB2463" s="359"/>
      <c r="AC2463" s="359"/>
      <c r="AD2463" s="359"/>
      <c r="AE2463" s="359"/>
      <c r="AF2463" s="359"/>
      <c r="AG2463" s="359"/>
      <c r="AH2463" s="359"/>
    </row>
    <row r="2464" spans="28:34" x14ac:dyDescent="0.2">
      <c r="AB2464" s="359"/>
      <c r="AC2464" s="359"/>
      <c r="AD2464" s="359"/>
      <c r="AE2464" s="359"/>
      <c r="AF2464" s="359"/>
      <c r="AG2464" s="359"/>
      <c r="AH2464" s="359"/>
    </row>
    <row r="2465" spans="28:34" x14ac:dyDescent="0.2">
      <c r="AB2465" s="359"/>
      <c r="AC2465" s="359"/>
      <c r="AD2465" s="359"/>
      <c r="AE2465" s="359"/>
      <c r="AF2465" s="359"/>
      <c r="AG2465" s="359"/>
      <c r="AH2465" s="359"/>
    </row>
    <row r="2466" spans="28:34" x14ac:dyDescent="0.2">
      <c r="AB2466" s="359"/>
      <c r="AC2466" s="359"/>
      <c r="AD2466" s="359"/>
      <c r="AE2466" s="359"/>
      <c r="AF2466" s="359"/>
      <c r="AG2466" s="359"/>
      <c r="AH2466" s="359"/>
    </row>
    <row r="2467" spans="28:34" x14ac:dyDescent="0.2">
      <c r="AB2467" s="359"/>
      <c r="AC2467" s="359"/>
      <c r="AD2467" s="359"/>
      <c r="AE2467" s="359"/>
      <c r="AF2467" s="359"/>
      <c r="AG2467" s="359"/>
      <c r="AH2467" s="359"/>
    </row>
    <row r="2468" spans="28:34" x14ac:dyDescent="0.2">
      <c r="AB2468" s="359"/>
      <c r="AC2468" s="359"/>
      <c r="AD2468" s="359"/>
      <c r="AE2468" s="359"/>
      <c r="AF2468" s="359"/>
      <c r="AG2468" s="359"/>
      <c r="AH2468" s="359"/>
    </row>
    <row r="2469" spans="28:34" x14ac:dyDescent="0.2">
      <c r="AB2469" s="359"/>
      <c r="AC2469" s="359"/>
      <c r="AD2469" s="359"/>
      <c r="AE2469" s="359"/>
      <c r="AF2469" s="359"/>
      <c r="AG2469" s="359"/>
      <c r="AH2469" s="359"/>
    </row>
    <row r="2470" spans="28:34" x14ac:dyDescent="0.2">
      <c r="AB2470" s="359"/>
      <c r="AC2470" s="359"/>
      <c r="AD2470" s="359"/>
      <c r="AE2470" s="359"/>
      <c r="AF2470" s="359"/>
      <c r="AG2470" s="359"/>
      <c r="AH2470" s="359"/>
    </row>
    <row r="2471" spans="28:34" x14ac:dyDescent="0.2">
      <c r="AB2471" s="359"/>
      <c r="AC2471" s="359"/>
      <c r="AD2471" s="359"/>
      <c r="AE2471" s="359"/>
      <c r="AF2471" s="359"/>
      <c r="AG2471" s="359"/>
      <c r="AH2471" s="359"/>
    </row>
    <row r="2472" spans="28:34" x14ac:dyDescent="0.2">
      <c r="AB2472" s="359"/>
      <c r="AC2472" s="359"/>
      <c r="AD2472" s="359"/>
      <c r="AE2472" s="359"/>
      <c r="AF2472" s="359"/>
      <c r="AG2472" s="359"/>
      <c r="AH2472" s="359"/>
    </row>
    <row r="2473" spans="28:34" x14ac:dyDescent="0.2">
      <c r="AB2473" s="359"/>
      <c r="AC2473" s="359"/>
      <c r="AD2473" s="359"/>
      <c r="AE2473" s="359"/>
      <c r="AF2473" s="359"/>
      <c r="AG2473" s="359"/>
      <c r="AH2473" s="359"/>
    </row>
    <row r="2474" spans="28:34" x14ac:dyDescent="0.2">
      <c r="AB2474" s="359"/>
      <c r="AC2474" s="359"/>
      <c r="AD2474" s="359"/>
      <c r="AE2474" s="359"/>
      <c r="AF2474" s="359"/>
      <c r="AG2474" s="359"/>
      <c r="AH2474" s="359"/>
    </row>
    <row r="2475" spans="28:34" x14ac:dyDescent="0.2">
      <c r="AB2475" s="359"/>
      <c r="AC2475" s="359"/>
      <c r="AD2475" s="359"/>
      <c r="AE2475" s="359"/>
      <c r="AF2475" s="359"/>
      <c r="AG2475" s="359"/>
      <c r="AH2475" s="359"/>
    </row>
    <row r="2476" spans="28:34" x14ac:dyDescent="0.2">
      <c r="AB2476" s="359"/>
      <c r="AC2476" s="359"/>
      <c r="AD2476" s="359"/>
      <c r="AE2476" s="359"/>
      <c r="AF2476" s="359"/>
      <c r="AG2476" s="359"/>
      <c r="AH2476" s="359"/>
    </row>
    <row r="2477" spans="28:34" x14ac:dyDescent="0.2">
      <c r="AB2477" s="359"/>
      <c r="AC2477" s="359"/>
      <c r="AD2477" s="359"/>
      <c r="AE2477" s="359"/>
      <c r="AF2477" s="359"/>
      <c r="AG2477" s="359"/>
      <c r="AH2477" s="359"/>
    </row>
    <row r="2478" spans="28:34" x14ac:dyDescent="0.2">
      <c r="AB2478" s="359"/>
      <c r="AC2478" s="359"/>
      <c r="AD2478" s="359"/>
      <c r="AE2478" s="359"/>
      <c r="AF2478" s="359"/>
      <c r="AG2478" s="359"/>
      <c r="AH2478" s="359"/>
    </row>
    <row r="2479" spans="28:34" x14ac:dyDescent="0.2">
      <c r="AB2479" s="359"/>
      <c r="AC2479" s="359"/>
      <c r="AD2479" s="359"/>
      <c r="AE2479" s="359"/>
      <c r="AF2479" s="359"/>
      <c r="AG2479" s="359"/>
      <c r="AH2479" s="359"/>
    </row>
    <row r="2480" spans="28:34" x14ac:dyDescent="0.2">
      <c r="AB2480" s="359"/>
      <c r="AC2480" s="359"/>
      <c r="AD2480" s="359"/>
      <c r="AE2480" s="359"/>
      <c r="AF2480" s="359"/>
      <c r="AG2480" s="359"/>
      <c r="AH2480" s="359"/>
    </row>
    <row r="2481" spans="28:34" x14ac:dyDescent="0.2">
      <c r="AB2481" s="359"/>
      <c r="AC2481" s="359"/>
      <c r="AD2481" s="359"/>
      <c r="AE2481" s="359"/>
      <c r="AF2481" s="359"/>
      <c r="AG2481" s="359"/>
      <c r="AH2481" s="359"/>
    </row>
    <row r="2482" spans="28:34" x14ac:dyDescent="0.2">
      <c r="AB2482" s="359"/>
      <c r="AC2482" s="359"/>
      <c r="AD2482" s="359"/>
      <c r="AE2482" s="359"/>
      <c r="AF2482" s="359"/>
      <c r="AG2482" s="359"/>
      <c r="AH2482" s="359"/>
    </row>
    <row r="2483" spans="28:34" x14ac:dyDescent="0.2">
      <c r="AB2483" s="359"/>
      <c r="AC2483" s="359"/>
      <c r="AD2483" s="359"/>
      <c r="AE2483" s="359"/>
      <c r="AF2483" s="359"/>
      <c r="AG2483" s="359"/>
      <c r="AH2483" s="359"/>
    </row>
    <row r="2484" spans="28:34" x14ac:dyDescent="0.2">
      <c r="AB2484" s="359"/>
      <c r="AC2484" s="359"/>
      <c r="AD2484" s="359"/>
      <c r="AE2484" s="359"/>
      <c r="AF2484" s="359"/>
      <c r="AG2484" s="359"/>
      <c r="AH2484" s="359"/>
    </row>
    <row r="2485" spans="28:34" x14ac:dyDescent="0.2">
      <c r="AB2485" s="359"/>
      <c r="AC2485" s="359"/>
      <c r="AD2485" s="359"/>
      <c r="AE2485" s="359"/>
      <c r="AF2485" s="359"/>
      <c r="AG2485" s="359"/>
      <c r="AH2485" s="359"/>
    </row>
    <row r="2486" spans="28:34" x14ac:dyDescent="0.2">
      <c r="AB2486" s="359"/>
      <c r="AC2486" s="359"/>
      <c r="AD2486" s="359"/>
      <c r="AE2486" s="359"/>
      <c r="AF2486" s="359"/>
      <c r="AG2486" s="359"/>
      <c r="AH2486" s="359"/>
    </row>
    <row r="2487" spans="28:34" x14ac:dyDescent="0.2">
      <c r="AB2487" s="359"/>
      <c r="AC2487" s="359"/>
      <c r="AD2487" s="359"/>
      <c r="AE2487" s="359"/>
      <c r="AF2487" s="359"/>
      <c r="AG2487" s="359"/>
      <c r="AH2487" s="359"/>
    </row>
    <row r="2488" spans="28:34" x14ac:dyDescent="0.2">
      <c r="AB2488" s="359"/>
      <c r="AC2488" s="359"/>
      <c r="AD2488" s="359"/>
      <c r="AE2488" s="359"/>
      <c r="AF2488" s="359"/>
      <c r="AG2488" s="359"/>
      <c r="AH2488" s="359"/>
    </row>
    <row r="2489" spans="28:34" x14ac:dyDescent="0.2">
      <c r="AB2489" s="359"/>
      <c r="AC2489" s="359"/>
      <c r="AD2489" s="359"/>
      <c r="AE2489" s="359"/>
      <c r="AF2489" s="359"/>
      <c r="AG2489" s="359"/>
      <c r="AH2489" s="359"/>
    </row>
    <row r="2490" spans="28:34" x14ac:dyDescent="0.2">
      <c r="AB2490" s="359"/>
      <c r="AC2490" s="359"/>
      <c r="AD2490" s="359"/>
      <c r="AE2490" s="359"/>
      <c r="AF2490" s="359"/>
      <c r="AG2490" s="359"/>
      <c r="AH2490" s="359"/>
    </row>
    <row r="2491" spans="28:34" x14ac:dyDescent="0.2">
      <c r="AB2491" s="359"/>
      <c r="AC2491" s="359"/>
      <c r="AD2491" s="359"/>
      <c r="AE2491" s="359"/>
      <c r="AF2491" s="359"/>
      <c r="AG2491" s="359"/>
      <c r="AH2491" s="359"/>
    </row>
    <row r="2492" spans="28:34" x14ac:dyDescent="0.2">
      <c r="AB2492" s="359"/>
      <c r="AC2492" s="359"/>
      <c r="AD2492" s="359"/>
      <c r="AE2492" s="359"/>
      <c r="AF2492" s="359"/>
      <c r="AG2492" s="359"/>
      <c r="AH2492" s="359"/>
    </row>
    <row r="2493" spans="28:34" x14ac:dyDescent="0.2">
      <c r="AB2493" s="359"/>
      <c r="AC2493" s="359"/>
      <c r="AD2493" s="359"/>
      <c r="AE2493" s="359"/>
      <c r="AF2493" s="359"/>
      <c r="AG2493" s="359"/>
      <c r="AH2493" s="359"/>
    </row>
    <row r="2494" spans="28:34" x14ac:dyDescent="0.2">
      <c r="AB2494" s="359"/>
      <c r="AC2494" s="359"/>
      <c r="AD2494" s="359"/>
      <c r="AE2494" s="359"/>
      <c r="AF2494" s="359"/>
      <c r="AG2494" s="359"/>
      <c r="AH2494" s="359"/>
    </row>
    <row r="2495" spans="28:34" x14ac:dyDescent="0.2">
      <c r="AB2495" s="359"/>
      <c r="AC2495" s="359"/>
      <c r="AD2495" s="359"/>
      <c r="AE2495" s="359"/>
      <c r="AF2495" s="359"/>
      <c r="AG2495" s="359"/>
      <c r="AH2495" s="359"/>
    </row>
    <row r="2496" spans="28:34" x14ac:dyDescent="0.2">
      <c r="AB2496" s="359"/>
      <c r="AC2496" s="359"/>
      <c r="AD2496" s="359"/>
      <c r="AE2496" s="359"/>
      <c r="AF2496" s="359"/>
      <c r="AG2496" s="359"/>
      <c r="AH2496" s="359"/>
    </row>
    <row r="2497" spans="28:34" x14ac:dyDescent="0.2">
      <c r="AB2497" s="359"/>
      <c r="AC2497" s="359"/>
      <c r="AD2497" s="359"/>
      <c r="AE2497" s="359"/>
      <c r="AF2497" s="359"/>
      <c r="AG2497" s="359"/>
      <c r="AH2497" s="359"/>
    </row>
    <row r="2498" spans="28:34" x14ac:dyDescent="0.2">
      <c r="AB2498" s="359"/>
      <c r="AC2498" s="359"/>
      <c r="AD2498" s="359"/>
      <c r="AE2498" s="359"/>
      <c r="AF2498" s="359"/>
      <c r="AG2498" s="359"/>
      <c r="AH2498" s="359"/>
    </row>
    <row r="2499" spans="28:34" x14ac:dyDescent="0.2">
      <c r="AB2499" s="359"/>
      <c r="AC2499" s="359"/>
      <c r="AD2499" s="359"/>
      <c r="AE2499" s="359"/>
      <c r="AF2499" s="359"/>
      <c r="AG2499" s="359"/>
      <c r="AH2499" s="359"/>
    </row>
    <row r="2500" spans="28:34" x14ac:dyDescent="0.2">
      <c r="AB2500" s="359"/>
      <c r="AC2500" s="359"/>
      <c r="AD2500" s="359"/>
      <c r="AE2500" s="359"/>
      <c r="AF2500" s="359"/>
      <c r="AG2500" s="359"/>
      <c r="AH2500" s="359"/>
    </row>
    <row r="2501" spans="28:34" x14ac:dyDescent="0.2">
      <c r="AB2501" s="359"/>
      <c r="AC2501" s="359"/>
      <c r="AD2501" s="359"/>
      <c r="AE2501" s="359"/>
      <c r="AF2501" s="359"/>
      <c r="AG2501" s="359"/>
      <c r="AH2501" s="359"/>
    </row>
    <row r="2502" spans="28:34" x14ac:dyDescent="0.2">
      <c r="AB2502" s="359"/>
      <c r="AC2502" s="359"/>
      <c r="AD2502" s="359"/>
      <c r="AE2502" s="359"/>
      <c r="AF2502" s="359"/>
      <c r="AG2502" s="359"/>
      <c r="AH2502" s="359"/>
    </row>
    <row r="2503" spans="28:34" x14ac:dyDescent="0.2">
      <c r="AB2503" s="359"/>
      <c r="AC2503" s="359"/>
      <c r="AD2503" s="359"/>
      <c r="AE2503" s="359"/>
      <c r="AF2503" s="359"/>
      <c r="AG2503" s="359"/>
      <c r="AH2503" s="359"/>
    </row>
    <row r="2504" spans="28:34" x14ac:dyDescent="0.2">
      <c r="AB2504" s="359"/>
      <c r="AC2504" s="359"/>
      <c r="AD2504" s="359"/>
      <c r="AE2504" s="359"/>
      <c r="AF2504" s="359"/>
      <c r="AG2504" s="359"/>
      <c r="AH2504" s="359"/>
    </row>
    <row r="2505" spans="28:34" x14ac:dyDescent="0.2">
      <c r="AB2505" s="359"/>
      <c r="AC2505" s="359"/>
      <c r="AD2505" s="359"/>
      <c r="AE2505" s="359"/>
      <c r="AF2505" s="359"/>
      <c r="AG2505" s="359"/>
      <c r="AH2505" s="359"/>
    </row>
    <row r="2506" spans="28:34" x14ac:dyDescent="0.2">
      <c r="AB2506" s="359"/>
      <c r="AC2506" s="359"/>
      <c r="AD2506" s="359"/>
      <c r="AE2506" s="359"/>
      <c r="AF2506" s="359"/>
      <c r="AG2506" s="359"/>
      <c r="AH2506" s="359"/>
    </row>
    <row r="2507" spans="28:34" x14ac:dyDescent="0.2">
      <c r="AB2507" s="359"/>
      <c r="AC2507" s="359"/>
      <c r="AD2507" s="359"/>
      <c r="AE2507" s="359"/>
      <c r="AF2507" s="359"/>
      <c r="AG2507" s="359"/>
      <c r="AH2507" s="359"/>
    </row>
    <row r="2508" spans="28:34" x14ac:dyDescent="0.2">
      <c r="AB2508" s="359"/>
      <c r="AC2508" s="359"/>
      <c r="AD2508" s="359"/>
      <c r="AE2508" s="359"/>
      <c r="AF2508" s="359"/>
      <c r="AG2508" s="359"/>
      <c r="AH2508" s="359"/>
    </row>
    <row r="2509" spans="28:34" x14ac:dyDescent="0.2">
      <c r="AB2509" s="359"/>
      <c r="AC2509" s="359"/>
      <c r="AD2509" s="359"/>
      <c r="AE2509" s="359"/>
      <c r="AF2509" s="359"/>
      <c r="AG2509" s="359"/>
      <c r="AH2509" s="359"/>
    </row>
    <row r="2510" spans="28:34" x14ac:dyDescent="0.2">
      <c r="AB2510" s="359"/>
      <c r="AC2510" s="359"/>
      <c r="AD2510" s="359"/>
      <c r="AE2510" s="359"/>
      <c r="AF2510" s="359"/>
      <c r="AG2510" s="359"/>
      <c r="AH2510" s="359"/>
    </row>
    <row r="2511" spans="28:34" x14ac:dyDescent="0.2">
      <c r="AB2511" s="359"/>
      <c r="AC2511" s="359"/>
      <c r="AD2511" s="359"/>
      <c r="AE2511" s="359"/>
      <c r="AF2511" s="359"/>
      <c r="AG2511" s="359"/>
      <c r="AH2511" s="359"/>
    </row>
    <row r="2512" spans="28:34" x14ac:dyDescent="0.2">
      <c r="AB2512" s="359"/>
      <c r="AC2512" s="359"/>
      <c r="AD2512" s="359"/>
      <c r="AE2512" s="359"/>
      <c r="AF2512" s="359"/>
      <c r="AG2512" s="359"/>
      <c r="AH2512" s="359"/>
    </row>
    <row r="2513" spans="28:34" x14ac:dyDescent="0.2">
      <c r="AB2513" s="359"/>
      <c r="AC2513" s="359"/>
      <c r="AD2513" s="359"/>
      <c r="AE2513" s="359"/>
      <c r="AF2513" s="359"/>
      <c r="AG2513" s="359"/>
      <c r="AH2513" s="359"/>
    </row>
    <row r="2514" spans="28:34" x14ac:dyDescent="0.2">
      <c r="AB2514" s="359"/>
      <c r="AC2514" s="359"/>
      <c r="AD2514" s="359"/>
      <c r="AE2514" s="359"/>
      <c r="AF2514" s="359"/>
      <c r="AG2514" s="359"/>
      <c r="AH2514" s="359"/>
    </row>
    <row r="2515" spans="28:34" x14ac:dyDescent="0.2">
      <c r="AB2515" s="359"/>
      <c r="AC2515" s="359"/>
      <c r="AD2515" s="359"/>
      <c r="AE2515" s="359"/>
      <c r="AF2515" s="359"/>
      <c r="AG2515" s="359"/>
      <c r="AH2515" s="359"/>
    </row>
    <row r="2516" spans="28:34" x14ac:dyDescent="0.2">
      <c r="AB2516" s="359"/>
      <c r="AC2516" s="359"/>
      <c r="AD2516" s="359"/>
      <c r="AE2516" s="359"/>
      <c r="AF2516" s="359"/>
      <c r="AG2516" s="359"/>
      <c r="AH2516" s="359"/>
    </row>
    <row r="2517" spans="28:34" x14ac:dyDescent="0.2">
      <c r="AB2517" s="359"/>
      <c r="AC2517" s="359"/>
      <c r="AD2517" s="359"/>
      <c r="AE2517" s="359"/>
      <c r="AF2517" s="359"/>
      <c r="AG2517" s="359"/>
      <c r="AH2517" s="359"/>
    </row>
    <row r="2518" spans="28:34" x14ac:dyDescent="0.2">
      <c r="AB2518" s="359"/>
      <c r="AC2518" s="359"/>
      <c r="AD2518" s="359"/>
      <c r="AE2518" s="359"/>
      <c r="AF2518" s="359"/>
      <c r="AG2518" s="359"/>
      <c r="AH2518" s="359"/>
    </row>
    <row r="2519" spans="28:34" x14ac:dyDescent="0.2">
      <c r="AB2519" s="359"/>
      <c r="AC2519" s="359"/>
      <c r="AD2519" s="359"/>
      <c r="AE2519" s="359"/>
      <c r="AF2519" s="359"/>
      <c r="AG2519" s="359"/>
      <c r="AH2519" s="359"/>
    </row>
    <row r="2520" spans="28:34" x14ac:dyDescent="0.2">
      <c r="AB2520" s="359"/>
      <c r="AC2520" s="359"/>
      <c r="AD2520" s="359"/>
      <c r="AE2520" s="359"/>
      <c r="AF2520" s="359"/>
      <c r="AG2520" s="359"/>
      <c r="AH2520" s="359"/>
    </row>
    <row r="2521" spans="28:34" x14ac:dyDescent="0.2">
      <c r="AB2521" s="359"/>
      <c r="AC2521" s="359"/>
      <c r="AD2521" s="359"/>
      <c r="AE2521" s="359"/>
      <c r="AF2521" s="359"/>
      <c r="AG2521" s="359"/>
      <c r="AH2521" s="359"/>
    </row>
    <row r="2522" spans="28:34" x14ac:dyDescent="0.2">
      <c r="AB2522" s="359"/>
      <c r="AC2522" s="359"/>
      <c r="AD2522" s="359"/>
      <c r="AE2522" s="359"/>
      <c r="AF2522" s="359"/>
      <c r="AG2522" s="359"/>
      <c r="AH2522" s="359"/>
    </row>
    <row r="2523" spans="28:34" x14ac:dyDescent="0.2">
      <c r="AB2523" s="359"/>
      <c r="AC2523" s="359"/>
      <c r="AD2523" s="359"/>
      <c r="AE2523" s="359"/>
      <c r="AF2523" s="359"/>
      <c r="AG2523" s="359"/>
      <c r="AH2523" s="359"/>
    </row>
    <row r="2524" spans="28:34" x14ac:dyDescent="0.2">
      <c r="AB2524" s="359"/>
      <c r="AC2524" s="359"/>
      <c r="AD2524" s="359"/>
      <c r="AE2524" s="359"/>
      <c r="AF2524" s="359"/>
      <c r="AG2524" s="359"/>
      <c r="AH2524" s="359"/>
    </row>
    <row r="2525" spans="28:34" x14ac:dyDescent="0.2">
      <c r="AB2525" s="359"/>
      <c r="AC2525" s="359"/>
      <c r="AD2525" s="359"/>
      <c r="AE2525" s="359"/>
      <c r="AF2525" s="359"/>
      <c r="AG2525" s="359"/>
      <c r="AH2525" s="359"/>
    </row>
    <row r="2526" spans="28:34" x14ac:dyDescent="0.2">
      <c r="AB2526" s="359"/>
      <c r="AC2526" s="359"/>
      <c r="AD2526" s="359"/>
      <c r="AE2526" s="359"/>
      <c r="AF2526" s="359"/>
      <c r="AG2526" s="359"/>
      <c r="AH2526" s="359"/>
    </row>
    <row r="2527" spans="28:34" x14ac:dyDescent="0.2">
      <c r="AB2527" s="359"/>
      <c r="AC2527" s="359"/>
      <c r="AD2527" s="359"/>
      <c r="AE2527" s="359"/>
      <c r="AF2527" s="359"/>
      <c r="AG2527" s="359"/>
      <c r="AH2527" s="359"/>
    </row>
    <row r="2528" spans="28:34" x14ac:dyDescent="0.2">
      <c r="AB2528" s="359"/>
      <c r="AC2528" s="359"/>
      <c r="AD2528" s="359"/>
      <c r="AE2528" s="359"/>
      <c r="AF2528" s="359"/>
      <c r="AG2528" s="359"/>
      <c r="AH2528" s="359"/>
    </row>
    <row r="2529" spans="28:34" x14ac:dyDescent="0.2">
      <c r="AB2529" s="359"/>
      <c r="AC2529" s="359"/>
      <c r="AD2529" s="359"/>
      <c r="AE2529" s="359"/>
      <c r="AF2529" s="359"/>
      <c r="AG2529" s="359"/>
      <c r="AH2529" s="359"/>
    </row>
    <row r="2530" spans="28:34" x14ac:dyDescent="0.2">
      <c r="AB2530" s="359"/>
      <c r="AC2530" s="359"/>
      <c r="AD2530" s="359"/>
      <c r="AE2530" s="359"/>
      <c r="AF2530" s="359"/>
      <c r="AG2530" s="359"/>
      <c r="AH2530" s="359"/>
    </row>
    <row r="2531" spans="28:34" x14ac:dyDescent="0.2">
      <c r="AB2531" s="359"/>
      <c r="AC2531" s="359"/>
      <c r="AD2531" s="359"/>
      <c r="AE2531" s="359"/>
      <c r="AF2531" s="359"/>
      <c r="AG2531" s="359"/>
      <c r="AH2531" s="359"/>
    </row>
    <row r="2532" spans="28:34" x14ac:dyDescent="0.2">
      <c r="AB2532" s="359"/>
      <c r="AC2532" s="359"/>
      <c r="AD2532" s="359"/>
      <c r="AE2532" s="359"/>
      <c r="AF2532" s="359"/>
      <c r="AG2532" s="359"/>
      <c r="AH2532" s="359"/>
    </row>
    <row r="2533" spans="28:34" x14ac:dyDescent="0.2">
      <c r="AB2533" s="359"/>
      <c r="AC2533" s="359"/>
      <c r="AD2533" s="359"/>
      <c r="AE2533" s="359"/>
      <c r="AF2533" s="359"/>
      <c r="AG2533" s="359"/>
      <c r="AH2533" s="359"/>
    </row>
    <row r="2534" spans="28:34" x14ac:dyDescent="0.2">
      <c r="AB2534" s="359"/>
      <c r="AC2534" s="359"/>
      <c r="AD2534" s="359"/>
      <c r="AE2534" s="359"/>
      <c r="AF2534" s="359"/>
      <c r="AG2534" s="359"/>
      <c r="AH2534" s="359"/>
    </row>
    <row r="2535" spans="28:34" x14ac:dyDescent="0.2">
      <c r="AB2535" s="359"/>
      <c r="AC2535" s="359"/>
      <c r="AD2535" s="359"/>
      <c r="AE2535" s="359"/>
      <c r="AF2535" s="359"/>
      <c r="AG2535" s="359"/>
      <c r="AH2535" s="359"/>
    </row>
    <row r="2536" spans="28:34" x14ac:dyDescent="0.2">
      <c r="AB2536" s="359"/>
      <c r="AC2536" s="359"/>
      <c r="AD2536" s="359"/>
      <c r="AE2536" s="359"/>
      <c r="AF2536" s="359"/>
      <c r="AG2536" s="359"/>
      <c r="AH2536" s="359"/>
    </row>
    <row r="2537" spans="28:34" x14ac:dyDescent="0.2">
      <c r="AB2537" s="359"/>
      <c r="AC2537" s="359"/>
      <c r="AD2537" s="359"/>
      <c r="AE2537" s="359"/>
      <c r="AF2537" s="359"/>
      <c r="AG2537" s="359"/>
      <c r="AH2537" s="359"/>
    </row>
    <row r="2538" spans="28:34" x14ac:dyDescent="0.2">
      <c r="AB2538" s="359"/>
      <c r="AC2538" s="359"/>
      <c r="AD2538" s="359"/>
      <c r="AE2538" s="359"/>
      <c r="AF2538" s="359"/>
      <c r="AG2538" s="359"/>
      <c r="AH2538" s="359"/>
    </row>
    <row r="2539" spans="28:34" x14ac:dyDescent="0.2">
      <c r="AB2539" s="359"/>
      <c r="AC2539" s="359"/>
      <c r="AD2539" s="359"/>
      <c r="AE2539" s="359"/>
      <c r="AF2539" s="359"/>
      <c r="AG2539" s="359"/>
      <c r="AH2539" s="359"/>
    </row>
    <row r="2540" spans="28:34" x14ac:dyDescent="0.2">
      <c r="AB2540" s="359"/>
      <c r="AC2540" s="359"/>
      <c r="AD2540" s="359"/>
      <c r="AE2540" s="359"/>
      <c r="AF2540" s="359"/>
      <c r="AG2540" s="359"/>
      <c r="AH2540" s="359"/>
    </row>
    <row r="2541" spans="28:34" x14ac:dyDescent="0.2">
      <c r="AB2541" s="359"/>
      <c r="AC2541" s="359"/>
      <c r="AD2541" s="359"/>
      <c r="AE2541" s="359"/>
      <c r="AF2541" s="359"/>
      <c r="AG2541" s="359"/>
      <c r="AH2541" s="359"/>
    </row>
    <row r="2542" spans="28:34" x14ac:dyDescent="0.2">
      <c r="AB2542" s="359"/>
      <c r="AC2542" s="359"/>
      <c r="AD2542" s="359"/>
      <c r="AE2542" s="359"/>
      <c r="AF2542" s="359"/>
      <c r="AG2542" s="359"/>
      <c r="AH2542" s="359"/>
    </row>
    <row r="2543" spans="28:34" x14ac:dyDescent="0.2">
      <c r="AB2543" s="359"/>
      <c r="AC2543" s="359"/>
      <c r="AD2543" s="359"/>
      <c r="AE2543" s="359"/>
      <c r="AF2543" s="359"/>
      <c r="AG2543" s="359"/>
      <c r="AH2543" s="359"/>
    </row>
    <row r="2544" spans="28:34" x14ac:dyDescent="0.2">
      <c r="AB2544" s="359"/>
      <c r="AC2544" s="359"/>
      <c r="AD2544" s="359"/>
      <c r="AE2544" s="359"/>
      <c r="AF2544" s="359"/>
      <c r="AG2544" s="359"/>
      <c r="AH2544" s="359"/>
    </row>
    <row r="2545" spans="28:34" x14ac:dyDescent="0.2">
      <c r="AB2545" s="359"/>
      <c r="AC2545" s="359"/>
      <c r="AD2545" s="359"/>
      <c r="AE2545" s="359"/>
      <c r="AF2545" s="359"/>
      <c r="AG2545" s="359"/>
      <c r="AH2545" s="359"/>
    </row>
    <row r="2546" spans="28:34" x14ac:dyDescent="0.2">
      <c r="AB2546" s="359"/>
      <c r="AC2546" s="359"/>
      <c r="AD2546" s="359"/>
      <c r="AE2546" s="359"/>
      <c r="AF2546" s="359"/>
      <c r="AG2546" s="359"/>
      <c r="AH2546" s="359"/>
    </row>
    <row r="2547" spans="28:34" x14ac:dyDescent="0.2">
      <c r="AB2547" s="359"/>
      <c r="AC2547" s="359"/>
      <c r="AD2547" s="359"/>
      <c r="AE2547" s="359"/>
      <c r="AF2547" s="359"/>
      <c r="AG2547" s="359"/>
      <c r="AH2547" s="359"/>
    </row>
    <row r="2548" spans="28:34" x14ac:dyDescent="0.2">
      <c r="AB2548" s="359"/>
      <c r="AC2548" s="359"/>
      <c r="AD2548" s="359"/>
      <c r="AE2548" s="359"/>
      <c r="AF2548" s="359"/>
      <c r="AG2548" s="359"/>
      <c r="AH2548" s="359"/>
    </row>
    <row r="2549" spans="28:34" x14ac:dyDescent="0.2">
      <c r="AB2549" s="359"/>
      <c r="AC2549" s="359"/>
      <c r="AD2549" s="359"/>
      <c r="AE2549" s="359"/>
      <c r="AF2549" s="359"/>
      <c r="AG2549" s="359"/>
      <c r="AH2549" s="359"/>
    </row>
    <row r="2550" spans="28:34" x14ac:dyDescent="0.2">
      <c r="AB2550" s="359"/>
      <c r="AC2550" s="359"/>
      <c r="AD2550" s="359"/>
      <c r="AE2550" s="359"/>
      <c r="AF2550" s="359"/>
      <c r="AG2550" s="359"/>
      <c r="AH2550" s="359"/>
    </row>
    <row r="2551" spans="28:34" x14ac:dyDescent="0.2">
      <c r="AB2551" s="359"/>
      <c r="AC2551" s="359"/>
      <c r="AD2551" s="359"/>
      <c r="AE2551" s="359"/>
      <c r="AF2551" s="359"/>
      <c r="AG2551" s="359"/>
      <c r="AH2551" s="359"/>
    </row>
    <row r="2552" spans="28:34" x14ac:dyDescent="0.2">
      <c r="AB2552" s="359"/>
      <c r="AC2552" s="359"/>
      <c r="AD2552" s="359"/>
      <c r="AE2552" s="359"/>
      <c r="AF2552" s="359"/>
      <c r="AG2552" s="359"/>
      <c r="AH2552" s="359"/>
    </row>
    <row r="2553" spans="28:34" x14ac:dyDescent="0.2">
      <c r="AB2553" s="359"/>
      <c r="AC2553" s="359"/>
      <c r="AD2553" s="359"/>
      <c r="AE2553" s="359"/>
      <c r="AF2553" s="359"/>
      <c r="AG2553" s="359"/>
      <c r="AH2553" s="359"/>
    </row>
    <row r="2554" spans="28:34" x14ac:dyDescent="0.2">
      <c r="AB2554" s="359"/>
      <c r="AC2554" s="359"/>
      <c r="AD2554" s="359"/>
      <c r="AE2554" s="359"/>
      <c r="AF2554" s="359"/>
      <c r="AG2554" s="359"/>
      <c r="AH2554" s="359"/>
    </row>
    <row r="2555" spans="28:34" x14ac:dyDescent="0.2">
      <c r="AB2555" s="359"/>
      <c r="AC2555" s="359"/>
      <c r="AD2555" s="359"/>
      <c r="AE2555" s="359"/>
      <c r="AF2555" s="359"/>
      <c r="AG2555" s="359"/>
      <c r="AH2555" s="359"/>
    </row>
    <row r="2556" spans="28:34" x14ac:dyDescent="0.2">
      <c r="AB2556" s="359"/>
      <c r="AC2556" s="359"/>
      <c r="AD2556" s="359"/>
      <c r="AE2556" s="359"/>
      <c r="AF2556" s="359"/>
      <c r="AG2556" s="359"/>
      <c r="AH2556" s="359"/>
    </row>
    <row r="2557" spans="28:34" x14ac:dyDescent="0.2">
      <c r="AB2557" s="359"/>
      <c r="AC2557" s="359"/>
      <c r="AD2557" s="359"/>
      <c r="AE2557" s="359"/>
      <c r="AF2557" s="359"/>
      <c r="AG2557" s="359"/>
      <c r="AH2557" s="359"/>
    </row>
    <row r="2558" spans="28:34" x14ac:dyDescent="0.2">
      <c r="AB2558" s="359"/>
      <c r="AC2558" s="359"/>
      <c r="AD2558" s="359"/>
      <c r="AE2558" s="359"/>
      <c r="AF2558" s="359"/>
      <c r="AG2558" s="359"/>
      <c r="AH2558" s="359"/>
    </row>
    <row r="2559" spans="28:34" x14ac:dyDescent="0.2">
      <c r="AB2559" s="359"/>
      <c r="AC2559" s="359"/>
      <c r="AD2559" s="359"/>
      <c r="AE2559" s="359"/>
      <c r="AF2559" s="359"/>
      <c r="AG2559" s="359"/>
      <c r="AH2559" s="359"/>
    </row>
    <row r="2560" spans="28:34" x14ac:dyDescent="0.2">
      <c r="AB2560" s="359"/>
      <c r="AC2560" s="359"/>
      <c r="AD2560" s="359"/>
      <c r="AE2560" s="359"/>
      <c r="AF2560" s="359"/>
      <c r="AG2560" s="359"/>
      <c r="AH2560" s="359"/>
    </row>
    <row r="2561" spans="28:34" x14ac:dyDescent="0.2">
      <c r="AB2561" s="359"/>
      <c r="AC2561" s="359"/>
      <c r="AD2561" s="359"/>
      <c r="AE2561" s="359"/>
      <c r="AF2561" s="359"/>
      <c r="AG2561" s="359"/>
      <c r="AH2561" s="359"/>
    </row>
    <row r="2562" spans="28:34" x14ac:dyDescent="0.2">
      <c r="AB2562" s="359"/>
      <c r="AC2562" s="359"/>
      <c r="AD2562" s="359"/>
      <c r="AE2562" s="359"/>
      <c r="AF2562" s="359"/>
      <c r="AG2562" s="359"/>
      <c r="AH2562" s="359"/>
    </row>
    <row r="2563" spans="28:34" x14ac:dyDescent="0.2">
      <c r="AB2563" s="359"/>
      <c r="AC2563" s="359"/>
      <c r="AD2563" s="359"/>
      <c r="AE2563" s="359"/>
      <c r="AF2563" s="359"/>
      <c r="AG2563" s="359"/>
      <c r="AH2563" s="359"/>
    </row>
    <row r="2564" spans="28:34" x14ac:dyDescent="0.2">
      <c r="AB2564" s="359"/>
      <c r="AC2564" s="359"/>
      <c r="AD2564" s="359"/>
      <c r="AE2564" s="359"/>
      <c r="AF2564" s="359"/>
      <c r="AG2564" s="359"/>
      <c r="AH2564" s="359"/>
    </row>
    <row r="2565" spans="28:34" x14ac:dyDescent="0.2">
      <c r="AB2565" s="359"/>
      <c r="AC2565" s="359"/>
      <c r="AD2565" s="359"/>
      <c r="AE2565" s="359"/>
      <c r="AF2565" s="359"/>
      <c r="AG2565" s="359"/>
      <c r="AH2565" s="359"/>
    </row>
    <row r="2566" spans="28:34" x14ac:dyDescent="0.2">
      <c r="AB2566" s="359"/>
      <c r="AC2566" s="359"/>
      <c r="AD2566" s="359"/>
      <c r="AE2566" s="359"/>
      <c r="AF2566" s="359"/>
      <c r="AG2566" s="359"/>
      <c r="AH2566" s="359"/>
    </row>
    <row r="2567" spans="28:34" x14ac:dyDescent="0.2">
      <c r="AB2567" s="359"/>
      <c r="AC2567" s="359"/>
      <c r="AD2567" s="359"/>
      <c r="AE2567" s="359"/>
      <c r="AF2567" s="359"/>
      <c r="AG2567" s="359"/>
      <c r="AH2567" s="359"/>
    </row>
    <row r="2568" spans="28:34" x14ac:dyDescent="0.2">
      <c r="AB2568" s="359"/>
      <c r="AC2568" s="359"/>
      <c r="AD2568" s="359"/>
      <c r="AE2568" s="359"/>
      <c r="AF2568" s="359"/>
      <c r="AG2568" s="359"/>
      <c r="AH2568" s="359"/>
    </row>
    <row r="2569" spans="28:34" x14ac:dyDescent="0.2">
      <c r="AB2569" s="359"/>
      <c r="AC2569" s="359"/>
      <c r="AD2569" s="359"/>
      <c r="AE2569" s="359"/>
      <c r="AF2569" s="359"/>
      <c r="AG2569" s="359"/>
      <c r="AH2569" s="359"/>
    </row>
    <row r="2570" spans="28:34" x14ac:dyDescent="0.2">
      <c r="AB2570" s="359"/>
      <c r="AC2570" s="359"/>
      <c r="AD2570" s="359"/>
      <c r="AE2570" s="359"/>
      <c r="AF2570" s="359"/>
      <c r="AG2570" s="359"/>
      <c r="AH2570" s="359"/>
    </row>
    <row r="2571" spans="28:34" x14ac:dyDescent="0.2">
      <c r="AB2571" s="359"/>
      <c r="AC2571" s="359"/>
      <c r="AD2571" s="359"/>
      <c r="AE2571" s="359"/>
      <c r="AF2571" s="359"/>
      <c r="AG2571" s="359"/>
      <c r="AH2571" s="359"/>
    </row>
    <row r="2572" spans="28:34" x14ac:dyDescent="0.2">
      <c r="AB2572" s="359"/>
      <c r="AC2572" s="359"/>
      <c r="AD2572" s="359"/>
      <c r="AE2572" s="359"/>
      <c r="AF2572" s="359"/>
      <c r="AG2572" s="359"/>
      <c r="AH2572" s="359"/>
    </row>
    <row r="2573" spans="28:34" x14ac:dyDescent="0.2">
      <c r="AB2573" s="359"/>
      <c r="AC2573" s="359"/>
      <c r="AD2573" s="359"/>
      <c r="AE2573" s="359"/>
      <c r="AF2573" s="359"/>
      <c r="AG2573" s="359"/>
      <c r="AH2573" s="359"/>
    </row>
    <row r="2574" spans="28:34" x14ac:dyDescent="0.2">
      <c r="AB2574" s="359"/>
      <c r="AC2574" s="359"/>
      <c r="AD2574" s="359"/>
      <c r="AE2574" s="359"/>
      <c r="AF2574" s="359"/>
      <c r="AG2574" s="359"/>
      <c r="AH2574" s="359"/>
    </row>
    <row r="2575" spans="28:34" x14ac:dyDescent="0.2">
      <c r="AB2575" s="359"/>
      <c r="AC2575" s="359"/>
      <c r="AD2575" s="359"/>
      <c r="AE2575" s="359"/>
      <c r="AF2575" s="359"/>
      <c r="AG2575" s="359"/>
      <c r="AH2575" s="359"/>
    </row>
    <row r="2576" spans="28:34" x14ac:dyDescent="0.2">
      <c r="AB2576" s="359"/>
      <c r="AC2576" s="359"/>
      <c r="AD2576" s="359"/>
      <c r="AE2576" s="359"/>
      <c r="AF2576" s="359"/>
      <c r="AG2576" s="359"/>
      <c r="AH2576" s="359"/>
    </row>
    <row r="2577" spans="28:34" x14ac:dyDescent="0.2">
      <c r="AB2577" s="359"/>
      <c r="AC2577" s="359"/>
      <c r="AD2577" s="359"/>
      <c r="AE2577" s="359"/>
      <c r="AF2577" s="359"/>
      <c r="AG2577" s="359"/>
      <c r="AH2577" s="359"/>
    </row>
    <row r="2578" spans="28:34" x14ac:dyDescent="0.2">
      <c r="AB2578" s="359"/>
      <c r="AC2578" s="359"/>
      <c r="AD2578" s="359"/>
      <c r="AE2578" s="359"/>
      <c r="AF2578" s="359"/>
      <c r="AG2578" s="359"/>
      <c r="AH2578" s="359"/>
    </row>
    <row r="2579" spans="28:34" x14ac:dyDescent="0.2">
      <c r="AB2579" s="359"/>
      <c r="AC2579" s="359"/>
      <c r="AD2579" s="359"/>
      <c r="AE2579" s="359"/>
      <c r="AF2579" s="359"/>
      <c r="AG2579" s="359"/>
      <c r="AH2579" s="359"/>
    </row>
    <row r="2580" spans="28:34" x14ac:dyDescent="0.2">
      <c r="AB2580" s="359"/>
      <c r="AC2580" s="359"/>
      <c r="AD2580" s="359"/>
      <c r="AE2580" s="359"/>
      <c r="AF2580" s="359"/>
      <c r="AG2580" s="359"/>
      <c r="AH2580" s="359"/>
    </row>
    <row r="2581" spans="28:34" x14ac:dyDescent="0.2">
      <c r="AB2581" s="359"/>
      <c r="AC2581" s="359"/>
      <c r="AD2581" s="359"/>
      <c r="AE2581" s="359"/>
      <c r="AF2581" s="359"/>
      <c r="AG2581" s="359"/>
      <c r="AH2581" s="359"/>
    </row>
    <row r="2582" spans="28:34" x14ac:dyDescent="0.2">
      <c r="AB2582" s="359"/>
      <c r="AC2582" s="359"/>
      <c r="AD2582" s="359"/>
      <c r="AE2582" s="359"/>
      <c r="AF2582" s="359"/>
      <c r="AG2582" s="359"/>
      <c r="AH2582" s="359"/>
    </row>
    <row r="2583" spans="28:34" x14ac:dyDescent="0.2">
      <c r="AB2583" s="359"/>
      <c r="AC2583" s="359"/>
      <c r="AD2583" s="359"/>
      <c r="AE2583" s="359"/>
      <c r="AF2583" s="359"/>
      <c r="AG2583" s="359"/>
      <c r="AH2583" s="359"/>
    </row>
    <row r="2584" spans="28:34" x14ac:dyDescent="0.2">
      <c r="AB2584" s="359"/>
      <c r="AC2584" s="359"/>
      <c r="AD2584" s="359"/>
      <c r="AE2584" s="359"/>
      <c r="AF2584" s="359"/>
      <c r="AG2584" s="359"/>
      <c r="AH2584" s="359"/>
    </row>
    <row r="2585" spans="28:34" x14ac:dyDescent="0.2">
      <c r="AB2585" s="359"/>
      <c r="AC2585" s="359"/>
      <c r="AD2585" s="359"/>
      <c r="AE2585" s="359"/>
      <c r="AF2585" s="359"/>
      <c r="AG2585" s="359"/>
      <c r="AH2585" s="359"/>
    </row>
    <row r="2586" spans="28:34" x14ac:dyDescent="0.2">
      <c r="AB2586" s="359"/>
      <c r="AC2586" s="359"/>
      <c r="AD2586" s="359"/>
      <c r="AE2586" s="359"/>
      <c r="AF2586" s="359"/>
      <c r="AG2586" s="359"/>
      <c r="AH2586" s="359"/>
    </row>
    <row r="2587" spans="28:34" x14ac:dyDescent="0.2">
      <c r="AB2587" s="359"/>
      <c r="AC2587" s="359"/>
      <c r="AD2587" s="359"/>
      <c r="AE2587" s="359"/>
      <c r="AF2587" s="359"/>
      <c r="AG2587" s="359"/>
      <c r="AH2587" s="359"/>
    </row>
    <row r="2588" spans="28:34" x14ac:dyDescent="0.2">
      <c r="AB2588" s="359"/>
      <c r="AC2588" s="359"/>
      <c r="AD2588" s="359"/>
      <c r="AE2588" s="359"/>
      <c r="AF2588" s="359"/>
      <c r="AG2588" s="359"/>
      <c r="AH2588" s="359"/>
    </row>
    <row r="2589" spans="28:34" x14ac:dyDescent="0.2">
      <c r="AB2589" s="359"/>
      <c r="AC2589" s="359"/>
      <c r="AD2589" s="359"/>
      <c r="AE2589" s="359"/>
      <c r="AF2589" s="359"/>
      <c r="AG2589" s="359"/>
      <c r="AH2589" s="359"/>
    </row>
    <row r="2590" spans="28:34" x14ac:dyDescent="0.2">
      <c r="AB2590" s="359"/>
      <c r="AC2590" s="359"/>
      <c r="AD2590" s="359"/>
      <c r="AE2590" s="359"/>
      <c r="AF2590" s="359"/>
      <c r="AG2590" s="359"/>
      <c r="AH2590" s="359"/>
    </row>
    <row r="2591" spans="28:34" x14ac:dyDescent="0.2">
      <c r="AB2591" s="359"/>
      <c r="AC2591" s="359"/>
      <c r="AD2591" s="359"/>
      <c r="AE2591" s="359"/>
      <c r="AF2591" s="359"/>
      <c r="AG2591" s="359"/>
      <c r="AH2591" s="359"/>
    </row>
    <row r="2592" spans="28:34" x14ac:dyDescent="0.2">
      <c r="AB2592" s="359"/>
      <c r="AC2592" s="359"/>
      <c r="AD2592" s="359"/>
      <c r="AE2592" s="359"/>
      <c r="AF2592" s="359"/>
      <c r="AG2592" s="359"/>
      <c r="AH2592" s="359"/>
    </row>
    <row r="2593" spans="28:34" x14ac:dyDescent="0.2">
      <c r="AB2593" s="359"/>
      <c r="AC2593" s="359"/>
      <c r="AD2593" s="359"/>
      <c r="AE2593" s="359"/>
      <c r="AF2593" s="359"/>
      <c r="AG2593" s="359"/>
      <c r="AH2593" s="359"/>
    </row>
    <row r="2594" spans="28:34" x14ac:dyDescent="0.2">
      <c r="AB2594" s="359"/>
      <c r="AC2594" s="359"/>
      <c r="AD2594" s="359"/>
      <c r="AE2594" s="359"/>
      <c r="AF2594" s="359"/>
      <c r="AG2594" s="359"/>
      <c r="AH2594" s="359"/>
    </row>
    <row r="2595" spans="28:34" x14ac:dyDescent="0.2">
      <c r="AB2595" s="359"/>
      <c r="AC2595" s="359"/>
      <c r="AD2595" s="359"/>
      <c r="AE2595" s="359"/>
      <c r="AF2595" s="359"/>
      <c r="AG2595" s="359"/>
      <c r="AH2595" s="359"/>
    </row>
    <row r="2596" spans="28:34" x14ac:dyDescent="0.2">
      <c r="AB2596" s="359"/>
      <c r="AC2596" s="359"/>
      <c r="AD2596" s="359"/>
      <c r="AE2596" s="359"/>
      <c r="AF2596" s="359"/>
      <c r="AG2596" s="359"/>
      <c r="AH2596" s="359"/>
    </row>
    <row r="2597" spans="28:34" x14ac:dyDescent="0.2">
      <c r="AB2597" s="359"/>
      <c r="AC2597" s="359"/>
      <c r="AD2597" s="359"/>
      <c r="AE2597" s="359"/>
      <c r="AF2597" s="359"/>
      <c r="AG2597" s="359"/>
      <c r="AH2597" s="359"/>
    </row>
    <row r="2598" spans="28:34" x14ac:dyDescent="0.2">
      <c r="AB2598" s="359"/>
      <c r="AC2598" s="359"/>
      <c r="AD2598" s="359"/>
      <c r="AE2598" s="359"/>
      <c r="AF2598" s="359"/>
      <c r="AG2598" s="359"/>
      <c r="AH2598" s="359"/>
    </row>
    <row r="2599" spans="28:34" x14ac:dyDescent="0.2">
      <c r="AB2599" s="359"/>
      <c r="AC2599" s="359"/>
      <c r="AD2599" s="359"/>
      <c r="AE2599" s="359"/>
      <c r="AF2599" s="359"/>
      <c r="AG2599" s="359"/>
      <c r="AH2599" s="359"/>
    </row>
    <row r="2600" spans="28:34" x14ac:dyDescent="0.2">
      <c r="AB2600" s="359"/>
      <c r="AC2600" s="359"/>
      <c r="AD2600" s="359"/>
      <c r="AE2600" s="359"/>
      <c r="AF2600" s="359"/>
      <c r="AG2600" s="359"/>
      <c r="AH2600" s="359"/>
    </row>
    <row r="2601" spans="28:34" x14ac:dyDescent="0.2">
      <c r="AB2601" s="359"/>
      <c r="AC2601" s="359"/>
      <c r="AD2601" s="359"/>
      <c r="AE2601" s="359"/>
      <c r="AF2601" s="359"/>
      <c r="AG2601" s="359"/>
      <c r="AH2601" s="359"/>
    </row>
    <row r="2602" spans="28:34" x14ac:dyDescent="0.2">
      <c r="AB2602" s="359"/>
      <c r="AC2602" s="359"/>
      <c r="AD2602" s="359"/>
      <c r="AE2602" s="359"/>
      <c r="AF2602" s="359"/>
      <c r="AG2602" s="359"/>
      <c r="AH2602" s="359"/>
    </row>
    <row r="2603" spans="28:34" x14ac:dyDescent="0.2">
      <c r="AB2603" s="359"/>
      <c r="AC2603" s="359"/>
      <c r="AD2603" s="359"/>
      <c r="AE2603" s="359"/>
      <c r="AF2603" s="359"/>
      <c r="AG2603" s="359"/>
      <c r="AH2603" s="359"/>
    </row>
    <row r="2604" spans="28:34" x14ac:dyDescent="0.2">
      <c r="AB2604" s="359"/>
      <c r="AC2604" s="359"/>
      <c r="AD2604" s="359"/>
      <c r="AE2604" s="359"/>
      <c r="AF2604" s="359"/>
      <c r="AG2604" s="359"/>
      <c r="AH2604" s="359"/>
    </row>
    <row r="2605" spans="28:34" x14ac:dyDescent="0.2">
      <c r="AB2605" s="359"/>
      <c r="AC2605" s="359"/>
      <c r="AD2605" s="359"/>
      <c r="AE2605" s="359"/>
      <c r="AF2605" s="359"/>
      <c r="AG2605" s="359"/>
      <c r="AH2605" s="359"/>
    </row>
    <row r="2606" spans="28:34" x14ac:dyDescent="0.2">
      <c r="AB2606" s="359"/>
      <c r="AC2606" s="359"/>
      <c r="AD2606" s="359"/>
      <c r="AE2606" s="359"/>
      <c r="AF2606" s="359"/>
      <c r="AG2606" s="359"/>
      <c r="AH2606" s="359"/>
    </row>
    <row r="2607" spans="28:34" x14ac:dyDescent="0.2">
      <c r="AB2607" s="359"/>
      <c r="AC2607" s="359"/>
      <c r="AD2607" s="359"/>
      <c r="AE2607" s="359"/>
      <c r="AF2607" s="359"/>
      <c r="AG2607" s="359"/>
      <c r="AH2607" s="359"/>
    </row>
    <row r="2608" spans="28:34" x14ac:dyDescent="0.2">
      <c r="AB2608" s="359"/>
      <c r="AC2608" s="359"/>
      <c r="AD2608" s="359"/>
      <c r="AE2608" s="359"/>
      <c r="AF2608" s="359"/>
      <c r="AG2608" s="359"/>
      <c r="AH2608" s="359"/>
    </row>
    <row r="2609" spans="28:34" x14ac:dyDescent="0.2">
      <c r="AB2609" s="359"/>
      <c r="AC2609" s="359"/>
      <c r="AD2609" s="359"/>
      <c r="AE2609" s="359"/>
      <c r="AF2609" s="359"/>
      <c r="AG2609" s="359"/>
      <c r="AH2609" s="359"/>
    </row>
    <row r="2610" spans="28:34" x14ac:dyDescent="0.2">
      <c r="AB2610" s="359"/>
      <c r="AC2610" s="359"/>
      <c r="AD2610" s="359"/>
      <c r="AE2610" s="359"/>
      <c r="AF2610" s="359"/>
      <c r="AG2610" s="359"/>
      <c r="AH2610" s="359"/>
    </row>
    <row r="2611" spans="28:34" x14ac:dyDescent="0.2">
      <c r="AB2611" s="359"/>
      <c r="AC2611" s="359"/>
      <c r="AD2611" s="359"/>
      <c r="AE2611" s="359"/>
      <c r="AF2611" s="359"/>
      <c r="AG2611" s="359"/>
      <c r="AH2611" s="359"/>
    </row>
    <row r="2612" spans="28:34" x14ac:dyDescent="0.2">
      <c r="AB2612" s="359"/>
      <c r="AC2612" s="359"/>
      <c r="AD2612" s="359"/>
      <c r="AE2612" s="359"/>
      <c r="AF2612" s="359"/>
      <c r="AG2612" s="359"/>
      <c r="AH2612" s="359"/>
    </row>
    <row r="2613" spans="28:34" x14ac:dyDescent="0.2">
      <c r="AB2613" s="359"/>
      <c r="AC2613" s="359"/>
      <c r="AD2613" s="359"/>
      <c r="AE2613" s="359"/>
      <c r="AF2613" s="359"/>
      <c r="AG2613" s="359"/>
      <c r="AH2613" s="359"/>
    </row>
    <row r="2614" spans="28:34" x14ac:dyDescent="0.2">
      <c r="AB2614" s="359"/>
      <c r="AC2614" s="359"/>
      <c r="AD2614" s="359"/>
      <c r="AE2614" s="359"/>
      <c r="AF2614" s="359"/>
      <c r="AG2614" s="359"/>
      <c r="AH2614" s="359"/>
    </row>
    <row r="2615" spans="28:34" x14ac:dyDescent="0.2">
      <c r="AB2615" s="359"/>
      <c r="AC2615" s="359"/>
      <c r="AD2615" s="359"/>
      <c r="AE2615" s="359"/>
      <c r="AF2615" s="359"/>
      <c r="AG2615" s="359"/>
      <c r="AH2615" s="359"/>
    </row>
    <row r="2616" spans="28:34" x14ac:dyDescent="0.2">
      <c r="AB2616" s="359"/>
      <c r="AC2616" s="359"/>
      <c r="AD2616" s="359"/>
      <c r="AE2616" s="359"/>
      <c r="AF2616" s="359"/>
      <c r="AG2616" s="359"/>
      <c r="AH2616" s="359"/>
    </row>
    <row r="2617" spans="28:34" x14ac:dyDescent="0.2">
      <c r="AB2617" s="359"/>
      <c r="AC2617" s="359"/>
      <c r="AD2617" s="359"/>
      <c r="AE2617" s="359"/>
      <c r="AF2617" s="359"/>
      <c r="AG2617" s="359"/>
      <c r="AH2617" s="359"/>
    </row>
    <row r="2618" spans="28:34" x14ac:dyDescent="0.2">
      <c r="AB2618" s="359"/>
      <c r="AC2618" s="359"/>
      <c r="AD2618" s="359"/>
      <c r="AE2618" s="359"/>
      <c r="AF2618" s="359"/>
      <c r="AG2618" s="359"/>
      <c r="AH2618" s="359"/>
    </row>
    <row r="2619" spans="28:34" x14ac:dyDescent="0.2">
      <c r="AB2619" s="359"/>
      <c r="AC2619" s="359"/>
      <c r="AD2619" s="359"/>
      <c r="AE2619" s="359"/>
      <c r="AF2619" s="359"/>
      <c r="AG2619" s="359"/>
      <c r="AH2619" s="359"/>
    </row>
    <row r="2620" spans="28:34" x14ac:dyDescent="0.2">
      <c r="AB2620" s="359"/>
      <c r="AC2620" s="359"/>
      <c r="AD2620" s="359"/>
      <c r="AE2620" s="359"/>
      <c r="AF2620" s="359"/>
      <c r="AG2620" s="359"/>
      <c r="AH2620" s="359"/>
    </row>
    <row r="2621" spans="28:34" x14ac:dyDescent="0.2">
      <c r="AB2621" s="359"/>
      <c r="AC2621" s="359"/>
      <c r="AD2621" s="359"/>
      <c r="AE2621" s="359"/>
      <c r="AF2621" s="359"/>
      <c r="AG2621" s="359"/>
      <c r="AH2621" s="359"/>
    </row>
    <row r="2622" spans="28:34" x14ac:dyDescent="0.2">
      <c r="AB2622" s="359"/>
      <c r="AC2622" s="359"/>
      <c r="AD2622" s="359"/>
      <c r="AE2622" s="359"/>
      <c r="AF2622" s="359"/>
      <c r="AG2622" s="359"/>
      <c r="AH2622" s="359"/>
    </row>
    <row r="2623" spans="28:34" x14ac:dyDescent="0.2">
      <c r="AB2623" s="359"/>
      <c r="AC2623" s="359"/>
      <c r="AD2623" s="359"/>
      <c r="AE2623" s="359"/>
      <c r="AF2623" s="359"/>
      <c r="AG2623" s="359"/>
      <c r="AH2623" s="359"/>
    </row>
    <row r="2624" spans="28:34" x14ac:dyDescent="0.2">
      <c r="AB2624" s="359"/>
      <c r="AC2624" s="359"/>
      <c r="AD2624" s="359"/>
      <c r="AE2624" s="359"/>
      <c r="AF2624" s="359"/>
      <c r="AG2624" s="359"/>
      <c r="AH2624" s="359"/>
    </row>
    <row r="2625" spans="28:34" x14ac:dyDescent="0.2">
      <c r="AB2625" s="359"/>
      <c r="AC2625" s="359"/>
      <c r="AD2625" s="359"/>
      <c r="AE2625" s="359"/>
      <c r="AF2625" s="359"/>
      <c r="AG2625" s="359"/>
      <c r="AH2625" s="359"/>
    </row>
    <row r="2626" spans="28:34" x14ac:dyDescent="0.2">
      <c r="AB2626" s="359"/>
      <c r="AC2626" s="359"/>
      <c r="AD2626" s="359"/>
      <c r="AE2626" s="359"/>
      <c r="AF2626" s="359"/>
      <c r="AG2626" s="359"/>
      <c r="AH2626" s="359"/>
    </row>
    <row r="2627" spans="28:34" x14ac:dyDescent="0.2">
      <c r="AB2627" s="359"/>
      <c r="AC2627" s="359"/>
      <c r="AD2627" s="359"/>
      <c r="AE2627" s="359"/>
      <c r="AF2627" s="359"/>
      <c r="AG2627" s="359"/>
      <c r="AH2627" s="359"/>
    </row>
    <row r="2628" spans="28:34" x14ac:dyDescent="0.2">
      <c r="AB2628" s="359"/>
      <c r="AC2628" s="359"/>
      <c r="AD2628" s="359"/>
      <c r="AE2628" s="359"/>
      <c r="AF2628" s="359"/>
      <c r="AG2628" s="359"/>
      <c r="AH2628" s="359"/>
    </row>
    <row r="2629" spans="28:34" x14ac:dyDescent="0.2">
      <c r="AB2629" s="359"/>
      <c r="AC2629" s="359"/>
      <c r="AD2629" s="359"/>
      <c r="AE2629" s="359"/>
      <c r="AF2629" s="359"/>
      <c r="AG2629" s="359"/>
      <c r="AH2629" s="359"/>
    </row>
    <row r="2630" spans="28:34" x14ac:dyDescent="0.2">
      <c r="AB2630" s="359"/>
      <c r="AC2630" s="359"/>
      <c r="AD2630" s="359"/>
      <c r="AE2630" s="359"/>
      <c r="AF2630" s="359"/>
      <c r="AG2630" s="359"/>
      <c r="AH2630" s="359"/>
    </row>
    <row r="2631" spans="28:34" x14ac:dyDescent="0.2">
      <c r="AB2631" s="359"/>
      <c r="AC2631" s="359"/>
      <c r="AD2631" s="359"/>
      <c r="AE2631" s="359"/>
      <c r="AF2631" s="359"/>
      <c r="AG2631" s="359"/>
      <c r="AH2631" s="359"/>
    </row>
    <row r="2632" spans="28:34" x14ac:dyDescent="0.2">
      <c r="AB2632" s="359"/>
      <c r="AC2632" s="359"/>
      <c r="AD2632" s="359"/>
      <c r="AE2632" s="359"/>
      <c r="AF2632" s="359"/>
      <c r="AG2632" s="359"/>
      <c r="AH2632" s="359"/>
    </row>
    <row r="2633" spans="28:34" x14ac:dyDescent="0.2">
      <c r="AB2633" s="359"/>
      <c r="AC2633" s="359"/>
      <c r="AD2633" s="359"/>
      <c r="AE2633" s="359"/>
      <c r="AF2633" s="359"/>
      <c r="AG2633" s="359"/>
      <c r="AH2633" s="359"/>
    </row>
    <row r="2634" spans="28:34" x14ac:dyDescent="0.2">
      <c r="AB2634" s="359"/>
      <c r="AC2634" s="359"/>
      <c r="AD2634" s="359"/>
      <c r="AE2634" s="359"/>
      <c r="AF2634" s="359"/>
      <c r="AG2634" s="359"/>
      <c r="AH2634" s="359"/>
    </row>
    <row r="2635" spans="28:34" x14ac:dyDescent="0.2">
      <c r="AB2635" s="359"/>
      <c r="AC2635" s="359"/>
      <c r="AD2635" s="359"/>
      <c r="AE2635" s="359"/>
      <c r="AF2635" s="359"/>
      <c r="AG2635" s="359"/>
      <c r="AH2635" s="359"/>
    </row>
    <row r="2636" spans="28:34" x14ac:dyDescent="0.2">
      <c r="AB2636" s="359"/>
      <c r="AC2636" s="359"/>
      <c r="AD2636" s="359"/>
      <c r="AE2636" s="359"/>
      <c r="AF2636" s="359"/>
      <c r="AG2636" s="359"/>
      <c r="AH2636" s="359"/>
    </row>
    <row r="2637" spans="28:34" x14ac:dyDescent="0.2">
      <c r="AB2637" s="359"/>
      <c r="AC2637" s="359"/>
      <c r="AD2637" s="359"/>
      <c r="AE2637" s="359"/>
      <c r="AF2637" s="359"/>
      <c r="AG2637" s="359"/>
      <c r="AH2637" s="359"/>
    </row>
    <row r="2638" spans="28:34" x14ac:dyDescent="0.2">
      <c r="AB2638" s="359"/>
      <c r="AC2638" s="359"/>
      <c r="AD2638" s="359"/>
      <c r="AE2638" s="359"/>
      <c r="AF2638" s="359"/>
      <c r="AG2638" s="359"/>
      <c r="AH2638" s="359"/>
    </row>
    <row r="2639" spans="28:34" x14ac:dyDescent="0.2">
      <c r="AB2639" s="359"/>
      <c r="AC2639" s="359"/>
      <c r="AD2639" s="359"/>
      <c r="AE2639" s="359"/>
      <c r="AF2639" s="359"/>
      <c r="AG2639" s="359"/>
      <c r="AH2639" s="359"/>
    </row>
    <row r="2640" spans="28:34" x14ac:dyDescent="0.2">
      <c r="AB2640" s="359"/>
      <c r="AC2640" s="359"/>
      <c r="AD2640" s="359"/>
      <c r="AE2640" s="359"/>
      <c r="AF2640" s="359"/>
      <c r="AG2640" s="359"/>
      <c r="AH2640" s="359"/>
    </row>
    <row r="2641" spans="28:34" x14ac:dyDescent="0.2">
      <c r="AB2641" s="359"/>
      <c r="AC2641" s="359"/>
      <c r="AD2641" s="359"/>
      <c r="AE2641" s="359"/>
      <c r="AF2641" s="359"/>
      <c r="AG2641" s="359"/>
      <c r="AH2641" s="359"/>
    </row>
    <row r="2642" spans="28:34" x14ac:dyDescent="0.2">
      <c r="AB2642" s="359"/>
      <c r="AC2642" s="359"/>
      <c r="AD2642" s="359"/>
      <c r="AE2642" s="359"/>
      <c r="AF2642" s="359"/>
      <c r="AG2642" s="359"/>
      <c r="AH2642" s="359"/>
    </row>
    <row r="2643" spans="28:34" x14ac:dyDescent="0.2">
      <c r="AB2643" s="359"/>
      <c r="AC2643" s="359"/>
      <c r="AD2643" s="359"/>
      <c r="AE2643" s="359"/>
      <c r="AF2643" s="359"/>
      <c r="AG2643" s="359"/>
      <c r="AH2643" s="359"/>
    </row>
    <row r="2644" spans="28:34" x14ac:dyDescent="0.2">
      <c r="AB2644" s="359"/>
      <c r="AC2644" s="359"/>
      <c r="AD2644" s="359"/>
      <c r="AE2644" s="359"/>
      <c r="AF2644" s="359"/>
      <c r="AG2644" s="359"/>
      <c r="AH2644" s="359"/>
    </row>
    <row r="2645" spans="28:34" x14ac:dyDescent="0.2">
      <c r="AB2645" s="359"/>
      <c r="AC2645" s="359"/>
      <c r="AD2645" s="359"/>
      <c r="AE2645" s="359"/>
      <c r="AF2645" s="359"/>
      <c r="AG2645" s="359"/>
      <c r="AH2645" s="359"/>
    </row>
    <row r="2646" spans="28:34" x14ac:dyDescent="0.2">
      <c r="AB2646" s="359"/>
      <c r="AC2646" s="359"/>
      <c r="AD2646" s="359"/>
      <c r="AE2646" s="359"/>
      <c r="AF2646" s="359"/>
      <c r="AG2646" s="359"/>
      <c r="AH2646" s="359"/>
    </row>
    <row r="2647" spans="28:34" x14ac:dyDescent="0.2">
      <c r="AB2647" s="359"/>
      <c r="AC2647" s="359"/>
      <c r="AD2647" s="359"/>
      <c r="AE2647" s="359"/>
      <c r="AF2647" s="359"/>
      <c r="AG2647" s="359"/>
      <c r="AH2647" s="359"/>
    </row>
    <row r="2648" spans="28:34" x14ac:dyDescent="0.2">
      <c r="AB2648" s="359"/>
      <c r="AC2648" s="359"/>
      <c r="AD2648" s="359"/>
      <c r="AE2648" s="359"/>
      <c r="AF2648" s="359"/>
      <c r="AG2648" s="359"/>
      <c r="AH2648" s="359"/>
    </row>
    <row r="2649" spans="28:34" x14ac:dyDescent="0.2">
      <c r="AB2649" s="359"/>
      <c r="AC2649" s="359"/>
      <c r="AD2649" s="359"/>
      <c r="AE2649" s="359"/>
      <c r="AF2649" s="359"/>
      <c r="AG2649" s="359"/>
      <c r="AH2649" s="359"/>
    </row>
    <row r="2650" spans="28:34" x14ac:dyDescent="0.2">
      <c r="AB2650" s="359"/>
      <c r="AC2650" s="359"/>
      <c r="AD2650" s="359"/>
      <c r="AE2650" s="359"/>
      <c r="AF2650" s="359"/>
      <c r="AG2650" s="359"/>
      <c r="AH2650" s="359"/>
    </row>
    <row r="2651" spans="28:34" x14ac:dyDescent="0.2">
      <c r="AB2651" s="359"/>
      <c r="AC2651" s="359"/>
      <c r="AD2651" s="359"/>
      <c r="AE2651" s="359"/>
      <c r="AF2651" s="359"/>
      <c r="AG2651" s="359"/>
      <c r="AH2651" s="359"/>
    </row>
    <row r="2652" spans="28:34" x14ac:dyDescent="0.2">
      <c r="AB2652" s="359"/>
      <c r="AC2652" s="359"/>
      <c r="AD2652" s="359"/>
      <c r="AE2652" s="359"/>
      <c r="AF2652" s="359"/>
      <c r="AG2652" s="359"/>
      <c r="AH2652" s="359"/>
    </row>
    <row r="2653" spans="28:34" x14ac:dyDescent="0.2">
      <c r="AB2653" s="359"/>
      <c r="AC2653" s="359"/>
      <c r="AD2653" s="359"/>
      <c r="AE2653" s="359"/>
      <c r="AF2653" s="359"/>
      <c r="AG2653" s="359"/>
      <c r="AH2653" s="359"/>
    </row>
    <row r="2654" spans="28:34" x14ac:dyDescent="0.2">
      <c r="AB2654" s="359"/>
      <c r="AC2654" s="359"/>
      <c r="AD2654" s="359"/>
      <c r="AE2654" s="359"/>
      <c r="AF2654" s="359"/>
      <c r="AG2654" s="359"/>
      <c r="AH2654" s="359"/>
    </row>
    <row r="2655" spans="28:34" x14ac:dyDescent="0.2">
      <c r="AB2655" s="359"/>
      <c r="AC2655" s="359"/>
      <c r="AD2655" s="359"/>
      <c r="AE2655" s="359"/>
      <c r="AF2655" s="359"/>
      <c r="AG2655" s="359"/>
      <c r="AH2655" s="359"/>
    </row>
    <row r="2656" spans="28:34" x14ac:dyDescent="0.2">
      <c r="AB2656" s="359"/>
      <c r="AC2656" s="359"/>
      <c r="AD2656" s="359"/>
      <c r="AE2656" s="359"/>
      <c r="AF2656" s="359"/>
      <c r="AG2656" s="359"/>
      <c r="AH2656" s="359"/>
    </row>
    <row r="2657" spans="28:34" x14ac:dyDescent="0.2">
      <c r="AB2657" s="359"/>
      <c r="AC2657" s="359"/>
      <c r="AD2657" s="359"/>
      <c r="AE2657" s="359"/>
      <c r="AF2657" s="359"/>
      <c r="AG2657" s="359"/>
      <c r="AH2657" s="359"/>
    </row>
    <row r="2658" spans="28:34" x14ac:dyDescent="0.2">
      <c r="AB2658" s="359"/>
      <c r="AC2658" s="359"/>
      <c r="AD2658" s="359"/>
      <c r="AE2658" s="359"/>
      <c r="AF2658" s="359"/>
      <c r="AG2658" s="359"/>
      <c r="AH2658" s="359"/>
    </row>
    <row r="2659" spans="28:34" x14ac:dyDescent="0.2">
      <c r="AB2659" s="359"/>
      <c r="AC2659" s="359"/>
      <c r="AD2659" s="359"/>
      <c r="AE2659" s="359"/>
      <c r="AF2659" s="359"/>
      <c r="AG2659" s="359"/>
      <c r="AH2659" s="359"/>
    </row>
    <row r="2660" spans="28:34" x14ac:dyDescent="0.2">
      <c r="AB2660" s="359"/>
      <c r="AC2660" s="359"/>
      <c r="AD2660" s="359"/>
      <c r="AE2660" s="359"/>
      <c r="AF2660" s="359"/>
      <c r="AG2660" s="359"/>
      <c r="AH2660" s="359"/>
    </row>
    <row r="2661" spans="28:34" x14ac:dyDescent="0.2">
      <c r="AB2661" s="359"/>
      <c r="AC2661" s="359"/>
      <c r="AD2661" s="359"/>
      <c r="AE2661" s="359"/>
      <c r="AF2661" s="359"/>
      <c r="AG2661" s="359"/>
      <c r="AH2661" s="359"/>
    </row>
    <row r="2662" spans="28:34" x14ac:dyDescent="0.2">
      <c r="AB2662" s="359"/>
      <c r="AC2662" s="359"/>
      <c r="AD2662" s="359"/>
      <c r="AE2662" s="359"/>
      <c r="AF2662" s="359"/>
      <c r="AG2662" s="359"/>
      <c r="AH2662" s="359"/>
    </row>
    <row r="2663" spans="28:34" x14ac:dyDescent="0.2">
      <c r="AB2663" s="359"/>
      <c r="AC2663" s="359"/>
      <c r="AD2663" s="359"/>
      <c r="AE2663" s="359"/>
      <c r="AF2663" s="359"/>
      <c r="AG2663" s="359"/>
      <c r="AH2663" s="359"/>
    </row>
    <row r="2664" spans="28:34" x14ac:dyDescent="0.2">
      <c r="AB2664" s="359"/>
      <c r="AC2664" s="359"/>
      <c r="AD2664" s="359"/>
      <c r="AE2664" s="359"/>
      <c r="AF2664" s="359"/>
      <c r="AG2664" s="359"/>
      <c r="AH2664" s="359"/>
    </row>
    <row r="2665" spans="28:34" x14ac:dyDescent="0.2">
      <c r="AB2665" s="359"/>
      <c r="AC2665" s="359"/>
      <c r="AD2665" s="359"/>
      <c r="AE2665" s="359"/>
      <c r="AF2665" s="359"/>
      <c r="AG2665" s="359"/>
      <c r="AH2665" s="359"/>
    </row>
    <row r="2666" spans="28:34" x14ac:dyDescent="0.2">
      <c r="AB2666" s="359"/>
      <c r="AC2666" s="359"/>
      <c r="AD2666" s="359"/>
      <c r="AE2666" s="359"/>
      <c r="AF2666" s="359"/>
      <c r="AG2666" s="359"/>
      <c r="AH2666" s="359"/>
    </row>
    <row r="2667" spans="28:34" x14ac:dyDescent="0.2">
      <c r="AB2667" s="359"/>
      <c r="AC2667" s="359"/>
      <c r="AD2667" s="359"/>
      <c r="AE2667" s="359"/>
      <c r="AF2667" s="359"/>
      <c r="AG2667" s="359"/>
      <c r="AH2667" s="359"/>
    </row>
    <row r="2668" spans="28:34" x14ac:dyDescent="0.2">
      <c r="AB2668" s="359"/>
      <c r="AC2668" s="359"/>
      <c r="AD2668" s="359"/>
      <c r="AE2668" s="359"/>
      <c r="AF2668" s="359"/>
      <c r="AG2668" s="359"/>
      <c r="AH2668" s="359"/>
    </row>
    <row r="2669" spans="28:34" x14ac:dyDescent="0.2">
      <c r="AB2669" s="359"/>
      <c r="AC2669" s="359"/>
      <c r="AD2669" s="359"/>
      <c r="AE2669" s="359"/>
      <c r="AF2669" s="359"/>
      <c r="AG2669" s="359"/>
      <c r="AH2669" s="359"/>
    </row>
    <row r="2670" spans="28:34" x14ac:dyDescent="0.2">
      <c r="AB2670" s="359"/>
      <c r="AC2670" s="359"/>
      <c r="AD2670" s="359"/>
      <c r="AE2670" s="359"/>
      <c r="AF2670" s="359"/>
      <c r="AG2670" s="359"/>
      <c r="AH2670" s="359"/>
    </row>
    <row r="2671" spans="28:34" x14ac:dyDescent="0.2">
      <c r="AB2671" s="359"/>
      <c r="AC2671" s="359"/>
      <c r="AD2671" s="359"/>
      <c r="AE2671" s="359"/>
      <c r="AF2671" s="359"/>
      <c r="AG2671" s="359"/>
      <c r="AH2671" s="359"/>
    </row>
    <row r="2672" spans="28:34" x14ac:dyDescent="0.2">
      <c r="AB2672" s="359"/>
      <c r="AC2672" s="359"/>
      <c r="AD2672" s="359"/>
      <c r="AE2672" s="359"/>
      <c r="AF2672" s="359"/>
      <c r="AG2672" s="359"/>
      <c r="AH2672" s="359"/>
    </row>
    <row r="2673" spans="28:34" x14ac:dyDescent="0.2">
      <c r="AB2673" s="359"/>
      <c r="AC2673" s="359"/>
      <c r="AD2673" s="359"/>
      <c r="AE2673" s="359"/>
      <c r="AF2673" s="359"/>
      <c r="AG2673" s="359"/>
      <c r="AH2673" s="359"/>
    </row>
    <row r="2674" spans="28:34" x14ac:dyDescent="0.2">
      <c r="AB2674" s="359"/>
      <c r="AC2674" s="359"/>
      <c r="AD2674" s="359"/>
      <c r="AE2674" s="359"/>
      <c r="AF2674" s="359"/>
      <c r="AG2674" s="359"/>
      <c r="AH2674" s="359"/>
    </row>
    <row r="2675" spans="28:34" x14ac:dyDescent="0.2">
      <c r="AB2675" s="359"/>
      <c r="AC2675" s="359"/>
      <c r="AD2675" s="359"/>
      <c r="AE2675" s="359"/>
      <c r="AF2675" s="359"/>
      <c r="AG2675" s="359"/>
      <c r="AH2675" s="359"/>
    </row>
    <row r="2676" spans="28:34" x14ac:dyDescent="0.2">
      <c r="AB2676" s="359"/>
      <c r="AC2676" s="359"/>
      <c r="AD2676" s="359"/>
      <c r="AE2676" s="359"/>
      <c r="AF2676" s="359"/>
      <c r="AG2676" s="359"/>
      <c r="AH2676" s="359"/>
    </row>
    <row r="2677" spans="28:34" x14ac:dyDescent="0.2">
      <c r="AB2677" s="359"/>
      <c r="AC2677" s="359"/>
      <c r="AD2677" s="359"/>
      <c r="AE2677" s="359"/>
      <c r="AF2677" s="359"/>
      <c r="AG2677" s="359"/>
      <c r="AH2677" s="359"/>
    </row>
    <row r="2678" spans="28:34" x14ac:dyDescent="0.2">
      <c r="AB2678" s="359"/>
      <c r="AC2678" s="359"/>
      <c r="AD2678" s="359"/>
      <c r="AE2678" s="359"/>
      <c r="AF2678" s="359"/>
      <c r="AG2678" s="359"/>
      <c r="AH2678" s="359"/>
    </row>
    <row r="2679" spans="28:34" x14ac:dyDescent="0.2">
      <c r="AB2679" s="359"/>
      <c r="AC2679" s="359"/>
      <c r="AD2679" s="359"/>
      <c r="AE2679" s="359"/>
      <c r="AF2679" s="359"/>
      <c r="AG2679" s="359"/>
      <c r="AH2679" s="359"/>
    </row>
    <row r="2680" spans="28:34" x14ac:dyDescent="0.2">
      <c r="AB2680" s="359"/>
      <c r="AC2680" s="359"/>
      <c r="AD2680" s="359"/>
      <c r="AE2680" s="359"/>
      <c r="AF2680" s="359"/>
      <c r="AG2680" s="359"/>
      <c r="AH2680" s="359"/>
    </row>
    <row r="2681" spans="28:34" x14ac:dyDescent="0.2">
      <c r="AB2681" s="359"/>
      <c r="AC2681" s="359"/>
      <c r="AD2681" s="359"/>
      <c r="AE2681" s="359"/>
      <c r="AF2681" s="359"/>
      <c r="AG2681" s="359"/>
      <c r="AH2681" s="359"/>
    </row>
    <row r="2682" spans="28:34" x14ac:dyDescent="0.2">
      <c r="AB2682" s="359"/>
      <c r="AC2682" s="359"/>
      <c r="AD2682" s="359"/>
      <c r="AE2682" s="359"/>
      <c r="AF2682" s="359"/>
      <c r="AG2682" s="359"/>
      <c r="AH2682" s="359"/>
    </row>
    <row r="2683" spans="28:34" x14ac:dyDescent="0.2">
      <c r="AB2683" s="359"/>
      <c r="AC2683" s="359"/>
      <c r="AD2683" s="359"/>
      <c r="AE2683" s="359"/>
      <c r="AF2683" s="359"/>
      <c r="AG2683" s="359"/>
      <c r="AH2683" s="359"/>
    </row>
    <row r="2684" spans="28:34" x14ac:dyDescent="0.2">
      <c r="AB2684" s="359"/>
      <c r="AC2684" s="359"/>
      <c r="AD2684" s="359"/>
      <c r="AE2684" s="359"/>
      <c r="AF2684" s="359"/>
      <c r="AG2684" s="359"/>
      <c r="AH2684" s="359"/>
    </row>
    <row r="2685" spans="28:34" x14ac:dyDescent="0.2">
      <c r="AB2685" s="359"/>
      <c r="AC2685" s="359"/>
      <c r="AD2685" s="359"/>
      <c r="AE2685" s="359"/>
      <c r="AF2685" s="359"/>
      <c r="AG2685" s="359"/>
      <c r="AH2685" s="359"/>
    </row>
    <row r="2686" spans="28:34" x14ac:dyDescent="0.2">
      <c r="AB2686" s="359"/>
      <c r="AC2686" s="359"/>
      <c r="AD2686" s="359"/>
      <c r="AE2686" s="359"/>
      <c r="AF2686" s="359"/>
      <c r="AG2686" s="359"/>
      <c r="AH2686" s="359"/>
    </row>
    <row r="2687" spans="28:34" x14ac:dyDescent="0.2">
      <c r="AB2687" s="359"/>
      <c r="AC2687" s="359"/>
      <c r="AD2687" s="359"/>
      <c r="AE2687" s="359"/>
      <c r="AF2687" s="359"/>
      <c r="AG2687" s="359"/>
      <c r="AH2687" s="359"/>
    </row>
    <row r="2688" spans="28:34" x14ac:dyDescent="0.2">
      <c r="AB2688" s="359"/>
      <c r="AC2688" s="359"/>
      <c r="AD2688" s="359"/>
      <c r="AE2688" s="359"/>
      <c r="AF2688" s="359"/>
      <c r="AG2688" s="359"/>
      <c r="AH2688" s="359"/>
    </row>
    <row r="2689" spans="28:34" x14ac:dyDescent="0.2">
      <c r="AB2689" s="359"/>
      <c r="AC2689" s="359"/>
      <c r="AD2689" s="359"/>
      <c r="AE2689" s="359"/>
      <c r="AF2689" s="359"/>
      <c r="AG2689" s="359"/>
      <c r="AH2689" s="359"/>
    </row>
    <row r="2690" spans="28:34" x14ac:dyDescent="0.2">
      <c r="AB2690" s="359"/>
      <c r="AC2690" s="359"/>
      <c r="AD2690" s="359"/>
      <c r="AE2690" s="359"/>
      <c r="AF2690" s="359"/>
      <c r="AG2690" s="359"/>
      <c r="AH2690" s="359"/>
    </row>
    <row r="2691" spans="28:34" x14ac:dyDescent="0.2">
      <c r="AB2691" s="359"/>
      <c r="AC2691" s="359"/>
      <c r="AD2691" s="359"/>
      <c r="AE2691" s="359"/>
      <c r="AF2691" s="359"/>
      <c r="AG2691" s="359"/>
      <c r="AH2691" s="359"/>
    </row>
    <row r="2692" spans="28:34" x14ac:dyDescent="0.2">
      <c r="AB2692" s="359"/>
      <c r="AC2692" s="359"/>
      <c r="AD2692" s="359"/>
      <c r="AE2692" s="359"/>
      <c r="AF2692" s="359"/>
      <c r="AG2692" s="359"/>
      <c r="AH2692" s="359"/>
    </row>
    <row r="2693" spans="28:34" x14ac:dyDescent="0.2">
      <c r="AB2693" s="359"/>
      <c r="AC2693" s="359"/>
      <c r="AD2693" s="359"/>
      <c r="AE2693" s="359"/>
      <c r="AF2693" s="359"/>
      <c r="AG2693" s="359"/>
      <c r="AH2693" s="359"/>
    </row>
    <row r="2694" spans="28:34" x14ac:dyDescent="0.2">
      <c r="AB2694" s="359"/>
      <c r="AC2694" s="359"/>
      <c r="AD2694" s="359"/>
      <c r="AE2694" s="359"/>
      <c r="AF2694" s="359"/>
      <c r="AG2694" s="359"/>
      <c r="AH2694" s="359"/>
    </row>
    <row r="2695" spans="28:34" x14ac:dyDescent="0.2">
      <c r="AB2695" s="359"/>
      <c r="AC2695" s="359"/>
      <c r="AD2695" s="359"/>
      <c r="AE2695" s="359"/>
      <c r="AF2695" s="359"/>
      <c r="AG2695" s="359"/>
      <c r="AH2695" s="359"/>
    </row>
    <row r="2696" spans="28:34" x14ac:dyDescent="0.2">
      <c r="AB2696" s="359"/>
      <c r="AC2696" s="359"/>
      <c r="AD2696" s="359"/>
      <c r="AE2696" s="359"/>
      <c r="AF2696" s="359"/>
      <c r="AG2696" s="359"/>
      <c r="AH2696" s="359"/>
    </row>
    <row r="2697" spans="28:34" x14ac:dyDescent="0.2">
      <c r="AB2697" s="359"/>
      <c r="AC2697" s="359"/>
      <c r="AD2697" s="359"/>
      <c r="AE2697" s="359"/>
      <c r="AF2697" s="359"/>
      <c r="AG2697" s="359"/>
      <c r="AH2697" s="359"/>
    </row>
    <row r="2698" spans="28:34" x14ac:dyDescent="0.2">
      <c r="AB2698" s="359"/>
      <c r="AC2698" s="359"/>
      <c r="AD2698" s="359"/>
      <c r="AE2698" s="359"/>
      <c r="AF2698" s="359"/>
      <c r="AG2698" s="359"/>
      <c r="AH2698" s="359"/>
    </row>
    <row r="2699" spans="28:34" x14ac:dyDescent="0.2">
      <c r="AB2699" s="359"/>
      <c r="AC2699" s="359"/>
      <c r="AD2699" s="359"/>
      <c r="AE2699" s="359"/>
      <c r="AF2699" s="359"/>
      <c r="AG2699" s="359"/>
      <c r="AH2699" s="359"/>
    </row>
    <row r="2700" spans="28:34" x14ac:dyDescent="0.2">
      <c r="AB2700" s="359"/>
      <c r="AC2700" s="359"/>
      <c r="AD2700" s="359"/>
      <c r="AE2700" s="359"/>
      <c r="AF2700" s="359"/>
      <c r="AG2700" s="359"/>
      <c r="AH2700" s="359"/>
    </row>
    <row r="2701" spans="28:34" x14ac:dyDescent="0.2">
      <c r="AB2701" s="359"/>
      <c r="AC2701" s="359"/>
      <c r="AD2701" s="359"/>
      <c r="AE2701" s="359"/>
      <c r="AF2701" s="359"/>
      <c r="AG2701" s="359"/>
      <c r="AH2701" s="359"/>
    </row>
    <row r="2702" spans="28:34" x14ac:dyDescent="0.2">
      <c r="AB2702" s="359"/>
      <c r="AC2702" s="359"/>
      <c r="AD2702" s="359"/>
      <c r="AE2702" s="359"/>
      <c r="AF2702" s="359"/>
      <c r="AG2702" s="359"/>
      <c r="AH2702" s="359"/>
    </row>
    <row r="2703" spans="28:34" x14ac:dyDescent="0.2">
      <c r="AB2703" s="359"/>
      <c r="AC2703" s="359"/>
      <c r="AD2703" s="359"/>
      <c r="AE2703" s="359"/>
      <c r="AF2703" s="359"/>
      <c r="AG2703" s="359"/>
      <c r="AH2703" s="359"/>
    </row>
    <row r="2704" spans="28:34" x14ac:dyDescent="0.2">
      <c r="AB2704" s="359"/>
      <c r="AC2704" s="359"/>
      <c r="AD2704" s="359"/>
      <c r="AE2704" s="359"/>
      <c r="AF2704" s="359"/>
      <c r="AG2704" s="359"/>
      <c r="AH2704" s="359"/>
    </row>
    <row r="2705" spans="28:34" x14ac:dyDescent="0.2">
      <c r="AB2705" s="359"/>
      <c r="AC2705" s="359"/>
      <c r="AD2705" s="359"/>
      <c r="AE2705" s="359"/>
      <c r="AF2705" s="359"/>
      <c r="AG2705" s="359"/>
      <c r="AH2705" s="359"/>
    </row>
    <row r="2706" spans="28:34" x14ac:dyDescent="0.2">
      <c r="AB2706" s="359"/>
      <c r="AC2706" s="359"/>
      <c r="AD2706" s="359"/>
      <c r="AE2706" s="359"/>
      <c r="AF2706" s="359"/>
      <c r="AG2706" s="359"/>
      <c r="AH2706" s="359"/>
    </row>
    <row r="2707" spans="28:34" x14ac:dyDescent="0.2">
      <c r="AB2707" s="359"/>
      <c r="AC2707" s="359"/>
      <c r="AD2707" s="359"/>
      <c r="AE2707" s="359"/>
      <c r="AF2707" s="359"/>
      <c r="AG2707" s="359"/>
      <c r="AH2707" s="359"/>
    </row>
    <row r="2708" spans="28:34" x14ac:dyDescent="0.2">
      <c r="AB2708" s="359"/>
      <c r="AC2708" s="359"/>
      <c r="AD2708" s="359"/>
      <c r="AE2708" s="359"/>
      <c r="AF2708" s="359"/>
      <c r="AG2708" s="359"/>
      <c r="AH2708" s="359"/>
    </row>
    <row r="2709" spans="28:34" x14ac:dyDescent="0.2">
      <c r="AB2709" s="359"/>
      <c r="AC2709" s="359"/>
      <c r="AD2709" s="359"/>
      <c r="AE2709" s="359"/>
      <c r="AF2709" s="359"/>
      <c r="AG2709" s="359"/>
      <c r="AH2709" s="359"/>
    </row>
    <row r="2710" spans="28:34" x14ac:dyDescent="0.2">
      <c r="AB2710" s="359"/>
      <c r="AC2710" s="359"/>
      <c r="AD2710" s="359"/>
      <c r="AE2710" s="359"/>
      <c r="AF2710" s="359"/>
      <c r="AG2710" s="359"/>
      <c r="AH2710" s="359"/>
    </row>
    <row r="2711" spans="28:34" x14ac:dyDescent="0.2">
      <c r="AB2711" s="359"/>
      <c r="AC2711" s="359"/>
      <c r="AD2711" s="359"/>
      <c r="AE2711" s="359"/>
      <c r="AF2711" s="359"/>
      <c r="AG2711" s="359"/>
      <c r="AH2711" s="359"/>
    </row>
    <row r="2712" spans="28:34" x14ac:dyDescent="0.2">
      <c r="AB2712" s="359"/>
      <c r="AC2712" s="359"/>
      <c r="AD2712" s="359"/>
      <c r="AE2712" s="359"/>
      <c r="AF2712" s="359"/>
      <c r="AG2712" s="359"/>
      <c r="AH2712" s="359"/>
    </row>
    <row r="2713" spans="28:34" x14ac:dyDescent="0.2">
      <c r="AB2713" s="359"/>
      <c r="AC2713" s="359"/>
      <c r="AD2713" s="359"/>
      <c r="AE2713" s="359"/>
      <c r="AF2713" s="359"/>
      <c r="AG2713" s="359"/>
      <c r="AH2713" s="359"/>
    </row>
    <row r="2714" spans="28:34" x14ac:dyDescent="0.2">
      <c r="AB2714" s="359"/>
      <c r="AC2714" s="359"/>
      <c r="AD2714" s="359"/>
      <c r="AE2714" s="359"/>
      <c r="AF2714" s="359"/>
      <c r="AG2714" s="359"/>
      <c r="AH2714" s="359"/>
    </row>
    <row r="2715" spans="28:34" x14ac:dyDescent="0.2">
      <c r="AB2715" s="359"/>
      <c r="AC2715" s="359"/>
      <c r="AD2715" s="359"/>
      <c r="AE2715" s="359"/>
      <c r="AF2715" s="359"/>
      <c r="AG2715" s="359"/>
      <c r="AH2715" s="359"/>
    </row>
    <row r="2716" spans="28:34" x14ac:dyDescent="0.2">
      <c r="AB2716" s="359"/>
      <c r="AC2716" s="359"/>
      <c r="AD2716" s="359"/>
      <c r="AE2716" s="359"/>
      <c r="AF2716" s="359"/>
      <c r="AG2716" s="359"/>
      <c r="AH2716" s="359"/>
    </row>
    <row r="2717" spans="28:34" x14ac:dyDescent="0.2">
      <c r="AB2717" s="359"/>
      <c r="AC2717" s="359"/>
      <c r="AD2717" s="359"/>
      <c r="AE2717" s="359"/>
      <c r="AF2717" s="359"/>
      <c r="AG2717" s="359"/>
      <c r="AH2717" s="359"/>
    </row>
    <row r="2718" spans="28:34" x14ac:dyDescent="0.2">
      <c r="AB2718" s="359"/>
      <c r="AC2718" s="359"/>
      <c r="AD2718" s="359"/>
      <c r="AE2718" s="359"/>
      <c r="AF2718" s="359"/>
      <c r="AG2718" s="359"/>
      <c r="AH2718" s="359"/>
    </row>
    <row r="2719" spans="28:34" x14ac:dyDescent="0.2">
      <c r="AB2719" s="359"/>
      <c r="AC2719" s="359"/>
      <c r="AD2719" s="359"/>
      <c r="AE2719" s="359"/>
      <c r="AF2719" s="359"/>
      <c r="AG2719" s="359"/>
      <c r="AH2719" s="359"/>
    </row>
    <row r="2720" spans="28:34" x14ac:dyDescent="0.2">
      <c r="AB2720" s="359"/>
      <c r="AC2720" s="359"/>
      <c r="AD2720" s="359"/>
      <c r="AE2720" s="359"/>
      <c r="AF2720" s="359"/>
      <c r="AG2720" s="359"/>
      <c r="AH2720" s="359"/>
    </row>
    <row r="2721" spans="28:34" x14ac:dyDescent="0.2">
      <c r="AB2721" s="359"/>
      <c r="AC2721" s="359"/>
      <c r="AD2721" s="359"/>
      <c r="AE2721" s="359"/>
      <c r="AF2721" s="359"/>
      <c r="AG2721" s="359"/>
      <c r="AH2721" s="359"/>
    </row>
    <row r="2722" spans="28:34" x14ac:dyDescent="0.2">
      <c r="AB2722" s="359"/>
      <c r="AC2722" s="359"/>
      <c r="AD2722" s="359"/>
      <c r="AE2722" s="359"/>
      <c r="AF2722" s="359"/>
      <c r="AG2722" s="359"/>
      <c r="AH2722" s="359"/>
    </row>
    <row r="2723" spans="28:34" x14ac:dyDescent="0.2">
      <c r="AB2723" s="359"/>
      <c r="AC2723" s="359"/>
      <c r="AD2723" s="359"/>
      <c r="AE2723" s="359"/>
      <c r="AF2723" s="359"/>
      <c r="AG2723" s="359"/>
      <c r="AH2723" s="359"/>
    </row>
    <row r="2724" spans="28:34" x14ac:dyDescent="0.2">
      <c r="AB2724" s="359"/>
      <c r="AC2724" s="359"/>
      <c r="AD2724" s="359"/>
      <c r="AE2724" s="359"/>
      <c r="AF2724" s="359"/>
      <c r="AG2724" s="359"/>
      <c r="AH2724" s="359"/>
    </row>
    <row r="2725" spans="28:34" x14ac:dyDescent="0.2">
      <c r="AB2725" s="359"/>
      <c r="AC2725" s="359"/>
      <c r="AD2725" s="359"/>
      <c r="AE2725" s="359"/>
      <c r="AF2725" s="359"/>
      <c r="AG2725" s="359"/>
      <c r="AH2725" s="359"/>
    </row>
    <row r="2726" spans="28:34" x14ac:dyDescent="0.2">
      <c r="AB2726" s="359"/>
      <c r="AC2726" s="359"/>
      <c r="AD2726" s="359"/>
      <c r="AE2726" s="359"/>
      <c r="AF2726" s="359"/>
      <c r="AG2726" s="359"/>
      <c r="AH2726" s="359"/>
    </row>
    <row r="2727" spans="28:34" x14ac:dyDescent="0.2">
      <c r="AB2727" s="359"/>
      <c r="AC2727" s="359"/>
      <c r="AD2727" s="359"/>
      <c r="AE2727" s="359"/>
      <c r="AF2727" s="359"/>
      <c r="AG2727" s="359"/>
      <c r="AH2727" s="359"/>
    </row>
    <row r="2728" spans="28:34" x14ac:dyDescent="0.2">
      <c r="AB2728" s="359"/>
      <c r="AC2728" s="359"/>
      <c r="AD2728" s="359"/>
      <c r="AE2728" s="359"/>
      <c r="AF2728" s="359"/>
      <c r="AG2728" s="359"/>
      <c r="AH2728" s="359"/>
    </row>
    <row r="2729" spans="28:34" x14ac:dyDescent="0.2">
      <c r="AB2729" s="359"/>
      <c r="AC2729" s="359"/>
      <c r="AD2729" s="359"/>
      <c r="AE2729" s="359"/>
      <c r="AF2729" s="359"/>
      <c r="AG2729" s="359"/>
      <c r="AH2729" s="359"/>
    </row>
    <row r="2730" spans="28:34" x14ac:dyDescent="0.2">
      <c r="AB2730" s="359"/>
      <c r="AC2730" s="359"/>
      <c r="AD2730" s="359"/>
      <c r="AE2730" s="359"/>
      <c r="AF2730" s="359"/>
      <c r="AG2730" s="359"/>
      <c r="AH2730" s="359"/>
    </row>
    <row r="2731" spans="28:34" x14ac:dyDescent="0.2">
      <c r="AB2731" s="359"/>
      <c r="AC2731" s="359"/>
      <c r="AD2731" s="359"/>
      <c r="AE2731" s="359"/>
      <c r="AF2731" s="359"/>
      <c r="AG2731" s="359"/>
      <c r="AH2731" s="359"/>
    </row>
    <row r="2732" spans="28:34" x14ac:dyDescent="0.2">
      <c r="AB2732" s="359"/>
      <c r="AC2732" s="359"/>
      <c r="AD2732" s="359"/>
      <c r="AE2732" s="359"/>
      <c r="AF2732" s="359"/>
      <c r="AG2732" s="359"/>
      <c r="AH2732" s="359"/>
    </row>
    <row r="2733" spans="28:34" x14ac:dyDescent="0.2">
      <c r="AB2733" s="359"/>
      <c r="AC2733" s="359"/>
      <c r="AD2733" s="359"/>
      <c r="AE2733" s="359"/>
      <c r="AF2733" s="359"/>
      <c r="AG2733" s="359"/>
      <c r="AH2733" s="359"/>
    </row>
    <row r="2734" spans="28:34" x14ac:dyDescent="0.2">
      <c r="AB2734" s="359"/>
      <c r="AC2734" s="359"/>
      <c r="AD2734" s="359"/>
      <c r="AE2734" s="359"/>
      <c r="AF2734" s="359"/>
      <c r="AG2734" s="359"/>
      <c r="AH2734" s="359"/>
    </row>
    <row r="2735" spans="28:34" x14ac:dyDescent="0.2">
      <c r="AB2735" s="359"/>
      <c r="AC2735" s="359"/>
      <c r="AD2735" s="359"/>
      <c r="AE2735" s="359"/>
      <c r="AF2735" s="359"/>
      <c r="AG2735" s="359"/>
      <c r="AH2735" s="359"/>
    </row>
    <row r="2736" spans="28:34" x14ac:dyDescent="0.2">
      <c r="AB2736" s="359"/>
      <c r="AC2736" s="359"/>
      <c r="AD2736" s="359"/>
      <c r="AE2736" s="359"/>
      <c r="AF2736" s="359"/>
      <c r="AG2736" s="359"/>
      <c r="AH2736" s="359"/>
    </row>
    <row r="2737" spans="28:34" x14ac:dyDescent="0.2">
      <c r="AB2737" s="359"/>
      <c r="AC2737" s="359"/>
      <c r="AD2737" s="359"/>
      <c r="AE2737" s="359"/>
      <c r="AF2737" s="359"/>
      <c r="AG2737" s="359"/>
      <c r="AH2737" s="359"/>
    </row>
    <row r="2738" spans="28:34" x14ac:dyDescent="0.2">
      <c r="AB2738" s="359"/>
      <c r="AC2738" s="359"/>
      <c r="AD2738" s="359"/>
      <c r="AE2738" s="359"/>
      <c r="AF2738" s="359"/>
      <c r="AG2738" s="359"/>
      <c r="AH2738" s="359"/>
    </row>
    <row r="2739" spans="28:34" x14ac:dyDescent="0.2">
      <c r="AB2739" s="359"/>
      <c r="AC2739" s="359"/>
      <c r="AD2739" s="359"/>
      <c r="AE2739" s="359"/>
      <c r="AF2739" s="359"/>
      <c r="AG2739" s="359"/>
      <c r="AH2739" s="359"/>
    </row>
    <row r="2740" spans="28:34" x14ac:dyDescent="0.2">
      <c r="AB2740" s="359"/>
      <c r="AC2740" s="359"/>
      <c r="AD2740" s="359"/>
      <c r="AE2740" s="359"/>
      <c r="AF2740" s="359"/>
      <c r="AG2740" s="359"/>
      <c r="AH2740" s="359"/>
    </row>
    <row r="2741" spans="28:34" x14ac:dyDescent="0.2">
      <c r="AB2741" s="359"/>
      <c r="AC2741" s="359"/>
      <c r="AD2741" s="359"/>
      <c r="AE2741" s="359"/>
      <c r="AF2741" s="359"/>
      <c r="AG2741" s="359"/>
      <c r="AH2741" s="359"/>
    </row>
    <row r="2742" spans="28:34" x14ac:dyDescent="0.2">
      <c r="AB2742" s="359"/>
      <c r="AC2742" s="359"/>
      <c r="AD2742" s="359"/>
      <c r="AE2742" s="359"/>
      <c r="AF2742" s="359"/>
      <c r="AG2742" s="359"/>
      <c r="AH2742" s="359"/>
    </row>
    <row r="2743" spans="28:34" x14ac:dyDescent="0.2">
      <c r="AB2743" s="359"/>
      <c r="AC2743" s="359"/>
      <c r="AD2743" s="359"/>
      <c r="AE2743" s="359"/>
      <c r="AF2743" s="359"/>
      <c r="AG2743" s="359"/>
      <c r="AH2743" s="359"/>
    </row>
    <row r="2744" spans="28:34" x14ac:dyDescent="0.2">
      <c r="AB2744" s="359"/>
      <c r="AC2744" s="359"/>
      <c r="AD2744" s="359"/>
      <c r="AE2744" s="359"/>
      <c r="AF2744" s="359"/>
      <c r="AG2744" s="359"/>
      <c r="AH2744" s="359"/>
    </row>
    <row r="2745" spans="28:34" x14ac:dyDescent="0.2">
      <c r="AB2745" s="359"/>
      <c r="AC2745" s="359"/>
      <c r="AD2745" s="359"/>
      <c r="AE2745" s="359"/>
      <c r="AF2745" s="359"/>
      <c r="AG2745" s="359"/>
      <c r="AH2745" s="359"/>
    </row>
    <row r="2746" spans="28:34" x14ac:dyDescent="0.2">
      <c r="AB2746" s="359"/>
      <c r="AC2746" s="359"/>
      <c r="AD2746" s="359"/>
      <c r="AE2746" s="359"/>
      <c r="AF2746" s="359"/>
      <c r="AG2746" s="359"/>
      <c r="AH2746" s="359"/>
    </row>
    <row r="2747" spans="28:34" x14ac:dyDescent="0.2">
      <c r="AB2747" s="359"/>
      <c r="AC2747" s="359"/>
      <c r="AD2747" s="359"/>
      <c r="AE2747" s="359"/>
      <c r="AF2747" s="359"/>
      <c r="AG2747" s="359"/>
      <c r="AH2747" s="359"/>
    </row>
    <row r="2748" spans="28:34" x14ac:dyDescent="0.2">
      <c r="AB2748" s="359"/>
      <c r="AC2748" s="359"/>
      <c r="AD2748" s="359"/>
      <c r="AE2748" s="359"/>
      <c r="AF2748" s="359"/>
      <c r="AG2748" s="359"/>
      <c r="AH2748" s="359"/>
    </row>
    <row r="2749" spans="28:34" x14ac:dyDescent="0.2">
      <c r="AB2749" s="359"/>
      <c r="AC2749" s="359"/>
      <c r="AD2749" s="359"/>
      <c r="AE2749" s="359"/>
      <c r="AF2749" s="359"/>
      <c r="AG2749" s="359"/>
      <c r="AH2749" s="359"/>
    </row>
    <row r="2750" spans="28:34" x14ac:dyDescent="0.2">
      <c r="AB2750" s="359"/>
      <c r="AC2750" s="359"/>
      <c r="AD2750" s="359"/>
      <c r="AE2750" s="359"/>
      <c r="AF2750" s="359"/>
      <c r="AG2750" s="359"/>
      <c r="AH2750" s="359"/>
    </row>
    <row r="2751" spans="28:34" x14ac:dyDescent="0.2">
      <c r="AB2751" s="359"/>
      <c r="AC2751" s="359"/>
      <c r="AD2751" s="359"/>
      <c r="AE2751" s="359"/>
      <c r="AF2751" s="359"/>
      <c r="AG2751" s="359"/>
      <c r="AH2751" s="359"/>
    </row>
    <row r="2752" spans="28:34" x14ac:dyDescent="0.2">
      <c r="AB2752" s="359"/>
      <c r="AC2752" s="359"/>
      <c r="AD2752" s="359"/>
      <c r="AE2752" s="359"/>
      <c r="AF2752" s="359"/>
      <c r="AG2752" s="359"/>
      <c r="AH2752" s="359"/>
    </row>
    <row r="2753" spans="28:34" x14ac:dyDescent="0.2">
      <c r="AB2753" s="359"/>
      <c r="AC2753" s="359"/>
      <c r="AD2753" s="359"/>
      <c r="AE2753" s="359"/>
      <c r="AF2753" s="359"/>
      <c r="AG2753" s="359"/>
      <c r="AH2753" s="359"/>
    </row>
    <row r="2754" spans="28:34" x14ac:dyDescent="0.2">
      <c r="AB2754" s="359"/>
      <c r="AC2754" s="359"/>
      <c r="AD2754" s="359"/>
      <c r="AE2754" s="359"/>
      <c r="AF2754" s="359"/>
      <c r="AG2754" s="359"/>
      <c r="AH2754" s="359"/>
    </row>
    <row r="2755" spans="28:34" x14ac:dyDescent="0.2">
      <c r="AB2755" s="359"/>
      <c r="AC2755" s="359"/>
      <c r="AD2755" s="359"/>
      <c r="AE2755" s="359"/>
      <c r="AF2755" s="359"/>
      <c r="AG2755" s="359"/>
      <c r="AH2755" s="359"/>
    </row>
    <row r="2756" spans="28:34" x14ac:dyDescent="0.2">
      <c r="AB2756" s="359"/>
      <c r="AC2756" s="359"/>
      <c r="AD2756" s="359"/>
      <c r="AE2756" s="359"/>
      <c r="AF2756" s="359"/>
      <c r="AG2756" s="359"/>
      <c r="AH2756" s="359"/>
    </row>
    <row r="2757" spans="28:34" x14ac:dyDescent="0.2">
      <c r="AB2757" s="359"/>
      <c r="AC2757" s="359"/>
      <c r="AD2757" s="359"/>
      <c r="AE2757" s="359"/>
      <c r="AF2757" s="359"/>
      <c r="AG2757" s="359"/>
      <c r="AH2757" s="359"/>
    </row>
    <row r="2758" spans="28:34" x14ac:dyDescent="0.2">
      <c r="AB2758" s="359"/>
      <c r="AC2758" s="359"/>
      <c r="AD2758" s="359"/>
      <c r="AE2758" s="359"/>
      <c r="AF2758" s="359"/>
      <c r="AG2758" s="359"/>
      <c r="AH2758" s="359"/>
    </row>
    <row r="2759" spans="28:34" x14ac:dyDescent="0.2">
      <c r="AB2759" s="359"/>
      <c r="AC2759" s="359"/>
      <c r="AD2759" s="359"/>
      <c r="AE2759" s="359"/>
      <c r="AF2759" s="359"/>
      <c r="AG2759" s="359"/>
      <c r="AH2759" s="359"/>
    </row>
    <row r="2760" spans="28:34" x14ac:dyDescent="0.2">
      <c r="AB2760" s="359"/>
      <c r="AC2760" s="359"/>
      <c r="AD2760" s="359"/>
      <c r="AE2760" s="359"/>
      <c r="AF2760" s="359"/>
      <c r="AG2760" s="359"/>
      <c r="AH2760" s="359"/>
    </row>
    <row r="2761" spans="28:34" x14ac:dyDescent="0.2">
      <c r="AB2761" s="359"/>
      <c r="AC2761" s="359"/>
      <c r="AD2761" s="359"/>
      <c r="AE2761" s="359"/>
      <c r="AF2761" s="359"/>
      <c r="AG2761" s="359"/>
      <c r="AH2761" s="359"/>
    </row>
    <row r="2762" spans="28:34" x14ac:dyDescent="0.2">
      <c r="AB2762" s="359"/>
      <c r="AC2762" s="359"/>
      <c r="AD2762" s="359"/>
      <c r="AE2762" s="359"/>
      <c r="AF2762" s="359"/>
      <c r="AG2762" s="359"/>
      <c r="AH2762" s="359"/>
    </row>
    <row r="2763" spans="28:34" x14ac:dyDescent="0.2">
      <c r="AB2763" s="359"/>
      <c r="AC2763" s="359"/>
      <c r="AD2763" s="359"/>
      <c r="AE2763" s="359"/>
      <c r="AF2763" s="359"/>
      <c r="AG2763" s="359"/>
      <c r="AH2763" s="359"/>
    </row>
    <row r="2764" spans="28:34" x14ac:dyDescent="0.2">
      <c r="AB2764" s="359"/>
      <c r="AC2764" s="359"/>
      <c r="AD2764" s="359"/>
      <c r="AE2764" s="359"/>
      <c r="AF2764" s="359"/>
      <c r="AG2764" s="359"/>
      <c r="AH2764" s="359"/>
    </row>
    <row r="2765" spans="28:34" x14ac:dyDescent="0.2">
      <c r="AB2765" s="359"/>
      <c r="AC2765" s="359"/>
      <c r="AD2765" s="359"/>
      <c r="AE2765" s="359"/>
      <c r="AF2765" s="359"/>
      <c r="AG2765" s="359"/>
      <c r="AH2765" s="359"/>
    </row>
    <row r="2766" spans="28:34" x14ac:dyDescent="0.2">
      <c r="AB2766" s="359"/>
      <c r="AC2766" s="359"/>
      <c r="AD2766" s="359"/>
      <c r="AE2766" s="359"/>
      <c r="AF2766" s="359"/>
      <c r="AG2766" s="359"/>
      <c r="AH2766" s="359"/>
    </row>
    <row r="2767" spans="28:34" x14ac:dyDescent="0.2">
      <c r="AB2767" s="359"/>
      <c r="AC2767" s="359"/>
      <c r="AD2767" s="359"/>
      <c r="AE2767" s="359"/>
      <c r="AF2767" s="359"/>
      <c r="AG2767" s="359"/>
      <c r="AH2767" s="359"/>
    </row>
    <row r="2768" spans="28:34" x14ac:dyDescent="0.2">
      <c r="AB2768" s="359"/>
      <c r="AC2768" s="359"/>
      <c r="AD2768" s="359"/>
      <c r="AE2768" s="359"/>
      <c r="AF2768" s="359"/>
      <c r="AG2768" s="359"/>
      <c r="AH2768" s="359"/>
    </row>
    <row r="2769" spans="28:34" x14ac:dyDescent="0.2">
      <c r="AB2769" s="359"/>
      <c r="AC2769" s="359"/>
      <c r="AD2769" s="359"/>
      <c r="AE2769" s="359"/>
      <c r="AF2769" s="359"/>
      <c r="AG2769" s="359"/>
      <c r="AH2769" s="359"/>
    </row>
    <row r="2770" spans="28:34" x14ac:dyDescent="0.2">
      <c r="AB2770" s="359"/>
      <c r="AC2770" s="359"/>
      <c r="AD2770" s="359"/>
      <c r="AE2770" s="359"/>
      <c r="AF2770" s="359"/>
      <c r="AG2770" s="359"/>
      <c r="AH2770" s="359"/>
    </row>
    <row r="2771" spans="28:34" x14ac:dyDescent="0.2">
      <c r="AB2771" s="359"/>
      <c r="AC2771" s="359"/>
      <c r="AD2771" s="359"/>
      <c r="AE2771" s="359"/>
      <c r="AF2771" s="359"/>
      <c r="AG2771" s="359"/>
      <c r="AH2771" s="359"/>
    </row>
    <row r="2772" spans="28:34" x14ac:dyDescent="0.2">
      <c r="AB2772" s="359"/>
      <c r="AC2772" s="359"/>
      <c r="AD2772" s="359"/>
      <c r="AE2772" s="359"/>
      <c r="AF2772" s="359"/>
      <c r="AG2772" s="359"/>
      <c r="AH2772" s="359"/>
    </row>
    <row r="2773" spans="28:34" x14ac:dyDescent="0.2">
      <c r="AB2773" s="359"/>
      <c r="AC2773" s="359"/>
      <c r="AD2773" s="359"/>
      <c r="AE2773" s="359"/>
      <c r="AF2773" s="359"/>
      <c r="AG2773" s="359"/>
      <c r="AH2773" s="359"/>
    </row>
    <row r="2774" spans="28:34" x14ac:dyDescent="0.2">
      <c r="AB2774" s="359"/>
      <c r="AC2774" s="359"/>
      <c r="AD2774" s="359"/>
      <c r="AE2774" s="359"/>
      <c r="AF2774" s="359"/>
      <c r="AG2774" s="359"/>
      <c r="AH2774" s="359"/>
    </row>
    <row r="2775" spans="28:34" x14ac:dyDescent="0.2">
      <c r="AB2775" s="359"/>
      <c r="AC2775" s="359"/>
      <c r="AD2775" s="359"/>
      <c r="AE2775" s="359"/>
      <c r="AF2775" s="359"/>
      <c r="AG2775" s="359"/>
      <c r="AH2775" s="359"/>
    </row>
    <row r="2776" spans="28:34" x14ac:dyDescent="0.2">
      <c r="AB2776" s="359"/>
      <c r="AC2776" s="359"/>
      <c r="AD2776" s="359"/>
      <c r="AE2776" s="359"/>
      <c r="AF2776" s="359"/>
      <c r="AG2776" s="359"/>
      <c r="AH2776" s="359"/>
    </row>
    <row r="2777" spans="28:34" x14ac:dyDescent="0.2">
      <c r="AB2777" s="359"/>
      <c r="AC2777" s="359"/>
      <c r="AD2777" s="359"/>
      <c r="AE2777" s="359"/>
      <c r="AF2777" s="359"/>
      <c r="AG2777" s="359"/>
      <c r="AH2777" s="359"/>
    </row>
    <row r="2778" spans="28:34" x14ac:dyDescent="0.2">
      <c r="AB2778" s="359"/>
      <c r="AC2778" s="359"/>
      <c r="AD2778" s="359"/>
      <c r="AE2778" s="359"/>
      <c r="AF2778" s="359"/>
      <c r="AG2778" s="359"/>
      <c r="AH2778" s="359"/>
    </row>
    <row r="2779" spans="28:34" x14ac:dyDescent="0.2">
      <c r="AB2779" s="359"/>
      <c r="AC2779" s="359"/>
      <c r="AD2779" s="359"/>
      <c r="AE2779" s="359"/>
      <c r="AF2779" s="359"/>
      <c r="AG2779" s="359"/>
      <c r="AH2779" s="359"/>
    </row>
    <row r="2780" spans="28:34" x14ac:dyDescent="0.2">
      <c r="AB2780" s="359"/>
      <c r="AC2780" s="359"/>
      <c r="AD2780" s="359"/>
      <c r="AE2780" s="359"/>
      <c r="AF2780" s="359"/>
      <c r="AG2780" s="359"/>
      <c r="AH2780" s="359"/>
    </row>
    <row r="2781" spans="28:34" x14ac:dyDescent="0.2">
      <c r="AB2781" s="359"/>
      <c r="AC2781" s="359"/>
      <c r="AD2781" s="359"/>
      <c r="AE2781" s="359"/>
      <c r="AF2781" s="359"/>
      <c r="AG2781" s="359"/>
      <c r="AH2781" s="359"/>
    </row>
    <row r="2782" spans="28:34" x14ac:dyDescent="0.2">
      <c r="AB2782" s="359"/>
      <c r="AC2782" s="359"/>
      <c r="AD2782" s="359"/>
      <c r="AE2782" s="359"/>
      <c r="AF2782" s="359"/>
      <c r="AG2782" s="359"/>
      <c r="AH2782" s="359"/>
    </row>
    <row r="2783" spans="28:34" x14ac:dyDescent="0.2">
      <c r="AB2783" s="359"/>
      <c r="AC2783" s="359"/>
      <c r="AD2783" s="359"/>
      <c r="AE2783" s="359"/>
      <c r="AF2783" s="359"/>
      <c r="AG2783" s="359"/>
      <c r="AH2783" s="359"/>
    </row>
    <row r="2784" spans="28:34" x14ac:dyDescent="0.2">
      <c r="AB2784" s="359"/>
      <c r="AC2784" s="359"/>
      <c r="AD2784" s="359"/>
      <c r="AE2784" s="359"/>
      <c r="AF2784" s="359"/>
      <c r="AG2784" s="359"/>
      <c r="AH2784" s="359"/>
    </row>
    <row r="2785" spans="28:34" x14ac:dyDescent="0.2">
      <c r="AB2785" s="359"/>
      <c r="AC2785" s="359"/>
      <c r="AD2785" s="359"/>
      <c r="AE2785" s="359"/>
      <c r="AF2785" s="359"/>
      <c r="AG2785" s="359"/>
      <c r="AH2785" s="359"/>
    </row>
    <row r="2786" spans="28:34" x14ac:dyDescent="0.2">
      <c r="AB2786" s="359"/>
      <c r="AC2786" s="359"/>
      <c r="AD2786" s="359"/>
      <c r="AE2786" s="359"/>
      <c r="AF2786" s="359"/>
      <c r="AG2786" s="359"/>
      <c r="AH2786" s="359"/>
    </row>
    <row r="2787" spans="28:34" x14ac:dyDescent="0.2">
      <c r="AB2787" s="359"/>
      <c r="AC2787" s="359"/>
      <c r="AD2787" s="359"/>
      <c r="AE2787" s="359"/>
      <c r="AF2787" s="359"/>
      <c r="AG2787" s="359"/>
      <c r="AH2787" s="359"/>
    </row>
    <row r="2788" spans="28:34" x14ac:dyDescent="0.2">
      <c r="AB2788" s="359"/>
      <c r="AC2788" s="359"/>
      <c r="AD2788" s="359"/>
      <c r="AE2788" s="359"/>
      <c r="AF2788" s="359"/>
      <c r="AG2788" s="359"/>
      <c r="AH2788" s="359"/>
    </row>
    <row r="2789" spans="28:34" x14ac:dyDescent="0.2">
      <c r="AB2789" s="359"/>
      <c r="AC2789" s="359"/>
      <c r="AD2789" s="359"/>
      <c r="AE2789" s="359"/>
      <c r="AF2789" s="359"/>
      <c r="AG2789" s="359"/>
      <c r="AH2789" s="359"/>
    </row>
    <row r="2790" spans="28:34" x14ac:dyDescent="0.2">
      <c r="AB2790" s="359"/>
      <c r="AC2790" s="359"/>
      <c r="AD2790" s="359"/>
      <c r="AE2790" s="359"/>
      <c r="AF2790" s="359"/>
      <c r="AG2790" s="359"/>
      <c r="AH2790" s="359"/>
    </row>
    <row r="2791" spans="28:34" x14ac:dyDescent="0.2">
      <c r="AB2791" s="359"/>
      <c r="AC2791" s="359"/>
      <c r="AD2791" s="359"/>
      <c r="AE2791" s="359"/>
      <c r="AF2791" s="359"/>
      <c r="AG2791" s="359"/>
      <c r="AH2791" s="359"/>
    </row>
    <row r="2792" spans="28:34" x14ac:dyDescent="0.2">
      <c r="AB2792" s="359"/>
      <c r="AC2792" s="359"/>
      <c r="AD2792" s="359"/>
      <c r="AE2792" s="359"/>
      <c r="AF2792" s="359"/>
      <c r="AG2792" s="359"/>
      <c r="AH2792" s="359"/>
    </row>
    <row r="2793" spans="28:34" x14ac:dyDescent="0.2">
      <c r="AB2793" s="359"/>
      <c r="AC2793" s="359"/>
      <c r="AD2793" s="359"/>
      <c r="AE2793" s="359"/>
      <c r="AF2793" s="359"/>
      <c r="AG2793" s="359"/>
      <c r="AH2793" s="359"/>
    </row>
    <row r="2794" spans="28:34" x14ac:dyDescent="0.2">
      <c r="AB2794" s="359"/>
      <c r="AC2794" s="359"/>
      <c r="AD2794" s="359"/>
      <c r="AE2794" s="359"/>
      <c r="AF2794" s="359"/>
      <c r="AG2794" s="359"/>
      <c r="AH2794" s="359"/>
    </row>
    <row r="2795" spans="28:34" x14ac:dyDescent="0.2">
      <c r="AB2795" s="359"/>
      <c r="AC2795" s="359"/>
      <c r="AD2795" s="359"/>
      <c r="AE2795" s="359"/>
      <c r="AF2795" s="359"/>
      <c r="AG2795" s="359"/>
      <c r="AH2795" s="359"/>
    </row>
    <row r="2796" spans="28:34" x14ac:dyDescent="0.2">
      <c r="AB2796" s="359"/>
      <c r="AC2796" s="359"/>
      <c r="AD2796" s="359"/>
      <c r="AE2796" s="359"/>
      <c r="AF2796" s="359"/>
      <c r="AG2796" s="359"/>
      <c r="AH2796" s="359"/>
    </row>
    <row r="2797" spans="28:34" x14ac:dyDescent="0.2">
      <c r="AB2797" s="359"/>
      <c r="AC2797" s="359"/>
      <c r="AD2797" s="359"/>
      <c r="AE2797" s="359"/>
      <c r="AF2797" s="359"/>
      <c r="AG2797" s="359"/>
      <c r="AH2797" s="359"/>
    </row>
    <row r="2798" spans="28:34" x14ac:dyDescent="0.2">
      <c r="AB2798" s="359"/>
      <c r="AC2798" s="359"/>
      <c r="AD2798" s="359"/>
      <c r="AE2798" s="359"/>
      <c r="AF2798" s="359"/>
      <c r="AG2798" s="359"/>
      <c r="AH2798" s="359"/>
    </row>
    <row r="2799" spans="28:34" x14ac:dyDescent="0.2">
      <c r="AB2799" s="359"/>
      <c r="AC2799" s="359"/>
      <c r="AD2799" s="359"/>
      <c r="AE2799" s="359"/>
      <c r="AF2799" s="359"/>
      <c r="AG2799" s="359"/>
      <c r="AH2799" s="359"/>
    </row>
    <row r="2800" spans="28:34" x14ac:dyDescent="0.2">
      <c r="AB2800" s="359"/>
      <c r="AC2800" s="359"/>
      <c r="AD2800" s="359"/>
      <c r="AE2800" s="359"/>
      <c r="AF2800" s="359"/>
      <c r="AG2800" s="359"/>
      <c r="AH2800" s="359"/>
    </row>
    <row r="2801" spans="28:34" x14ac:dyDescent="0.2">
      <c r="AB2801" s="359"/>
      <c r="AC2801" s="359"/>
      <c r="AD2801" s="359"/>
      <c r="AE2801" s="359"/>
      <c r="AF2801" s="359"/>
      <c r="AG2801" s="359"/>
      <c r="AH2801" s="359"/>
    </row>
    <row r="2802" spans="28:34" x14ac:dyDescent="0.2">
      <c r="AB2802" s="359"/>
      <c r="AC2802" s="359"/>
      <c r="AD2802" s="359"/>
      <c r="AE2802" s="359"/>
      <c r="AF2802" s="359"/>
      <c r="AG2802" s="359"/>
      <c r="AH2802" s="359"/>
    </row>
    <row r="2803" spans="28:34" x14ac:dyDescent="0.2">
      <c r="AB2803" s="359"/>
      <c r="AC2803" s="359"/>
      <c r="AD2803" s="359"/>
      <c r="AE2803" s="359"/>
      <c r="AF2803" s="359"/>
      <c r="AG2803" s="359"/>
      <c r="AH2803" s="359"/>
    </row>
    <row r="2804" spans="28:34" x14ac:dyDescent="0.2">
      <c r="AB2804" s="359"/>
      <c r="AC2804" s="359"/>
      <c r="AD2804" s="359"/>
      <c r="AE2804" s="359"/>
      <c r="AF2804" s="359"/>
      <c r="AG2804" s="359"/>
      <c r="AH2804" s="359"/>
    </row>
    <row r="2805" spans="28:34" x14ac:dyDescent="0.2">
      <c r="AB2805" s="359"/>
      <c r="AC2805" s="359"/>
      <c r="AD2805" s="359"/>
      <c r="AE2805" s="359"/>
      <c r="AF2805" s="359"/>
      <c r="AG2805" s="359"/>
      <c r="AH2805" s="359"/>
    </row>
    <row r="2806" spans="28:34" x14ac:dyDescent="0.2">
      <c r="AB2806" s="359"/>
      <c r="AC2806" s="359"/>
      <c r="AD2806" s="359"/>
      <c r="AE2806" s="359"/>
      <c r="AF2806" s="359"/>
      <c r="AG2806" s="359"/>
      <c r="AH2806" s="359"/>
    </row>
    <row r="2807" spans="28:34" x14ac:dyDescent="0.2">
      <c r="AB2807" s="359"/>
      <c r="AC2807" s="359"/>
      <c r="AD2807" s="359"/>
      <c r="AE2807" s="359"/>
      <c r="AF2807" s="359"/>
      <c r="AG2807" s="359"/>
      <c r="AH2807" s="359"/>
    </row>
    <row r="2808" spans="28:34" x14ac:dyDescent="0.2">
      <c r="AB2808" s="359"/>
      <c r="AC2808" s="359"/>
      <c r="AD2808" s="359"/>
      <c r="AE2808" s="359"/>
      <c r="AF2808" s="359"/>
      <c r="AG2808" s="359"/>
      <c r="AH2808" s="359"/>
    </row>
    <row r="2809" spans="28:34" x14ac:dyDescent="0.2">
      <c r="AB2809" s="359"/>
      <c r="AC2809" s="359"/>
      <c r="AD2809" s="359"/>
      <c r="AE2809" s="359"/>
      <c r="AF2809" s="359"/>
      <c r="AG2809" s="359"/>
      <c r="AH2809" s="359"/>
    </row>
    <row r="2810" spans="28:34" x14ac:dyDescent="0.2">
      <c r="AB2810" s="359"/>
      <c r="AC2810" s="359"/>
      <c r="AD2810" s="359"/>
      <c r="AE2810" s="359"/>
      <c r="AF2810" s="359"/>
      <c r="AG2810" s="359"/>
      <c r="AH2810" s="359"/>
    </row>
    <row r="2811" spans="28:34" x14ac:dyDescent="0.2">
      <c r="AB2811" s="359"/>
      <c r="AC2811" s="359"/>
      <c r="AD2811" s="359"/>
      <c r="AE2811" s="359"/>
      <c r="AF2811" s="359"/>
      <c r="AG2811" s="359"/>
      <c r="AH2811" s="359"/>
    </row>
    <row r="2812" spans="28:34" x14ac:dyDescent="0.2">
      <c r="AB2812" s="359"/>
      <c r="AC2812" s="359"/>
      <c r="AD2812" s="359"/>
      <c r="AE2812" s="359"/>
      <c r="AF2812" s="359"/>
      <c r="AG2812" s="359"/>
      <c r="AH2812" s="359"/>
    </row>
    <row r="2813" spans="28:34" x14ac:dyDescent="0.2">
      <c r="AB2813" s="359"/>
      <c r="AC2813" s="359"/>
      <c r="AD2813" s="359"/>
      <c r="AE2813" s="359"/>
      <c r="AF2813" s="359"/>
      <c r="AG2813" s="359"/>
      <c r="AH2813" s="359"/>
    </row>
    <row r="2814" spans="28:34" x14ac:dyDescent="0.2">
      <c r="AB2814" s="359"/>
      <c r="AC2814" s="359"/>
      <c r="AD2814" s="359"/>
      <c r="AE2814" s="359"/>
      <c r="AF2814" s="359"/>
      <c r="AG2814" s="359"/>
      <c r="AH2814" s="359"/>
    </row>
    <row r="2815" spans="28:34" x14ac:dyDescent="0.2">
      <c r="AB2815" s="359"/>
      <c r="AC2815" s="359"/>
      <c r="AD2815" s="359"/>
      <c r="AE2815" s="359"/>
      <c r="AF2815" s="359"/>
      <c r="AG2815" s="359"/>
      <c r="AH2815" s="359"/>
    </row>
    <row r="2816" spans="28:34" x14ac:dyDescent="0.2">
      <c r="AB2816" s="359"/>
      <c r="AC2816" s="359"/>
      <c r="AD2816" s="359"/>
      <c r="AE2816" s="359"/>
      <c r="AF2816" s="359"/>
      <c r="AG2816" s="359"/>
      <c r="AH2816" s="359"/>
    </row>
    <row r="2817" spans="28:34" x14ac:dyDescent="0.2">
      <c r="AB2817" s="359"/>
      <c r="AC2817" s="359"/>
      <c r="AD2817" s="359"/>
      <c r="AE2817" s="359"/>
      <c r="AF2817" s="359"/>
      <c r="AG2817" s="359"/>
      <c r="AH2817" s="359"/>
    </row>
    <row r="2818" spans="28:34" x14ac:dyDescent="0.2">
      <c r="AB2818" s="359"/>
      <c r="AC2818" s="359"/>
      <c r="AD2818" s="359"/>
      <c r="AE2818" s="359"/>
      <c r="AF2818" s="359"/>
      <c r="AG2818" s="359"/>
      <c r="AH2818" s="359"/>
    </row>
    <row r="2819" spans="28:34" x14ac:dyDescent="0.2">
      <c r="AB2819" s="359"/>
      <c r="AC2819" s="359"/>
      <c r="AD2819" s="359"/>
      <c r="AE2819" s="359"/>
      <c r="AF2819" s="359"/>
      <c r="AG2819" s="359"/>
      <c r="AH2819" s="359"/>
    </row>
    <row r="2820" spans="28:34" x14ac:dyDescent="0.2">
      <c r="AB2820" s="359"/>
      <c r="AC2820" s="359"/>
      <c r="AD2820" s="359"/>
      <c r="AE2820" s="359"/>
      <c r="AF2820" s="359"/>
      <c r="AG2820" s="359"/>
      <c r="AH2820" s="359"/>
    </row>
    <row r="2821" spans="28:34" x14ac:dyDescent="0.2">
      <c r="AB2821" s="359"/>
      <c r="AC2821" s="359"/>
      <c r="AD2821" s="359"/>
      <c r="AE2821" s="359"/>
      <c r="AF2821" s="359"/>
      <c r="AG2821" s="359"/>
      <c r="AH2821" s="359"/>
    </row>
    <row r="2822" spans="28:34" x14ac:dyDescent="0.2">
      <c r="AB2822" s="359"/>
      <c r="AC2822" s="359"/>
      <c r="AD2822" s="359"/>
      <c r="AE2822" s="359"/>
      <c r="AF2822" s="359"/>
      <c r="AG2822" s="359"/>
      <c r="AH2822" s="359"/>
    </row>
    <row r="2823" spans="28:34" x14ac:dyDescent="0.2">
      <c r="AB2823" s="359"/>
      <c r="AC2823" s="359"/>
      <c r="AD2823" s="359"/>
      <c r="AE2823" s="359"/>
      <c r="AF2823" s="359"/>
      <c r="AG2823" s="359"/>
      <c r="AH2823" s="359"/>
    </row>
    <row r="2824" spans="28:34" x14ac:dyDescent="0.2">
      <c r="AB2824" s="359"/>
      <c r="AC2824" s="359"/>
      <c r="AD2824" s="359"/>
      <c r="AE2824" s="359"/>
      <c r="AF2824" s="359"/>
      <c r="AG2824" s="359"/>
      <c r="AH2824" s="359"/>
    </row>
    <row r="2825" spans="28:34" x14ac:dyDescent="0.2">
      <c r="AB2825" s="359"/>
      <c r="AC2825" s="359"/>
      <c r="AD2825" s="359"/>
      <c r="AE2825" s="359"/>
      <c r="AF2825" s="359"/>
      <c r="AG2825" s="359"/>
      <c r="AH2825" s="359"/>
    </row>
    <row r="2826" spans="28:34" x14ac:dyDescent="0.2">
      <c r="AB2826" s="359"/>
      <c r="AC2826" s="359"/>
      <c r="AD2826" s="359"/>
      <c r="AE2826" s="359"/>
      <c r="AF2826" s="359"/>
      <c r="AG2826" s="359"/>
      <c r="AH2826" s="359"/>
    </row>
    <row r="2827" spans="28:34" x14ac:dyDescent="0.2">
      <c r="AB2827" s="359"/>
      <c r="AC2827" s="359"/>
      <c r="AD2827" s="359"/>
      <c r="AE2827" s="359"/>
      <c r="AF2827" s="359"/>
      <c r="AG2827" s="359"/>
      <c r="AH2827" s="359"/>
    </row>
    <row r="2828" spans="28:34" x14ac:dyDescent="0.2">
      <c r="AB2828" s="359"/>
      <c r="AC2828" s="359"/>
      <c r="AD2828" s="359"/>
      <c r="AE2828" s="359"/>
      <c r="AF2828" s="359"/>
      <c r="AG2828" s="359"/>
      <c r="AH2828" s="359"/>
    </row>
    <row r="2829" spans="28:34" x14ac:dyDescent="0.2">
      <c r="AB2829" s="359"/>
      <c r="AC2829" s="359"/>
      <c r="AD2829" s="359"/>
      <c r="AE2829" s="359"/>
      <c r="AF2829" s="359"/>
      <c r="AG2829" s="359"/>
      <c r="AH2829" s="359"/>
    </row>
    <row r="2830" spans="28:34" x14ac:dyDescent="0.2">
      <c r="AB2830" s="359"/>
      <c r="AC2830" s="359"/>
      <c r="AD2830" s="359"/>
      <c r="AE2830" s="359"/>
      <c r="AF2830" s="359"/>
      <c r="AG2830" s="359"/>
      <c r="AH2830" s="359"/>
    </row>
    <row r="2831" spans="28:34" x14ac:dyDescent="0.2">
      <c r="AB2831" s="359"/>
      <c r="AC2831" s="359"/>
      <c r="AD2831" s="359"/>
      <c r="AE2831" s="359"/>
      <c r="AF2831" s="359"/>
      <c r="AG2831" s="359"/>
      <c r="AH2831" s="359"/>
    </row>
    <row r="2832" spans="28:34" x14ac:dyDescent="0.2">
      <c r="AB2832" s="359"/>
      <c r="AC2832" s="359"/>
      <c r="AD2832" s="359"/>
      <c r="AE2832" s="359"/>
      <c r="AF2832" s="359"/>
      <c r="AG2832" s="359"/>
      <c r="AH2832" s="359"/>
    </row>
    <row r="2833" spans="28:34" x14ac:dyDescent="0.2">
      <c r="AB2833" s="359"/>
      <c r="AC2833" s="359"/>
      <c r="AD2833" s="359"/>
      <c r="AE2833" s="359"/>
      <c r="AF2833" s="359"/>
      <c r="AG2833" s="359"/>
      <c r="AH2833" s="359"/>
    </row>
    <row r="2834" spans="28:34" x14ac:dyDescent="0.2">
      <c r="AB2834" s="359"/>
      <c r="AC2834" s="359"/>
      <c r="AD2834" s="359"/>
      <c r="AE2834" s="359"/>
      <c r="AF2834" s="359"/>
      <c r="AG2834" s="359"/>
      <c r="AH2834" s="359"/>
    </row>
    <row r="2835" spans="28:34" x14ac:dyDescent="0.2">
      <c r="AB2835" s="359"/>
      <c r="AC2835" s="359"/>
      <c r="AD2835" s="359"/>
      <c r="AE2835" s="359"/>
      <c r="AF2835" s="359"/>
      <c r="AG2835" s="359"/>
      <c r="AH2835" s="359"/>
    </row>
    <row r="2836" spans="28:34" x14ac:dyDescent="0.2">
      <c r="AB2836" s="359"/>
      <c r="AC2836" s="359"/>
      <c r="AD2836" s="359"/>
      <c r="AE2836" s="359"/>
      <c r="AF2836" s="359"/>
      <c r="AG2836" s="359"/>
      <c r="AH2836" s="359"/>
    </row>
    <row r="2837" spans="28:34" x14ac:dyDescent="0.2">
      <c r="AB2837" s="359"/>
      <c r="AC2837" s="359"/>
      <c r="AD2837" s="359"/>
      <c r="AE2837" s="359"/>
      <c r="AF2837" s="359"/>
      <c r="AG2837" s="359"/>
      <c r="AH2837" s="359"/>
    </row>
    <row r="2838" spans="28:34" x14ac:dyDescent="0.2">
      <c r="AB2838" s="359"/>
      <c r="AC2838" s="359"/>
      <c r="AD2838" s="359"/>
      <c r="AE2838" s="359"/>
      <c r="AF2838" s="359"/>
      <c r="AG2838" s="359"/>
      <c r="AH2838" s="359"/>
    </row>
    <row r="2839" spans="28:34" x14ac:dyDescent="0.2">
      <c r="AB2839" s="359"/>
      <c r="AC2839" s="359"/>
      <c r="AD2839" s="359"/>
      <c r="AE2839" s="359"/>
      <c r="AF2839" s="359"/>
      <c r="AG2839" s="359"/>
      <c r="AH2839" s="359"/>
    </row>
    <row r="2840" spans="28:34" x14ac:dyDescent="0.2">
      <c r="AB2840" s="359"/>
      <c r="AC2840" s="359"/>
      <c r="AD2840" s="359"/>
      <c r="AE2840" s="359"/>
      <c r="AF2840" s="359"/>
      <c r="AG2840" s="359"/>
      <c r="AH2840" s="359"/>
    </row>
    <row r="2841" spans="28:34" x14ac:dyDescent="0.2">
      <c r="AB2841" s="359"/>
      <c r="AC2841" s="359"/>
      <c r="AD2841" s="359"/>
      <c r="AE2841" s="359"/>
      <c r="AF2841" s="359"/>
      <c r="AG2841" s="359"/>
      <c r="AH2841" s="359"/>
    </row>
    <row r="2842" spans="28:34" x14ac:dyDescent="0.2">
      <c r="AB2842" s="359"/>
      <c r="AC2842" s="359"/>
      <c r="AD2842" s="359"/>
      <c r="AE2842" s="359"/>
      <c r="AF2842" s="359"/>
      <c r="AG2842" s="359"/>
      <c r="AH2842" s="359"/>
    </row>
    <row r="2843" spans="28:34" x14ac:dyDescent="0.2">
      <c r="AB2843" s="359"/>
      <c r="AC2843" s="359"/>
      <c r="AD2843" s="359"/>
      <c r="AE2843" s="359"/>
      <c r="AF2843" s="359"/>
      <c r="AG2843" s="359"/>
      <c r="AH2843" s="359"/>
    </row>
    <row r="2844" spans="28:34" x14ac:dyDescent="0.2">
      <c r="AB2844" s="359"/>
      <c r="AC2844" s="359"/>
      <c r="AD2844" s="359"/>
      <c r="AE2844" s="359"/>
      <c r="AF2844" s="359"/>
      <c r="AG2844" s="359"/>
      <c r="AH2844" s="359"/>
    </row>
    <row r="2845" spans="28:34" x14ac:dyDescent="0.2">
      <c r="AB2845" s="359"/>
      <c r="AC2845" s="359"/>
      <c r="AD2845" s="359"/>
      <c r="AE2845" s="359"/>
      <c r="AF2845" s="359"/>
      <c r="AG2845" s="359"/>
      <c r="AH2845" s="359"/>
    </row>
    <row r="2846" spans="28:34" x14ac:dyDescent="0.2">
      <c r="AB2846" s="359"/>
      <c r="AC2846" s="359"/>
      <c r="AD2846" s="359"/>
      <c r="AE2846" s="359"/>
      <c r="AF2846" s="359"/>
      <c r="AG2846" s="359"/>
      <c r="AH2846" s="359"/>
    </row>
    <row r="2847" spans="28:34" x14ac:dyDescent="0.2">
      <c r="AB2847" s="359"/>
      <c r="AC2847" s="359"/>
      <c r="AD2847" s="359"/>
      <c r="AE2847" s="359"/>
      <c r="AF2847" s="359"/>
      <c r="AG2847" s="359"/>
      <c r="AH2847" s="359"/>
    </row>
    <row r="2848" spans="28:34" x14ac:dyDescent="0.2">
      <c r="AB2848" s="359"/>
      <c r="AC2848" s="359"/>
      <c r="AD2848" s="359"/>
      <c r="AE2848" s="359"/>
      <c r="AF2848" s="359"/>
      <c r="AG2848" s="359"/>
      <c r="AH2848" s="359"/>
    </row>
    <row r="2849" spans="28:34" x14ac:dyDescent="0.2">
      <c r="AB2849" s="359"/>
      <c r="AC2849" s="359"/>
      <c r="AD2849" s="359"/>
      <c r="AE2849" s="359"/>
      <c r="AF2849" s="359"/>
      <c r="AG2849" s="359"/>
      <c r="AH2849" s="359"/>
    </row>
    <row r="2850" spans="28:34" x14ac:dyDescent="0.2">
      <c r="AB2850" s="359"/>
      <c r="AC2850" s="359"/>
      <c r="AD2850" s="359"/>
      <c r="AE2850" s="359"/>
      <c r="AF2850" s="359"/>
      <c r="AG2850" s="359"/>
      <c r="AH2850" s="359"/>
    </row>
    <row r="2851" spans="28:34" x14ac:dyDescent="0.2">
      <c r="AB2851" s="359"/>
      <c r="AC2851" s="359"/>
      <c r="AD2851" s="359"/>
      <c r="AE2851" s="359"/>
      <c r="AF2851" s="359"/>
      <c r="AG2851" s="359"/>
      <c r="AH2851" s="359"/>
    </row>
    <row r="2852" spans="28:34" x14ac:dyDescent="0.2">
      <c r="AB2852" s="359"/>
      <c r="AC2852" s="359"/>
      <c r="AD2852" s="359"/>
      <c r="AE2852" s="359"/>
      <c r="AF2852" s="359"/>
      <c r="AG2852" s="359"/>
      <c r="AH2852" s="359"/>
    </row>
    <row r="2853" spans="28:34" x14ac:dyDescent="0.2">
      <c r="AB2853" s="359"/>
      <c r="AC2853" s="359"/>
      <c r="AD2853" s="359"/>
      <c r="AE2853" s="359"/>
      <c r="AF2853" s="359"/>
      <c r="AG2853" s="359"/>
      <c r="AH2853" s="359"/>
    </row>
    <row r="2854" spans="28:34" x14ac:dyDescent="0.2">
      <c r="AB2854" s="359"/>
      <c r="AC2854" s="359"/>
      <c r="AD2854" s="359"/>
      <c r="AE2854" s="359"/>
      <c r="AF2854" s="359"/>
      <c r="AG2854" s="359"/>
      <c r="AH2854" s="359"/>
    </row>
    <row r="2855" spans="28:34" x14ac:dyDescent="0.2">
      <c r="AB2855" s="359"/>
      <c r="AC2855" s="359"/>
      <c r="AD2855" s="359"/>
      <c r="AE2855" s="359"/>
      <c r="AF2855" s="359"/>
      <c r="AG2855" s="359"/>
      <c r="AH2855" s="359"/>
    </row>
    <row r="2856" spans="28:34" x14ac:dyDescent="0.2">
      <c r="AB2856" s="359"/>
      <c r="AC2856" s="359"/>
      <c r="AD2856" s="359"/>
      <c r="AE2856" s="359"/>
      <c r="AF2856" s="359"/>
      <c r="AG2856" s="359"/>
      <c r="AH2856" s="359"/>
    </row>
    <row r="2857" spans="28:34" x14ac:dyDescent="0.2">
      <c r="AB2857" s="359"/>
      <c r="AC2857" s="359"/>
      <c r="AD2857" s="359"/>
      <c r="AE2857" s="359"/>
      <c r="AF2857" s="359"/>
      <c r="AG2857" s="359"/>
      <c r="AH2857" s="359"/>
    </row>
    <row r="2858" spans="28:34" x14ac:dyDescent="0.2">
      <c r="AB2858" s="359"/>
      <c r="AC2858" s="359"/>
      <c r="AD2858" s="359"/>
      <c r="AE2858" s="359"/>
      <c r="AF2858" s="359"/>
      <c r="AG2858" s="359"/>
      <c r="AH2858" s="359"/>
    </row>
    <row r="2859" spans="28:34" x14ac:dyDescent="0.2">
      <c r="AB2859" s="359"/>
      <c r="AC2859" s="359"/>
      <c r="AD2859" s="359"/>
      <c r="AE2859" s="359"/>
      <c r="AF2859" s="359"/>
      <c r="AG2859" s="359"/>
      <c r="AH2859" s="359"/>
    </row>
    <row r="2860" spans="28:34" x14ac:dyDescent="0.2">
      <c r="AB2860" s="359"/>
      <c r="AC2860" s="359"/>
      <c r="AD2860" s="359"/>
      <c r="AE2860" s="359"/>
      <c r="AF2860" s="359"/>
      <c r="AG2860" s="359"/>
      <c r="AH2860" s="359"/>
    </row>
    <row r="2861" spans="28:34" x14ac:dyDescent="0.2">
      <c r="AB2861" s="359"/>
      <c r="AC2861" s="359"/>
      <c r="AD2861" s="359"/>
      <c r="AE2861" s="359"/>
      <c r="AF2861" s="359"/>
      <c r="AG2861" s="359"/>
      <c r="AH2861" s="359"/>
    </row>
    <row r="2862" spans="28:34" x14ac:dyDescent="0.2">
      <c r="AB2862" s="359"/>
      <c r="AC2862" s="359"/>
      <c r="AD2862" s="359"/>
      <c r="AE2862" s="359"/>
      <c r="AF2862" s="359"/>
      <c r="AG2862" s="359"/>
      <c r="AH2862" s="359"/>
    </row>
    <row r="2863" spans="28:34" x14ac:dyDescent="0.2">
      <c r="AB2863" s="359"/>
      <c r="AC2863" s="359"/>
      <c r="AD2863" s="359"/>
      <c r="AE2863" s="359"/>
      <c r="AF2863" s="359"/>
      <c r="AG2863" s="359"/>
      <c r="AH2863" s="359"/>
    </row>
    <row r="2864" spans="28:34" x14ac:dyDescent="0.2">
      <c r="AB2864" s="359"/>
      <c r="AC2864" s="359"/>
      <c r="AD2864" s="359"/>
      <c r="AE2864" s="359"/>
      <c r="AF2864" s="359"/>
      <c r="AG2864" s="359"/>
      <c r="AH2864" s="359"/>
    </row>
    <row r="2865" spans="28:34" x14ac:dyDescent="0.2">
      <c r="AB2865" s="359"/>
      <c r="AC2865" s="359"/>
      <c r="AD2865" s="359"/>
      <c r="AE2865" s="359"/>
      <c r="AF2865" s="359"/>
      <c r="AG2865" s="359"/>
      <c r="AH2865" s="359"/>
    </row>
    <row r="2866" spans="28:34" x14ac:dyDescent="0.2">
      <c r="AB2866" s="359"/>
      <c r="AC2866" s="359"/>
      <c r="AD2866" s="359"/>
      <c r="AE2866" s="359"/>
      <c r="AF2866" s="359"/>
      <c r="AG2866" s="359"/>
      <c r="AH2866" s="359"/>
    </row>
    <row r="2867" spans="28:34" x14ac:dyDescent="0.2">
      <c r="AB2867" s="359"/>
      <c r="AC2867" s="359"/>
      <c r="AD2867" s="359"/>
      <c r="AE2867" s="359"/>
      <c r="AF2867" s="359"/>
      <c r="AG2867" s="359"/>
      <c r="AH2867" s="359"/>
    </row>
    <row r="2868" spans="28:34" x14ac:dyDescent="0.2">
      <c r="AB2868" s="359"/>
      <c r="AC2868" s="359"/>
      <c r="AD2868" s="359"/>
      <c r="AE2868" s="359"/>
      <c r="AF2868" s="359"/>
      <c r="AG2868" s="359"/>
      <c r="AH2868" s="359"/>
    </row>
    <row r="2869" spans="28:34" x14ac:dyDescent="0.2">
      <c r="AB2869" s="359"/>
      <c r="AC2869" s="359"/>
      <c r="AD2869" s="359"/>
      <c r="AE2869" s="359"/>
      <c r="AF2869" s="359"/>
      <c r="AG2869" s="359"/>
      <c r="AH2869" s="359"/>
    </row>
    <row r="2870" spans="28:34" x14ac:dyDescent="0.2">
      <c r="AB2870" s="359"/>
      <c r="AC2870" s="359"/>
      <c r="AD2870" s="359"/>
      <c r="AE2870" s="359"/>
      <c r="AF2870" s="359"/>
      <c r="AG2870" s="359"/>
      <c r="AH2870" s="359"/>
    </row>
    <row r="2871" spans="28:34" x14ac:dyDescent="0.2">
      <c r="AB2871" s="359"/>
      <c r="AC2871" s="359"/>
      <c r="AD2871" s="359"/>
      <c r="AE2871" s="359"/>
      <c r="AF2871" s="359"/>
      <c r="AG2871" s="359"/>
      <c r="AH2871" s="359"/>
    </row>
    <row r="2872" spans="28:34" x14ac:dyDescent="0.2">
      <c r="AB2872" s="359"/>
      <c r="AC2872" s="359"/>
      <c r="AD2872" s="359"/>
      <c r="AE2872" s="359"/>
      <c r="AF2872" s="359"/>
      <c r="AG2872" s="359"/>
      <c r="AH2872" s="359"/>
    </row>
    <row r="2873" spans="28:34" x14ac:dyDescent="0.2">
      <c r="AB2873" s="359"/>
      <c r="AC2873" s="359"/>
      <c r="AD2873" s="359"/>
      <c r="AE2873" s="359"/>
      <c r="AF2873" s="359"/>
      <c r="AG2873" s="359"/>
      <c r="AH2873" s="359"/>
    </row>
    <row r="2874" spans="28:34" x14ac:dyDescent="0.2">
      <c r="AB2874" s="359"/>
      <c r="AC2874" s="359"/>
      <c r="AD2874" s="359"/>
      <c r="AE2874" s="359"/>
      <c r="AF2874" s="359"/>
      <c r="AG2874" s="359"/>
      <c r="AH2874" s="359"/>
    </row>
    <row r="2875" spans="28:34" x14ac:dyDescent="0.2">
      <c r="AB2875" s="359"/>
      <c r="AC2875" s="359"/>
      <c r="AD2875" s="359"/>
      <c r="AE2875" s="359"/>
      <c r="AF2875" s="359"/>
      <c r="AG2875" s="359"/>
      <c r="AH2875" s="359"/>
    </row>
    <row r="2876" spans="28:34" x14ac:dyDescent="0.2">
      <c r="AB2876" s="359"/>
      <c r="AC2876" s="359"/>
      <c r="AD2876" s="359"/>
      <c r="AE2876" s="359"/>
      <c r="AF2876" s="359"/>
      <c r="AG2876" s="359"/>
      <c r="AH2876" s="359"/>
    </row>
    <row r="2877" spans="28:34" x14ac:dyDescent="0.2">
      <c r="AB2877" s="359"/>
      <c r="AC2877" s="359"/>
      <c r="AD2877" s="359"/>
      <c r="AE2877" s="359"/>
      <c r="AF2877" s="359"/>
      <c r="AG2877" s="359"/>
      <c r="AH2877" s="359"/>
    </row>
    <row r="2878" spans="28:34" x14ac:dyDescent="0.2">
      <c r="AB2878" s="359"/>
      <c r="AC2878" s="359"/>
      <c r="AD2878" s="359"/>
      <c r="AE2878" s="359"/>
      <c r="AF2878" s="359"/>
      <c r="AG2878" s="359"/>
      <c r="AH2878" s="359"/>
    </row>
    <row r="2879" spans="28:34" x14ac:dyDescent="0.2">
      <c r="AB2879" s="359"/>
      <c r="AC2879" s="359"/>
      <c r="AD2879" s="359"/>
      <c r="AE2879" s="359"/>
      <c r="AF2879" s="359"/>
      <c r="AG2879" s="359"/>
      <c r="AH2879" s="359"/>
    </row>
    <row r="2880" spans="28:34" x14ac:dyDescent="0.2">
      <c r="AB2880" s="359"/>
      <c r="AC2880" s="359"/>
      <c r="AD2880" s="359"/>
      <c r="AE2880" s="359"/>
      <c r="AF2880" s="359"/>
      <c r="AG2880" s="359"/>
      <c r="AH2880" s="359"/>
    </row>
    <row r="2881" spans="28:34" x14ac:dyDescent="0.2">
      <c r="AB2881" s="359"/>
      <c r="AC2881" s="359"/>
      <c r="AD2881" s="359"/>
      <c r="AE2881" s="359"/>
      <c r="AF2881" s="359"/>
      <c r="AG2881" s="359"/>
      <c r="AH2881" s="359"/>
    </row>
    <row r="2882" spans="28:34" x14ac:dyDescent="0.2">
      <c r="AB2882" s="359"/>
      <c r="AC2882" s="359"/>
      <c r="AD2882" s="359"/>
      <c r="AE2882" s="359"/>
      <c r="AF2882" s="359"/>
      <c r="AG2882" s="359"/>
      <c r="AH2882" s="359"/>
    </row>
    <row r="2883" spans="28:34" x14ac:dyDescent="0.2">
      <c r="AB2883" s="359"/>
      <c r="AC2883" s="359"/>
      <c r="AD2883" s="359"/>
      <c r="AE2883" s="359"/>
      <c r="AF2883" s="359"/>
      <c r="AG2883" s="359"/>
      <c r="AH2883" s="359"/>
    </row>
    <row r="2884" spans="28:34" x14ac:dyDescent="0.2">
      <c r="AB2884" s="359"/>
      <c r="AC2884" s="359"/>
      <c r="AD2884" s="359"/>
      <c r="AE2884" s="359"/>
      <c r="AF2884" s="359"/>
      <c r="AG2884" s="359"/>
      <c r="AH2884" s="359"/>
    </row>
    <row r="2885" spans="28:34" x14ac:dyDescent="0.2">
      <c r="AB2885" s="359"/>
      <c r="AC2885" s="359"/>
      <c r="AD2885" s="359"/>
      <c r="AE2885" s="359"/>
      <c r="AF2885" s="359"/>
      <c r="AG2885" s="359"/>
      <c r="AH2885" s="359"/>
    </row>
    <row r="2886" spans="28:34" x14ac:dyDescent="0.2">
      <c r="AB2886" s="359"/>
      <c r="AC2886" s="359"/>
      <c r="AD2886" s="359"/>
      <c r="AE2886" s="359"/>
      <c r="AF2886" s="359"/>
      <c r="AG2886" s="359"/>
      <c r="AH2886" s="359"/>
    </row>
    <row r="2887" spans="28:34" x14ac:dyDescent="0.2">
      <c r="AB2887" s="359"/>
      <c r="AC2887" s="359"/>
      <c r="AD2887" s="359"/>
      <c r="AE2887" s="359"/>
      <c r="AF2887" s="359"/>
      <c r="AG2887" s="359"/>
      <c r="AH2887" s="359"/>
    </row>
    <row r="2888" spans="28:34" x14ac:dyDescent="0.2">
      <c r="AB2888" s="359"/>
      <c r="AC2888" s="359"/>
      <c r="AD2888" s="359"/>
      <c r="AE2888" s="359"/>
      <c r="AF2888" s="359"/>
      <c r="AG2888" s="359"/>
      <c r="AH2888" s="359"/>
    </row>
    <row r="2889" spans="28:34" x14ac:dyDescent="0.2">
      <c r="AB2889" s="359"/>
      <c r="AC2889" s="359"/>
      <c r="AD2889" s="359"/>
      <c r="AE2889" s="359"/>
      <c r="AF2889" s="359"/>
      <c r="AG2889" s="359"/>
      <c r="AH2889" s="359"/>
    </row>
    <row r="2890" spans="28:34" x14ac:dyDescent="0.2">
      <c r="AB2890" s="359"/>
      <c r="AC2890" s="359"/>
      <c r="AD2890" s="359"/>
      <c r="AE2890" s="359"/>
      <c r="AF2890" s="359"/>
      <c r="AG2890" s="359"/>
      <c r="AH2890" s="359"/>
    </row>
    <row r="2891" spans="28:34" x14ac:dyDescent="0.2">
      <c r="AB2891" s="359"/>
      <c r="AC2891" s="359"/>
      <c r="AD2891" s="359"/>
      <c r="AE2891" s="359"/>
      <c r="AF2891" s="359"/>
      <c r="AG2891" s="359"/>
      <c r="AH2891" s="359"/>
    </row>
    <row r="2892" spans="28:34" x14ac:dyDescent="0.2">
      <c r="AB2892" s="359"/>
      <c r="AC2892" s="359"/>
      <c r="AD2892" s="359"/>
      <c r="AE2892" s="359"/>
      <c r="AF2892" s="359"/>
      <c r="AG2892" s="359"/>
      <c r="AH2892" s="359"/>
    </row>
    <row r="2893" spans="28:34" x14ac:dyDescent="0.2">
      <c r="AB2893" s="359"/>
      <c r="AC2893" s="359"/>
      <c r="AD2893" s="359"/>
      <c r="AE2893" s="359"/>
      <c r="AF2893" s="359"/>
      <c r="AG2893" s="359"/>
      <c r="AH2893" s="359"/>
    </row>
    <row r="2894" spans="28:34" x14ac:dyDescent="0.2">
      <c r="AB2894" s="359"/>
      <c r="AC2894" s="359"/>
      <c r="AD2894" s="359"/>
      <c r="AE2894" s="359"/>
      <c r="AF2894" s="359"/>
      <c r="AG2894" s="359"/>
      <c r="AH2894" s="359"/>
    </row>
    <row r="2895" spans="28:34" x14ac:dyDescent="0.2">
      <c r="AB2895" s="359"/>
      <c r="AC2895" s="359"/>
      <c r="AD2895" s="359"/>
      <c r="AE2895" s="359"/>
      <c r="AF2895" s="359"/>
      <c r="AG2895" s="359"/>
      <c r="AH2895" s="359"/>
    </row>
    <row r="2896" spans="28:34" x14ac:dyDescent="0.2">
      <c r="AB2896" s="359"/>
      <c r="AC2896" s="359"/>
      <c r="AD2896" s="359"/>
      <c r="AE2896" s="359"/>
      <c r="AF2896" s="359"/>
      <c r="AG2896" s="359"/>
      <c r="AH2896" s="359"/>
    </row>
    <row r="2897" spans="28:34" x14ac:dyDescent="0.2">
      <c r="AB2897" s="359"/>
      <c r="AC2897" s="359"/>
      <c r="AD2897" s="359"/>
      <c r="AE2897" s="359"/>
      <c r="AF2897" s="359"/>
      <c r="AG2897" s="359"/>
      <c r="AH2897" s="359"/>
    </row>
    <row r="2898" spans="28:34" x14ac:dyDescent="0.2">
      <c r="AB2898" s="359"/>
      <c r="AC2898" s="359"/>
      <c r="AD2898" s="359"/>
      <c r="AE2898" s="359"/>
      <c r="AF2898" s="359"/>
      <c r="AG2898" s="359"/>
      <c r="AH2898" s="359"/>
    </row>
    <row r="2899" spans="28:34" x14ac:dyDescent="0.2">
      <c r="AB2899" s="359"/>
      <c r="AC2899" s="359"/>
      <c r="AD2899" s="359"/>
      <c r="AE2899" s="359"/>
      <c r="AF2899" s="359"/>
      <c r="AG2899" s="359"/>
      <c r="AH2899" s="359"/>
    </row>
    <row r="2900" spans="28:34" x14ac:dyDescent="0.2">
      <c r="AB2900" s="359"/>
      <c r="AC2900" s="359"/>
      <c r="AD2900" s="359"/>
      <c r="AE2900" s="359"/>
      <c r="AF2900" s="359"/>
      <c r="AG2900" s="359"/>
      <c r="AH2900" s="359"/>
    </row>
    <row r="2901" spans="28:34" x14ac:dyDescent="0.2">
      <c r="AB2901" s="359"/>
      <c r="AC2901" s="359"/>
      <c r="AD2901" s="359"/>
      <c r="AE2901" s="359"/>
      <c r="AF2901" s="359"/>
      <c r="AG2901" s="359"/>
      <c r="AH2901" s="359"/>
    </row>
    <row r="2902" spans="28:34" x14ac:dyDescent="0.2">
      <c r="AB2902" s="359"/>
      <c r="AC2902" s="359"/>
      <c r="AD2902" s="359"/>
      <c r="AE2902" s="359"/>
      <c r="AF2902" s="359"/>
      <c r="AG2902" s="359"/>
      <c r="AH2902" s="359"/>
    </row>
    <row r="2903" spans="28:34" x14ac:dyDescent="0.2">
      <c r="AB2903" s="359"/>
      <c r="AC2903" s="359"/>
      <c r="AD2903" s="359"/>
      <c r="AE2903" s="359"/>
      <c r="AF2903" s="359"/>
      <c r="AG2903" s="359"/>
      <c r="AH2903" s="359"/>
    </row>
    <row r="2904" spans="28:34" x14ac:dyDescent="0.2">
      <c r="AB2904" s="359"/>
      <c r="AC2904" s="359"/>
      <c r="AD2904" s="359"/>
      <c r="AE2904" s="359"/>
      <c r="AF2904" s="359"/>
      <c r="AG2904" s="359"/>
      <c r="AH2904" s="359"/>
    </row>
    <row r="2905" spans="28:34" x14ac:dyDescent="0.2">
      <c r="AB2905" s="359"/>
      <c r="AC2905" s="359"/>
      <c r="AD2905" s="359"/>
      <c r="AE2905" s="359"/>
      <c r="AF2905" s="359"/>
      <c r="AG2905" s="359"/>
      <c r="AH2905" s="359"/>
    </row>
    <row r="2906" spans="28:34" x14ac:dyDescent="0.2">
      <c r="AB2906" s="359"/>
      <c r="AC2906" s="359"/>
      <c r="AD2906" s="359"/>
      <c r="AE2906" s="359"/>
      <c r="AF2906" s="359"/>
      <c r="AG2906" s="359"/>
      <c r="AH2906" s="359"/>
    </row>
    <row r="2907" spans="28:34" x14ac:dyDescent="0.2">
      <c r="AB2907" s="359"/>
      <c r="AC2907" s="359"/>
      <c r="AD2907" s="359"/>
      <c r="AE2907" s="359"/>
      <c r="AF2907" s="359"/>
      <c r="AG2907" s="359"/>
      <c r="AH2907" s="359"/>
    </row>
    <row r="2908" spans="28:34" x14ac:dyDescent="0.2">
      <c r="AB2908" s="359"/>
      <c r="AC2908" s="359"/>
      <c r="AD2908" s="359"/>
      <c r="AE2908" s="359"/>
      <c r="AF2908" s="359"/>
      <c r="AG2908" s="359"/>
      <c r="AH2908" s="359"/>
    </row>
    <row r="2909" spans="28:34" x14ac:dyDescent="0.2">
      <c r="AB2909" s="359"/>
      <c r="AC2909" s="359"/>
      <c r="AD2909" s="359"/>
      <c r="AE2909" s="359"/>
      <c r="AF2909" s="359"/>
      <c r="AG2909" s="359"/>
      <c r="AH2909" s="359"/>
    </row>
    <row r="2910" spans="28:34" x14ac:dyDescent="0.2">
      <c r="AB2910" s="359"/>
      <c r="AC2910" s="359"/>
      <c r="AD2910" s="359"/>
      <c r="AE2910" s="359"/>
      <c r="AF2910" s="359"/>
      <c r="AG2910" s="359"/>
      <c r="AH2910" s="359"/>
    </row>
    <row r="2911" spans="28:34" x14ac:dyDescent="0.2">
      <c r="AB2911" s="359"/>
      <c r="AC2911" s="359"/>
      <c r="AD2911" s="359"/>
      <c r="AE2911" s="359"/>
      <c r="AF2911" s="359"/>
      <c r="AG2911" s="359"/>
      <c r="AH2911" s="359"/>
    </row>
    <row r="2912" spans="28:34" x14ac:dyDescent="0.2">
      <c r="AB2912" s="359"/>
      <c r="AC2912" s="359"/>
      <c r="AD2912" s="359"/>
      <c r="AE2912" s="359"/>
      <c r="AF2912" s="359"/>
      <c r="AG2912" s="359"/>
      <c r="AH2912" s="359"/>
    </row>
    <row r="2913" spans="28:34" x14ac:dyDescent="0.2">
      <c r="AB2913" s="359"/>
      <c r="AC2913" s="359"/>
      <c r="AD2913" s="359"/>
      <c r="AE2913" s="359"/>
      <c r="AF2913" s="359"/>
      <c r="AG2913" s="359"/>
      <c r="AH2913" s="359"/>
    </row>
    <row r="2914" spans="28:34" x14ac:dyDescent="0.2">
      <c r="AB2914" s="359"/>
      <c r="AC2914" s="359"/>
      <c r="AD2914" s="359"/>
      <c r="AE2914" s="359"/>
      <c r="AF2914" s="359"/>
      <c r="AG2914" s="359"/>
      <c r="AH2914" s="359"/>
    </row>
    <row r="2915" spans="28:34" x14ac:dyDescent="0.2">
      <c r="AB2915" s="359"/>
      <c r="AC2915" s="359"/>
      <c r="AD2915" s="359"/>
      <c r="AE2915" s="359"/>
      <c r="AF2915" s="359"/>
      <c r="AG2915" s="359"/>
      <c r="AH2915" s="359"/>
    </row>
    <row r="2916" spans="28:34" x14ac:dyDescent="0.2">
      <c r="AB2916" s="359"/>
      <c r="AC2916" s="359"/>
      <c r="AD2916" s="359"/>
      <c r="AE2916" s="359"/>
      <c r="AF2916" s="359"/>
      <c r="AG2916" s="359"/>
      <c r="AH2916" s="359"/>
    </row>
    <row r="2917" spans="28:34" x14ac:dyDescent="0.2">
      <c r="AB2917" s="359"/>
      <c r="AC2917" s="359"/>
      <c r="AD2917" s="359"/>
      <c r="AE2917" s="359"/>
      <c r="AF2917" s="359"/>
      <c r="AG2917" s="359"/>
      <c r="AH2917" s="359"/>
    </row>
    <row r="2918" spans="28:34" x14ac:dyDescent="0.2">
      <c r="AB2918" s="359"/>
      <c r="AC2918" s="359"/>
      <c r="AD2918" s="359"/>
      <c r="AE2918" s="359"/>
      <c r="AF2918" s="359"/>
      <c r="AG2918" s="359"/>
      <c r="AH2918" s="359"/>
    </row>
    <row r="2919" spans="28:34" x14ac:dyDescent="0.2">
      <c r="AB2919" s="359"/>
      <c r="AC2919" s="359"/>
      <c r="AD2919" s="359"/>
      <c r="AE2919" s="359"/>
      <c r="AF2919" s="359"/>
      <c r="AG2919" s="359"/>
      <c r="AH2919" s="359"/>
    </row>
    <row r="2920" spans="28:34" x14ac:dyDescent="0.2">
      <c r="AB2920" s="359"/>
      <c r="AC2920" s="359"/>
      <c r="AD2920" s="359"/>
      <c r="AE2920" s="359"/>
      <c r="AF2920" s="359"/>
      <c r="AG2920" s="359"/>
      <c r="AH2920" s="359"/>
    </row>
    <row r="2921" spans="28:34" x14ac:dyDescent="0.2">
      <c r="AB2921" s="359"/>
      <c r="AC2921" s="359"/>
      <c r="AD2921" s="359"/>
      <c r="AE2921" s="359"/>
      <c r="AF2921" s="359"/>
      <c r="AG2921" s="359"/>
      <c r="AH2921" s="359"/>
    </row>
    <row r="2922" spans="28:34" x14ac:dyDescent="0.2">
      <c r="AB2922" s="359"/>
      <c r="AC2922" s="359"/>
      <c r="AD2922" s="359"/>
      <c r="AE2922" s="359"/>
      <c r="AF2922" s="359"/>
      <c r="AG2922" s="359"/>
      <c r="AH2922" s="359"/>
    </row>
    <row r="2923" spans="28:34" x14ac:dyDescent="0.2">
      <c r="AB2923" s="359"/>
      <c r="AC2923" s="359"/>
      <c r="AD2923" s="359"/>
      <c r="AE2923" s="359"/>
      <c r="AF2923" s="359"/>
      <c r="AG2923" s="359"/>
      <c r="AH2923" s="359"/>
    </row>
    <row r="2924" spans="28:34" x14ac:dyDescent="0.2">
      <c r="AB2924" s="359"/>
      <c r="AC2924" s="359"/>
      <c r="AD2924" s="359"/>
      <c r="AE2924" s="359"/>
      <c r="AF2924" s="359"/>
      <c r="AG2924" s="359"/>
      <c r="AH2924" s="359"/>
    </row>
    <row r="2925" spans="28:34" x14ac:dyDescent="0.2">
      <c r="AB2925" s="359"/>
      <c r="AC2925" s="359"/>
      <c r="AD2925" s="359"/>
      <c r="AE2925" s="359"/>
      <c r="AF2925" s="359"/>
      <c r="AG2925" s="359"/>
      <c r="AH2925" s="359"/>
    </row>
    <row r="2926" spans="28:34" x14ac:dyDescent="0.2">
      <c r="AB2926" s="359"/>
      <c r="AC2926" s="359"/>
      <c r="AD2926" s="359"/>
      <c r="AE2926" s="359"/>
      <c r="AF2926" s="359"/>
      <c r="AG2926" s="359"/>
      <c r="AH2926" s="359"/>
    </row>
    <row r="2927" spans="28:34" x14ac:dyDescent="0.2">
      <c r="AB2927" s="359"/>
      <c r="AC2927" s="359"/>
      <c r="AD2927" s="359"/>
      <c r="AE2927" s="359"/>
      <c r="AF2927" s="359"/>
      <c r="AG2927" s="359"/>
      <c r="AH2927" s="359"/>
    </row>
    <row r="2928" spans="28:34" x14ac:dyDescent="0.2">
      <c r="AB2928" s="359"/>
      <c r="AC2928" s="359"/>
      <c r="AD2928" s="359"/>
      <c r="AE2928" s="359"/>
      <c r="AF2928" s="359"/>
      <c r="AG2928" s="359"/>
      <c r="AH2928" s="359"/>
    </row>
    <row r="2929" spans="28:34" x14ac:dyDescent="0.2">
      <c r="AB2929" s="359"/>
      <c r="AC2929" s="359"/>
      <c r="AD2929" s="359"/>
      <c r="AE2929" s="359"/>
      <c r="AF2929" s="359"/>
      <c r="AG2929" s="359"/>
      <c r="AH2929" s="359"/>
    </row>
    <row r="2930" spans="28:34" x14ac:dyDescent="0.2">
      <c r="AB2930" s="359"/>
      <c r="AC2930" s="359"/>
      <c r="AD2930" s="359"/>
      <c r="AE2930" s="359"/>
      <c r="AF2930" s="359"/>
      <c r="AG2930" s="359"/>
      <c r="AH2930" s="359"/>
    </row>
    <row r="2931" spans="28:34" x14ac:dyDescent="0.2">
      <c r="AB2931" s="359"/>
      <c r="AC2931" s="359"/>
      <c r="AD2931" s="359"/>
      <c r="AE2931" s="359"/>
      <c r="AF2931" s="359"/>
      <c r="AG2931" s="359"/>
      <c r="AH2931" s="359"/>
    </row>
    <row r="2932" spans="28:34" x14ac:dyDescent="0.2">
      <c r="AB2932" s="359"/>
      <c r="AC2932" s="359"/>
      <c r="AD2932" s="359"/>
      <c r="AE2932" s="359"/>
      <c r="AF2932" s="359"/>
      <c r="AG2932" s="359"/>
      <c r="AH2932" s="359"/>
    </row>
    <row r="2933" spans="28:34" x14ac:dyDescent="0.2">
      <c r="AB2933" s="359"/>
      <c r="AC2933" s="359"/>
      <c r="AD2933" s="359"/>
      <c r="AE2933" s="359"/>
      <c r="AF2933" s="359"/>
      <c r="AG2933" s="359"/>
      <c r="AH2933" s="359"/>
    </row>
    <row r="2934" spans="28:34" x14ac:dyDescent="0.2">
      <c r="AB2934" s="359"/>
      <c r="AC2934" s="359"/>
      <c r="AD2934" s="359"/>
      <c r="AE2934" s="359"/>
      <c r="AF2934" s="359"/>
      <c r="AG2934" s="359"/>
      <c r="AH2934" s="359"/>
    </row>
    <row r="2935" spans="28:34" x14ac:dyDescent="0.2">
      <c r="AB2935" s="359"/>
      <c r="AC2935" s="359"/>
      <c r="AD2935" s="359"/>
      <c r="AE2935" s="359"/>
      <c r="AF2935" s="359"/>
      <c r="AG2935" s="359"/>
      <c r="AH2935" s="359"/>
    </row>
    <row r="2936" spans="28:34" x14ac:dyDescent="0.2">
      <c r="AB2936" s="359"/>
      <c r="AC2936" s="359"/>
      <c r="AD2936" s="359"/>
      <c r="AE2936" s="359"/>
      <c r="AF2936" s="359"/>
      <c r="AG2936" s="359"/>
      <c r="AH2936" s="359"/>
    </row>
    <row r="2937" spans="28:34" x14ac:dyDescent="0.2">
      <c r="AB2937" s="359"/>
      <c r="AC2937" s="359"/>
      <c r="AD2937" s="359"/>
      <c r="AE2937" s="359"/>
      <c r="AF2937" s="359"/>
      <c r="AG2937" s="359"/>
      <c r="AH2937" s="359"/>
    </row>
    <row r="2938" spans="28:34" x14ac:dyDescent="0.2">
      <c r="AB2938" s="359"/>
      <c r="AC2938" s="359"/>
      <c r="AD2938" s="359"/>
      <c r="AE2938" s="359"/>
      <c r="AF2938" s="359"/>
      <c r="AG2938" s="359"/>
      <c r="AH2938" s="359"/>
    </row>
    <row r="2939" spans="28:34" x14ac:dyDescent="0.2">
      <c r="AB2939" s="359"/>
      <c r="AC2939" s="359"/>
      <c r="AD2939" s="359"/>
      <c r="AE2939" s="359"/>
      <c r="AF2939" s="359"/>
      <c r="AG2939" s="359"/>
      <c r="AH2939" s="359"/>
    </row>
    <row r="2940" spans="28:34" x14ac:dyDescent="0.2">
      <c r="AB2940" s="359"/>
      <c r="AC2940" s="359"/>
      <c r="AD2940" s="359"/>
      <c r="AE2940" s="359"/>
      <c r="AF2940" s="359"/>
      <c r="AG2940" s="359"/>
      <c r="AH2940" s="359"/>
    </row>
    <row r="2941" spans="28:34" x14ac:dyDescent="0.2">
      <c r="AB2941" s="359"/>
      <c r="AC2941" s="359"/>
      <c r="AD2941" s="359"/>
      <c r="AE2941" s="359"/>
      <c r="AF2941" s="359"/>
      <c r="AG2941" s="359"/>
      <c r="AH2941" s="359"/>
    </row>
    <row r="2942" spans="28:34" x14ac:dyDescent="0.2">
      <c r="AB2942" s="359"/>
      <c r="AC2942" s="359"/>
      <c r="AD2942" s="359"/>
      <c r="AE2942" s="359"/>
      <c r="AF2942" s="359"/>
      <c r="AG2942" s="359"/>
      <c r="AH2942" s="359"/>
    </row>
    <row r="2943" spans="28:34" x14ac:dyDescent="0.2">
      <c r="AB2943" s="359"/>
      <c r="AC2943" s="359"/>
      <c r="AD2943" s="359"/>
      <c r="AE2943" s="359"/>
      <c r="AF2943" s="359"/>
      <c r="AG2943" s="359"/>
      <c r="AH2943" s="359"/>
    </row>
    <row r="2944" spans="28:34" x14ac:dyDescent="0.2">
      <c r="AB2944" s="359"/>
      <c r="AC2944" s="359"/>
      <c r="AD2944" s="359"/>
      <c r="AE2944" s="359"/>
      <c r="AF2944" s="359"/>
      <c r="AG2944" s="359"/>
      <c r="AH2944" s="359"/>
    </row>
    <row r="2945" spans="28:34" x14ac:dyDescent="0.2">
      <c r="AB2945" s="359"/>
      <c r="AC2945" s="359"/>
      <c r="AD2945" s="359"/>
      <c r="AE2945" s="359"/>
      <c r="AF2945" s="359"/>
      <c r="AG2945" s="359"/>
      <c r="AH2945" s="359"/>
    </row>
    <row r="2946" spans="28:34" x14ac:dyDescent="0.2">
      <c r="AB2946" s="359"/>
      <c r="AC2946" s="359"/>
      <c r="AD2946" s="359"/>
      <c r="AE2946" s="359"/>
      <c r="AF2946" s="359"/>
      <c r="AG2946" s="359"/>
      <c r="AH2946" s="359"/>
    </row>
    <row r="2947" spans="28:34" x14ac:dyDescent="0.2">
      <c r="AB2947" s="359"/>
      <c r="AC2947" s="359"/>
      <c r="AD2947" s="359"/>
      <c r="AE2947" s="359"/>
      <c r="AF2947" s="359"/>
      <c r="AG2947" s="359"/>
      <c r="AH2947" s="359"/>
    </row>
    <row r="2948" spans="28:34" x14ac:dyDescent="0.2">
      <c r="AB2948" s="359"/>
      <c r="AC2948" s="359"/>
      <c r="AD2948" s="359"/>
      <c r="AE2948" s="359"/>
      <c r="AF2948" s="359"/>
      <c r="AG2948" s="359"/>
      <c r="AH2948" s="359"/>
    </row>
    <row r="2949" spans="28:34" x14ac:dyDescent="0.2">
      <c r="AB2949" s="359"/>
      <c r="AC2949" s="359"/>
      <c r="AD2949" s="359"/>
      <c r="AE2949" s="359"/>
      <c r="AF2949" s="359"/>
      <c r="AG2949" s="359"/>
      <c r="AH2949" s="359"/>
    </row>
    <row r="2950" spans="28:34" x14ac:dyDescent="0.2">
      <c r="AB2950" s="359"/>
      <c r="AC2950" s="359"/>
      <c r="AD2950" s="359"/>
      <c r="AE2950" s="359"/>
      <c r="AF2950" s="359"/>
      <c r="AG2950" s="359"/>
      <c r="AH2950" s="359"/>
    </row>
    <row r="2951" spans="28:34" x14ac:dyDescent="0.2">
      <c r="AB2951" s="359"/>
      <c r="AC2951" s="359"/>
      <c r="AD2951" s="359"/>
      <c r="AE2951" s="359"/>
      <c r="AF2951" s="359"/>
      <c r="AG2951" s="359"/>
      <c r="AH2951" s="359"/>
    </row>
    <row r="2952" spans="28:34" x14ac:dyDescent="0.2">
      <c r="AB2952" s="359"/>
      <c r="AC2952" s="359"/>
      <c r="AD2952" s="359"/>
      <c r="AE2952" s="359"/>
      <c r="AF2952" s="359"/>
      <c r="AG2952" s="359"/>
      <c r="AH2952" s="359"/>
    </row>
    <row r="2953" spans="28:34" x14ac:dyDescent="0.2">
      <c r="AB2953" s="359"/>
      <c r="AC2953" s="359"/>
      <c r="AD2953" s="359"/>
      <c r="AE2953" s="359"/>
      <c r="AF2953" s="359"/>
      <c r="AG2953" s="359"/>
      <c r="AH2953" s="359"/>
    </row>
    <row r="2954" spans="28:34" x14ac:dyDescent="0.2">
      <c r="AB2954" s="359"/>
      <c r="AC2954" s="359"/>
      <c r="AD2954" s="359"/>
      <c r="AE2954" s="359"/>
      <c r="AF2954" s="359"/>
      <c r="AG2954" s="359"/>
      <c r="AH2954" s="359"/>
    </row>
    <row r="2955" spans="28:34" x14ac:dyDescent="0.2">
      <c r="AB2955" s="359"/>
      <c r="AC2955" s="359"/>
      <c r="AD2955" s="359"/>
      <c r="AE2955" s="359"/>
      <c r="AF2955" s="359"/>
      <c r="AG2955" s="359"/>
      <c r="AH2955" s="359"/>
    </row>
    <row r="2956" spans="28:34" x14ac:dyDescent="0.2">
      <c r="AB2956" s="359"/>
      <c r="AC2956" s="359"/>
      <c r="AD2956" s="359"/>
      <c r="AE2956" s="359"/>
      <c r="AF2956" s="359"/>
      <c r="AG2956" s="359"/>
      <c r="AH2956" s="359"/>
    </row>
    <row r="2957" spans="28:34" x14ac:dyDescent="0.2">
      <c r="AB2957" s="359"/>
      <c r="AC2957" s="359"/>
      <c r="AD2957" s="359"/>
      <c r="AE2957" s="359"/>
      <c r="AF2957" s="359"/>
      <c r="AG2957" s="359"/>
      <c r="AH2957" s="359"/>
    </row>
    <row r="2958" spans="28:34" x14ac:dyDescent="0.2">
      <c r="AB2958" s="359"/>
      <c r="AC2958" s="359"/>
      <c r="AD2958" s="359"/>
      <c r="AE2958" s="359"/>
      <c r="AF2958" s="359"/>
      <c r="AG2958" s="359"/>
      <c r="AH2958" s="359"/>
    </row>
    <row r="2959" spans="28:34" x14ac:dyDescent="0.2">
      <c r="AB2959" s="359"/>
      <c r="AC2959" s="359"/>
      <c r="AD2959" s="359"/>
      <c r="AE2959" s="359"/>
      <c r="AF2959" s="359"/>
      <c r="AG2959" s="359"/>
      <c r="AH2959" s="359"/>
    </row>
    <row r="2960" spans="28:34" x14ac:dyDescent="0.2">
      <c r="AB2960" s="359"/>
      <c r="AC2960" s="359"/>
      <c r="AD2960" s="359"/>
      <c r="AE2960" s="359"/>
      <c r="AF2960" s="359"/>
      <c r="AG2960" s="359"/>
      <c r="AH2960" s="359"/>
    </row>
    <row r="2961" spans="28:34" x14ac:dyDescent="0.2">
      <c r="AB2961" s="359"/>
      <c r="AC2961" s="359"/>
      <c r="AD2961" s="359"/>
      <c r="AE2961" s="359"/>
      <c r="AF2961" s="359"/>
      <c r="AG2961" s="359"/>
      <c r="AH2961" s="359"/>
    </row>
    <row r="2962" spans="28:34" x14ac:dyDescent="0.2">
      <c r="AB2962" s="359"/>
      <c r="AC2962" s="359"/>
      <c r="AD2962" s="359"/>
      <c r="AE2962" s="359"/>
      <c r="AF2962" s="359"/>
      <c r="AG2962" s="359"/>
      <c r="AH2962" s="359"/>
    </row>
    <row r="2963" spans="28:34" x14ac:dyDescent="0.2">
      <c r="AB2963" s="359"/>
      <c r="AC2963" s="359"/>
      <c r="AD2963" s="359"/>
      <c r="AE2963" s="359"/>
      <c r="AF2963" s="359"/>
      <c r="AG2963" s="359"/>
      <c r="AH2963" s="359"/>
    </row>
    <row r="2964" spans="28:34" x14ac:dyDescent="0.2">
      <c r="AB2964" s="359"/>
      <c r="AC2964" s="359"/>
      <c r="AD2964" s="359"/>
      <c r="AE2964" s="359"/>
      <c r="AF2964" s="359"/>
      <c r="AG2964" s="359"/>
      <c r="AH2964" s="359"/>
    </row>
    <row r="2965" spans="28:34" x14ac:dyDescent="0.2">
      <c r="AB2965" s="359"/>
      <c r="AC2965" s="359"/>
      <c r="AD2965" s="359"/>
      <c r="AE2965" s="359"/>
      <c r="AF2965" s="359"/>
      <c r="AG2965" s="359"/>
      <c r="AH2965" s="359"/>
    </row>
    <row r="2966" spans="28:34" x14ac:dyDescent="0.2">
      <c r="AB2966" s="359"/>
      <c r="AC2966" s="359"/>
      <c r="AD2966" s="359"/>
      <c r="AE2966" s="359"/>
      <c r="AF2966" s="359"/>
      <c r="AG2966" s="359"/>
      <c r="AH2966" s="359"/>
    </row>
    <row r="2967" spans="28:34" x14ac:dyDescent="0.2">
      <c r="AB2967" s="359"/>
      <c r="AC2967" s="359"/>
      <c r="AD2967" s="359"/>
      <c r="AE2967" s="359"/>
      <c r="AF2967" s="359"/>
      <c r="AG2967" s="359"/>
      <c r="AH2967" s="359"/>
    </row>
    <row r="2968" spans="28:34" x14ac:dyDescent="0.2">
      <c r="AB2968" s="359"/>
      <c r="AC2968" s="359"/>
      <c r="AD2968" s="359"/>
      <c r="AE2968" s="359"/>
      <c r="AF2968" s="359"/>
      <c r="AG2968" s="359"/>
      <c r="AH2968" s="359"/>
    </row>
    <row r="2969" spans="28:34" x14ac:dyDescent="0.2">
      <c r="AB2969" s="359"/>
      <c r="AC2969" s="359"/>
      <c r="AD2969" s="359"/>
      <c r="AE2969" s="359"/>
      <c r="AF2969" s="359"/>
      <c r="AG2969" s="359"/>
      <c r="AH2969" s="359"/>
    </row>
    <row r="2970" spans="28:34" x14ac:dyDescent="0.2">
      <c r="AB2970" s="359"/>
      <c r="AC2970" s="359"/>
      <c r="AD2970" s="359"/>
      <c r="AE2970" s="359"/>
      <c r="AF2970" s="359"/>
      <c r="AG2970" s="359"/>
      <c r="AH2970" s="359"/>
    </row>
    <row r="2971" spans="28:34" x14ac:dyDescent="0.2">
      <c r="AB2971" s="359"/>
      <c r="AC2971" s="359"/>
      <c r="AD2971" s="359"/>
      <c r="AE2971" s="359"/>
      <c r="AF2971" s="359"/>
      <c r="AG2971" s="359"/>
      <c r="AH2971" s="359"/>
    </row>
    <row r="2972" spans="28:34" x14ac:dyDescent="0.2">
      <c r="AB2972" s="359"/>
      <c r="AC2972" s="359"/>
      <c r="AD2972" s="359"/>
      <c r="AE2972" s="359"/>
      <c r="AF2972" s="359"/>
      <c r="AG2972" s="359"/>
      <c r="AH2972" s="359"/>
    </row>
    <row r="2973" spans="28:34" x14ac:dyDescent="0.2">
      <c r="AB2973" s="359"/>
      <c r="AC2973" s="359"/>
      <c r="AD2973" s="359"/>
      <c r="AE2973" s="359"/>
      <c r="AF2973" s="359"/>
      <c r="AG2973" s="359"/>
      <c r="AH2973" s="359"/>
    </row>
    <row r="2974" spans="28:34" x14ac:dyDescent="0.2">
      <c r="AB2974" s="359"/>
      <c r="AC2974" s="359"/>
      <c r="AD2974" s="359"/>
      <c r="AE2974" s="359"/>
      <c r="AF2974" s="359"/>
      <c r="AG2974" s="359"/>
      <c r="AH2974" s="359"/>
    </row>
    <row r="2975" spans="28:34" x14ac:dyDescent="0.2">
      <c r="AB2975" s="359"/>
      <c r="AC2975" s="359"/>
      <c r="AD2975" s="359"/>
      <c r="AE2975" s="359"/>
      <c r="AF2975" s="359"/>
      <c r="AG2975" s="359"/>
      <c r="AH2975" s="359"/>
    </row>
    <row r="2976" spans="28:34" x14ac:dyDescent="0.2">
      <c r="AB2976" s="359"/>
      <c r="AC2976" s="359"/>
      <c r="AD2976" s="359"/>
      <c r="AE2976" s="359"/>
      <c r="AF2976" s="359"/>
      <c r="AG2976" s="359"/>
      <c r="AH2976" s="359"/>
    </row>
    <row r="2977" spans="28:34" x14ac:dyDescent="0.2">
      <c r="AB2977" s="359"/>
      <c r="AC2977" s="359"/>
      <c r="AD2977" s="359"/>
      <c r="AE2977" s="359"/>
      <c r="AF2977" s="359"/>
      <c r="AG2977" s="359"/>
      <c r="AH2977" s="359"/>
    </row>
    <row r="2978" spans="28:34" x14ac:dyDescent="0.2">
      <c r="AB2978" s="359"/>
      <c r="AC2978" s="359"/>
      <c r="AD2978" s="359"/>
      <c r="AE2978" s="359"/>
      <c r="AF2978" s="359"/>
      <c r="AG2978" s="359"/>
      <c r="AH2978" s="359"/>
    </row>
    <row r="2979" spans="28:34" x14ac:dyDescent="0.2">
      <c r="AB2979" s="359"/>
      <c r="AC2979" s="359"/>
      <c r="AD2979" s="359"/>
      <c r="AE2979" s="359"/>
      <c r="AF2979" s="359"/>
      <c r="AG2979" s="359"/>
      <c r="AH2979" s="359"/>
    </row>
    <row r="2980" spans="28:34" x14ac:dyDescent="0.2">
      <c r="AB2980" s="359"/>
      <c r="AC2980" s="359"/>
      <c r="AD2980" s="359"/>
      <c r="AE2980" s="359"/>
      <c r="AF2980" s="359"/>
      <c r="AG2980" s="359"/>
      <c r="AH2980" s="359"/>
    </row>
    <row r="2981" spans="28:34" x14ac:dyDescent="0.2">
      <c r="AB2981" s="359"/>
      <c r="AC2981" s="359"/>
      <c r="AD2981" s="359"/>
      <c r="AE2981" s="359"/>
      <c r="AF2981" s="359"/>
      <c r="AG2981" s="359"/>
      <c r="AH2981" s="359"/>
    </row>
    <row r="2982" spans="28:34" x14ac:dyDescent="0.2">
      <c r="AB2982" s="359"/>
      <c r="AC2982" s="359"/>
      <c r="AD2982" s="359"/>
      <c r="AE2982" s="359"/>
      <c r="AF2982" s="359"/>
      <c r="AG2982" s="359"/>
      <c r="AH2982" s="359"/>
    </row>
    <row r="2983" spans="28:34" x14ac:dyDescent="0.2">
      <c r="AB2983" s="359"/>
      <c r="AC2983" s="359"/>
      <c r="AD2983" s="359"/>
      <c r="AE2983" s="359"/>
      <c r="AF2983" s="359"/>
      <c r="AG2983" s="359"/>
      <c r="AH2983" s="359"/>
    </row>
    <row r="2984" spans="28:34" x14ac:dyDescent="0.2">
      <c r="AB2984" s="359"/>
      <c r="AC2984" s="359"/>
      <c r="AD2984" s="359"/>
      <c r="AE2984" s="359"/>
      <c r="AF2984" s="359"/>
      <c r="AG2984" s="359"/>
      <c r="AH2984" s="359"/>
    </row>
    <row r="2985" spans="28:34" x14ac:dyDescent="0.2">
      <c r="AB2985" s="359"/>
      <c r="AC2985" s="359"/>
      <c r="AD2985" s="359"/>
      <c r="AE2985" s="359"/>
      <c r="AF2985" s="359"/>
      <c r="AG2985" s="359"/>
      <c r="AH2985" s="359"/>
    </row>
    <row r="2986" spans="28:34" x14ac:dyDescent="0.2">
      <c r="AB2986" s="359"/>
      <c r="AC2986" s="359"/>
      <c r="AD2986" s="359"/>
      <c r="AE2986" s="359"/>
      <c r="AF2986" s="359"/>
      <c r="AG2986" s="359"/>
      <c r="AH2986" s="359"/>
    </row>
    <row r="2987" spans="28:34" x14ac:dyDescent="0.2">
      <c r="AB2987" s="359"/>
      <c r="AC2987" s="359"/>
      <c r="AD2987" s="359"/>
      <c r="AE2987" s="359"/>
      <c r="AF2987" s="359"/>
      <c r="AG2987" s="359"/>
      <c r="AH2987" s="359"/>
    </row>
    <row r="2988" spans="28:34" x14ac:dyDescent="0.2">
      <c r="AB2988" s="359"/>
      <c r="AC2988" s="359"/>
      <c r="AD2988" s="359"/>
      <c r="AE2988" s="359"/>
      <c r="AF2988" s="359"/>
      <c r="AG2988" s="359"/>
      <c r="AH2988" s="359"/>
    </row>
    <row r="2989" spans="28:34" x14ac:dyDescent="0.2">
      <c r="AB2989" s="359"/>
      <c r="AC2989" s="359"/>
      <c r="AD2989" s="359"/>
      <c r="AE2989" s="359"/>
      <c r="AF2989" s="359"/>
      <c r="AG2989" s="359"/>
      <c r="AH2989" s="359"/>
    </row>
    <row r="2990" spans="28:34" x14ac:dyDescent="0.2">
      <c r="AB2990" s="359"/>
      <c r="AC2990" s="359"/>
      <c r="AD2990" s="359"/>
      <c r="AE2990" s="359"/>
      <c r="AF2990" s="359"/>
      <c r="AG2990" s="359"/>
      <c r="AH2990" s="359"/>
    </row>
    <row r="2991" spans="28:34" x14ac:dyDescent="0.2">
      <c r="AB2991" s="359"/>
      <c r="AC2991" s="359"/>
      <c r="AD2991" s="359"/>
      <c r="AE2991" s="359"/>
      <c r="AF2991" s="359"/>
      <c r="AG2991" s="359"/>
      <c r="AH2991" s="359"/>
    </row>
    <row r="2992" spans="28:34" x14ac:dyDescent="0.2">
      <c r="AB2992" s="359"/>
      <c r="AC2992" s="359"/>
      <c r="AD2992" s="359"/>
      <c r="AE2992" s="359"/>
      <c r="AF2992" s="359"/>
      <c r="AG2992" s="359"/>
      <c r="AH2992" s="359"/>
    </row>
    <row r="2993" spans="28:34" x14ac:dyDescent="0.2">
      <c r="AB2993" s="359"/>
      <c r="AC2993" s="359"/>
      <c r="AD2993" s="359"/>
      <c r="AE2993" s="359"/>
      <c r="AF2993" s="359"/>
      <c r="AG2993" s="359"/>
      <c r="AH2993" s="359"/>
    </row>
    <row r="2994" spans="28:34" x14ac:dyDescent="0.2">
      <c r="AB2994" s="359"/>
      <c r="AC2994" s="359"/>
      <c r="AD2994" s="359"/>
      <c r="AE2994" s="359"/>
      <c r="AF2994" s="359"/>
      <c r="AG2994" s="359"/>
      <c r="AH2994" s="359"/>
    </row>
    <row r="2995" spans="28:34" x14ac:dyDescent="0.2">
      <c r="AB2995" s="359"/>
      <c r="AC2995" s="359"/>
      <c r="AD2995" s="359"/>
      <c r="AE2995" s="359"/>
      <c r="AF2995" s="359"/>
      <c r="AG2995" s="359"/>
      <c r="AH2995" s="359"/>
    </row>
    <row r="2996" spans="28:34" x14ac:dyDescent="0.2">
      <c r="AB2996" s="359"/>
      <c r="AC2996" s="359"/>
      <c r="AD2996" s="359"/>
      <c r="AE2996" s="359"/>
      <c r="AF2996" s="359"/>
      <c r="AG2996" s="359"/>
      <c r="AH2996" s="359"/>
    </row>
    <row r="2997" spans="28:34" x14ac:dyDescent="0.2">
      <c r="AB2997" s="359"/>
      <c r="AC2997" s="359"/>
      <c r="AD2997" s="359"/>
      <c r="AE2997" s="359"/>
      <c r="AF2997" s="359"/>
      <c r="AG2997" s="359"/>
      <c r="AH2997" s="359"/>
    </row>
    <row r="2998" spans="28:34" x14ac:dyDescent="0.2">
      <c r="AB2998" s="359"/>
      <c r="AC2998" s="359"/>
      <c r="AD2998" s="359"/>
      <c r="AE2998" s="359"/>
      <c r="AF2998" s="359"/>
      <c r="AG2998" s="359"/>
      <c r="AH2998" s="359"/>
    </row>
    <row r="2999" spans="28:34" x14ac:dyDescent="0.2">
      <c r="AB2999" s="359"/>
      <c r="AC2999" s="359"/>
      <c r="AD2999" s="359"/>
      <c r="AE2999" s="359"/>
      <c r="AF2999" s="359"/>
      <c r="AG2999" s="359"/>
      <c r="AH2999" s="359"/>
    </row>
    <row r="3000" spans="28:34" x14ac:dyDescent="0.2">
      <c r="AB3000" s="359"/>
      <c r="AC3000" s="359"/>
      <c r="AD3000" s="359"/>
      <c r="AE3000" s="359"/>
      <c r="AF3000" s="359"/>
      <c r="AG3000" s="359"/>
      <c r="AH3000" s="359"/>
    </row>
    <row r="3001" spans="28:34" x14ac:dyDescent="0.2">
      <c r="AB3001" s="359"/>
      <c r="AC3001" s="359"/>
      <c r="AD3001" s="359"/>
      <c r="AE3001" s="359"/>
      <c r="AF3001" s="359"/>
      <c r="AG3001" s="359"/>
      <c r="AH3001" s="359"/>
    </row>
    <row r="3002" spans="28:34" x14ac:dyDescent="0.2">
      <c r="AB3002" s="359"/>
      <c r="AC3002" s="359"/>
      <c r="AD3002" s="359"/>
      <c r="AE3002" s="359"/>
      <c r="AF3002" s="359"/>
      <c r="AG3002" s="359"/>
      <c r="AH3002" s="359"/>
    </row>
    <row r="3003" spans="28:34" x14ac:dyDescent="0.2">
      <c r="AB3003" s="359"/>
      <c r="AC3003" s="359"/>
      <c r="AD3003" s="359"/>
      <c r="AE3003" s="359"/>
      <c r="AF3003" s="359"/>
      <c r="AG3003" s="359"/>
      <c r="AH3003" s="359"/>
    </row>
    <row r="3004" spans="28:34" x14ac:dyDescent="0.2">
      <c r="AB3004" s="359"/>
      <c r="AC3004" s="359"/>
      <c r="AD3004" s="359"/>
      <c r="AE3004" s="359"/>
      <c r="AF3004" s="359"/>
      <c r="AG3004" s="359"/>
      <c r="AH3004" s="359"/>
    </row>
    <row r="3005" spans="28:34" x14ac:dyDescent="0.2">
      <c r="AB3005" s="359"/>
      <c r="AC3005" s="359"/>
      <c r="AD3005" s="359"/>
      <c r="AE3005" s="359"/>
      <c r="AF3005" s="359"/>
      <c r="AG3005" s="359"/>
      <c r="AH3005" s="359"/>
    </row>
    <row r="3006" spans="28:34" x14ac:dyDescent="0.2">
      <c r="AB3006" s="359"/>
      <c r="AC3006" s="359"/>
      <c r="AD3006" s="359"/>
      <c r="AE3006" s="359"/>
      <c r="AF3006" s="359"/>
      <c r="AG3006" s="359"/>
      <c r="AH3006" s="359"/>
    </row>
    <row r="3007" spans="28:34" x14ac:dyDescent="0.2">
      <c r="AB3007" s="359"/>
      <c r="AC3007" s="359"/>
      <c r="AD3007" s="359"/>
      <c r="AE3007" s="359"/>
      <c r="AF3007" s="359"/>
      <c r="AG3007" s="359"/>
      <c r="AH3007" s="359"/>
    </row>
    <row r="3008" spans="28:34" x14ac:dyDescent="0.2">
      <c r="AB3008" s="359"/>
      <c r="AC3008" s="359"/>
      <c r="AD3008" s="359"/>
      <c r="AE3008" s="359"/>
      <c r="AF3008" s="359"/>
      <c r="AG3008" s="359"/>
      <c r="AH3008" s="359"/>
    </row>
    <row r="3009" spans="28:34" x14ac:dyDescent="0.2">
      <c r="AB3009" s="359"/>
      <c r="AC3009" s="359"/>
      <c r="AD3009" s="359"/>
      <c r="AE3009" s="359"/>
      <c r="AF3009" s="359"/>
      <c r="AG3009" s="359"/>
      <c r="AH3009" s="359"/>
    </row>
    <row r="3010" spans="28:34" x14ac:dyDescent="0.2">
      <c r="AB3010" s="359"/>
      <c r="AC3010" s="359"/>
      <c r="AD3010" s="359"/>
      <c r="AE3010" s="359"/>
      <c r="AF3010" s="359"/>
      <c r="AG3010" s="359"/>
      <c r="AH3010" s="359"/>
    </row>
    <row r="3011" spans="28:34" x14ac:dyDescent="0.2">
      <c r="AB3011" s="359"/>
      <c r="AC3011" s="359"/>
      <c r="AD3011" s="359"/>
      <c r="AE3011" s="359"/>
      <c r="AF3011" s="359"/>
      <c r="AG3011" s="359"/>
      <c r="AH3011" s="359"/>
    </row>
    <row r="3012" spans="28:34" x14ac:dyDescent="0.2">
      <c r="AB3012" s="359"/>
      <c r="AC3012" s="359"/>
      <c r="AD3012" s="359"/>
      <c r="AE3012" s="359"/>
      <c r="AF3012" s="359"/>
      <c r="AG3012" s="359"/>
      <c r="AH3012" s="359"/>
    </row>
    <row r="3013" spans="28:34" x14ac:dyDescent="0.2">
      <c r="AB3013" s="359"/>
      <c r="AC3013" s="359"/>
      <c r="AD3013" s="359"/>
      <c r="AE3013" s="359"/>
      <c r="AF3013" s="359"/>
      <c r="AG3013" s="359"/>
      <c r="AH3013" s="359"/>
    </row>
    <row r="3014" spans="28:34" x14ac:dyDescent="0.2">
      <c r="AB3014" s="359"/>
      <c r="AC3014" s="359"/>
      <c r="AD3014" s="359"/>
      <c r="AE3014" s="359"/>
      <c r="AF3014" s="359"/>
      <c r="AG3014" s="359"/>
      <c r="AH3014" s="359"/>
    </row>
    <row r="3015" spans="28:34" x14ac:dyDescent="0.2">
      <c r="AB3015" s="359"/>
      <c r="AC3015" s="359"/>
      <c r="AD3015" s="359"/>
      <c r="AE3015" s="359"/>
      <c r="AF3015" s="359"/>
      <c r="AG3015" s="359"/>
      <c r="AH3015" s="359"/>
    </row>
    <row r="3016" spans="28:34" x14ac:dyDescent="0.2">
      <c r="AB3016" s="359"/>
      <c r="AC3016" s="359"/>
      <c r="AD3016" s="359"/>
      <c r="AE3016" s="359"/>
      <c r="AF3016" s="359"/>
      <c r="AG3016" s="359"/>
      <c r="AH3016" s="359"/>
    </row>
    <row r="3017" spans="28:34" x14ac:dyDescent="0.2">
      <c r="AB3017" s="359"/>
      <c r="AC3017" s="359"/>
      <c r="AD3017" s="359"/>
      <c r="AE3017" s="359"/>
      <c r="AF3017" s="359"/>
      <c r="AG3017" s="359"/>
      <c r="AH3017" s="359"/>
    </row>
    <row r="3018" spans="28:34" x14ac:dyDescent="0.2">
      <c r="AB3018" s="359"/>
      <c r="AC3018" s="359"/>
      <c r="AD3018" s="359"/>
      <c r="AE3018" s="359"/>
      <c r="AF3018" s="359"/>
      <c r="AG3018" s="359"/>
      <c r="AH3018" s="359"/>
    </row>
    <row r="3019" spans="28:34" x14ac:dyDescent="0.2">
      <c r="AB3019" s="359"/>
      <c r="AC3019" s="359"/>
      <c r="AD3019" s="359"/>
      <c r="AE3019" s="359"/>
      <c r="AF3019" s="359"/>
      <c r="AG3019" s="359"/>
      <c r="AH3019" s="359"/>
    </row>
    <row r="3020" spans="28:34" x14ac:dyDescent="0.2">
      <c r="AB3020" s="359"/>
      <c r="AC3020" s="359"/>
      <c r="AD3020" s="359"/>
      <c r="AE3020" s="359"/>
      <c r="AF3020" s="359"/>
      <c r="AG3020" s="359"/>
      <c r="AH3020" s="359"/>
    </row>
    <row r="3021" spans="28:34" x14ac:dyDescent="0.2">
      <c r="AB3021" s="359"/>
      <c r="AC3021" s="359"/>
      <c r="AD3021" s="359"/>
      <c r="AE3021" s="359"/>
      <c r="AF3021" s="359"/>
      <c r="AG3021" s="359"/>
      <c r="AH3021" s="359"/>
    </row>
    <row r="3022" spans="28:34" x14ac:dyDescent="0.2">
      <c r="AB3022" s="359"/>
      <c r="AC3022" s="359"/>
      <c r="AD3022" s="359"/>
      <c r="AE3022" s="359"/>
      <c r="AF3022" s="359"/>
      <c r="AG3022" s="359"/>
      <c r="AH3022" s="359"/>
    </row>
    <row r="3023" spans="28:34" x14ac:dyDescent="0.2">
      <c r="AB3023" s="359"/>
      <c r="AC3023" s="359"/>
      <c r="AD3023" s="359"/>
      <c r="AE3023" s="359"/>
      <c r="AF3023" s="359"/>
      <c r="AG3023" s="359"/>
      <c r="AH3023" s="359"/>
    </row>
    <row r="3024" spans="28:34" x14ac:dyDescent="0.2">
      <c r="AB3024" s="359"/>
      <c r="AC3024" s="359"/>
      <c r="AD3024" s="359"/>
      <c r="AE3024" s="359"/>
      <c r="AF3024" s="359"/>
      <c r="AG3024" s="359"/>
      <c r="AH3024" s="359"/>
    </row>
    <row r="3025" spans="28:34" x14ac:dyDescent="0.2">
      <c r="AB3025" s="359"/>
      <c r="AC3025" s="359"/>
      <c r="AD3025" s="359"/>
      <c r="AE3025" s="359"/>
      <c r="AF3025" s="359"/>
      <c r="AG3025" s="359"/>
      <c r="AH3025" s="359"/>
    </row>
    <row r="3026" spans="28:34" x14ac:dyDescent="0.2">
      <c r="AB3026" s="359"/>
      <c r="AC3026" s="359"/>
      <c r="AD3026" s="359"/>
      <c r="AE3026" s="359"/>
      <c r="AF3026" s="359"/>
      <c r="AG3026" s="359"/>
      <c r="AH3026" s="359"/>
    </row>
    <row r="3027" spans="28:34" x14ac:dyDescent="0.2">
      <c r="AB3027" s="359"/>
      <c r="AC3027" s="359"/>
      <c r="AD3027" s="359"/>
      <c r="AE3027" s="359"/>
      <c r="AF3027" s="359"/>
      <c r="AG3027" s="359"/>
      <c r="AH3027" s="359"/>
    </row>
    <row r="3028" spans="28:34" x14ac:dyDescent="0.2">
      <c r="AB3028" s="359"/>
      <c r="AC3028" s="359"/>
      <c r="AD3028" s="359"/>
      <c r="AE3028" s="359"/>
      <c r="AF3028" s="359"/>
      <c r="AG3028" s="359"/>
      <c r="AH3028" s="359"/>
    </row>
    <row r="3029" spans="28:34" x14ac:dyDescent="0.2">
      <c r="AB3029" s="359"/>
      <c r="AC3029" s="359"/>
      <c r="AD3029" s="359"/>
      <c r="AE3029" s="359"/>
      <c r="AF3029" s="359"/>
      <c r="AG3029" s="359"/>
      <c r="AH3029" s="359"/>
    </row>
    <row r="3030" spans="28:34" x14ac:dyDescent="0.2">
      <c r="AB3030" s="359"/>
      <c r="AC3030" s="359"/>
      <c r="AD3030" s="359"/>
      <c r="AE3030" s="359"/>
      <c r="AF3030" s="359"/>
      <c r="AG3030" s="359"/>
      <c r="AH3030" s="359"/>
    </row>
    <row r="3031" spans="28:34" x14ac:dyDescent="0.2">
      <c r="AB3031" s="359"/>
      <c r="AC3031" s="359"/>
      <c r="AD3031" s="359"/>
      <c r="AE3031" s="359"/>
      <c r="AF3031" s="359"/>
      <c r="AG3031" s="359"/>
      <c r="AH3031" s="359"/>
    </row>
    <row r="3032" spans="28:34" x14ac:dyDescent="0.2">
      <c r="AB3032" s="359"/>
      <c r="AC3032" s="359"/>
      <c r="AD3032" s="359"/>
      <c r="AE3032" s="359"/>
      <c r="AF3032" s="359"/>
      <c r="AG3032" s="359"/>
      <c r="AH3032" s="359"/>
    </row>
    <row r="3033" spans="28:34" x14ac:dyDescent="0.2">
      <c r="AB3033" s="359"/>
      <c r="AC3033" s="359"/>
      <c r="AD3033" s="359"/>
      <c r="AE3033" s="359"/>
      <c r="AF3033" s="359"/>
      <c r="AG3033" s="359"/>
      <c r="AH3033" s="359"/>
    </row>
    <row r="3034" spans="28:34" x14ac:dyDescent="0.2">
      <c r="AB3034" s="359"/>
      <c r="AC3034" s="359"/>
      <c r="AD3034" s="359"/>
      <c r="AE3034" s="359"/>
      <c r="AF3034" s="359"/>
      <c r="AG3034" s="359"/>
      <c r="AH3034" s="359"/>
    </row>
    <row r="3035" spans="28:34" x14ac:dyDescent="0.2">
      <c r="AB3035" s="359"/>
      <c r="AC3035" s="359"/>
      <c r="AD3035" s="359"/>
      <c r="AE3035" s="359"/>
      <c r="AF3035" s="359"/>
      <c r="AG3035" s="359"/>
      <c r="AH3035" s="359"/>
    </row>
    <row r="3036" spans="28:34" x14ac:dyDescent="0.2">
      <c r="AB3036" s="359"/>
      <c r="AC3036" s="359"/>
      <c r="AD3036" s="359"/>
      <c r="AE3036" s="359"/>
      <c r="AF3036" s="359"/>
      <c r="AG3036" s="359"/>
      <c r="AH3036" s="359"/>
    </row>
    <row r="3037" spans="28:34" x14ac:dyDescent="0.2">
      <c r="AB3037" s="359"/>
      <c r="AC3037" s="359"/>
      <c r="AD3037" s="359"/>
      <c r="AE3037" s="359"/>
      <c r="AF3037" s="359"/>
      <c r="AG3037" s="359"/>
      <c r="AH3037" s="359"/>
    </row>
    <row r="3038" spans="28:34" x14ac:dyDescent="0.2">
      <c r="AB3038" s="359"/>
      <c r="AC3038" s="359"/>
      <c r="AD3038" s="359"/>
      <c r="AE3038" s="359"/>
      <c r="AF3038" s="359"/>
      <c r="AG3038" s="359"/>
      <c r="AH3038" s="359"/>
    </row>
    <row r="3039" spans="28:34" x14ac:dyDescent="0.2">
      <c r="AB3039" s="359"/>
      <c r="AC3039" s="359"/>
      <c r="AD3039" s="359"/>
      <c r="AE3039" s="359"/>
      <c r="AF3039" s="359"/>
      <c r="AG3039" s="359"/>
      <c r="AH3039" s="359"/>
    </row>
    <row r="3040" spans="28:34" x14ac:dyDescent="0.2">
      <c r="AB3040" s="359"/>
      <c r="AC3040" s="359"/>
      <c r="AD3040" s="359"/>
      <c r="AE3040" s="359"/>
      <c r="AF3040" s="359"/>
      <c r="AG3040" s="359"/>
      <c r="AH3040" s="359"/>
    </row>
    <row r="3041" spans="28:34" x14ac:dyDescent="0.2">
      <c r="AB3041" s="359"/>
      <c r="AC3041" s="359"/>
      <c r="AD3041" s="359"/>
      <c r="AE3041" s="359"/>
      <c r="AF3041" s="359"/>
      <c r="AG3041" s="359"/>
      <c r="AH3041" s="359"/>
    </row>
    <row r="3042" spans="28:34" x14ac:dyDescent="0.2">
      <c r="AB3042" s="359"/>
      <c r="AC3042" s="359"/>
      <c r="AD3042" s="359"/>
      <c r="AE3042" s="359"/>
      <c r="AF3042" s="359"/>
      <c r="AG3042" s="359"/>
      <c r="AH3042" s="359"/>
    </row>
    <row r="3043" spans="28:34" x14ac:dyDescent="0.2">
      <c r="AB3043" s="359"/>
      <c r="AC3043" s="359"/>
      <c r="AD3043" s="359"/>
      <c r="AE3043" s="359"/>
      <c r="AF3043" s="359"/>
      <c r="AG3043" s="359"/>
      <c r="AH3043" s="359"/>
    </row>
    <row r="3044" spans="28:34" x14ac:dyDescent="0.2">
      <c r="AB3044" s="359"/>
      <c r="AC3044" s="359"/>
      <c r="AD3044" s="359"/>
      <c r="AE3044" s="359"/>
      <c r="AF3044" s="359"/>
      <c r="AG3044" s="359"/>
      <c r="AH3044" s="359"/>
    </row>
    <row r="3045" spans="28:34" x14ac:dyDescent="0.2">
      <c r="AB3045" s="359"/>
      <c r="AC3045" s="359"/>
      <c r="AD3045" s="359"/>
      <c r="AE3045" s="359"/>
      <c r="AF3045" s="359"/>
      <c r="AG3045" s="359"/>
      <c r="AH3045" s="359"/>
    </row>
    <row r="3046" spans="28:34" x14ac:dyDescent="0.2">
      <c r="AB3046" s="359"/>
      <c r="AC3046" s="359"/>
      <c r="AD3046" s="359"/>
      <c r="AE3046" s="359"/>
      <c r="AF3046" s="359"/>
      <c r="AG3046" s="359"/>
      <c r="AH3046" s="359"/>
    </row>
    <row r="3047" spans="28:34" x14ac:dyDescent="0.2">
      <c r="AB3047" s="359"/>
      <c r="AC3047" s="359"/>
      <c r="AD3047" s="359"/>
      <c r="AE3047" s="359"/>
      <c r="AF3047" s="359"/>
      <c r="AG3047" s="359"/>
      <c r="AH3047" s="359"/>
    </row>
    <row r="3048" spans="28:34" x14ac:dyDescent="0.2">
      <c r="AB3048" s="359"/>
      <c r="AC3048" s="359"/>
      <c r="AD3048" s="359"/>
      <c r="AE3048" s="359"/>
      <c r="AF3048" s="359"/>
      <c r="AG3048" s="359"/>
      <c r="AH3048" s="359"/>
    </row>
    <row r="3049" spans="28:34" x14ac:dyDescent="0.2">
      <c r="AB3049" s="359"/>
      <c r="AC3049" s="359"/>
      <c r="AD3049" s="359"/>
      <c r="AE3049" s="359"/>
      <c r="AF3049" s="359"/>
      <c r="AG3049" s="359"/>
      <c r="AH3049" s="359"/>
    </row>
    <row r="3050" spans="28:34" x14ac:dyDescent="0.2">
      <c r="AB3050" s="359"/>
      <c r="AC3050" s="359"/>
      <c r="AD3050" s="359"/>
      <c r="AE3050" s="359"/>
      <c r="AF3050" s="359"/>
      <c r="AG3050" s="359"/>
      <c r="AH3050" s="359"/>
    </row>
    <row r="3051" spans="28:34" x14ac:dyDescent="0.2">
      <c r="AB3051" s="359"/>
      <c r="AC3051" s="359"/>
      <c r="AD3051" s="359"/>
      <c r="AE3051" s="359"/>
      <c r="AF3051" s="359"/>
      <c r="AG3051" s="359"/>
      <c r="AH3051" s="359"/>
    </row>
    <row r="3052" spans="28:34" x14ac:dyDescent="0.2">
      <c r="AB3052" s="359"/>
      <c r="AC3052" s="359"/>
      <c r="AD3052" s="359"/>
      <c r="AE3052" s="359"/>
      <c r="AF3052" s="359"/>
      <c r="AG3052" s="359"/>
      <c r="AH3052" s="359"/>
    </row>
    <row r="3053" spans="28:34" x14ac:dyDescent="0.2">
      <c r="AB3053" s="359"/>
      <c r="AC3053" s="359"/>
      <c r="AD3053" s="359"/>
      <c r="AE3053" s="359"/>
      <c r="AF3053" s="359"/>
      <c r="AG3053" s="359"/>
      <c r="AH3053" s="359"/>
    </row>
    <row r="3054" spans="28:34" x14ac:dyDescent="0.2">
      <c r="AB3054" s="359"/>
      <c r="AC3054" s="359"/>
      <c r="AD3054" s="359"/>
      <c r="AE3054" s="359"/>
      <c r="AF3054" s="359"/>
      <c r="AG3054" s="359"/>
      <c r="AH3054" s="359"/>
    </row>
    <row r="3055" spans="28:34" x14ac:dyDescent="0.2">
      <c r="AB3055" s="359"/>
      <c r="AC3055" s="359"/>
      <c r="AD3055" s="359"/>
      <c r="AE3055" s="359"/>
      <c r="AF3055" s="359"/>
      <c r="AG3055" s="359"/>
      <c r="AH3055" s="359"/>
    </row>
    <row r="3056" spans="28:34" x14ac:dyDescent="0.2">
      <c r="AB3056" s="359"/>
      <c r="AC3056" s="359"/>
      <c r="AD3056" s="359"/>
      <c r="AE3056" s="359"/>
      <c r="AF3056" s="359"/>
      <c r="AG3056" s="359"/>
      <c r="AH3056" s="359"/>
    </row>
    <row r="3057" spans="28:34" x14ac:dyDescent="0.2">
      <c r="AB3057" s="359"/>
      <c r="AC3057" s="359"/>
      <c r="AD3057" s="359"/>
      <c r="AE3057" s="359"/>
      <c r="AF3057" s="359"/>
      <c r="AG3057" s="359"/>
      <c r="AH3057" s="359"/>
    </row>
    <row r="3058" spans="28:34" x14ac:dyDescent="0.2">
      <c r="AB3058" s="359"/>
      <c r="AC3058" s="359"/>
      <c r="AD3058" s="359"/>
      <c r="AE3058" s="359"/>
      <c r="AF3058" s="359"/>
      <c r="AG3058" s="359"/>
      <c r="AH3058" s="359"/>
    </row>
    <row r="3059" spans="28:34" x14ac:dyDescent="0.2">
      <c r="AB3059" s="359"/>
      <c r="AC3059" s="359"/>
      <c r="AD3059" s="359"/>
      <c r="AE3059" s="359"/>
      <c r="AF3059" s="359"/>
      <c r="AG3059" s="359"/>
      <c r="AH3059" s="359"/>
    </row>
    <row r="3060" spans="28:34" x14ac:dyDescent="0.2">
      <c r="AB3060" s="359"/>
      <c r="AC3060" s="359"/>
      <c r="AD3060" s="359"/>
      <c r="AE3060" s="359"/>
      <c r="AF3060" s="359"/>
      <c r="AG3060" s="359"/>
      <c r="AH3060" s="359"/>
    </row>
    <row r="3061" spans="28:34" x14ac:dyDescent="0.2">
      <c r="AB3061" s="359"/>
      <c r="AC3061" s="359"/>
      <c r="AD3061" s="359"/>
      <c r="AE3061" s="359"/>
      <c r="AF3061" s="359"/>
      <c r="AG3061" s="359"/>
      <c r="AH3061" s="359"/>
    </row>
    <row r="3062" spans="28:34" x14ac:dyDescent="0.2">
      <c r="AB3062" s="359"/>
      <c r="AC3062" s="359"/>
      <c r="AD3062" s="359"/>
      <c r="AE3062" s="359"/>
      <c r="AF3062" s="359"/>
      <c r="AG3062" s="359"/>
      <c r="AH3062" s="359"/>
    </row>
    <row r="3063" spans="28:34" x14ac:dyDescent="0.2">
      <c r="AB3063" s="359"/>
      <c r="AC3063" s="359"/>
      <c r="AD3063" s="359"/>
      <c r="AE3063" s="359"/>
      <c r="AF3063" s="359"/>
      <c r="AG3063" s="359"/>
      <c r="AH3063" s="359"/>
    </row>
    <row r="3064" spans="28:34" x14ac:dyDescent="0.2">
      <c r="AB3064" s="359"/>
      <c r="AC3064" s="359"/>
      <c r="AD3064" s="359"/>
      <c r="AE3064" s="359"/>
      <c r="AF3064" s="359"/>
      <c r="AG3064" s="359"/>
      <c r="AH3064" s="359"/>
    </row>
    <row r="3065" spans="28:34" x14ac:dyDescent="0.2">
      <c r="AB3065" s="359"/>
      <c r="AC3065" s="359"/>
      <c r="AD3065" s="359"/>
      <c r="AE3065" s="359"/>
      <c r="AF3065" s="359"/>
      <c r="AG3065" s="359"/>
      <c r="AH3065" s="359"/>
    </row>
    <row r="3066" spans="28:34" x14ac:dyDescent="0.2">
      <c r="AB3066" s="359"/>
      <c r="AC3066" s="359"/>
      <c r="AD3066" s="359"/>
      <c r="AE3066" s="359"/>
      <c r="AF3066" s="359"/>
      <c r="AG3066" s="359"/>
      <c r="AH3066" s="359"/>
    </row>
    <row r="3067" spans="28:34" x14ac:dyDescent="0.2">
      <c r="AB3067" s="359"/>
      <c r="AC3067" s="359"/>
      <c r="AD3067" s="359"/>
      <c r="AE3067" s="359"/>
      <c r="AF3067" s="359"/>
      <c r="AG3067" s="359"/>
      <c r="AH3067" s="359"/>
    </row>
    <row r="3068" spans="28:34" x14ac:dyDescent="0.2">
      <c r="AB3068" s="359"/>
      <c r="AC3068" s="359"/>
      <c r="AD3068" s="359"/>
      <c r="AE3068" s="359"/>
      <c r="AF3068" s="359"/>
      <c r="AG3068" s="359"/>
      <c r="AH3068" s="359"/>
    </row>
    <row r="3069" spans="28:34" x14ac:dyDescent="0.2">
      <c r="AB3069" s="359"/>
      <c r="AC3069" s="359"/>
      <c r="AD3069" s="359"/>
      <c r="AE3069" s="359"/>
      <c r="AF3069" s="359"/>
      <c r="AG3069" s="359"/>
      <c r="AH3069" s="359"/>
    </row>
    <row r="3070" spans="28:34" x14ac:dyDescent="0.2">
      <c r="AB3070" s="359"/>
      <c r="AC3070" s="359"/>
      <c r="AD3070" s="359"/>
      <c r="AE3070" s="359"/>
      <c r="AF3070" s="359"/>
      <c r="AG3070" s="359"/>
      <c r="AH3070" s="359"/>
    </row>
    <row r="3071" spans="28:34" x14ac:dyDescent="0.2">
      <c r="AB3071" s="359"/>
      <c r="AC3071" s="359"/>
      <c r="AD3071" s="359"/>
      <c r="AE3071" s="359"/>
      <c r="AF3071" s="359"/>
      <c r="AG3071" s="359"/>
      <c r="AH3071" s="359"/>
    </row>
    <row r="3072" spans="28:34" x14ac:dyDescent="0.2">
      <c r="AB3072" s="359"/>
      <c r="AC3072" s="359"/>
      <c r="AD3072" s="359"/>
      <c r="AE3072" s="359"/>
      <c r="AF3072" s="359"/>
      <c r="AG3072" s="359"/>
      <c r="AH3072" s="359"/>
    </row>
    <row r="3073" spans="28:34" x14ac:dyDescent="0.2">
      <c r="AB3073" s="359"/>
      <c r="AC3073" s="359"/>
      <c r="AD3073" s="359"/>
      <c r="AE3073" s="359"/>
      <c r="AF3073" s="359"/>
      <c r="AG3073" s="359"/>
      <c r="AH3073" s="359"/>
    </row>
    <row r="3074" spans="28:34" x14ac:dyDescent="0.2">
      <c r="AB3074" s="359"/>
      <c r="AC3074" s="359"/>
      <c r="AD3074" s="359"/>
      <c r="AE3074" s="359"/>
      <c r="AF3074" s="359"/>
      <c r="AG3074" s="359"/>
      <c r="AH3074" s="359"/>
    </row>
    <row r="3075" spans="28:34" x14ac:dyDescent="0.2">
      <c r="AB3075" s="359"/>
      <c r="AC3075" s="359"/>
      <c r="AD3075" s="359"/>
      <c r="AE3075" s="359"/>
      <c r="AF3075" s="359"/>
      <c r="AG3075" s="359"/>
      <c r="AH3075" s="359"/>
    </row>
    <row r="3076" spans="28:34" x14ac:dyDescent="0.2">
      <c r="AB3076" s="359"/>
      <c r="AC3076" s="359"/>
      <c r="AD3076" s="359"/>
      <c r="AE3076" s="359"/>
      <c r="AF3076" s="359"/>
      <c r="AG3076" s="359"/>
      <c r="AH3076" s="359"/>
    </row>
    <row r="3077" spans="28:34" x14ac:dyDescent="0.2">
      <c r="AB3077" s="359"/>
      <c r="AC3077" s="359"/>
      <c r="AD3077" s="359"/>
      <c r="AE3077" s="359"/>
      <c r="AF3077" s="359"/>
      <c r="AG3077" s="359"/>
      <c r="AH3077" s="359"/>
    </row>
    <row r="3078" spans="28:34" x14ac:dyDescent="0.2">
      <c r="AB3078" s="359"/>
      <c r="AC3078" s="359"/>
      <c r="AD3078" s="359"/>
      <c r="AE3078" s="359"/>
      <c r="AF3078" s="359"/>
      <c r="AG3078" s="359"/>
      <c r="AH3078" s="359"/>
    </row>
    <row r="3079" spans="28:34" x14ac:dyDescent="0.2">
      <c r="AB3079" s="359"/>
      <c r="AC3079" s="359"/>
      <c r="AD3079" s="359"/>
      <c r="AE3079" s="359"/>
      <c r="AF3079" s="359"/>
      <c r="AG3079" s="359"/>
      <c r="AH3079" s="359"/>
    </row>
    <row r="3080" spans="28:34" x14ac:dyDescent="0.2">
      <c r="AB3080" s="359"/>
      <c r="AC3080" s="359"/>
      <c r="AD3080" s="359"/>
      <c r="AE3080" s="359"/>
      <c r="AF3080" s="359"/>
      <c r="AG3080" s="359"/>
      <c r="AH3080" s="359"/>
    </row>
    <row r="3081" spans="28:34" x14ac:dyDescent="0.2">
      <c r="AB3081" s="359"/>
      <c r="AC3081" s="359"/>
      <c r="AD3081" s="359"/>
      <c r="AE3081" s="359"/>
      <c r="AF3081" s="359"/>
      <c r="AG3081" s="359"/>
      <c r="AH3081" s="359"/>
    </row>
    <row r="3082" spans="28:34" x14ac:dyDescent="0.2">
      <c r="AB3082" s="359"/>
      <c r="AC3082" s="359"/>
      <c r="AD3082" s="359"/>
      <c r="AE3082" s="359"/>
      <c r="AF3082" s="359"/>
      <c r="AG3082" s="359"/>
      <c r="AH3082" s="359"/>
    </row>
    <row r="3083" spans="28:34" x14ac:dyDescent="0.2">
      <c r="AB3083" s="359"/>
      <c r="AC3083" s="359"/>
      <c r="AD3083" s="359"/>
      <c r="AE3083" s="359"/>
      <c r="AF3083" s="359"/>
      <c r="AG3083" s="359"/>
      <c r="AH3083" s="359"/>
    </row>
    <row r="3084" spans="28:34" x14ac:dyDescent="0.2">
      <c r="AB3084" s="359"/>
      <c r="AC3084" s="359"/>
      <c r="AD3084" s="359"/>
      <c r="AE3084" s="359"/>
      <c r="AF3084" s="359"/>
      <c r="AG3084" s="359"/>
      <c r="AH3084" s="359"/>
    </row>
    <row r="3085" spans="28:34" x14ac:dyDescent="0.2">
      <c r="AB3085" s="359"/>
      <c r="AC3085" s="359"/>
      <c r="AD3085" s="359"/>
      <c r="AE3085" s="359"/>
      <c r="AF3085" s="359"/>
      <c r="AG3085" s="359"/>
      <c r="AH3085" s="359"/>
    </row>
    <row r="3086" spans="28:34" x14ac:dyDescent="0.2">
      <c r="AB3086" s="359"/>
      <c r="AC3086" s="359"/>
      <c r="AD3086" s="359"/>
      <c r="AE3086" s="359"/>
      <c r="AF3086" s="359"/>
      <c r="AG3086" s="359"/>
      <c r="AH3086" s="359"/>
    </row>
    <row r="3087" spans="28:34" x14ac:dyDescent="0.2">
      <c r="AB3087" s="359"/>
      <c r="AC3087" s="359"/>
      <c r="AD3087" s="359"/>
      <c r="AE3087" s="359"/>
      <c r="AF3087" s="359"/>
      <c r="AG3087" s="359"/>
      <c r="AH3087" s="359"/>
    </row>
    <row r="3088" spans="28:34" x14ac:dyDescent="0.2">
      <c r="AB3088" s="359"/>
      <c r="AC3088" s="359"/>
      <c r="AD3088" s="359"/>
      <c r="AE3088" s="359"/>
      <c r="AF3088" s="359"/>
      <c r="AG3088" s="359"/>
      <c r="AH3088" s="359"/>
    </row>
    <row r="3089" spans="28:34" x14ac:dyDescent="0.2">
      <c r="AB3089" s="359"/>
      <c r="AC3089" s="359"/>
      <c r="AD3089" s="359"/>
      <c r="AE3089" s="359"/>
      <c r="AF3089" s="359"/>
      <c r="AG3089" s="359"/>
      <c r="AH3089" s="359"/>
    </row>
    <row r="3090" spans="28:34" x14ac:dyDescent="0.2">
      <c r="AB3090" s="359"/>
      <c r="AC3090" s="359"/>
      <c r="AD3090" s="359"/>
      <c r="AE3090" s="359"/>
      <c r="AF3090" s="359"/>
      <c r="AG3090" s="359"/>
      <c r="AH3090" s="359"/>
    </row>
    <row r="3091" spans="28:34" x14ac:dyDescent="0.2">
      <c r="AB3091" s="359"/>
      <c r="AC3091" s="359"/>
      <c r="AD3091" s="359"/>
      <c r="AE3091" s="359"/>
      <c r="AF3091" s="359"/>
      <c r="AG3091" s="359"/>
      <c r="AH3091" s="359"/>
    </row>
    <row r="3092" spans="28:34" x14ac:dyDescent="0.2">
      <c r="AB3092" s="359"/>
      <c r="AC3092" s="359"/>
      <c r="AD3092" s="359"/>
      <c r="AE3092" s="359"/>
      <c r="AF3092" s="359"/>
      <c r="AG3092" s="359"/>
      <c r="AH3092" s="359"/>
    </row>
    <row r="3093" spans="28:34" x14ac:dyDescent="0.2">
      <c r="AB3093" s="359"/>
      <c r="AC3093" s="359"/>
      <c r="AD3093" s="359"/>
      <c r="AE3093" s="359"/>
      <c r="AF3093" s="359"/>
      <c r="AG3093" s="359"/>
      <c r="AH3093" s="359"/>
    </row>
    <row r="3094" spans="28:34" x14ac:dyDescent="0.2">
      <c r="AB3094" s="359"/>
      <c r="AC3094" s="359"/>
      <c r="AD3094" s="359"/>
      <c r="AE3094" s="359"/>
      <c r="AF3094" s="359"/>
      <c r="AG3094" s="359"/>
      <c r="AH3094" s="359"/>
    </row>
    <row r="3095" spans="28:34" x14ac:dyDescent="0.2">
      <c r="AB3095" s="359"/>
      <c r="AC3095" s="359"/>
      <c r="AD3095" s="359"/>
      <c r="AE3095" s="359"/>
      <c r="AF3095" s="359"/>
      <c r="AG3095" s="359"/>
      <c r="AH3095" s="359"/>
    </row>
    <row r="3096" spans="28:34" x14ac:dyDescent="0.2">
      <c r="AB3096" s="359"/>
      <c r="AC3096" s="359"/>
      <c r="AD3096" s="359"/>
      <c r="AE3096" s="359"/>
      <c r="AF3096" s="359"/>
      <c r="AG3096" s="359"/>
      <c r="AH3096" s="359"/>
    </row>
    <row r="3097" spans="28:34" x14ac:dyDescent="0.2">
      <c r="AB3097" s="359"/>
      <c r="AC3097" s="359"/>
      <c r="AD3097" s="359"/>
      <c r="AE3097" s="359"/>
      <c r="AF3097" s="359"/>
      <c r="AG3097" s="359"/>
      <c r="AH3097" s="359"/>
    </row>
    <row r="3098" spans="28:34" x14ac:dyDescent="0.2">
      <c r="AB3098" s="359"/>
      <c r="AC3098" s="359"/>
      <c r="AD3098" s="359"/>
      <c r="AE3098" s="359"/>
      <c r="AF3098" s="359"/>
      <c r="AG3098" s="359"/>
      <c r="AH3098" s="359"/>
    </row>
    <row r="3099" spans="28:34" x14ac:dyDescent="0.2">
      <c r="AB3099" s="359"/>
      <c r="AC3099" s="359"/>
      <c r="AD3099" s="359"/>
      <c r="AE3099" s="359"/>
      <c r="AF3099" s="359"/>
      <c r="AG3099" s="359"/>
      <c r="AH3099" s="359"/>
    </row>
    <row r="3100" spans="28:34" x14ac:dyDescent="0.2">
      <c r="AB3100" s="359"/>
      <c r="AC3100" s="359"/>
      <c r="AD3100" s="359"/>
      <c r="AE3100" s="359"/>
      <c r="AF3100" s="359"/>
      <c r="AG3100" s="359"/>
      <c r="AH3100" s="359"/>
    </row>
    <row r="3101" spans="28:34" x14ac:dyDescent="0.2">
      <c r="AB3101" s="359"/>
      <c r="AC3101" s="359"/>
      <c r="AD3101" s="359"/>
      <c r="AE3101" s="359"/>
      <c r="AF3101" s="359"/>
      <c r="AG3101" s="359"/>
      <c r="AH3101" s="359"/>
    </row>
    <row r="3102" spans="28:34" x14ac:dyDescent="0.2">
      <c r="AB3102" s="359"/>
      <c r="AC3102" s="359"/>
      <c r="AD3102" s="359"/>
      <c r="AE3102" s="359"/>
      <c r="AF3102" s="359"/>
      <c r="AG3102" s="359"/>
      <c r="AH3102" s="359"/>
    </row>
    <row r="3103" spans="28:34" x14ac:dyDescent="0.2">
      <c r="AB3103" s="359"/>
      <c r="AC3103" s="359"/>
      <c r="AD3103" s="359"/>
      <c r="AE3103" s="359"/>
      <c r="AF3103" s="359"/>
      <c r="AG3103" s="359"/>
      <c r="AH3103" s="359"/>
    </row>
    <row r="3104" spans="28:34" x14ac:dyDescent="0.2">
      <c r="AB3104" s="359"/>
      <c r="AC3104" s="359"/>
      <c r="AD3104" s="359"/>
      <c r="AE3104" s="359"/>
      <c r="AF3104" s="359"/>
      <c r="AG3104" s="359"/>
      <c r="AH3104" s="359"/>
    </row>
    <row r="3105" spans="28:34" x14ac:dyDescent="0.2">
      <c r="AB3105" s="359"/>
      <c r="AC3105" s="359"/>
      <c r="AD3105" s="359"/>
      <c r="AE3105" s="359"/>
      <c r="AF3105" s="359"/>
      <c r="AG3105" s="359"/>
      <c r="AH3105" s="359"/>
    </row>
    <row r="3106" spans="28:34" x14ac:dyDescent="0.2">
      <c r="AB3106" s="359"/>
      <c r="AC3106" s="359"/>
      <c r="AD3106" s="359"/>
      <c r="AE3106" s="359"/>
      <c r="AF3106" s="359"/>
      <c r="AG3106" s="359"/>
      <c r="AH3106" s="359"/>
    </row>
    <row r="3107" spans="28:34" x14ac:dyDescent="0.2">
      <c r="AB3107" s="359"/>
      <c r="AC3107" s="359"/>
      <c r="AD3107" s="359"/>
      <c r="AE3107" s="359"/>
      <c r="AF3107" s="359"/>
      <c r="AG3107" s="359"/>
      <c r="AH3107" s="359"/>
    </row>
    <row r="3108" spans="28:34" x14ac:dyDescent="0.2">
      <c r="AB3108" s="359"/>
      <c r="AC3108" s="359"/>
      <c r="AD3108" s="359"/>
      <c r="AE3108" s="359"/>
      <c r="AF3108" s="359"/>
      <c r="AG3108" s="359"/>
      <c r="AH3108" s="359"/>
    </row>
    <row r="3109" spans="28:34" x14ac:dyDescent="0.2">
      <c r="AB3109" s="359"/>
      <c r="AC3109" s="359"/>
      <c r="AD3109" s="359"/>
      <c r="AE3109" s="359"/>
      <c r="AF3109" s="359"/>
      <c r="AG3109" s="359"/>
      <c r="AH3109" s="359"/>
    </row>
    <row r="3110" spans="28:34" x14ac:dyDescent="0.2">
      <c r="AB3110" s="359"/>
      <c r="AC3110" s="359"/>
      <c r="AD3110" s="359"/>
      <c r="AE3110" s="359"/>
      <c r="AF3110" s="359"/>
      <c r="AG3110" s="359"/>
      <c r="AH3110" s="359"/>
    </row>
    <row r="3111" spans="28:34" x14ac:dyDescent="0.2">
      <c r="AB3111" s="359"/>
      <c r="AC3111" s="359"/>
      <c r="AD3111" s="359"/>
      <c r="AE3111" s="359"/>
      <c r="AF3111" s="359"/>
      <c r="AG3111" s="359"/>
      <c r="AH3111" s="359"/>
    </row>
    <row r="3112" spans="28:34" x14ac:dyDescent="0.2">
      <c r="AB3112" s="359"/>
      <c r="AC3112" s="359"/>
      <c r="AD3112" s="359"/>
      <c r="AE3112" s="359"/>
      <c r="AF3112" s="359"/>
      <c r="AG3112" s="359"/>
      <c r="AH3112" s="359"/>
    </row>
    <row r="3113" spans="28:34" x14ac:dyDescent="0.2">
      <c r="AB3113" s="359"/>
      <c r="AC3113" s="359"/>
      <c r="AD3113" s="359"/>
      <c r="AE3113" s="359"/>
      <c r="AF3113" s="359"/>
      <c r="AG3113" s="359"/>
      <c r="AH3113" s="359"/>
    </row>
    <row r="3114" spans="28:34" x14ac:dyDescent="0.2">
      <c r="AB3114" s="359"/>
      <c r="AC3114" s="359"/>
      <c r="AD3114" s="359"/>
      <c r="AE3114" s="359"/>
      <c r="AF3114" s="359"/>
      <c r="AG3114" s="359"/>
      <c r="AH3114" s="359"/>
    </row>
    <row r="3115" spans="28:34" x14ac:dyDescent="0.2">
      <c r="AB3115" s="359"/>
      <c r="AC3115" s="359"/>
      <c r="AD3115" s="359"/>
      <c r="AE3115" s="359"/>
      <c r="AF3115" s="359"/>
      <c r="AG3115" s="359"/>
      <c r="AH3115" s="359"/>
    </row>
    <row r="3116" spans="28:34" x14ac:dyDescent="0.2">
      <c r="AB3116" s="359"/>
      <c r="AC3116" s="359"/>
      <c r="AD3116" s="359"/>
      <c r="AE3116" s="359"/>
      <c r="AF3116" s="359"/>
      <c r="AG3116" s="359"/>
      <c r="AH3116" s="359"/>
    </row>
    <row r="3117" spans="28:34" x14ac:dyDescent="0.2">
      <c r="AB3117" s="359"/>
      <c r="AC3117" s="359"/>
      <c r="AD3117" s="359"/>
      <c r="AE3117" s="359"/>
      <c r="AF3117" s="359"/>
      <c r="AG3117" s="359"/>
      <c r="AH3117" s="359"/>
    </row>
    <row r="3118" spans="28:34" x14ac:dyDescent="0.2">
      <c r="AB3118" s="359"/>
      <c r="AC3118" s="359"/>
      <c r="AD3118" s="359"/>
      <c r="AE3118" s="359"/>
      <c r="AF3118" s="359"/>
      <c r="AG3118" s="359"/>
      <c r="AH3118" s="359"/>
    </row>
    <row r="3119" spans="28:34" x14ac:dyDescent="0.2">
      <c r="AB3119" s="359"/>
      <c r="AC3119" s="359"/>
      <c r="AD3119" s="359"/>
      <c r="AE3119" s="359"/>
      <c r="AF3119" s="359"/>
      <c r="AG3119" s="359"/>
      <c r="AH3119" s="359"/>
    </row>
    <row r="3120" spans="28:34" x14ac:dyDescent="0.2">
      <c r="AB3120" s="359"/>
      <c r="AC3120" s="359"/>
      <c r="AD3120" s="359"/>
      <c r="AE3120" s="359"/>
      <c r="AF3120" s="359"/>
      <c r="AG3120" s="359"/>
      <c r="AH3120" s="359"/>
    </row>
    <row r="3121" spans="28:34" x14ac:dyDescent="0.2">
      <c r="AB3121" s="359"/>
      <c r="AC3121" s="359"/>
      <c r="AD3121" s="359"/>
      <c r="AE3121" s="359"/>
      <c r="AF3121" s="359"/>
      <c r="AG3121" s="359"/>
      <c r="AH3121" s="359"/>
    </row>
    <row r="3122" spans="28:34" x14ac:dyDescent="0.2">
      <c r="AB3122" s="359"/>
      <c r="AC3122" s="359"/>
      <c r="AD3122" s="359"/>
      <c r="AE3122" s="359"/>
      <c r="AF3122" s="359"/>
      <c r="AG3122" s="359"/>
      <c r="AH3122" s="359"/>
    </row>
    <row r="3123" spans="28:34" x14ac:dyDescent="0.2">
      <c r="AB3123" s="359"/>
      <c r="AC3123" s="359"/>
      <c r="AD3123" s="359"/>
      <c r="AE3123" s="359"/>
      <c r="AF3123" s="359"/>
      <c r="AG3123" s="359"/>
      <c r="AH3123" s="359"/>
    </row>
    <row r="3124" spans="28:34" x14ac:dyDescent="0.2">
      <c r="AB3124" s="359"/>
      <c r="AC3124" s="359"/>
      <c r="AD3124" s="359"/>
      <c r="AE3124" s="359"/>
      <c r="AF3124" s="359"/>
      <c r="AG3124" s="359"/>
      <c r="AH3124" s="359"/>
    </row>
    <row r="3125" spans="28:34" x14ac:dyDescent="0.2">
      <c r="AB3125" s="359"/>
      <c r="AC3125" s="359"/>
      <c r="AD3125" s="359"/>
      <c r="AE3125" s="359"/>
      <c r="AF3125" s="359"/>
      <c r="AG3125" s="359"/>
      <c r="AH3125" s="359"/>
    </row>
    <row r="3126" spans="28:34" x14ac:dyDescent="0.2">
      <c r="AB3126" s="359"/>
      <c r="AC3126" s="359"/>
      <c r="AD3126" s="359"/>
      <c r="AE3126" s="359"/>
      <c r="AF3126" s="359"/>
      <c r="AG3126" s="359"/>
      <c r="AH3126" s="359"/>
    </row>
    <row r="3127" spans="28:34" x14ac:dyDescent="0.2">
      <c r="AB3127" s="359"/>
      <c r="AC3127" s="359"/>
      <c r="AD3127" s="359"/>
      <c r="AE3127" s="359"/>
      <c r="AF3127" s="359"/>
      <c r="AG3127" s="359"/>
      <c r="AH3127" s="359"/>
    </row>
    <row r="3128" spans="28:34" x14ac:dyDescent="0.2">
      <c r="AB3128" s="359"/>
      <c r="AC3128" s="359"/>
      <c r="AD3128" s="359"/>
      <c r="AE3128" s="359"/>
      <c r="AF3128" s="359"/>
      <c r="AG3128" s="359"/>
      <c r="AH3128" s="359"/>
    </row>
    <row r="3129" spans="28:34" x14ac:dyDescent="0.2">
      <c r="AB3129" s="359"/>
      <c r="AC3129" s="359"/>
      <c r="AD3129" s="359"/>
      <c r="AE3129" s="359"/>
      <c r="AF3129" s="359"/>
      <c r="AG3129" s="359"/>
      <c r="AH3129" s="359"/>
    </row>
    <row r="3130" spans="28:34" x14ac:dyDescent="0.2">
      <c r="AB3130" s="359"/>
      <c r="AC3130" s="359"/>
      <c r="AD3130" s="359"/>
      <c r="AE3130" s="359"/>
      <c r="AF3130" s="359"/>
      <c r="AG3130" s="359"/>
      <c r="AH3130" s="359"/>
    </row>
    <row r="3131" spans="28:34" x14ac:dyDescent="0.2">
      <c r="AB3131" s="359"/>
      <c r="AC3131" s="359"/>
      <c r="AD3131" s="359"/>
      <c r="AE3131" s="359"/>
      <c r="AF3131" s="359"/>
      <c r="AG3131" s="359"/>
      <c r="AH3131" s="359"/>
    </row>
    <row r="3132" spans="28:34" x14ac:dyDescent="0.2">
      <c r="AB3132" s="359"/>
      <c r="AC3132" s="359"/>
      <c r="AD3132" s="359"/>
      <c r="AE3132" s="359"/>
      <c r="AF3132" s="359"/>
      <c r="AG3132" s="359"/>
      <c r="AH3132" s="359"/>
    </row>
    <row r="3133" spans="28:34" x14ac:dyDescent="0.2">
      <c r="AB3133" s="359"/>
      <c r="AC3133" s="359"/>
      <c r="AD3133" s="359"/>
      <c r="AE3133" s="359"/>
      <c r="AF3133" s="359"/>
      <c r="AG3133" s="359"/>
      <c r="AH3133" s="359"/>
    </row>
    <row r="3134" spans="28:34" x14ac:dyDescent="0.2">
      <c r="AB3134" s="359"/>
      <c r="AC3134" s="359"/>
      <c r="AD3134" s="359"/>
      <c r="AE3134" s="359"/>
      <c r="AF3134" s="359"/>
      <c r="AG3134" s="359"/>
      <c r="AH3134" s="359"/>
    </row>
    <row r="3135" spans="28:34" x14ac:dyDescent="0.2">
      <c r="AB3135" s="359"/>
      <c r="AC3135" s="359"/>
      <c r="AD3135" s="359"/>
      <c r="AE3135" s="359"/>
      <c r="AF3135" s="359"/>
      <c r="AG3135" s="359"/>
      <c r="AH3135" s="359"/>
    </row>
    <row r="3136" spans="28:34" x14ac:dyDescent="0.2">
      <c r="AB3136" s="359"/>
      <c r="AC3136" s="359"/>
      <c r="AD3136" s="359"/>
      <c r="AE3136" s="359"/>
      <c r="AF3136" s="359"/>
      <c r="AG3136" s="359"/>
      <c r="AH3136" s="359"/>
    </row>
    <row r="3137" spans="28:34" x14ac:dyDescent="0.2">
      <c r="AB3137" s="359"/>
      <c r="AC3137" s="359"/>
      <c r="AD3137" s="359"/>
      <c r="AE3137" s="359"/>
      <c r="AF3137" s="359"/>
      <c r="AG3137" s="359"/>
      <c r="AH3137" s="359"/>
    </row>
    <row r="3138" spans="28:34" x14ac:dyDescent="0.2">
      <c r="AB3138" s="359"/>
      <c r="AC3138" s="359"/>
      <c r="AD3138" s="359"/>
      <c r="AE3138" s="359"/>
      <c r="AF3138" s="359"/>
      <c r="AG3138" s="359"/>
      <c r="AH3138" s="359"/>
    </row>
    <row r="3139" spans="28:34" x14ac:dyDescent="0.2">
      <c r="AB3139" s="359"/>
      <c r="AC3139" s="359"/>
      <c r="AD3139" s="359"/>
      <c r="AE3139" s="359"/>
      <c r="AF3139" s="359"/>
      <c r="AG3139" s="359"/>
      <c r="AH3139" s="359"/>
    </row>
    <row r="3140" spans="28:34" x14ac:dyDescent="0.2">
      <c r="AB3140" s="359"/>
      <c r="AC3140" s="359"/>
      <c r="AD3140" s="359"/>
      <c r="AE3140" s="359"/>
      <c r="AF3140" s="359"/>
      <c r="AG3140" s="359"/>
      <c r="AH3140" s="359"/>
    </row>
    <row r="3141" spans="28:34" x14ac:dyDescent="0.2">
      <c r="AB3141" s="359"/>
      <c r="AC3141" s="359"/>
      <c r="AD3141" s="359"/>
      <c r="AE3141" s="359"/>
      <c r="AF3141" s="359"/>
      <c r="AG3141" s="359"/>
      <c r="AH3141" s="359"/>
    </row>
    <row r="3142" spans="28:34" x14ac:dyDescent="0.2">
      <c r="AB3142" s="359"/>
      <c r="AC3142" s="359"/>
      <c r="AD3142" s="359"/>
      <c r="AE3142" s="359"/>
      <c r="AF3142" s="359"/>
      <c r="AG3142" s="359"/>
      <c r="AH3142" s="359"/>
    </row>
    <row r="3143" spans="28:34" x14ac:dyDescent="0.2">
      <c r="AB3143" s="359"/>
      <c r="AC3143" s="359"/>
      <c r="AD3143" s="359"/>
      <c r="AE3143" s="359"/>
      <c r="AF3143" s="359"/>
      <c r="AG3143" s="359"/>
      <c r="AH3143" s="359"/>
    </row>
    <row r="3144" spans="28:34" x14ac:dyDescent="0.2">
      <c r="AB3144" s="359"/>
      <c r="AC3144" s="359"/>
      <c r="AD3144" s="359"/>
      <c r="AE3144" s="359"/>
      <c r="AF3144" s="359"/>
      <c r="AG3144" s="359"/>
      <c r="AH3144" s="359"/>
    </row>
    <row r="3145" spans="28:34" x14ac:dyDescent="0.2">
      <c r="AB3145" s="359"/>
      <c r="AC3145" s="359"/>
      <c r="AD3145" s="359"/>
      <c r="AE3145" s="359"/>
      <c r="AF3145" s="359"/>
      <c r="AG3145" s="359"/>
      <c r="AH3145" s="359"/>
    </row>
    <row r="3146" spans="28:34" x14ac:dyDescent="0.2">
      <c r="AB3146" s="359"/>
      <c r="AC3146" s="359"/>
      <c r="AD3146" s="359"/>
      <c r="AE3146" s="359"/>
      <c r="AF3146" s="359"/>
      <c r="AG3146" s="359"/>
      <c r="AH3146" s="359"/>
    </row>
    <row r="3147" spans="28:34" x14ac:dyDescent="0.2">
      <c r="AB3147" s="359"/>
      <c r="AC3147" s="359"/>
      <c r="AD3147" s="359"/>
      <c r="AE3147" s="359"/>
      <c r="AF3147" s="359"/>
      <c r="AG3147" s="359"/>
      <c r="AH3147" s="359"/>
    </row>
    <row r="3148" spans="28:34" x14ac:dyDescent="0.2">
      <c r="AB3148" s="359"/>
      <c r="AC3148" s="359"/>
      <c r="AD3148" s="359"/>
      <c r="AE3148" s="359"/>
      <c r="AF3148" s="359"/>
      <c r="AG3148" s="359"/>
      <c r="AH3148" s="359"/>
    </row>
    <row r="3149" spans="28:34" x14ac:dyDescent="0.2">
      <c r="AB3149" s="359"/>
      <c r="AC3149" s="359"/>
      <c r="AD3149" s="359"/>
      <c r="AE3149" s="359"/>
      <c r="AF3149" s="359"/>
      <c r="AG3149" s="359"/>
      <c r="AH3149" s="359"/>
    </row>
    <row r="3150" spans="28:34" x14ac:dyDescent="0.2">
      <c r="AB3150" s="359"/>
      <c r="AC3150" s="359"/>
      <c r="AD3150" s="359"/>
      <c r="AE3150" s="359"/>
      <c r="AF3150" s="359"/>
      <c r="AG3150" s="359"/>
      <c r="AH3150" s="359"/>
    </row>
    <row r="3151" spans="28:34" x14ac:dyDescent="0.2">
      <c r="AB3151" s="359"/>
      <c r="AC3151" s="359"/>
      <c r="AD3151" s="359"/>
      <c r="AE3151" s="359"/>
      <c r="AF3151" s="359"/>
      <c r="AG3151" s="359"/>
      <c r="AH3151" s="359"/>
    </row>
    <row r="3152" spans="28:34" x14ac:dyDescent="0.2">
      <c r="AB3152" s="359"/>
      <c r="AC3152" s="359"/>
      <c r="AD3152" s="359"/>
      <c r="AE3152" s="359"/>
      <c r="AF3152" s="359"/>
      <c r="AG3152" s="359"/>
      <c r="AH3152" s="359"/>
    </row>
    <row r="3153" spans="28:34" x14ac:dyDescent="0.2">
      <c r="AB3153" s="359"/>
      <c r="AC3153" s="359"/>
      <c r="AD3153" s="359"/>
      <c r="AE3153" s="359"/>
      <c r="AF3153" s="359"/>
      <c r="AG3153" s="359"/>
      <c r="AH3153" s="359"/>
    </row>
    <row r="3154" spans="28:34" x14ac:dyDescent="0.2">
      <c r="AB3154" s="359"/>
      <c r="AC3154" s="359"/>
      <c r="AD3154" s="359"/>
      <c r="AE3154" s="359"/>
      <c r="AF3154" s="359"/>
      <c r="AG3154" s="359"/>
      <c r="AH3154" s="359"/>
    </row>
    <row r="3155" spans="28:34" x14ac:dyDescent="0.2">
      <c r="AB3155" s="359"/>
      <c r="AC3155" s="359"/>
      <c r="AD3155" s="359"/>
      <c r="AE3155" s="359"/>
      <c r="AF3155" s="359"/>
      <c r="AG3155" s="359"/>
      <c r="AH3155" s="359"/>
    </row>
    <row r="3156" spans="28:34" x14ac:dyDescent="0.2">
      <c r="AB3156" s="359"/>
      <c r="AC3156" s="359"/>
      <c r="AD3156" s="359"/>
      <c r="AE3156" s="359"/>
      <c r="AF3156" s="359"/>
      <c r="AG3156" s="359"/>
      <c r="AH3156" s="359"/>
    </row>
    <row r="3157" spans="28:34" x14ac:dyDescent="0.2">
      <c r="AB3157" s="359"/>
      <c r="AC3157" s="359"/>
      <c r="AD3157" s="359"/>
      <c r="AE3157" s="359"/>
      <c r="AF3157" s="359"/>
      <c r="AG3157" s="359"/>
      <c r="AH3157" s="359"/>
    </row>
    <row r="3158" spans="28:34" x14ac:dyDescent="0.2">
      <c r="AB3158" s="359"/>
      <c r="AC3158" s="359"/>
      <c r="AD3158" s="359"/>
      <c r="AE3158" s="359"/>
      <c r="AF3158" s="359"/>
      <c r="AG3158" s="359"/>
      <c r="AH3158" s="359"/>
    </row>
    <row r="3159" spans="28:34" x14ac:dyDescent="0.2">
      <c r="AB3159" s="359"/>
      <c r="AC3159" s="359"/>
      <c r="AD3159" s="359"/>
      <c r="AE3159" s="359"/>
      <c r="AF3159" s="359"/>
      <c r="AG3159" s="359"/>
      <c r="AH3159" s="359"/>
    </row>
    <row r="3160" spans="28:34" x14ac:dyDescent="0.2">
      <c r="AB3160" s="359"/>
      <c r="AC3160" s="359"/>
      <c r="AD3160" s="359"/>
      <c r="AE3160" s="359"/>
      <c r="AF3160" s="359"/>
      <c r="AG3160" s="359"/>
      <c r="AH3160" s="359"/>
    </row>
    <row r="3161" spans="28:34" x14ac:dyDescent="0.2">
      <c r="AB3161" s="359"/>
      <c r="AC3161" s="359"/>
      <c r="AD3161" s="359"/>
      <c r="AE3161" s="359"/>
      <c r="AF3161" s="359"/>
      <c r="AG3161" s="359"/>
      <c r="AH3161" s="359"/>
    </row>
    <row r="3162" spans="28:34" x14ac:dyDescent="0.2">
      <c r="AB3162" s="359"/>
      <c r="AC3162" s="359"/>
      <c r="AD3162" s="359"/>
      <c r="AE3162" s="359"/>
      <c r="AF3162" s="359"/>
      <c r="AG3162" s="359"/>
      <c r="AH3162" s="359"/>
    </row>
    <row r="3163" spans="28:34" x14ac:dyDescent="0.2">
      <c r="AB3163" s="359"/>
      <c r="AC3163" s="359"/>
      <c r="AD3163" s="359"/>
      <c r="AE3163" s="359"/>
      <c r="AF3163" s="359"/>
      <c r="AG3163" s="359"/>
      <c r="AH3163" s="359"/>
    </row>
    <row r="3164" spans="28:34" x14ac:dyDescent="0.2">
      <c r="AB3164" s="359"/>
      <c r="AC3164" s="359"/>
      <c r="AD3164" s="359"/>
      <c r="AE3164" s="359"/>
      <c r="AF3164" s="359"/>
      <c r="AG3164" s="359"/>
      <c r="AH3164" s="359"/>
    </row>
    <row r="3165" spans="28:34" x14ac:dyDescent="0.2">
      <c r="AB3165" s="359"/>
      <c r="AC3165" s="359"/>
      <c r="AD3165" s="359"/>
      <c r="AE3165" s="359"/>
      <c r="AF3165" s="359"/>
      <c r="AG3165" s="359"/>
      <c r="AH3165" s="359"/>
    </row>
    <row r="3166" spans="28:34" x14ac:dyDescent="0.2">
      <c r="AB3166" s="359"/>
      <c r="AC3166" s="359"/>
      <c r="AD3166" s="359"/>
      <c r="AE3166" s="359"/>
      <c r="AF3166" s="359"/>
      <c r="AG3166" s="359"/>
      <c r="AH3166" s="359"/>
    </row>
    <row r="3167" spans="28:34" x14ac:dyDescent="0.2">
      <c r="AB3167" s="359"/>
      <c r="AC3167" s="359"/>
      <c r="AD3167" s="359"/>
      <c r="AE3167" s="359"/>
      <c r="AF3167" s="359"/>
      <c r="AG3167" s="359"/>
      <c r="AH3167" s="359"/>
    </row>
    <row r="3168" spans="28:34" x14ac:dyDescent="0.2">
      <c r="AB3168" s="359"/>
      <c r="AC3168" s="359"/>
      <c r="AD3168" s="359"/>
      <c r="AE3168" s="359"/>
      <c r="AF3168" s="359"/>
      <c r="AG3168" s="359"/>
      <c r="AH3168" s="359"/>
    </row>
    <row r="3169" spans="28:34" x14ac:dyDescent="0.2">
      <c r="AB3169" s="359"/>
      <c r="AC3169" s="359"/>
      <c r="AD3169" s="359"/>
      <c r="AE3169" s="359"/>
      <c r="AF3169" s="359"/>
      <c r="AG3169" s="359"/>
      <c r="AH3169" s="359"/>
    </row>
    <row r="3170" spans="28:34" x14ac:dyDescent="0.2">
      <c r="AB3170" s="359"/>
      <c r="AC3170" s="359"/>
      <c r="AD3170" s="359"/>
      <c r="AE3170" s="359"/>
      <c r="AF3170" s="359"/>
      <c r="AG3170" s="359"/>
      <c r="AH3170" s="359"/>
    </row>
    <row r="3171" spans="28:34" x14ac:dyDescent="0.2">
      <c r="AB3171" s="359"/>
      <c r="AC3171" s="359"/>
      <c r="AD3171" s="359"/>
      <c r="AE3171" s="359"/>
      <c r="AF3171" s="359"/>
      <c r="AG3171" s="359"/>
      <c r="AH3171" s="359"/>
    </row>
    <row r="3172" spans="28:34" x14ac:dyDescent="0.2">
      <c r="AB3172" s="359"/>
      <c r="AC3172" s="359"/>
      <c r="AD3172" s="359"/>
      <c r="AE3172" s="359"/>
      <c r="AF3172" s="359"/>
      <c r="AG3172" s="359"/>
      <c r="AH3172" s="359"/>
    </row>
    <row r="3173" spans="28:34" x14ac:dyDescent="0.2">
      <c r="AB3173" s="359"/>
      <c r="AC3173" s="359"/>
      <c r="AD3173" s="359"/>
      <c r="AE3173" s="359"/>
      <c r="AF3173" s="359"/>
      <c r="AG3173" s="359"/>
      <c r="AH3173" s="359"/>
    </row>
    <row r="3174" spans="28:34" x14ac:dyDescent="0.2">
      <c r="AB3174" s="359"/>
      <c r="AC3174" s="359"/>
      <c r="AD3174" s="359"/>
      <c r="AE3174" s="359"/>
      <c r="AF3174" s="359"/>
      <c r="AG3174" s="359"/>
      <c r="AH3174" s="359"/>
    </row>
    <row r="3175" spans="28:34" x14ac:dyDescent="0.2">
      <c r="AB3175" s="359"/>
      <c r="AC3175" s="359"/>
      <c r="AD3175" s="359"/>
      <c r="AE3175" s="359"/>
      <c r="AF3175" s="359"/>
      <c r="AG3175" s="359"/>
      <c r="AH3175" s="359"/>
    </row>
    <row r="3176" spans="28:34" x14ac:dyDescent="0.2">
      <c r="AB3176" s="359"/>
      <c r="AC3176" s="359"/>
      <c r="AD3176" s="359"/>
      <c r="AE3176" s="359"/>
      <c r="AF3176" s="359"/>
      <c r="AG3176" s="359"/>
      <c r="AH3176" s="359"/>
    </row>
    <row r="3177" spans="28:34" x14ac:dyDescent="0.2">
      <c r="AB3177" s="359"/>
      <c r="AC3177" s="359"/>
      <c r="AD3177" s="359"/>
      <c r="AE3177" s="359"/>
      <c r="AF3177" s="359"/>
      <c r="AG3177" s="359"/>
      <c r="AH3177" s="359"/>
    </row>
    <row r="3178" spans="28:34" x14ac:dyDescent="0.2">
      <c r="AB3178" s="359"/>
      <c r="AC3178" s="359"/>
      <c r="AD3178" s="359"/>
      <c r="AE3178" s="359"/>
      <c r="AF3178" s="359"/>
      <c r="AG3178" s="359"/>
      <c r="AH3178" s="359"/>
    </row>
    <row r="3179" spans="28:34" x14ac:dyDescent="0.2">
      <c r="AB3179" s="359"/>
      <c r="AC3179" s="359"/>
      <c r="AD3179" s="359"/>
      <c r="AE3179" s="359"/>
      <c r="AF3179" s="359"/>
      <c r="AG3179" s="359"/>
      <c r="AH3179" s="359"/>
    </row>
    <row r="3180" spans="28:34" x14ac:dyDescent="0.2">
      <c r="AB3180" s="359"/>
      <c r="AC3180" s="359"/>
      <c r="AD3180" s="359"/>
      <c r="AE3180" s="359"/>
      <c r="AF3180" s="359"/>
      <c r="AG3180" s="359"/>
      <c r="AH3180" s="359"/>
    </row>
    <row r="3181" spans="28:34" x14ac:dyDescent="0.2">
      <c r="AB3181" s="359"/>
      <c r="AC3181" s="359"/>
      <c r="AD3181" s="359"/>
      <c r="AE3181" s="359"/>
      <c r="AF3181" s="359"/>
      <c r="AG3181" s="359"/>
      <c r="AH3181" s="359"/>
    </row>
    <row r="3182" spans="28:34" x14ac:dyDescent="0.2">
      <c r="AB3182" s="359"/>
      <c r="AC3182" s="359"/>
      <c r="AD3182" s="359"/>
      <c r="AE3182" s="359"/>
      <c r="AF3182" s="359"/>
      <c r="AG3182" s="359"/>
      <c r="AH3182" s="359"/>
    </row>
    <row r="3183" spans="28:34" x14ac:dyDescent="0.2">
      <c r="AB3183" s="359"/>
      <c r="AC3183" s="359"/>
      <c r="AD3183" s="359"/>
      <c r="AE3183" s="359"/>
      <c r="AF3183" s="359"/>
      <c r="AG3183" s="359"/>
      <c r="AH3183" s="359"/>
    </row>
    <row r="3184" spans="28:34" x14ac:dyDescent="0.2">
      <c r="AB3184" s="359"/>
      <c r="AC3184" s="359"/>
      <c r="AD3184" s="359"/>
      <c r="AE3184" s="359"/>
      <c r="AF3184" s="359"/>
      <c r="AG3184" s="359"/>
      <c r="AH3184" s="359"/>
    </row>
    <row r="3185" spans="28:34" x14ac:dyDescent="0.2">
      <c r="AB3185" s="359"/>
      <c r="AC3185" s="359"/>
      <c r="AD3185" s="359"/>
      <c r="AE3185" s="359"/>
      <c r="AF3185" s="359"/>
      <c r="AG3185" s="359"/>
      <c r="AH3185" s="359"/>
    </row>
    <row r="3186" spans="28:34" x14ac:dyDescent="0.2">
      <c r="AB3186" s="359"/>
      <c r="AC3186" s="359"/>
      <c r="AD3186" s="359"/>
      <c r="AE3186" s="359"/>
      <c r="AF3186" s="359"/>
      <c r="AG3186" s="359"/>
      <c r="AH3186" s="359"/>
    </row>
    <row r="3187" spans="28:34" x14ac:dyDescent="0.2">
      <c r="AB3187" s="359"/>
      <c r="AC3187" s="359"/>
      <c r="AD3187" s="359"/>
      <c r="AE3187" s="359"/>
      <c r="AF3187" s="359"/>
      <c r="AG3187" s="359"/>
      <c r="AH3187" s="359"/>
    </row>
    <row r="3188" spans="28:34" x14ac:dyDescent="0.2">
      <c r="AB3188" s="359"/>
      <c r="AC3188" s="359"/>
      <c r="AD3188" s="359"/>
      <c r="AE3188" s="359"/>
      <c r="AF3188" s="359"/>
      <c r="AG3188" s="359"/>
      <c r="AH3188" s="359"/>
    </row>
    <row r="3189" spans="28:34" x14ac:dyDescent="0.2">
      <c r="AB3189" s="359"/>
      <c r="AC3189" s="359"/>
      <c r="AD3189" s="359"/>
      <c r="AE3189" s="359"/>
      <c r="AF3189" s="359"/>
      <c r="AG3189" s="359"/>
      <c r="AH3189" s="359"/>
    </row>
    <row r="3190" spans="28:34" x14ac:dyDescent="0.2">
      <c r="AB3190" s="359"/>
      <c r="AC3190" s="359"/>
      <c r="AD3190" s="359"/>
      <c r="AE3190" s="359"/>
      <c r="AF3190" s="359"/>
      <c r="AG3190" s="359"/>
      <c r="AH3190" s="359"/>
    </row>
    <row r="3191" spans="28:34" x14ac:dyDescent="0.2">
      <c r="AB3191" s="359"/>
      <c r="AC3191" s="359"/>
      <c r="AD3191" s="359"/>
      <c r="AE3191" s="359"/>
      <c r="AF3191" s="359"/>
      <c r="AG3191" s="359"/>
      <c r="AH3191" s="359"/>
    </row>
    <row r="3192" spans="28:34" x14ac:dyDescent="0.2">
      <c r="AB3192" s="359"/>
      <c r="AC3192" s="359"/>
      <c r="AD3192" s="359"/>
      <c r="AE3192" s="359"/>
      <c r="AF3192" s="359"/>
      <c r="AG3192" s="359"/>
      <c r="AH3192" s="359"/>
    </row>
    <row r="3193" spans="28:34" x14ac:dyDescent="0.2">
      <c r="AB3193" s="359"/>
      <c r="AC3193" s="359"/>
      <c r="AD3193" s="359"/>
      <c r="AE3193" s="359"/>
      <c r="AF3193" s="359"/>
      <c r="AG3193" s="359"/>
      <c r="AH3193" s="359"/>
    </row>
    <row r="3194" spans="28:34" x14ac:dyDescent="0.2">
      <c r="AB3194" s="359"/>
      <c r="AC3194" s="359"/>
      <c r="AD3194" s="359"/>
      <c r="AE3194" s="359"/>
      <c r="AF3194" s="359"/>
      <c r="AG3194" s="359"/>
      <c r="AH3194" s="359"/>
    </row>
    <row r="3195" spans="28:34" x14ac:dyDescent="0.2">
      <c r="AB3195" s="359"/>
      <c r="AC3195" s="359"/>
      <c r="AD3195" s="359"/>
      <c r="AE3195" s="359"/>
      <c r="AF3195" s="359"/>
      <c r="AG3195" s="359"/>
      <c r="AH3195" s="359"/>
    </row>
    <row r="3196" spans="28:34" x14ac:dyDescent="0.2">
      <c r="AB3196" s="359"/>
      <c r="AC3196" s="359"/>
      <c r="AD3196" s="359"/>
      <c r="AE3196" s="359"/>
      <c r="AF3196" s="359"/>
      <c r="AG3196" s="359"/>
      <c r="AH3196" s="359"/>
    </row>
    <row r="3197" spans="28:34" x14ac:dyDescent="0.2">
      <c r="AB3197" s="359"/>
      <c r="AC3197" s="359"/>
      <c r="AD3197" s="359"/>
      <c r="AE3197" s="359"/>
      <c r="AF3197" s="359"/>
      <c r="AG3197" s="359"/>
      <c r="AH3197" s="359"/>
    </row>
    <row r="3198" spans="28:34" x14ac:dyDescent="0.2">
      <c r="AB3198" s="359"/>
      <c r="AC3198" s="359"/>
      <c r="AD3198" s="359"/>
      <c r="AE3198" s="359"/>
      <c r="AF3198" s="359"/>
      <c r="AG3198" s="359"/>
      <c r="AH3198" s="359"/>
    </row>
    <row r="3199" spans="28:34" x14ac:dyDescent="0.2">
      <c r="AB3199" s="359"/>
      <c r="AC3199" s="359"/>
      <c r="AD3199" s="359"/>
      <c r="AE3199" s="359"/>
      <c r="AF3199" s="359"/>
      <c r="AG3199" s="359"/>
      <c r="AH3199" s="359"/>
    </row>
    <row r="3200" spans="28:34" x14ac:dyDescent="0.2">
      <c r="AB3200" s="359"/>
      <c r="AC3200" s="359"/>
      <c r="AD3200" s="359"/>
      <c r="AE3200" s="359"/>
      <c r="AF3200" s="359"/>
      <c r="AG3200" s="359"/>
      <c r="AH3200" s="359"/>
    </row>
    <row r="3201" spans="28:34" x14ac:dyDescent="0.2">
      <c r="AB3201" s="359"/>
      <c r="AC3201" s="359"/>
      <c r="AD3201" s="359"/>
      <c r="AE3201" s="359"/>
      <c r="AF3201" s="359"/>
      <c r="AG3201" s="359"/>
      <c r="AH3201" s="359"/>
    </row>
    <row r="3202" spans="28:34" x14ac:dyDescent="0.2">
      <c r="AB3202" s="359"/>
      <c r="AC3202" s="359"/>
      <c r="AD3202" s="359"/>
      <c r="AE3202" s="359"/>
      <c r="AF3202" s="359"/>
      <c r="AG3202" s="359"/>
      <c r="AH3202" s="359"/>
    </row>
    <row r="3203" spans="28:34" x14ac:dyDescent="0.2">
      <c r="AB3203" s="359"/>
      <c r="AC3203" s="359"/>
      <c r="AD3203" s="359"/>
      <c r="AE3203" s="359"/>
      <c r="AF3203" s="359"/>
      <c r="AG3203" s="359"/>
      <c r="AH3203" s="359"/>
    </row>
    <row r="3204" spans="28:34" x14ac:dyDescent="0.2">
      <c r="AB3204" s="359"/>
      <c r="AC3204" s="359"/>
      <c r="AD3204" s="359"/>
      <c r="AE3204" s="359"/>
      <c r="AF3204" s="359"/>
      <c r="AG3204" s="359"/>
      <c r="AH3204" s="359"/>
    </row>
    <row r="3205" spans="28:34" x14ac:dyDescent="0.2">
      <c r="AB3205" s="359"/>
      <c r="AC3205" s="359"/>
      <c r="AD3205" s="359"/>
      <c r="AE3205" s="359"/>
      <c r="AF3205" s="359"/>
      <c r="AG3205" s="359"/>
      <c r="AH3205" s="359"/>
    </row>
    <row r="3206" spans="28:34" x14ac:dyDescent="0.2">
      <c r="AB3206" s="359"/>
      <c r="AC3206" s="359"/>
      <c r="AD3206" s="359"/>
      <c r="AE3206" s="359"/>
      <c r="AF3206" s="359"/>
      <c r="AG3206" s="359"/>
      <c r="AH3206" s="359"/>
    </row>
    <row r="3207" spans="28:34" x14ac:dyDescent="0.2">
      <c r="AB3207" s="359"/>
      <c r="AC3207" s="359"/>
      <c r="AD3207" s="359"/>
      <c r="AE3207" s="359"/>
      <c r="AF3207" s="359"/>
      <c r="AG3207" s="359"/>
      <c r="AH3207" s="359"/>
    </row>
    <row r="3208" spans="28:34" x14ac:dyDescent="0.2">
      <c r="AB3208" s="359"/>
      <c r="AC3208" s="359"/>
      <c r="AD3208" s="359"/>
      <c r="AE3208" s="359"/>
      <c r="AF3208" s="359"/>
      <c r="AG3208" s="359"/>
      <c r="AH3208" s="359"/>
    </row>
    <row r="3209" spans="28:34" x14ac:dyDescent="0.2">
      <c r="AB3209" s="359"/>
      <c r="AC3209" s="359"/>
      <c r="AD3209" s="359"/>
      <c r="AE3209" s="359"/>
      <c r="AF3209" s="359"/>
      <c r="AG3209" s="359"/>
      <c r="AH3209" s="359"/>
    </row>
    <row r="3210" spans="28:34" x14ac:dyDescent="0.2">
      <c r="AB3210" s="359"/>
      <c r="AC3210" s="359"/>
      <c r="AD3210" s="359"/>
      <c r="AE3210" s="359"/>
      <c r="AF3210" s="359"/>
      <c r="AG3210" s="359"/>
      <c r="AH3210" s="359"/>
    </row>
    <row r="3211" spans="28:34" x14ac:dyDescent="0.2">
      <c r="AB3211" s="359"/>
      <c r="AC3211" s="359"/>
      <c r="AD3211" s="359"/>
      <c r="AE3211" s="359"/>
      <c r="AF3211" s="359"/>
      <c r="AG3211" s="359"/>
      <c r="AH3211" s="359"/>
    </row>
    <row r="3212" spans="28:34" x14ac:dyDescent="0.2">
      <c r="AB3212" s="359"/>
      <c r="AC3212" s="359"/>
      <c r="AD3212" s="359"/>
      <c r="AE3212" s="359"/>
      <c r="AF3212" s="359"/>
      <c r="AG3212" s="359"/>
      <c r="AH3212" s="359"/>
    </row>
    <row r="3213" spans="28:34" x14ac:dyDescent="0.2">
      <c r="AB3213" s="359"/>
      <c r="AC3213" s="359"/>
      <c r="AD3213" s="359"/>
      <c r="AE3213" s="359"/>
      <c r="AF3213" s="359"/>
      <c r="AG3213" s="359"/>
      <c r="AH3213" s="359"/>
    </row>
    <row r="3214" spans="28:34" x14ac:dyDescent="0.2">
      <c r="AB3214" s="359"/>
      <c r="AC3214" s="359"/>
      <c r="AD3214" s="359"/>
      <c r="AE3214" s="359"/>
      <c r="AF3214" s="359"/>
      <c r="AG3214" s="359"/>
      <c r="AH3214" s="359"/>
    </row>
    <row r="3215" spans="28:34" x14ac:dyDescent="0.2">
      <c r="AB3215" s="359"/>
      <c r="AC3215" s="359"/>
      <c r="AD3215" s="359"/>
      <c r="AE3215" s="359"/>
      <c r="AF3215" s="359"/>
      <c r="AG3215" s="359"/>
      <c r="AH3215" s="359"/>
    </row>
    <row r="3216" spans="28:34" x14ac:dyDescent="0.2">
      <c r="AB3216" s="359"/>
      <c r="AC3216" s="359"/>
      <c r="AD3216" s="359"/>
      <c r="AE3216" s="359"/>
      <c r="AF3216" s="359"/>
      <c r="AG3216" s="359"/>
      <c r="AH3216" s="359"/>
    </row>
    <row r="3217" spans="28:34" x14ac:dyDescent="0.2">
      <c r="AB3217" s="359"/>
      <c r="AC3217" s="359"/>
      <c r="AD3217" s="359"/>
      <c r="AE3217" s="359"/>
      <c r="AF3217" s="359"/>
      <c r="AG3217" s="359"/>
      <c r="AH3217" s="359"/>
    </row>
    <row r="3218" spans="28:34" x14ac:dyDescent="0.2">
      <c r="AB3218" s="359"/>
      <c r="AC3218" s="359"/>
      <c r="AD3218" s="359"/>
      <c r="AE3218" s="359"/>
      <c r="AF3218" s="359"/>
      <c r="AG3218" s="359"/>
      <c r="AH3218" s="359"/>
    </row>
    <row r="3219" spans="28:34" x14ac:dyDescent="0.2">
      <c r="AB3219" s="359"/>
      <c r="AC3219" s="359"/>
      <c r="AD3219" s="359"/>
      <c r="AE3219" s="359"/>
      <c r="AF3219" s="359"/>
      <c r="AG3219" s="359"/>
      <c r="AH3219" s="359"/>
    </row>
    <row r="3220" spans="28:34" x14ac:dyDescent="0.2">
      <c r="AB3220" s="359"/>
      <c r="AC3220" s="359"/>
      <c r="AD3220" s="359"/>
      <c r="AE3220" s="359"/>
      <c r="AF3220" s="359"/>
      <c r="AG3220" s="359"/>
      <c r="AH3220" s="359"/>
    </row>
    <row r="3221" spans="28:34" x14ac:dyDescent="0.2">
      <c r="AB3221" s="359"/>
      <c r="AC3221" s="359"/>
      <c r="AD3221" s="359"/>
      <c r="AE3221" s="359"/>
      <c r="AF3221" s="359"/>
      <c r="AG3221" s="359"/>
      <c r="AH3221" s="359"/>
    </row>
    <row r="3222" spans="28:34" x14ac:dyDescent="0.2">
      <c r="AB3222" s="359"/>
      <c r="AC3222" s="359"/>
      <c r="AD3222" s="359"/>
      <c r="AE3222" s="359"/>
      <c r="AF3222" s="359"/>
      <c r="AG3222" s="359"/>
      <c r="AH3222" s="359"/>
    </row>
    <row r="3223" spans="28:34" x14ac:dyDescent="0.2">
      <c r="AB3223" s="359"/>
      <c r="AC3223" s="359"/>
      <c r="AD3223" s="359"/>
      <c r="AE3223" s="359"/>
      <c r="AF3223" s="359"/>
      <c r="AG3223" s="359"/>
      <c r="AH3223" s="359"/>
    </row>
    <row r="3224" spans="28:34" x14ac:dyDescent="0.2">
      <c r="AB3224" s="359"/>
      <c r="AC3224" s="359"/>
      <c r="AD3224" s="359"/>
      <c r="AE3224" s="359"/>
      <c r="AF3224" s="359"/>
      <c r="AG3224" s="359"/>
      <c r="AH3224" s="359"/>
    </row>
    <row r="3225" spans="28:34" x14ac:dyDescent="0.2">
      <c r="AB3225" s="359"/>
      <c r="AC3225" s="359"/>
      <c r="AD3225" s="359"/>
      <c r="AE3225" s="359"/>
      <c r="AF3225" s="359"/>
      <c r="AG3225" s="359"/>
      <c r="AH3225" s="359"/>
    </row>
    <row r="3226" spans="28:34" x14ac:dyDescent="0.2">
      <c r="AB3226" s="359"/>
      <c r="AC3226" s="359"/>
      <c r="AD3226" s="359"/>
      <c r="AE3226" s="359"/>
      <c r="AF3226" s="359"/>
      <c r="AG3226" s="359"/>
      <c r="AH3226" s="359"/>
    </row>
    <row r="3227" spans="28:34" x14ac:dyDescent="0.2">
      <c r="AB3227" s="359"/>
      <c r="AC3227" s="359"/>
      <c r="AD3227" s="359"/>
      <c r="AE3227" s="359"/>
      <c r="AF3227" s="359"/>
      <c r="AG3227" s="359"/>
      <c r="AH3227" s="359"/>
    </row>
    <row r="3228" spans="28:34" x14ac:dyDescent="0.2">
      <c r="AB3228" s="359"/>
      <c r="AC3228" s="359"/>
      <c r="AD3228" s="359"/>
      <c r="AE3228" s="359"/>
      <c r="AF3228" s="359"/>
      <c r="AG3228" s="359"/>
      <c r="AH3228" s="359"/>
    </row>
    <row r="3229" spans="28:34" x14ac:dyDescent="0.2">
      <c r="AB3229" s="359"/>
      <c r="AC3229" s="359"/>
      <c r="AD3229" s="359"/>
      <c r="AE3229" s="359"/>
      <c r="AF3229" s="359"/>
      <c r="AG3229" s="359"/>
      <c r="AH3229" s="359"/>
    </row>
    <row r="3230" spans="28:34" x14ac:dyDescent="0.2">
      <c r="AB3230" s="359"/>
      <c r="AC3230" s="359"/>
      <c r="AD3230" s="359"/>
      <c r="AE3230" s="359"/>
      <c r="AF3230" s="359"/>
      <c r="AG3230" s="359"/>
      <c r="AH3230" s="359"/>
    </row>
    <row r="3231" spans="28:34" x14ac:dyDescent="0.2">
      <c r="AB3231" s="359"/>
      <c r="AC3231" s="359"/>
      <c r="AD3231" s="359"/>
      <c r="AE3231" s="359"/>
      <c r="AF3231" s="359"/>
      <c r="AG3231" s="359"/>
      <c r="AH3231" s="359"/>
    </row>
    <row r="3232" spans="28:34" x14ac:dyDescent="0.2">
      <c r="AB3232" s="359"/>
      <c r="AC3232" s="359"/>
      <c r="AD3232" s="359"/>
      <c r="AE3232" s="359"/>
      <c r="AF3232" s="359"/>
      <c r="AG3232" s="359"/>
      <c r="AH3232" s="359"/>
    </row>
    <row r="3233" spans="28:34" x14ac:dyDescent="0.2">
      <c r="AB3233" s="359"/>
      <c r="AC3233" s="359"/>
      <c r="AD3233" s="359"/>
      <c r="AE3233" s="359"/>
      <c r="AF3233" s="359"/>
      <c r="AG3233" s="359"/>
      <c r="AH3233" s="359"/>
    </row>
    <row r="3234" spans="28:34" x14ac:dyDescent="0.2">
      <c r="AB3234" s="359"/>
      <c r="AC3234" s="359"/>
      <c r="AD3234" s="359"/>
      <c r="AE3234" s="359"/>
      <c r="AF3234" s="359"/>
      <c r="AG3234" s="359"/>
      <c r="AH3234" s="359"/>
    </row>
    <row r="3235" spans="28:34" x14ac:dyDescent="0.2">
      <c r="AB3235" s="359"/>
      <c r="AC3235" s="359"/>
      <c r="AD3235" s="359"/>
      <c r="AE3235" s="359"/>
      <c r="AF3235" s="359"/>
      <c r="AG3235" s="359"/>
      <c r="AH3235" s="359"/>
    </row>
    <row r="3236" spans="28:34" x14ac:dyDescent="0.2">
      <c r="AB3236" s="359"/>
      <c r="AC3236" s="359"/>
      <c r="AD3236" s="359"/>
      <c r="AE3236" s="359"/>
      <c r="AF3236" s="359"/>
      <c r="AG3236" s="359"/>
      <c r="AH3236" s="359"/>
    </row>
    <row r="3237" spans="28:34" x14ac:dyDescent="0.2">
      <c r="AB3237" s="359"/>
      <c r="AC3237" s="359"/>
      <c r="AD3237" s="359"/>
      <c r="AE3237" s="359"/>
      <c r="AF3237" s="359"/>
      <c r="AG3237" s="359"/>
      <c r="AH3237" s="359"/>
    </row>
    <row r="3238" spans="28:34" x14ac:dyDescent="0.2">
      <c r="AB3238" s="359"/>
      <c r="AC3238" s="359"/>
      <c r="AD3238" s="359"/>
      <c r="AE3238" s="359"/>
      <c r="AF3238" s="359"/>
      <c r="AG3238" s="359"/>
      <c r="AH3238" s="359"/>
    </row>
    <row r="3239" spans="28:34" x14ac:dyDescent="0.2">
      <c r="AB3239" s="359"/>
      <c r="AC3239" s="359"/>
      <c r="AD3239" s="359"/>
      <c r="AE3239" s="359"/>
      <c r="AF3239" s="359"/>
      <c r="AG3239" s="359"/>
      <c r="AH3239" s="359"/>
    </row>
    <row r="3240" spans="28:34" x14ac:dyDescent="0.2">
      <c r="AB3240" s="359"/>
      <c r="AC3240" s="359"/>
      <c r="AD3240" s="359"/>
      <c r="AE3240" s="359"/>
      <c r="AF3240" s="359"/>
      <c r="AG3240" s="359"/>
      <c r="AH3240" s="359"/>
    </row>
    <row r="3241" spans="28:34" x14ac:dyDescent="0.2">
      <c r="AB3241" s="359"/>
      <c r="AC3241" s="359"/>
      <c r="AD3241" s="359"/>
      <c r="AE3241" s="359"/>
      <c r="AF3241" s="359"/>
      <c r="AG3241" s="359"/>
      <c r="AH3241" s="359"/>
    </row>
    <row r="3242" spans="28:34" x14ac:dyDescent="0.2">
      <c r="AB3242" s="359"/>
      <c r="AC3242" s="359"/>
      <c r="AD3242" s="359"/>
      <c r="AE3242" s="359"/>
      <c r="AF3242" s="359"/>
      <c r="AG3242" s="359"/>
      <c r="AH3242" s="359"/>
    </row>
    <row r="3243" spans="28:34" x14ac:dyDescent="0.2">
      <c r="AB3243" s="359"/>
      <c r="AC3243" s="359"/>
      <c r="AD3243" s="359"/>
      <c r="AE3243" s="359"/>
      <c r="AF3243" s="359"/>
      <c r="AG3243" s="359"/>
      <c r="AH3243" s="359"/>
    </row>
    <row r="3244" spans="28:34" x14ac:dyDescent="0.2">
      <c r="AB3244" s="359"/>
      <c r="AC3244" s="359"/>
      <c r="AD3244" s="359"/>
      <c r="AE3244" s="359"/>
      <c r="AF3244" s="359"/>
      <c r="AG3244" s="359"/>
      <c r="AH3244" s="359"/>
    </row>
    <row r="3245" spans="28:34" x14ac:dyDescent="0.2">
      <c r="AB3245" s="359"/>
      <c r="AC3245" s="359"/>
      <c r="AD3245" s="359"/>
      <c r="AE3245" s="359"/>
      <c r="AF3245" s="359"/>
      <c r="AG3245" s="359"/>
      <c r="AH3245" s="359"/>
    </row>
    <row r="3246" spans="28:34" x14ac:dyDescent="0.2">
      <c r="AB3246" s="359"/>
      <c r="AC3246" s="359"/>
      <c r="AD3246" s="359"/>
      <c r="AE3246" s="359"/>
      <c r="AF3246" s="359"/>
      <c r="AG3246" s="359"/>
      <c r="AH3246" s="359"/>
    </row>
    <row r="3247" spans="28:34" x14ac:dyDescent="0.2">
      <c r="AB3247" s="359"/>
      <c r="AC3247" s="359"/>
      <c r="AD3247" s="359"/>
      <c r="AE3247" s="359"/>
      <c r="AF3247" s="359"/>
      <c r="AG3247" s="359"/>
      <c r="AH3247" s="359"/>
    </row>
    <row r="3248" spans="28:34" x14ac:dyDescent="0.2">
      <c r="AB3248" s="359"/>
      <c r="AC3248" s="359"/>
      <c r="AD3248" s="359"/>
      <c r="AE3248" s="359"/>
      <c r="AF3248" s="359"/>
      <c r="AG3248" s="359"/>
      <c r="AH3248" s="359"/>
    </row>
    <row r="3249" spans="28:34" x14ac:dyDescent="0.2">
      <c r="AB3249" s="359"/>
      <c r="AC3249" s="359"/>
      <c r="AD3249" s="359"/>
      <c r="AE3249" s="359"/>
      <c r="AF3249" s="359"/>
      <c r="AG3249" s="359"/>
      <c r="AH3249" s="359"/>
    </row>
    <row r="3250" spans="28:34" x14ac:dyDescent="0.2">
      <c r="AB3250" s="359"/>
      <c r="AC3250" s="359"/>
      <c r="AD3250" s="359"/>
      <c r="AE3250" s="359"/>
      <c r="AF3250" s="359"/>
      <c r="AG3250" s="359"/>
      <c r="AH3250" s="359"/>
    </row>
    <row r="3251" spans="28:34" x14ac:dyDescent="0.2">
      <c r="AB3251" s="359"/>
      <c r="AC3251" s="359"/>
      <c r="AD3251" s="359"/>
      <c r="AE3251" s="359"/>
      <c r="AF3251" s="359"/>
      <c r="AG3251" s="359"/>
      <c r="AH3251" s="359"/>
    </row>
    <row r="3252" spans="28:34" x14ac:dyDescent="0.2">
      <c r="AB3252" s="359"/>
      <c r="AC3252" s="359"/>
      <c r="AD3252" s="359"/>
      <c r="AE3252" s="359"/>
      <c r="AF3252" s="359"/>
      <c r="AG3252" s="359"/>
      <c r="AH3252" s="359"/>
    </row>
    <row r="3253" spans="28:34" x14ac:dyDescent="0.2">
      <c r="AB3253" s="359"/>
      <c r="AC3253" s="359"/>
      <c r="AD3253" s="359"/>
      <c r="AE3253" s="359"/>
      <c r="AF3253" s="359"/>
      <c r="AG3253" s="359"/>
      <c r="AH3253" s="359"/>
    </row>
    <row r="3254" spans="28:34" x14ac:dyDescent="0.2">
      <c r="AB3254" s="359"/>
      <c r="AC3254" s="359"/>
      <c r="AD3254" s="359"/>
      <c r="AE3254" s="359"/>
      <c r="AF3254" s="359"/>
      <c r="AG3254" s="359"/>
      <c r="AH3254" s="359"/>
    </row>
    <row r="3255" spans="28:34" x14ac:dyDescent="0.2">
      <c r="AB3255" s="359"/>
      <c r="AC3255" s="359"/>
      <c r="AD3255" s="359"/>
      <c r="AE3255" s="359"/>
      <c r="AF3255" s="359"/>
      <c r="AG3255" s="359"/>
      <c r="AH3255" s="359"/>
    </row>
    <row r="3256" spans="28:34" x14ac:dyDescent="0.2">
      <c r="AB3256" s="359"/>
      <c r="AC3256" s="359"/>
      <c r="AD3256" s="359"/>
      <c r="AE3256" s="359"/>
      <c r="AF3256" s="359"/>
      <c r="AG3256" s="359"/>
      <c r="AH3256" s="359"/>
    </row>
    <row r="3257" spans="28:34" x14ac:dyDescent="0.2">
      <c r="AB3257" s="359"/>
      <c r="AC3257" s="359"/>
      <c r="AD3257" s="359"/>
      <c r="AE3257" s="359"/>
      <c r="AF3257" s="359"/>
      <c r="AG3257" s="359"/>
      <c r="AH3257" s="359"/>
    </row>
    <row r="3258" spans="28:34" x14ac:dyDescent="0.2">
      <c r="AB3258" s="359"/>
      <c r="AC3258" s="359"/>
      <c r="AD3258" s="359"/>
      <c r="AE3258" s="359"/>
      <c r="AF3258" s="359"/>
      <c r="AG3258" s="359"/>
      <c r="AH3258" s="359"/>
    </row>
    <row r="3259" spans="28:34" x14ac:dyDescent="0.2">
      <c r="AB3259" s="359"/>
      <c r="AC3259" s="359"/>
      <c r="AD3259" s="359"/>
      <c r="AE3259" s="359"/>
      <c r="AF3259" s="359"/>
      <c r="AG3259" s="359"/>
      <c r="AH3259" s="359"/>
    </row>
    <row r="3260" spans="28:34" x14ac:dyDescent="0.2">
      <c r="AB3260" s="359"/>
      <c r="AC3260" s="359"/>
      <c r="AD3260" s="359"/>
      <c r="AE3260" s="359"/>
      <c r="AF3260" s="359"/>
      <c r="AG3260" s="359"/>
      <c r="AH3260" s="359"/>
    </row>
    <row r="3261" spans="28:34" x14ac:dyDescent="0.2">
      <c r="AB3261" s="359"/>
      <c r="AC3261" s="359"/>
      <c r="AD3261" s="359"/>
      <c r="AE3261" s="359"/>
      <c r="AF3261" s="359"/>
      <c r="AG3261" s="359"/>
      <c r="AH3261" s="359"/>
    </row>
    <row r="3262" spans="28:34" x14ac:dyDescent="0.2">
      <c r="AB3262" s="359"/>
      <c r="AC3262" s="359"/>
      <c r="AD3262" s="359"/>
      <c r="AE3262" s="359"/>
      <c r="AF3262" s="359"/>
      <c r="AG3262" s="359"/>
      <c r="AH3262" s="359"/>
    </row>
    <row r="3263" spans="28:34" x14ac:dyDescent="0.2">
      <c r="AB3263" s="359"/>
      <c r="AC3263" s="359"/>
      <c r="AD3263" s="359"/>
      <c r="AE3263" s="359"/>
      <c r="AF3263" s="359"/>
      <c r="AG3263" s="359"/>
      <c r="AH3263" s="359"/>
    </row>
    <row r="3264" spans="28:34" x14ac:dyDescent="0.2">
      <c r="AB3264" s="359"/>
      <c r="AC3264" s="359"/>
      <c r="AD3264" s="359"/>
      <c r="AE3264" s="359"/>
      <c r="AF3264" s="359"/>
      <c r="AG3264" s="359"/>
      <c r="AH3264" s="359"/>
    </row>
    <row r="3265" spans="28:34" x14ac:dyDescent="0.2">
      <c r="AB3265" s="359"/>
      <c r="AC3265" s="359"/>
      <c r="AD3265" s="359"/>
      <c r="AE3265" s="359"/>
      <c r="AF3265" s="359"/>
      <c r="AG3265" s="359"/>
      <c r="AH3265" s="359"/>
    </row>
    <row r="3266" spans="28:34" x14ac:dyDescent="0.2">
      <c r="AB3266" s="359"/>
      <c r="AC3266" s="359"/>
      <c r="AD3266" s="359"/>
      <c r="AE3266" s="359"/>
      <c r="AF3266" s="359"/>
      <c r="AG3266" s="359"/>
      <c r="AH3266" s="359"/>
    </row>
    <row r="3267" spans="28:34" x14ac:dyDescent="0.2">
      <c r="AB3267" s="359"/>
      <c r="AC3267" s="359"/>
      <c r="AD3267" s="359"/>
      <c r="AE3267" s="359"/>
      <c r="AF3267" s="359"/>
      <c r="AG3267" s="359"/>
      <c r="AH3267" s="359"/>
    </row>
    <row r="3268" spans="28:34" x14ac:dyDescent="0.2">
      <c r="AB3268" s="359"/>
      <c r="AC3268" s="359"/>
      <c r="AD3268" s="359"/>
      <c r="AE3268" s="359"/>
      <c r="AF3268" s="359"/>
      <c r="AG3268" s="359"/>
      <c r="AH3268" s="359"/>
    </row>
    <row r="3269" spans="28:34" x14ac:dyDescent="0.2">
      <c r="AB3269" s="359"/>
      <c r="AC3269" s="359"/>
      <c r="AD3269" s="359"/>
      <c r="AE3269" s="359"/>
      <c r="AF3269" s="359"/>
      <c r="AG3269" s="359"/>
      <c r="AH3269" s="359"/>
    </row>
    <row r="3270" spans="28:34" x14ac:dyDescent="0.2">
      <c r="AB3270" s="359"/>
      <c r="AC3270" s="359"/>
      <c r="AD3270" s="359"/>
      <c r="AE3270" s="359"/>
      <c r="AF3270" s="359"/>
      <c r="AG3270" s="359"/>
      <c r="AH3270" s="359"/>
    </row>
    <row r="3271" spans="28:34" x14ac:dyDescent="0.2">
      <c r="AB3271" s="359"/>
      <c r="AC3271" s="359"/>
      <c r="AD3271" s="359"/>
      <c r="AE3271" s="359"/>
      <c r="AF3271" s="359"/>
      <c r="AG3271" s="359"/>
      <c r="AH3271" s="359"/>
    </row>
    <row r="3272" spans="28:34" x14ac:dyDescent="0.2">
      <c r="AB3272" s="359"/>
      <c r="AC3272" s="359"/>
      <c r="AD3272" s="359"/>
      <c r="AE3272" s="359"/>
      <c r="AF3272" s="359"/>
      <c r="AG3272" s="359"/>
      <c r="AH3272" s="359"/>
    </row>
    <row r="3273" spans="28:34" x14ac:dyDescent="0.2">
      <c r="AB3273" s="359"/>
      <c r="AC3273" s="359"/>
      <c r="AD3273" s="359"/>
      <c r="AE3273" s="359"/>
      <c r="AF3273" s="359"/>
      <c r="AG3273" s="359"/>
      <c r="AH3273" s="359"/>
    </row>
    <row r="3274" spans="28:34" x14ac:dyDescent="0.2">
      <c r="AB3274" s="359"/>
      <c r="AC3274" s="359"/>
      <c r="AD3274" s="359"/>
      <c r="AE3274" s="359"/>
      <c r="AF3274" s="359"/>
      <c r="AG3274" s="359"/>
      <c r="AH3274" s="359"/>
    </row>
    <row r="3275" spans="28:34" x14ac:dyDescent="0.2">
      <c r="AB3275" s="359"/>
      <c r="AC3275" s="359"/>
      <c r="AD3275" s="359"/>
      <c r="AE3275" s="359"/>
      <c r="AF3275" s="359"/>
      <c r="AG3275" s="359"/>
      <c r="AH3275" s="359"/>
    </row>
    <row r="3276" spans="28:34" x14ac:dyDescent="0.2">
      <c r="AB3276" s="359"/>
      <c r="AC3276" s="359"/>
      <c r="AD3276" s="359"/>
      <c r="AE3276" s="359"/>
      <c r="AF3276" s="359"/>
      <c r="AG3276" s="359"/>
      <c r="AH3276" s="359"/>
    </row>
    <row r="3277" spans="28:34" x14ac:dyDescent="0.2">
      <c r="AB3277" s="359"/>
      <c r="AC3277" s="359"/>
      <c r="AD3277" s="359"/>
      <c r="AE3277" s="359"/>
      <c r="AF3277" s="359"/>
      <c r="AG3277" s="359"/>
      <c r="AH3277" s="359"/>
    </row>
    <row r="3278" spans="28:34" x14ac:dyDescent="0.2">
      <c r="AB3278" s="359"/>
      <c r="AC3278" s="359"/>
      <c r="AD3278" s="359"/>
      <c r="AE3278" s="359"/>
      <c r="AF3278" s="359"/>
      <c r="AG3278" s="359"/>
      <c r="AH3278" s="359"/>
    </row>
    <row r="3279" spans="28:34" x14ac:dyDescent="0.2">
      <c r="AB3279" s="359"/>
      <c r="AC3279" s="359"/>
      <c r="AD3279" s="359"/>
      <c r="AE3279" s="359"/>
      <c r="AF3279" s="359"/>
      <c r="AG3279" s="359"/>
      <c r="AH3279" s="359"/>
    </row>
    <row r="3280" spans="28:34" x14ac:dyDescent="0.2">
      <c r="AB3280" s="359"/>
      <c r="AC3280" s="359"/>
      <c r="AD3280" s="359"/>
      <c r="AE3280" s="359"/>
      <c r="AF3280" s="359"/>
      <c r="AG3280" s="359"/>
      <c r="AH3280" s="359"/>
    </row>
    <row r="3281" spans="28:34" x14ac:dyDescent="0.2">
      <c r="AB3281" s="359"/>
      <c r="AC3281" s="359"/>
      <c r="AD3281" s="359"/>
      <c r="AE3281" s="359"/>
      <c r="AF3281" s="359"/>
      <c r="AG3281" s="359"/>
      <c r="AH3281" s="359"/>
    </row>
    <row r="3282" spans="28:34" x14ac:dyDescent="0.2">
      <c r="AB3282" s="359"/>
      <c r="AC3282" s="359"/>
      <c r="AD3282" s="359"/>
      <c r="AE3282" s="359"/>
      <c r="AF3282" s="359"/>
      <c r="AG3282" s="359"/>
      <c r="AH3282" s="359"/>
    </row>
    <row r="3283" spans="28:34" x14ac:dyDescent="0.2">
      <c r="AB3283" s="359"/>
      <c r="AC3283" s="359"/>
      <c r="AD3283" s="359"/>
      <c r="AE3283" s="359"/>
      <c r="AF3283" s="359"/>
      <c r="AG3283" s="359"/>
      <c r="AH3283" s="359"/>
    </row>
    <row r="3284" spans="28:34" x14ac:dyDescent="0.2">
      <c r="AB3284" s="359"/>
      <c r="AC3284" s="359"/>
      <c r="AD3284" s="359"/>
      <c r="AE3284" s="359"/>
      <c r="AF3284" s="359"/>
      <c r="AG3284" s="359"/>
      <c r="AH3284" s="359"/>
    </row>
    <row r="3285" spans="28:34" x14ac:dyDescent="0.2">
      <c r="AB3285" s="359"/>
      <c r="AC3285" s="359"/>
      <c r="AD3285" s="359"/>
      <c r="AE3285" s="359"/>
      <c r="AF3285" s="359"/>
      <c r="AG3285" s="359"/>
      <c r="AH3285" s="359"/>
    </row>
    <row r="3286" spans="28:34" x14ac:dyDescent="0.2">
      <c r="AB3286" s="359"/>
      <c r="AC3286" s="359"/>
      <c r="AD3286" s="359"/>
      <c r="AE3286" s="359"/>
      <c r="AF3286" s="359"/>
      <c r="AG3286" s="359"/>
      <c r="AH3286" s="359"/>
    </row>
    <row r="3287" spans="28:34" x14ac:dyDescent="0.2">
      <c r="AB3287" s="359"/>
      <c r="AC3287" s="359"/>
      <c r="AD3287" s="359"/>
      <c r="AE3287" s="359"/>
      <c r="AF3287" s="359"/>
      <c r="AG3287" s="359"/>
      <c r="AH3287" s="359"/>
    </row>
    <row r="3288" spans="28:34" x14ac:dyDescent="0.2">
      <c r="AB3288" s="359"/>
      <c r="AC3288" s="359"/>
      <c r="AD3288" s="359"/>
      <c r="AE3288" s="359"/>
      <c r="AF3288" s="359"/>
      <c r="AG3288" s="359"/>
      <c r="AH3288" s="359"/>
    </row>
    <row r="3289" spans="28:34" x14ac:dyDescent="0.2">
      <c r="AB3289" s="359"/>
      <c r="AC3289" s="359"/>
      <c r="AD3289" s="359"/>
      <c r="AE3289" s="359"/>
      <c r="AF3289" s="359"/>
      <c r="AG3289" s="359"/>
      <c r="AH3289" s="359"/>
    </row>
    <row r="3290" spans="28:34" x14ac:dyDescent="0.2">
      <c r="AB3290" s="359"/>
      <c r="AC3290" s="359"/>
      <c r="AD3290" s="359"/>
      <c r="AE3290" s="359"/>
      <c r="AF3290" s="359"/>
      <c r="AG3290" s="359"/>
      <c r="AH3290" s="359"/>
    </row>
    <row r="3291" spans="28:34" x14ac:dyDescent="0.2">
      <c r="AB3291" s="359"/>
      <c r="AC3291" s="359"/>
      <c r="AD3291" s="359"/>
      <c r="AE3291" s="359"/>
      <c r="AF3291" s="359"/>
      <c r="AG3291" s="359"/>
      <c r="AH3291" s="359"/>
    </row>
    <row r="3292" spans="28:34" x14ac:dyDescent="0.2">
      <c r="AB3292" s="359"/>
      <c r="AC3292" s="359"/>
      <c r="AD3292" s="359"/>
      <c r="AE3292" s="359"/>
      <c r="AF3292" s="359"/>
      <c r="AG3292" s="359"/>
      <c r="AH3292" s="359"/>
    </row>
    <row r="3293" spans="28:34" x14ac:dyDescent="0.2">
      <c r="AB3293" s="359"/>
      <c r="AC3293" s="359"/>
      <c r="AD3293" s="359"/>
      <c r="AE3293" s="359"/>
      <c r="AF3293" s="359"/>
      <c r="AG3293" s="359"/>
      <c r="AH3293" s="359"/>
    </row>
    <row r="3294" spans="28:34" x14ac:dyDescent="0.2">
      <c r="AB3294" s="359"/>
      <c r="AC3294" s="359"/>
      <c r="AD3294" s="359"/>
      <c r="AE3294" s="359"/>
      <c r="AF3294" s="359"/>
      <c r="AG3294" s="359"/>
      <c r="AH3294" s="359"/>
    </row>
    <row r="3295" spans="28:34" x14ac:dyDescent="0.2">
      <c r="AB3295" s="359"/>
      <c r="AC3295" s="359"/>
      <c r="AD3295" s="359"/>
      <c r="AE3295" s="359"/>
      <c r="AF3295" s="359"/>
      <c r="AG3295" s="359"/>
      <c r="AH3295" s="359"/>
    </row>
    <row r="3296" spans="28:34" x14ac:dyDescent="0.2">
      <c r="AB3296" s="359"/>
      <c r="AC3296" s="359"/>
      <c r="AD3296" s="359"/>
      <c r="AE3296" s="359"/>
      <c r="AF3296" s="359"/>
      <c r="AG3296" s="359"/>
      <c r="AH3296" s="359"/>
    </row>
    <row r="3297" spans="28:34" x14ac:dyDescent="0.2">
      <c r="AB3297" s="359"/>
      <c r="AC3297" s="359"/>
      <c r="AD3297" s="359"/>
      <c r="AE3297" s="359"/>
      <c r="AF3297" s="359"/>
      <c r="AG3297" s="359"/>
      <c r="AH3297" s="359"/>
    </row>
    <row r="3298" spans="28:34" x14ac:dyDescent="0.2">
      <c r="AB3298" s="359"/>
      <c r="AC3298" s="359"/>
      <c r="AD3298" s="359"/>
      <c r="AE3298" s="359"/>
      <c r="AF3298" s="359"/>
      <c r="AG3298" s="359"/>
      <c r="AH3298" s="359"/>
    </row>
    <row r="3299" spans="28:34" x14ac:dyDescent="0.2">
      <c r="AB3299" s="359"/>
      <c r="AC3299" s="359"/>
      <c r="AD3299" s="359"/>
      <c r="AE3299" s="359"/>
      <c r="AF3299" s="359"/>
      <c r="AG3299" s="359"/>
      <c r="AH3299" s="359"/>
    </row>
    <row r="3300" spans="28:34" x14ac:dyDescent="0.2">
      <c r="AB3300" s="359"/>
      <c r="AC3300" s="359"/>
      <c r="AD3300" s="359"/>
      <c r="AE3300" s="359"/>
      <c r="AF3300" s="359"/>
      <c r="AG3300" s="359"/>
      <c r="AH3300" s="359"/>
    </row>
    <row r="3301" spans="28:34" x14ac:dyDescent="0.2">
      <c r="AB3301" s="359"/>
      <c r="AC3301" s="359"/>
      <c r="AD3301" s="359"/>
      <c r="AE3301" s="359"/>
      <c r="AF3301" s="359"/>
      <c r="AG3301" s="359"/>
      <c r="AH3301" s="359"/>
    </row>
    <row r="3302" spans="28:34" x14ac:dyDescent="0.2">
      <c r="AB3302" s="359"/>
      <c r="AC3302" s="359"/>
      <c r="AD3302" s="359"/>
      <c r="AE3302" s="359"/>
      <c r="AF3302" s="359"/>
      <c r="AG3302" s="359"/>
      <c r="AH3302" s="359"/>
    </row>
    <row r="3303" spans="28:34" x14ac:dyDescent="0.2">
      <c r="AB3303" s="359"/>
      <c r="AC3303" s="359"/>
      <c r="AD3303" s="359"/>
      <c r="AE3303" s="359"/>
      <c r="AF3303" s="359"/>
      <c r="AG3303" s="359"/>
      <c r="AH3303" s="359"/>
    </row>
    <row r="3304" spans="28:34" x14ac:dyDescent="0.2">
      <c r="AB3304" s="359"/>
      <c r="AC3304" s="359"/>
      <c r="AD3304" s="359"/>
      <c r="AE3304" s="359"/>
      <c r="AF3304" s="359"/>
      <c r="AG3304" s="359"/>
      <c r="AH3304" s="359"/>
    </row>
    <row r="3305" spans="28:34" x14ac:dyDescent="0.2">
      <c r="AB3305" s="359"/>
      <c r="AC3305" s="359"/>
      <c r="AD3305" s="359"/>
      <c r="AE3305" s="359"/>
      <c r="AF3305" s="359"/>
      <c r="AG3305" s="359"/>
      <c r="AH3305" s="359"/>
    </row>
    <row r="3306" spans="28:34" x14ac:dyDescent="0.2">
      <c r="AB3306" s="359"/>
      <c r="AC3306" s="359"/>
      <c r="AD3306" s="359"/>
      <c r="AE3306" s="359"/>
      <c r="AF3306" s="359"/>
      <c r="AG3306" s="359"/>
      <c r="AH3306" s="359"/>
    </row>
    <row r="3307" spans="28:34" x14ac:dyDescent="0.2">
      <c r="AB3307" s="359"/>
      <c r="AC3307" s="359"/>
      <c r="AD3307" s="359"/>
      <c r="AE3307" s="359"/>
      <c r="AF3307" s="359"/>
      <c r="AG3307" s="359"/>
      <c r="AH3307" s="359"/>
    </row>
    <row r="3308" spans="28:34" x14ac:dyDescent="0.2">
      <c r="AB3308" s="359"/>
      <c r="AC3308" s="359"/>
      <c r="AD3308" s="359"/>
      <c r="AE3308" s="359"/>
      <c r="AF3308" s="359"/>
      <c r="AG3308" s="359"/>
      <c r="AH3308" s="359"/>
    </row>
    <row r="3309" spans="28:34" x14ac:dyDescent="0.2">
      <c r="AB3309" s="359"/>
      <c r="AC3309" s="359"/>
      <c r="AD3309" s="359"/>
      <c r="AE3309" s="359"/>
      <c r="AF3309" s="359"/>
      <c r="AG3309" s="359"/>
      <c r="AH3309" s="359"/>
    </row>
    <row r="3310" spans="28:34" x14ac:dyDescent="0.2">
      <c r="AB3310" s="359"/>
      <c r="AC3310" s="359"/>
      <c r="AD3310" s="359"/>
      <c r="AE3310" s="359"/>
      <c r="AF3310" s="359"/>
      <c r="AG3310" s="359"/>
      <c r="AH3310" s="359"/>
    </row>
    <row r="3311" spans="28:34" x14ac:dyDescent="0.2">
      <c r="AB3311" s="359"/>
      <c r="AC3311" s="359"/>
      <c r="AD3311" s="359"/>
      <c r="AE3311" s="359"/>
      <c r="AF3311" s="359"/>
      <c r="AG3311" s="359"/>
      <c r="AH3311" s="359"/>
    </row>
    <row r="3312" spans="28:34" x14ac:dyDescent="0.2">
      <c r="AB3312" s="359"/>
      <c r="AC3312" s="359"/>
      <c r="AD3312" s="359"/>
      <c r="AE3312" s="359"/>
      <c r="AF3312" s="359"/>
      <c r="AG3312" s="359"/>
      <c r="AH3312" s="359"/>
    </row>
    <row r="3313" spans="28:34" x14ac:dyDescent="0.2">
      <c r="AB3313" s="359"/>
      <c r="AC3313" s="359"/>
      <c r="AD3313" s="359"/>
      <c r="AE3313" s="359"/>
      <c r="AF3313" s="359"/>
      <c r="AG3313" s="359"/>
      <c r="AH3313" s="359"/>
    </row>
    <row r="3314" spans="28:34" x14ac:dyDescent="0.2">
      <c r="AB3314" s="359"/>
      <c r="AC3314" s="359"/>
      <c r="AD3314" s="359"/>
      <c r="AE3314" s="359"/>
      <c r="AF3314" s="359"/>
      <c r="AG3314" s="359"/>
      <c r="AH3314" s="359"/>
    </row>
    <row r="3315" spans="28:34" x14ac:dyDescent="0.2">
      <c r="AB3315" s="359"/>
      <c r="AC3315" s="359"/>
      <c r="AD3315" s="359"/>
      <c r="AE3315" s="359"/>
      <c r="AF3315" s="359"/>
      <c r="AG3315" s="359"/>
      <c r="AH3315" s="359"/>
    </row>
    <row r="3316" spans="28:34" x14ac:dyDescent="0.2">
      <c r="AB3316" s="359"/>
      <c r="AC3316" s="359"/>
      <c r="AD3316" s="359"/>
      <c r="AE3316" s="359"/>
      <c r="AF3316" s="359"/>
      <c r="AG3316" s="359"/>
      <c r="AH3316" s="359"/>
    </row>
    <row r="3317" spans="28:34" x14ac:dyDescent="0.2">
      <c r="AB3317" s="359"/>
      <c r="AC3317" s="359"/>
      <c r="AD3317" s="359"/>
      <c r="AE3317" s="359"/>
      <c r="AF3317" s="359"/>
      <c r="AG3317" s="359"/>
      <c r="AH3317" s="359"/>
    </row>
    <row r="3318" spans="28:34" x14ac:dyDescent="0.2">
      <c r="AB3318" s="359"/>
      <c r="AC3318" s="359"/>
      <c r="AD3318" s="359"/>
      <c r="AE3318" s="359"/>
      <c r="AF3318" s="359"/>
      <c r="AG3318" s="359"/>
      <c r="AH3318" s="359"/>
    </row>
    <row r="3319" spans="28:34" x14ac:dyDescent="0.2">
      <c r="AB3319" s="359"/>
      <c r="AC3319" s="359"/>
      <c r="AD3319" s="359"/>
      <c r="AE3319" s="359"/>
      <c r="AF3319" s="359"/>
      <c r="AG3319" s="359"/>
      <c r="AH3319" s="359"/>
    </row>
    <row r="3320" spans="28:34" x14ac:dyDescent="0.2">
      <c r="AB3320" s="359"/>
      <c r="AC3320" s="359"/>
      <c r="AD3320" s="359"/>
      <c r="AE3320" s="359"/>
      <c r="AF3320" s="359"/>
      <c r="AG3320" s="359"/>
      <c r="AH3320" s="359"/>
    </row>
    <row r="3321" spans="28:34" x14ac:dyDescent="0.2">
      <c r="AB3321" s="359"/>
      <c r="AC3321" s="359"/>
      <c r="AD3321" s="359"/>
      <c r="AE3321" s="359"/>
      <c r="AF3321" s="359"/>
      <c r="AG3321" s="359"/>
      <c r="AH3321" s="359"/>
    </row>
    <row r="3322" spans="28:34" x14ac:dyDescent="0.2">
      <c r="AB3322" s="359"/>
      <c r="AC3322" s="359"/>
      <c r="AD3322" s="359"/>
      <c r="AE3322" s="359"/>
      <c r="AF3322" s="359"/>
      <c r="AG3322" s="359"/>
      <c r="AH3322" s="359"/>
    </row>
    <row r="3323" spans="28:34" x14ac:dyDescent="0.2">
      <c r="AB3323" s="359"/>
      <c r="AC3323" s="359"/>
      <c r="AD3323" s="359"/>
      <c r="AE3323" s="359"/>
      <c r="AF3323" s="359"/>
      <c r="AG3323" s="359"/>
      <c r="AH3323" s="359"/>
    </row>
    <row r="3324" spans="28:34" x14ac:dyDescent="0.2">
      <c r="AB3324" s="359"/>
      <c r="AC3324" s="359"/>
      <c r="AD3324" s="359"/>
      <c r="AE3324" s="359"/>
      <c r="AF3324" s="359"/>
      <c r="AG3324" s="359"/>
      <c r="AH3324" s="359"/>
    </row>
    <row r="3325" spans="28:34" x14ac:dyDescent="0.2">
      <c r="AB3325" s="359"/>
      <c r="AC3325" s="359"/>
      <c r="AD3325" s="359"/>
      <c r="AE3325" s="359"/>
      <c r="AF3325" s="359"/>
      <c r="AG3325" s="359"/>
      <c r="AH3325" s="359"/>
    </row>
    <row r="3326" spans="28:34" x14ac:dyDescent="0.2">
      <c r="AB3326" s="359"/>
      <c r="AC3326" s="359"/>
      <c r="AD3326" s="359"/>
      <c r="AE3326" s="359"/>
      <c r="AF3326" s="359"/>
      <c r="AG3326" s="359"/>
      <c r="AH3326" s="359"/>
    </row>
    <row r="3327" spans="28:34" x14ac:dyDescent="0.2">
      <c r="AB3327" s="359"/>
      <c r="AC3327" s="359"/>
      <c r="AD3327" s="359"/>
      <c r="AE3327" s="359"/>
      <c r="AF3327" s="359"/>
      <c r="AG3327" s="359"/>
      <c r="AH3327" s="359"/>
    </row>
    <row r="3328" spans="28:34" x14ac:dyDescent="0.2">
      <c r="AB3328" s="359"/>
      <c r="AC3328" s="359"/>
      <c r="AD3328" s="359"/>
      <c r="AE3328" s="359"/>
      <c r="AF3328" s="359"/>
      <c r="AG3328" s="359"/>
      <c r="AH3328" s="359"/>
    </row>
    <row r="3329" spans="28:34" x14ac:dyDescent="0.2">
      <c r="AB3329" s="359"/>
      <c r="AC3329" s="359"/>
      <c r="AD3329" s="359"/>
      <c r="AE3329" s="359"/>
      <c r="AF3329" s="359"/>
      <c r="AG3329" s="359"/>
      <c r="AH3329" s="359"/>
    </row>
    <row r="3330" spans="28:34" x14ac:dyDescent="0.2">
      <c r="AB3330" s="359"/>
      <c r="AC3330" s="359"/>
      <c r="AD3330" s="359"/>
      <c r="AE3330" s="359"/>
      <c r="AF3330" s="359"/>
      <c r="AG3330" s="359"/>
      <c r="AH3330" s="359"/>
    </row>
    <row r="3331" spans="28:34" x14ac:dyDescent="0.2">
      <c r="AB3331" s="359"/>
      <c r="AC3331" s="359"/>
      <c r="AD3331" s="359"/>
      <c r="AE3331" s="359"/>
      <c r="AF3331" s="359"/>
      <c r="AG3331" s="359"/>
      <c r="AH3331" s="359"/>
    </row>
    <row r="3332" spans="28:34" x14ac:dyDescent="0.2">
      <c r="AB3332" s="359"/>
      <c r="AC3332" s="359"/>
      <c r="AD3332" s="359"/>
      <c r="AE3332" s="359"/>
      <c r="AF3332" s="359"/>
      <c r="AG3332" s="359"/>
      <c r="AH3332" s="359"/>
    </row>
    <row r="3333" spans="28:34" x14ac:dyDescent="0.2">
      <c r="AB3333" s="359"/>
      <c r="AC3333" s="359"/>
      <c r="AD3333" s="359"/>
      <c r="AE3333" s="359"/>
      <c r="AF3333" s="359"/>
      <c r="AG3333" s="359"/>
      <c r="AH3333" s="359"/>
    </row>
    <row r="3334" spans="28:34" x14ac:dyDescent="0.2">
      <c r="AB3334" s="359"/>
      <c r="AC3334" s="359"/>
      <c r="AD3334" s="359"/>
      <c r="AE3334" s="359"/>
      <c r="AF3334" s="359"/>
      <c r="AG3334" s="359"/>
      <c r="AH3334" s="359"/>
    </row>
    <row r="3335" spans="28:34" x14ac:dyDescent="0.2">
      <c r="AB3335" s="359"/>
      <c r="AC3335" s="359"/>
      <c r="AD3335" s="359"/>
      <c r="AE3335" s="359"/>
      <c r="AF3335" s="359"/>
      <c r="AG3335" s="359"/>
      <c r="AH3335" s="359"/>
    </row>
    <row r="3336" spans="28:34" x14ac:dyDescent="0.2">
      <c r="AB3336" s="359"/>
      <c r="AC3336" s="359"/>
      <c r="AD3336" s="359"/>
      <c r="AE3336" s="359"/>
      <c r="AF3336" s="359"/>
      <c r="AG3336" s="359"/>
      <c r="AH3336" s="359"/>
    </row>
    <row r="3337" spans="28:34" x14ac:dyDescent="0.2">
      <c r="AB3337" s="359"/>
      <c r="AC3337" s="359"/>
      <c r="AD3337" s="359"/>
      <c r="AE3337" s="359"/>
      <c r="AF3337" s="359"/>
      <c r="AG3337" s="359"/>
      <c r="AH3337" s="359"/>
    </row>
    <row r="3338" spans="28:34" x14ac:dyDescent="0.2">
      <c r="AB3338" s="359"/>
      <c r="AC3338" s="359"/>
      <c r="AD3338" s="359"/>
      <c r="AE3338" s="359"/>
      <c r="AF3338" s="359"/>
      <c r="AG3338" s="359"/>
      <c r="AH3338" s="359"/>
    </row>
    <row r="3339" spans="28:34" x14ac:dyDescent="0.2">
      <c r="AB3339" s="359"/>
      <c r="AC3339" s="359"/>
      <c r="AD3339" s="359"/>
      <c r="AE3339" s="359"/>
      <c r="AF3339" s="359"/>
      <c r="AG3339" s="359"/>
      <c r="AH3339" s="359"/>
    </row>
    <row r="3340" spans="28:34" x14ac:dyDescent="0.2">
      <c r="AB3340" s="359"/>
      <c r="AC3340" s="359"/>
      <c r="AD3340" s="359"/>
      <c r="AE3340" s="359"/>
      <c r="AF3340" s="359"/>
      <c r="AG3340" s="359"/>
      <c r="AH3340" s="359"/>
    </row>
    <row r="3341" spans="28:34" x14ac:dyDescent="0.2">
      <c r="AB3341" s="359"/>
      <c r="AC3341" s="359"/>
      <c r="AD3341" s="359"/>
      <c r="AE3341" s="359"/>
      <c r="AF3341" s="359"/>
      <c r="AG3341" s="359"/>
      <c r="AH3341" s="359"/>
    </row>
    <row r="3342" spans="28:34" x14ac:dyDescent="0.2">
      <c r="AB3342" s="359"/>
      <c r="AC3342" s="359"/>
      <c r="AD3342" s="359"/>
      <c r="AE3342" s="359"/>
      <c r="AF3342" s="359"/>
      <c r="AG3342" s="359"/>
      <c r="AH3342" s="359"/>
    </row>
    <row r="3343" spans="28:34" x14ac:dyDescent="0.2">
      <c r="AB3343" s="359"/>
      <c r="AC3343" s="359"/>
      <c r="AD3343" s="359"/>
      <c r="AE3343" s="359"/>
      <c r="AF3343" s="359"/>
      <c r="AG3343" s="359"/>
      <c r="AH3343" s="359"/>
    </row>
    <row r="3344" spans="28:34" x14ac:dyDescent="0.2">
      <c r="AB3344" s="359"/>
      <c r="AC3344" s="359"/>
      <c r="AD3344" s="359"/>
      <c r="AE3344" s="359"/>
      <c r="AF3344" s="359"/>
      <c r="AG3344" s="359"/>
      <c r="AH3344" s="359"/>
    </row>
    <row r="3345" spans="28:34" x14ac:dyDescent="0.2">
      <c r="AB3345" s="359"/>
      <c r="AC3345" s="359"/>
      <c r="AD3345" s="359"/>
      <c r="AE3345" s="359"/>
      <c r="AF3345" s="359"/>
      <c r="AG3345" s="359"/>
      <c r="AH3345" s="359"/>
    </row>
    <row r="3346" spans="28:34" x14ac:dyDescent="0.2">
      <c r="AB3346" s="359"/>
      <c r="AC3346" s="359"/>
      <c r="AD3346" s="359"/>
      <c r="AE3346" s="359"/>
      <c r="AF3346" s="359"/>
      <c r="AG3346" s="359"/>
      <c r="AH3346" s="359"/>
    </row>
    <row r="3347" spans="28:34" x14ac:dyDescent="0.2">
      <c r="AB3347" s="359"/>
      <c r="AC3347" s="359"/>
      <c r="AD3347" s="359"/>
      <c r="AE3347" s="359"/>
      <c r="AF3347" s="359"/>
      <c r="AG3347" s="359"/>
      <c r="AH3347" s="359"/>
    </row>
    <row r="3348" spans="28:34" x14ac:dyDescent="0.2">
      <c r="AB3348" s="359"/>
      <c r="AC3348" s="359"/>
      <c r="AD3348" s="359"/>
      <c r="AE3348" s="359"/>
      <c r="AF3348" s="359"/>
      <c r="AG3348" s="359"/>
      <c r="AH3348" s="359"/>
    </row>
    <row r="3349" spans="28:34" x14ac:dyDescent="0.2">
      <c r="AB3349" s="359"/>
      <c r="AC3349" s="359"/>
      <c r="AD3349" s="359"/>
      <c r="AE3349" s="359"/>
      <c r="AF3349" s="359"/>
      <c r="AG3349" s="359"/>
      <c r="AH3349" s="359"/>
    </row>
    <row r="3350" spans="28:34" x14ac:dyDescent="0.2">
      <c r="AB3350" s="359"/>
      <c r="AC3350" s="359"/>
      <c r="AD3350" s="359"/>
      <c r="AE3350" s="359"/>
      <c r="AF3350" s="359"/>
      <c r="AG3350" s="359"/>
      <c r="AH3350" s="359"/>
    </row>
    <row r="3351" spans="28:34" x14ac:dyDescent="0.2">
      <c r="AB3351" s="359"/>
      <c r="AC3351" s="359"/>
      <c r="AD3351" s="359"/>
      <c r="AE3351" s="359"/>
      <c r="AF3351" s="359"/>
      <c r="AG3351" s="359"/>
      <c r="AH3351" s="359"/>
    </row>
    <row r="3352" spans="28:34" x14ac:dyDescent="0.2">
      <c r="AB3352" s="359"/>
      <c r="AC3352" s="359"/>
      <c r="AD3352" s="359"/>
      <c r="AE3352" s="359"/>
      <c r="AF3352" s="359"/>
      <c r="AG3352" s="359"/>
      <c r="AH3352" s="359"/>
    </row>
    <row r="3353" spans="28:34" x14ac:dyDescent="0.2">
      <c r="AB3353" s="359"/>
      <c r="AC3353" s="359"/>
      <c r="AD3353" s="359"/>
      <c r="AE3353" s="359"/>
      <c r="AF3353" s="359"/>
      <c r="AG3353" s="359"/>
      <c r="AH3353" s="359"/>
    </row>
    <row r="3354" spans="28:34" x14ac:dyDescent="0.2">
      <c r="AB3354" s="359"/>
      <c r="AC3354" s="359"/>
      <c r="AD3354" s="359"/>
      <c r="AE3354" s="359"/>
      <c r="AF3354" s="359"/>
      <c r="AG3354" s="359"/>
      <c r="AH3354" s="359"/>
    </row>
    <row r="3355" spans="28:34" x14ac:dyDescent="0.2">
      <c r="AB3355" s="359"/>
      <c r="AC3355" s="359"/>
      <c r="AD3355" s="359"/>
      <c r="AE3355" s="359"/>
      <c r="AF3355" s="359"/>
      <c r="AG3355" s="359"/>
      <c r="AH3355" s="359"/>
    </row>
    <row r="3356" spans="28:34" x14ac:dyDescent="0.2">
      <c r="AB3356" s="359"/>
      <c r="AC3356" s="359"/>
      <c r="AD3356" s="359"/>
      <c r="AE3356" s="359"/>
      <c r="AF3356" s="359"/>
      <c r="AG3356" s="359"/>
      <c r="AH3356" s="359"/>
    </row>
    <row r="3357" spans="28:34" x14ac:dyDescent="0.2">
      <c r="AB3357" s="359"/>
      <c r="AC3357" s="359"/>
      <c r="AD3357" s="359"/>
      <c r="AE3357" s="359"/>
      <c r="AF3357" s="359"/>
      <c r="AG3357" s="359"/>
      <c r="AH3357" s="359"/>
    </row>
    <row r="3358" spans="28:34" x14ac:dyDescent="0.2">
      <c r="AB3358" s="359"/>
      <c r="AC3358" s="359"/>
      <c r="AD3358" s="359"/>
      <c r="AE3358" s="359"/>
      <c r="AF3358" s="359"/>
      <c r="AG3358" s="359"/>
      <c r="AH3358" s="359"/>
    </row>
    <row r="3359" spans="28:34" x14ac:dyDescent="0.2">
      <c r="AB3359" s="359"/>
      <c r="AC3359" s="359"/>
      <c r="AD3359" s="359"/>
      <c r="AE3359" s="359"/>
      <c r="AF3359" s="359"/>
      <c r="AG3359" s="359"/>
      <c r="AH3359" s="359"/>
    </row>
    <row r="3360" spans="28:34" x14ac:dyDescent="0.2">
      <c r="AB3360" s="359"/>
      <c r="AC3360" s="359"/>
      <c r="AD3360" s="359"/>
      <c r="AE3360" s="359"/>
      <c r="AF3360" s="359"/>
      <c r="AG3360" s="359"/>
      <c r="AH3360" s="359"/>
    </row>
    <row r="3361" spans="28:34" x14ac:dyDescent="0.2">
      <c r="AB3361" s="359"/>
      <c r="AC3361" s="359"/>
      <c r="AD3361" s="359"/>
      <c r="AE3361" s="359"/>
      <c r="AF3361" s="359"/>
      <c r="AG3361" s="359"/>
      <c r="AH3361" s="359"/>
    </row>
    <row r="3362" spans="28:34" x14ac:dyDescent="0.2">
      <c r="AB3362" s="359"/>
      <c r="AC3362" s="359"/>
      <c r="AD3362" s="359"/>
      <c r="AE3362" s="359"/>
      <c r="AF3362" s="359"/>
      <c r="AG3362" s="359"/>
      <c r="AH3362" s="359"/>
    </row>
    <row r="3363" spans="28:34" x14ac:dyDescent="0.2">
      <c r="AB3363" s="359"/>
      <c r="AC3363" s="359"/>
      <c r="AD3363" s="359"/>
      <c r="AE3363" s="359"/>
      <c r="AF3363" s="359"/>
      <c r="AG3363" s="359"/>
      <c r="AH3363" s="359"/>
    </row>
    <row r="3364" spans="28:34" x14ac:dyDescent="0.2">
      <c r="AB3364" s="359"/>
      <c r="AC3364" s="359"/>
      <c r="AD3364" s="359"/>
      <c r="AE3364" s="359"/>
      <c r="AF3364" s="359"/>
      <c r="AG3364" s="359"/>
      <c r="AH3364" s="359"/>
    </row>
    <row r="3365" spans="28:34" x14ac:dyDescent="0.2">
      <c r="AB3365" s="359"/>
      <c r="AC3365" s="359"/>
      <c r="AD3365" s="359"/>
      <c r="AE3365" s="359"/>
      <c r="AF3365" s="359"/>
      <c r="AG3365" s="359"/>
      <c r="AH3365" s="359"/>
    </row>
    <row r="3366" spans="28:34" x14ac:dyDescent="0.2">
      <c r="AB3366" s="359"/>
      <c r="AC3366" s="359"/>
      <c r="AD3366" s="359"/>
      <c r="AE3366" s="359"/>
      <c r="AF3366" s="359"/>
      <c r="AG3366" s="359"/>
      <c r="AH3366" s="359"/>
    </row>
    <row r="3367" spans="28:34" x14ac:dyDescent="0.2">
      <c r="AB3367" s="359"/>
      <c r="AC3367" s="359"/>
      <c r="AD3367" s="359"/>
      <c r="AE3367" s="359"/>
      <c r="AF3367" s="359"/>
      <c r="AG3367" s="359"/>
      <c r="AH3367" s="359"/>
    </row>
    <row r="3368" spans="28:34" x14ac:dyDescent="0.2">
      <c r="AB3368" s="359"/>
      <c r="AC3368" s="359"/>
      <c r="AD3368" s="359"/>
      <c r="AE3368" s="359"/>
      <c r="AF3368" s="359"/>
      <c r="AG3368" s="359"/>
      <c r="AH3368" s="359"/>
    </row>
    <row r="3369" spans="28:34" x14ac:dyDescent="0.2">
      <c r="AB3369" s="359"/>
      <c r="AC3369" s="359"/>
      <c r="AD3369" s="359"/>
      <c r="AE3369" s="359"/>
      <c r="AF3369" s="359"/>
      <c r="AG3369" s="359"/>
      <c r="AH3369" s="359"/>
    </row>
    <row r="3370" spans="28:34" x14ac:dyDescent="0.2">
      <c r="AB3370" s="359"/>
      <c r="AC3370" s="359"/>
      <c r="AD3370" s="359"/>
      <c r="AE3370" s="359"/>
      <c r="AF3370" s="359"/>
      <c r="AG3370" s="359"/>
      <c r="AH3370" s="359"/>
    </row>
    <row r="3371" spans="28:34" x14ac:dyDescent="0.2">
      <c r="AB3371" s="359"/>
      <c r="AC3371" s="359"/>
      <c r="AD3371" s="359"/>
      <c r="AE3371" s="359"/>
      <c r="AF3371" s="359"/>
      <c r="AG3371" s="359"/>
      <c r="AH3371" s="359"/>
    </row>
    <row r="3372" spans="28:34" x14ac:dyDescent="0.2">
      <c r="AB3372" s="359"/>
      <c r="AC3372" s="359"/>
      <c r="AD3372" s="359"/>
      <c r="AE3372" s="359"/>
      <c r="AF3372" s="359"/>
      <c r="AG3372" s="359"/>
      <c r="AH3372" s="359"/>
    </row>
    <row r="3373" spans="28:34" x14ac:dyDescent="0.2">
      <c r="AB3373" s="359"/>
      <c r="AC3373" s="359"/>
      <c r="AD3373" s="359"/>
      <c r="AE3373" s="359"/>
      <c r="AF3373" s="359"/>
      <c r="AG3373" s="359"/>
      <c r="AH3373" s="359"/>
    </row>
    <row r="3374" spans="28:34" x14ac:dyDescent="0.2">
      <c r="AB3374" s="359"/>
      <c r="AC3374" s="359"/>
      <c r="AD3374" s="359"/>
      <c r="AE3374" s="359"/>
      <c r="AF3374" s="359"/>
      <c r="AG3374" s="359"/>
      <c r="AH3374" s="359"/>
    </row>
    <row r="3375" spans="28:34" x14ac:dyDescent="0.2">
      <c r="AB3375" s="359"/>
      <c r="AC3375" s="359"/>
      <c r="AD3375" s="359"/>
      <c r="AE3375" s="359"/>
      <c r="AF3375" s="359"/>
      <c r="AG3375" s="359"/>
      <c r="AH3375" s="359"/>
    </row>
    <row r="3376" spans="28:34" x14ac:dyDescent="0.2">
      <c r="AB3376" s="359"/>
      <c r="AC3376" s="359"/>
      <c r="AD3376" s="359"/>
      <c r="AE3376" s="359"/>
      <c r="AF3376" s="359"/>
      <c r="AG3376" s="359"/>
      <c r="AH3376" s="359"/>
    </row>
    <row r="3377" spans="28:34" x14ac:dyDescent="0.2">
      <c r="AB3377" s="359"/>
      <c r="AC3377" s="359"/>
      <c r="AD3377" s="359"/>
      <c r="AE3377" s="359"/>
      <c r="AF3377" s="359"/>
      <c r="AG3377" s="359"/>
      <c r="AH3377" s="359"/>
    </row>
    <row r="3378" spans="28:34" x14ac:dyDescent="0.2">
      <c r="AB3378" s="359"/>
      <c r="AC3378" s="359"/>
      <c r="AD3378" s="359"/>
      <c r="AE3378" s="359"/>
      <c r="AF3378" s="359"/>
      <c r="AG3378" s="359"/>
      <c r="AH3378" s="359"/>
    </row>
    <row r="3379" spans="28:34" x14ac:dyDescent="0.2">
      <c r="AB3379" s="359"/>
      <c r="AC3379" s="359"/>
      <c r="AD3379" s="359"/>
      <c r="AE3379" s="359"/>
      <c r="AF3379" s="359"/>
      <c r="AG3379" s="359"/>
      <c r="AH3379" s="359"/>
    </row>
    <row r="3380" spans="28:34" x14ac:dyDescent="0.2">
      <c r="AB3380" s="359"/>
      <c r="AC3380" s="359"/>
      <c r="AD3380" s="359"/>
      <c r="AE3380" s="359"/>
      <c r="AF3380" s="359"/>
      <c r="AG3380" s="359"/>
      <c r="AH3380" s="359"/>
    </row>
    <row r="3381" spans="28:34" x14ac:dyDescent="0.2">
      <c r="AB3381" s="359"/>
      <c r="AC3381" s="359"/>
      <c r="AD3381" s="359"/>
      <c r="AE3381" s="359"/>
      <c r="AF3381" s="359"/>
      <c r="AG3381" s="359"/>
      <c r="AH3381" s="359"/>
    </row>
    <row r="3382" spans="28:34" x14ac:dyDescent="0.2">
      <c r="AB3382" s="359"/>
      <c r="AC3382" s="359"/>
      <c r="AD3382" s="359"/>
      <c r="AE3382" s="359"/>
      <c r="AF3382" s="359"/>
      <c r="AG3382" s="359"/>
      <c r="AH3382" s="359"/>
    </row>
    <row r="3383" spans="28:34" x14ac:dyDescent="0.2">
      <c r="AB3383" s="359"/>
      <c r="AC3383" s="359"/>
      <c r="AD3383" s="359"/>
      <c r="AE3383" s="359"/>
      <c r="AF3383" s="359"/>
      <c r="AG3383" s="359"/>
      <c r="AH3383" s="359"/>
    </row>
    <row r="3384" spans="28:34" x14ac:dyDescent="0.2">
      <c r="AB3384" s="359"/>
      <c r="AC3384" s="359"/>
      <c r="AD3384" s="359"/>
      <c r="AE3384" s="359"/>
      <c r="AF3384" s="359"/>
      <c r="AG3384" s="359"/>
      <c r="AH3384" s="359"/>
    </row>
    <row r="3385" spans="28:34" x14ac:dyDescent="0.2">
      <c r="AB3385" s="359"/>
      <c r="AC3385" s="359"/>
      <c r="AD3385" s="359"/>
      <c r="AE3385" s="359"/>
      <c r="AF3385" s="359"/>
      <c r="AG3385" s="359"/>
      <c r="AH3385" s="359"/>
    </row>
    <row r="3386" spans="28:34" x14ac:dyDescent="0.2">
      <c r="AB3386" s="359"/>
      <c r="AC3386" s="359"/>
      <c r="AD3386" s="359"/>
      <c r="AE3386" s="359"/>
      <c r="AF3386" s="359"/>
      <c r="AG3386" s="359"/>
      <c r="AH3386" s="359"/>
    </row>
    <row r="3387" spans="28:34" x14ac:dyDescent="0.2">
      <c r="AB3387" s="359"/>
      <c r="AC3387" s="359"/>
      <c r="AD3387" s="359"/>
      <c r="AE3387" s="359"/>
      <c r="AF3387" s="359"/>
      <c r="AG3387" s="359"/>
      <c r="AH3387" s="359"/>
    </row>
    <row r="3388" spans="28:34" x14ac:dyDescent="0.2">
      <c r="AB3388" s="359"/>
      <c r="AC3388" s="359"/>
      <c r="AD3388" s="359"/>
      <c r="AE3388" s="359"/>
      <c r="AF3388" s="359"/>
      <c r="AG3388" s="359"/>
      <c r="AH3388" s="359"/>
    </row>
    <row r="3389" spans="28:34" x14ac:dyDescent="0.2">
      <c r="AB3389" s="359"/>
      <c r="AC3389" s="359"/>
      <c r="AD3389" s="359"/>
      <c r="AE3389" s="359"/>
      <c r="AF3389" s="359"/>
      <c r="AG3389" s="359"/>
      <c r="AH3389" s="359"/>
    </row>
    <row r="3390" spans="28:34" x14ac:dyDescent="0.2">
      <c r="AB3390" s="359"/>
      <c r="AC3390" s="359"/>
      <c r="AD3390" s="359"/>
      <c r="AE3390" s="359"/>
      <c r="AF3390" s="359"/>
      <c r="AG3390" s="359"/>
      <c r="AH3390" s="359"/>
    </row>
    <row r="3391" spans="28:34" x14ac:dyDescent="0.2">
      <c r="AB3391" s="359"/>
      <c r="AC3391" s="359"/>
      <c r="AD3391" s="359"/>
      <c r="AE3391" s="359"/>
      <c r="AF3391" s="359"/>
      <c r="AG3391" s="359"/>
      <c r="AH3391" s="359"/>
    </row>
    <row r="3392" spans="28:34" x14ac:dyDescent="0.2">
      <c r="AB3392" s="359"/>
      <c r="AC3392" s="359"/>
      <c r="AD3392" s="359"/>
      <c r="AE3392" s="359"/>
      <c r="AF3392" s="359"/>
      <c r="AG3392" s="359"/>
      <c r="AH3392" s="359"/>
    </row>
    <row r="3393" spans="28:34" x14ac:dyDescent="0.2">
      <c r="AB3393" s="359"/>
      <c r="AC3393" s="359"/>
      <c r="AD3393" s="359"/>
      <c r="AE3393" s="359"/>
      <c r="AF3393" s="359"/>
      <c r="AG3393" s="359"/>
      <c r="AH3393" s="359"/>
    </row>
    <row r="3394" spans="28:34" x14ac:dyDescent="0.2">
      <c r="AB3394" s="359"/>
      <c r="AC3394" s="359"/>
      <c r="AD3394" s="359"/>
      <c r="AE3394" s="359"/>
      <c r="AF3394" s="359"/>
      <c r="AG3394" s="359"/>
      <c r="AH3394" s="359"/>
    </row>
    <row r="3395" spans="28:34" x14ac:dyDescent="0.2">
      <c r="AB3395" s="359"/>
      <c r="AC3395" s="359"/>
      <c r="AD3395" s="359"/>
      <c r="AE3395" s="359"/>
      <c r="AF3395" s="359"/>
      <c r="AG3395" s="359"/>
      <c r="AH3395" s="359"/>
    </row>
    <row r="3396" spans="28:34" x14ac:dyDescent="0.2">
      <c r="AB3396" s="359"/>
      <c r="AC3396" s="359"/>
      <c r="AD3396" s="359"/>
      <c r="AE3396" s="359"/>
      <c r="AF3396" s="359"/>
      <c r="AG3396" s="359"/>
      <c r="AH3396" s="359"/>
    </row>
    <row r="3397" spans="28:34" x14ac:dyDescent="0.2">
      <c r="AB3397" s="359"/>
      <c r="AC3397" s="359"/>
      <c r="AD3397" s="359"/>
      <c r="AE3397" s="359"/>
      <c r="AF3397" s="359"/>
      <c r="AG3397" s="359"/>
      <c r="AH3397" s="359"/>
    </row>
    <row r="3398" spans="28:34" x14ac:dyDescent="0.2">
      <c r="AB3398" s="359"/>
      <c r="AC3398" s="359"/>
      <c r="AD3398" s="359"/>
      <c r="AE3398" s="359"/>
      <c r="AF3398" s="359"/>
      <c r="AG3398" s="359"/>
      <c r="AH3398" s="359"/>
    </row>
    <row r="3399" spans="28:34" x14ac:dyDescent="0.2">
      <c r="AB3399" s="359"/>
      <c r="AC3399" s="359"/>
      <c r="AD3399" s="359"/>
      <c r="AE3399" s="359"/>
      <c r="AF3399" s="359"/>
      <c r="AG3399" s="359"/>
      <c r="AH3399" s="359"/>
    </row>
    <row r="3400" spans="28:34" x14ac:dyDescent="0.2">
      <c r="AB3400" s="359"/>
      <c r="AC3400" s="359"/>
      <c r="AD3400" s="359"/>
      <c r="AE3400" s="359"/>
      <c r="AF3400" s="359"/>
      <c r="AG3400" s="359"/>
      <c r="AH3400" s="359"/>
    </row>
    <row r="3401" spans="28:34" x14ac:dyDescent="0.2">
      <c r="AB3401" s="359"/>
      <c r="AC3401" s="359"/>
      <c r="AD3401" s="359"/>
      <c r="AE3401" s="359"/>
      <c r="AF3401" s="359"/>
      <c r="AG3401" s="359"/>
      <c r="AH3401" s="359"/>
    </row>
    <row r="3402" spans="28:34" x14ac:dyDescent="0.2">
      <c r="AB3402" s="359"/>
      <c r="AC3402" s="359"/>
      <c r="AD3402" s="359"/>
      <c r="AE3402" s="359"/>
      <c r="AF3402" s="359"/>
      <c r="AG3402" s="359"/>
      <c r="AH3402" s="359"/>
    </row>
    <row r="3403" spans="28:34" x14ac:dyDescent="0.2">
      <c r="AB3403" s="359"/>
      <c r="AC3403" s="359"/>
      <c r="AD3403" s="359"/>
      <c r="AE3403" s="359"/>
      <c r="AF3403" s="359"/>
      <c r="AG3403" s="359"/>
      <c r="AH3403" s="359"/>
    </row>
    <row r="3404" spans="28:34" x14ac:dyDescent="0.2">
      <c r="AB3404" s="359"/>
      <c r="AC3404" s="359"/>
      <c r="AD3404" s="359"/>
      <c r="AE3404" s="359"/>
      <c r="AF3404" s="359"/>
      <c r="AG3404" s="359"/>
      <c r="AH3404" s="359"/>
    </row>
    <row r="3405" spans="28:34" x14ac:dyDescent="0.2">
      <c r="AB3405" s="359"/>
      <c r="AC3405" s="359"/>
      <c r="AD3405" s="359"/>
      <c r="AE3405" s="359"/>
      <c r="AF3405" s="359"/>
      <c r="AG3405" s="359"/>
      <c r="AH3405" s="359"/>
    </row>
    <row r="3406" spans="28:34" x14ac:dyDescent="0.2">
      <c r="AB3406" s="359"/>
      <c r="AC3406" s="359"/>
      <c r="AD3406" s="359"/>
      <c r="AE3406" s="359"/>
      <c r="AF3406" s="359"/>
      <c r="AG3406" s="359"/>
      <c r="AH3406" s="359"/>
    </row>
    <row r="3407" spans="28:34" x14ac:dyDescent="0.2">
      <c r="AB3407" s="359"/>
      <c r="AC3407" s="359"/>
      <c r="AD3407" s="359"/>
      <c r="AE3407" s="359"/>
      <c r="AF3407" s="359"/>
      <c r="AG3407" s="359"/>
      <c r="AH3407" s="359"/>
    </row>
    <row r="3408" spans="28:34" x14ac:dyDescent="0.2">
      <c r="AB3408" s="359"/>
      <c r="AC3408" s="359"/>
      <c r="AD3408" s="359"/>
      <c r="AE3408" s="359"/>
      <c r="AF3408" s="359"/>
      <c r="AG3408" s="359"/>
      <c r="AH3408" s="359"/>
    </row>
    <row r="3409" spans="28:34" x14ac:dyDescent="0.2">
      <c r="AB3409" s="359"/>
      <c r="AC3409" s="359"/>
      <c r="AD3409" s="359"/>
      <c r="AE3409" s="359"/>
      <c r="AF3409" s="359"/>
      <c r="AG3409" s="359"/>
      <c r="AH3409" s="359"/>
    </row>
    <row r="3410" spans="28:34" x14ac:dyDescent="0.2">
      <c r="AB3410" s="359"/>
      <c r="AC3410" s="359"/>
      <c r="AD3410" s="359"/>
      <c r="AE3410" s="359"/>
      <c r="AF3410" s="359"/>
      <c r="AG3410" s="359"/>
      <c r="AH3410" s="359"/>
    </row>
    <row r="3411" spans="28:34" x14ac:dyDescent="0.2">
      <c r="AB3411" s="359"/>
      <c r="AC3411" s="359"/>
      <c r="AD3411" s="359"/>
      <c r="AE3411" s="359"/>
      <c r="AF3411" s="359"/>
      <c r="AG3411" s="359"/>
      <c r="AH3411" s="359"/>
    </row>
    <row r="3412" spans="28:34" x14ac:dyDescent="0.2">
      <c r="AB3412" s="359"/>
      <c r="AC3412" s="359"/>
      <c r="AD3412" s="359"/>
      <c r="AE3412" s="359"/>
      <c r="AF3412" s="359"/>
      <c r="AG3412" s="359"/>
      <c r="AH3412" s="359"/>
    </row>
    <row r="3413" spans="28:34" x14ac:dyDescent="0.2">
      <c r="AB3413" s="359"/>
      <c r="AC3413" s="359"/>
      <c r="AD3413" s="359"/>
      <c r="AE3413" s="359"/>
      <c r="AF3413" s="359"/>
      <c r="AG3413" s="359"/>
      <c r="AH3413" s="359"/>
    </row>
    <row r="3414" spans="28:34" x14ac:dyDescent="0.2">
      <c r="AB3414" s="359"/>
      <c r="AC3414" s="359"/>
      <c r="AD3414" s="359"/>
      <c r="AE3414" s="359"/>
      <c r="AF3414" s="359"/>
      <c r="AG3414" s="359"/>
      <c r="AH3414" s="359"/>
    </row>
    <row r="3415" spans="28:34" x14ac:dyDescent="0.2">
      <c r="AB3415" s="359"/>
      <c r="AC3415" s="359"/>
      <c r="AD3415" s="359"/>
      <c r="AE3415" s="359"/>
      <c r="AF3415" s="359"/>
      <c r="AG3415" s="359"/>
      <c r="AH3415" s="359"/>
    </row>
    <row r="3416" spans="28:34" x14ac:dyDescent="0.2">
      <c r="AB3416" s="359"/>
      <c r="AC3416" s="359"/>
      <c r="AD3416" s="359"/>
      <c r="AE3416" s="359"/>
      <c r="AF3416" s="359"/>
      <c r="AG3416" s="359"/>
      <c r="AH3416" s="359"/>
    </row>
    <row r="3417" spans="28:34" x14ac:dyDescent="0.2">
      <c r="AB3417" s="359"/>
      <c r="AC3417" s="359"/>
      <c r="AD3417" s="359"/>
      <c r="AE3417" s="359"/>
      <c r="AF3417" s="359"/>
      <c r="AG3417" s="359"/>
      <c r="AH3417" s="359"/>
    </row>
    <row r="3418" spans="28:34" x14ac:dyDescent="0.2">
      <c r="AB3418" s="359"/>
      <c r="AC3418" s="359"/>
      <c r="AD3418" s="359"/>
      <c r="AE3418" s="359"/>
      <c r="AF3418" s="359"/>
      <c r="AG3418" s="359"/>
      <c r="AH3418" s="359"/>
    </row>
    <row r="3419" spans="28:34" x14ac:dyDescent="0.2">
      <c r="AB3419" s="359"/>
      <c r="AC3419" s="359"/>
      <c r="AD3419" s="359"/>
      <c r="AE3419" s="359"/>
      <c r="AF3419" s="359"/>
      <c r="AG3419" s="359"/>
      <c r="AH3419" s="359"/>
    </row>
    <row r="3420" spans="28:34" x14ac:dyDescent="0.2">
      <c r="AB3420" s="359"/>
      <c r="AC3420" s="359"/>
      <c r="AD3420" s="359"/>
      <c r="AE3420" s="359"/>
      <c r="AF3420" s="359"/>
      <c r="AG3420" s="359"/>
      <c r="AH3420" s="359"/>
    </row>
    <row r="3421" spans="28:34" x14ac:dyDescent="0.2">
      <c r="AB3421" s="359"/>
      <c r="AC3421" s="359"/>
      <c r="AD3421" s="359"/>
      <c r="AE3421" s="359"/>
      <c r="AF3421" s="359"/>
      <c r="AG3421" s="359"/>
      <c r="AH3421" s="359"/>
    </row>
    <row r="3422" spans="28:34" x14ac:dyDescent="0.2">
      <c r="AB3422" s="359"/>
      <c r="AC3422" s="359"/>
      <c r="AD3422" s="359"/>
      <c r="AE3422" s="359"/>
      <c r="AF3422" s="359"/>
      <c r="AG3422" s="359"/>
      <c r="AH3422" s="359"/>
    </row>
    <row r="3423" spans="28:34" x14ac:dyDescent="0.2">
      <c r="AB3423" s="359"/>
      <c r="AC3423" s="359"/>
      <c r="AD3423" s="359"/>
      <c r="AE3423" s="359"/>
      <c r="AF3423" s="359"/>
      <c r="AG3423" s="359"/>
      <c r="AH3423" s="359"/>
    </row>
    <row r="3424" spans="28:34" x14ac:dyDescent="0.2">
      <c r="AB3424" s="359"/>
      <c r="AC3424" s="359"/>
      <c r="AD3424" s="359"/>
      <c r="AE3424" s="359"/>
      <c r="AF3424" s="359"/>
      <c r="AG3424" s="359"/>
      <c r="AH3424" s="359"/>
    </row>
    <row r="3425" spans="28:34" x14ac:dyDescent="0.2">
      <c r="AB3425" s="359"/>
      <c r="AC3425" s="359"/>
      <c r="AD3425" s="359"/>
      <c r="AE3425" s="359"/>
      <c r="AF3425" s="359"/>
      <c r="AG3425" s="359"/>
      <c r="AH3425" s="359"/>
    </row>
    <row r="3426" spans="28:34" x14ac:dyDescent="0.2">
      <c r="AB3426" s="359"/>
      <c r="AC3426" s="359"/>
      <c r="AD3426" s="359"/>
      <c r="AE3426" s="359"/>
      <c r="AF3426" s="359"/>
      <c r="AG3426" s="359"/>
      <c r="AH3426" s="359"/>
    </row>
    <row r="3427" spans="28:34" x14ac:dyDescent="0.2">
      <c r="AB3427" s="359"/>
      <c r="AC3427" s="359"/>
      <c r="AD3427" s="359"/>
      <c r="AE3427" s="359"/>
      <c r="AF3427" s="359"/>
      <c r="AG3427" s="359"/>
      <c r="AH3427" s="359"/>
    </row>
    <row r="3428" spans="28:34" x14ac:dyDescent="0.2">
      <c r="AB3428" s="359"/>
      <c r="AC3428" s="359"/>
      <c r="AD3428" s="359"/>
      <c r="AE3428" s="359"/>
      <c r="AF3428" s="359"/>
      <c r="AG3428" s="359"/>
      <c r="AH3428" s="359"/>
    </row>
    <row r="3429" spans="28:34" x14ac:dyDescent="0.2">
      <c r="AB3429" s="359"/>
      <c r="AC3429" s="359"/>
      <c r="AD3429" s="359"/>
      <c r="AE3429" s="359"/>
      <c r="AF3429" s="359"/>
      <c r="AG3429" s="359"/>
      <c r="AH3429" s="359"/>
    </row>
    <row r="3430" spans="28:34" x14ac:dyDescent="0.2">
      <c r="AB3430" s="359"/>
      <c r="AC3430" s="359"/>
      <c r="AD3430" s="359"/>
      <c r="AE3430" s="359"/>
      <c r="AF3430" s="359"/>
      <c r="AG3430" s="359"/>
      <c r="AH3430" s="359"/>
    </row>
    <row r="3431" spans="28:34" x14ac:dyDescent="0.2">
      <c r="AB3431" s="359"/>
      <c r="AC3431" s="359"/>
      <c r="AD3431" s="359"/>
      <c r="AE3431" s="359"/>
      <c r="AF3431" s="359"/>
      <c r="AG3431" s="359"/>
      <c r="AH3431" s="359"/>
    </row>
    <row r="3432" spans="28:34" x14ac:dyDescent="0.2">
      <c r="AB3432" s="359"/>
      <c r="AC3432" s="359"/>
      <c r="AD3432" s="359"/>
      <c r="AE3432" s="359"/>
      <c r="AF3432" s="359"/>
      <c r="AG3432" s="359"/>
      <c r="AH3432" s="359"/>
    </row>
    <row r="3433" spans="28:34" x14ac:dyDescent="0.2">
      <c r="AB3433" s="359"/>
      <c r="AC3433" s="359"/>
      <c r="AD3433" s="359"/>
      <c r="AE3433" s="359"/>
      <c r="AF3433" s="359"/>
      <c r="AG3433" s="359"/>
      <c r="AH3433" s="359"/>
    </row>
    <row r="3434" spans="28:34" x14ac:dyDescent="0.2">
      <c r="AB3434" s="359"/>
      <c r="AC3434" s="359"/>
      <c r="AD3434" s="359"/>
      <c r="AE3434" s="359"/>
      <c r="AF3434" s="359"/>
      <c r="AG3434" s="359"/>
      <c r="AH3434" s="359"/>
    </row>
    <row r="3435" spans="28:34" x14ac:dyDescent="0.2">
      <c r="AB3435" s="359"/>
      <c r="AC3435" s="359"/>
      <c r="AD3435" s="359"/>
      <c r="AE3435" s="359"/>
      <c r="AF3435" s="359"/>
      <c r="AG3435" s="359"/>
      <c r="AH3435" s="359"/>
    </row>
    <row r="3436" spans="28:34" x14ac:dyDescent="0.2">
      <c r="AB3436" s="359"/>
      <c r="AC3436" s="359"/>
      <c r="AD3436" s="359"/>
      <c r="AE3436" s="359"/>
      <c r="AF3436" s="359"/>
      <c r="AG3436" s="359"/>
      <c r="AH3436" s="359"/>
    </row>
    <row r="3437" spans="28:34" x14ac:dyDescent="0.2">
      <c r="AB3437" s="359"/>
      <c r="AC3437" s="359"/>
      <c r="AD3437" s="359"/>
      <c r="AE3437" s="359"/>
      <c r="AF3437" s="359"/>
      <c r="AG3437" s="359"/>
      <c r="AH3437" s="359"/>
    </row>
    <row r="3438" spans="28:34" x14ac:dyDescent="0.2">
      <c r="AB3438" s="359"/>
      <c r="AC3438" s="359"/>
      <c r="AD3438" s="359"/>
      <c r="AE3438" s="359"/>
      <c r="AF3438" s="359"/>
      <c r="AG3438" s="359"/>
      <c r="AH3438" s="359"/>
    </row>
    <row r="3439" spans="28:34" x14ac:dyDescent="0.2">
      <c r="AB3439" s="359"/>
      <c r="AC3439" s="359"/>
      <c r="AD3439" s="359"/>
      <c r="AE3439" s="359"/>
      <c r="AF3439" s="359"/>
      <c r="AG3439" s="359"/>
      <c r="AH3439" s="359"/>
    </row>
    <row r="3440" spans="28:34" x14ac:dyDescent="0.2">
      <c r="AB3440" s="359"/>
      <c r="AC3440" s="359"/>
      <c r="AD3440" s="359"/>
      <c r="AE3440" s="359"/>
      <c r="AF3440" s="359"/>
      <c r="AG3440" s="359"/>
      <c r="AH3440" s="359"/>
    </row>
    <row r="3441" spans="28:34" x14ac:dyDescent="0.2">
      <c r="AB3441" s="359"/>
      <c r="AC3441" s="359"/>
      <c r="AD3441" s="359"/>
      <c r="AE3441" s="359"/>
      <c r="AF3441" s="359"/>
      <c r="AG3441" s="359"/>
      <c r="AH3441" s="359"/>
    </row>
    <row r="3442" spans="28:34" x14ac:dyDescent="0.2">
      <c r="AB3442" s="359"/>
      <c r="AC3442" s="359"/>
      <c r="AD3442" s="359"/>
      <c r="AE3442" s="359"/>
      <c r="AF3442" s="359"/>
      <c r="AG3442" s="359"/>
      <c r="AH3442" s="359"/>
    </row>
    <row r="3443" spans="28:34" x14ac:dyDescent="0.2">
      <c r="AB3443" s="359"/>
      <c r="AC3443" s="359"/>
      <c r="AD3443" s="359"/>
      <c r="AE3443" s="359"/>
      <c r="AF3443" s="359"/>
      <c r="AG3443" s="359"/>
      <c r="AH3443" s="359"/>
    </row>
    <row r="3444" spans="28:34" x14ac:dyDescent="0.2">
      <c r="AB3444" s="359"/>
      <c r="AC3444" s="359"/>
      <c r="AD3444" s="359"/>
      <c r="AE3444" s="359"/>
      <c r="AF3444" s="359"/>
      <c r="AG3444" s="359"/>
      <c r="AH3444" s="359"/>
    </row>
    <row r="3445" spans="28:34" x14ac:dyDescent="0.2">
      <c r="AB3445" s="359"/>
      <c r="AC3445" s="359"/>
      <c r="AD3445" s="359"/>
      <c r="AE3445" s="359"/>
      <c r="AF3445" s="359"/>
      <c r="AG3445" s="359"/>
      <c r="AH3445" s="359"/>
    </row>
    <row r="3446" spans="28:34" x14ac:dyDescent="0.2">
      <c r="AB3446" s="359"/>
      <c r="AC3446" s="359"/>
      <c r="AD3446" s="359"/>
      <c r="AE3446" s="359"/>
      <c r="AF3446" s="359"/>
      <c r="AG3446" s="359"/>
      <c r="AH3446" s="359"/>
    </row>
    <row r="3447" spans="28:34" x14ac:dyDescent="0.2">
      <c r="AB3447" s="359"/>
      <c r="AC3447" s="359"/>
      <c r="AD3447" s="359"/>
      <c r="AE3447" s="359"/>
      <c r="AF3447" s="359"/>
      <c r="AG3447" s="359"/>
      <c r="AH3447" s="359"/>
    </row>
    <row r="3448" spans="28:34" x14ac:dyDescent="0.2">
      <c r="AB3448" s="359"/>
      <c r="AC3448" s="359"/>
      <c r="AD3448" s="359"/>
      <c r="AE3448" s="359"/>
      <c r="AF3448" s="359"/>
      <c r="AG3448" s="359"/>
      <c r="AH3448" s="359"/>
    </row>
    <row r="3449" spans="28:34" x14ac:dyDescent="0.2">
      <c r="AB3449" s="359"/>
      <c r="AC3449" s="359"/>
      <c r="AD3449" s="359"/>
      <c r="AE3449" s="359"/>
      <c r="AF3449" s="359"/>
      <c r="AG3449" s="359"/>
      <c r="AH3449" s="359"/>
    </row>
    <row r="3450" spans="28:34" x14ac:dyDescent="0.2">
      <c r="AB3450" s="359"/>
      <c r="AC3450" s="359"/>
      <c r="AD3450" s="359"/>
      <c r="AE3450" s="359"/>
      <c r="AF3450" s="359"/>
      <c r="AG3450" s="359"/>
      <c r="AH3450" s="359"/>
    </row>
    <row r="3451" spans="28:34" x14ac:dyDescent="0.2">
      <c r="AB3451" s="359"/>
      <c r="AC3451" s="359"/>
      <c r="AD3451" s="359"/>
      <c r="AE3451" s="359"/>
      <c r="AF3451" s="359"/>
      <c r="AG3451" s="359"/>
      <c r="AH3451" s="359"/>
    </row>
    <row r="3452" spans="28:34" x14ac:dyDescent="0.2">
      <c r="AB3452" s="359"/>
      <c r="AC3452" s="359"/>
      <c r="AD3452" s="359"/>
      <c r="AE3452" s="359"/>
      <c r="AF3452" s="359"/>
      <c r="AG3452" s="359"/>
      <c r="AH3452" s="359"/>
    </row>
    <row r="3453" spans="28:34" x14ac:dyDescent="0.2">
      <c r="AB3453" s="359"/>
      <c r="AC3453" s="359"/>
      <c r="AD3453" s="359"/>
      <c r="AE3453" s="359"/>
      <c r="AF3453" s="359"/>
      <c r="AG3453" s="359"/>
      <c r="AH3453" s="359"/>
    </row>
    <row r="3454" spans="28:34" x14ac:dyDescent="0.2">
      <c r="AB3454" s="359"/>
      <c r="AC3454" s="359"/>
      <c r="AD3454" s="359"/>
      <c r="AE3454" s="359"/>
      <c r="AF3454" s="359"/>
      <c r="AG3454" s="359"/>
      <c r="AH3454" s="359"/>
    </row>
    <row r="3455" spans="28:34" x14ac:dyDescent="0.2">
      <c r="AB3455" s="359"/>
      <c r="AC3455" s="359"/>
      <c r="AD3455" s="359"/>
      <c r="AE3455" s="359"/>
      <c r="AF3455" s="359"/>
      <c r="AG3455" s="359"/>
      <c r="AH3455" s="359"/>
    </row>
    <row r="3456" spans="28:34" x14ac:dyDescent="0.2">
      <c r="AB3456" s="359"/>
      <c r="AC3456" s="359"/>
      <c r="AD3456" s="359"/>
      <c r="AE3456" s="359"/>
      <c r="AF3456" s="359"/>
      <c r="AG3456" s="359"/>
      <c r="AH3456" s="359"/>
    </row>
    <row r="3457" spans="28:34" x14ac:dyDescent="0.2">
      <c r="AB3457" s="359"/>
      <c r="AC3457" s="359"/>
      <c r="AD3457" s="359"/>
      <c r="AE3457" s="359"/>
      <c r="AF3457" s="359"/>
      <c r="AG3457" s="359"/>
      <c r="AH3457" s="359"/>
    </row>
    <row r="3458" spans="28:34" x14ac:dyDescent="0.2">
      <c r="AB3458" s="359"/>
      <c r="AC3458" s="359"/>
      <c r="AD3458" s="359"/>
      <c r="AE3458" s="359"/>
      <c r="AF3458" s="359"/>
      <c r="AG3458" s="359"/>
      <c r="AH3458" s="359"/>
    </row>
    <row r="3459" spans="28:34" x14ac:dyDescent="0.2">
      <c r="AB3459" s="359"/>
      <c r="AC3459" s="359"/>
      <c r="AD3459" s="359"/>
      <c r="AE3459" s="359"/>
      <c r="AF3459" s="359"/>
      <c r="AG3459" s="359"/>
      <c r="AH3459" s="359"/>
    </row>
    <row r="3460" spans="28:34" x14ac:dyDescent="0.2">
      <c r="AB3460" s="359"/>
      <c r="AC3460" s="359"/>
      <c r="AD3460" s="359"/>
      <c r="AE3460" s="359"/>
      <c r="AF3460" s="359"/>
      <c r="AG3460" s="359"/>
      <c r="AH3460" s="359"/>
    </row>
    <row r="3461" spans="28:34" x14ac:dyDescent="0.2">
      <c r="AB3461" s="359"/>
      <c r="AC3461" s="359"/>
      <c r="AD3461" s="359"/>
      <c r="AE3461" s="359"/>
      <c r="AF3461" s="359"/>
      <c r="AG3461" s="359"/>
      <c r="AH3461" s="359"/>
    </row>
    <row r="3462" spans="28:34" x14ac:dyDescent="0.2">
      <c r="AB3462" s="359"/>
      <c r="AC3462" s="359"/>
      <c r="AD3462" s="359"/>
      <c r="AE3462" s="359"/>
      <c r="AF3462" s="359"/>
      <c r="AG3462" s="359"/>
      <c r="AH3462" s="359"/>
    </row>
    <row r="3463" spans="28:34" x14ac:dyDescent="0.2">
      <c r="AB3463" s="359"/>
      <c r="AC3463" s="359"/>
      <c r="AD3463" s="359"/>
      <c r="AE3463" s="359"/>
      <c r="AF3463" s="359"/>
      <c r="AG3463" s="359"/>
      <c r="AH3463" s="359"/>
    </row>
    <row r="3464" spans="28:34" x14ac:dyDescent="0.2">
      <c r="AB3464" s="359"/>
      <c r="AC3464" s="359"/>
      <c r="AD3464" s="359"/>
      <c r="AE3464" s="359"/>
      <c r="AF3464" s="359"/>
      <c r="AG3464" s="359"/>
      <c r="AH3464" s="359"/>
    </row>
    <row r="3465" spans="28:34" x14ac:dyDescent="0.2">
      <c r="AB3465" s="359"/>
      <c r="AC3465" s="359"/>
      <c r="AD3465" s="359"/>
      <c r="AE3465" s="359"/>
      <c r="AF3465" s="359"/>
      <c r="AG3465" s="359"/>
      <c r="AH3465" s="359"/>
    </row>
    <row r="3466" spans="28:34" x14ac:dyDescent="0.2">
      <c r="AB3466" s="359"/>
      <c r="AC3466" s="359"/>
      <c r="AD3466" s="359"/>
      <c r="AE3466" s="359"/>
      <c r="AF3466" s="359"/>
      <c r="AG3466" s="359"/>
      <c r="AH3466" s="359"/>
    </row>
    <row r="3467" spans="28:34" x14ac:dyDescent="0.2">
      <c r="AB3467" s="359"/>
      <c r="AC3467" s="359"/>
      <c r="AD3467" s="359"/>
      <c r="AE3467" s="359"/>
      <c r="AF3467" s="359"/>
      <c r="AG3467" s="359"/>
      <c r="AH3467" s="359"/>
    </row>
    <row r="3468" spans="28:34" x14ac:dyDescent="0.2">
      <c r="AB3468" s="359"/>
      <c r="AC3468" s="359"/>
      <c r="AD3468" s="359"/>
      <c r="AE3468" s="359"/>
      <c r="AF3468" s="359"/>
      <c r="AG3468" s="359"/>
      <c r="AH3468" s="359"/>
    </row>
    <row r="3469" spans="28:34" x14ac:dyDescent="0.2">
      <c r="AB3469" s="359"/>
      <c r="AC3469" s="359"/>
      <c r="AD3469" s="359"/>
      <c r="AE3469" s="359"/>
      <c r="AF3469" s="359"/>
      <c r="AG3469" s="359"/>
      <c r="AH3469" s="359"/>
    </row>
    <row r="3470" spans="28:34" x14ac:dyDescent="0.2">
      <c r="AB3470" s="359"/>
      <c r="AC3470" s="359"/>
      <c r="AD3470" s="359"/>
      <c r="AE3470" s="359"/>
      <c r="AF3470" s="359"/>
      <c r="AG3470" s="359"/>
      <c r="AH3470" s="359"/>
    </row>
    <row r="3471" spans="28:34" x14ac:dyDescent="0.2">
      <c r="AB3471" s="359"/>
      <c r="AC3471" s="359"/>
      <c r="AD3471" s="359"/>
      <c r="AE3471" s="359"/>
      <c r="AF3471" s="359"/>
      <c r="AG3471" s="359"/>
      <c r="AH3471" s="359"/>
    </row>
    <row r="3472" spans="28:34" x14ac:dyDescent="0.2">
      <c r="AB3472" s="359"/>
      <c r="AC3472" s="359"/>
      <c r="AD3472" s="359"/>
      <c r="AE3472" s="359"/>
      <c r="AF3472" s="359"/>
      <c r="AG3472" s="359"/>
      <c r="AH3472" s="359"/>
    </row>
    <row r="3473" spans="28:34" x14ac:dyDescent="0.2">
      <c r="AB3473" s="359"/>
      <c r="AC3473" s="359"/>
      <c r="AD3473" s="359"/>
      <c r="AE3473" s="359"/>
      <c r="AF3473" s="359"/>
      <c r="AG3473" s="359"/>
      <c r="AH3473" s="359"/>
    </row>
    <row r="3474" spans="28:34" x14ac:dyDescent="0.2">
      <c r="AB3474" s="359"/>
      <c r="AC3474" s="359"/>
      <c r="AD3474" s="359"/>
      <c r="AE3474" s="359"/>
      <c r="AF3474" s="359"/>
      <c r="AG3474" s="359"/>
      <c r="AH3474" s="359"/>
    </row>
    <row r="3475" spans="28:34" x14ac:dyDescent="0.2">
      <c r="AB3475" s="359"/>
      <c r="AC3475" s="359"/>
      <c r="AD3475" s="359"/>
      <c r="AE3475" s="359"/>
      <c r="AF3475" s="359"/>
      <c r="AG3475" s="359"/>
      <c r="AH3475" s="359"/>
    </row>
    <row r="3476" spans="28:34" x14ac:dyDescent="0.2">
      <c r="AB3476" s="359"/>
      <c r="AC3476" s="359"/>
      <c r="AD3476" s="359"/>
      <c r="AE3476" s="359"/>
      <c r="AF3476" s="359"/>
      <c r="AG3476" s="359"/>
      <c r="AH3476" s="359"/>
    </row>
    <row r="3477" spans="28:34" x14ac:dyDescent="0.2">
      <c r="AB3477" s="359"/>
      <c r="AC3477" s="359"/>
      <c r="AD3477" s="359"/>
      <c r="AE3477" s="359"/>
      <c r="AF3477" s="359"/>
      <c r="AG3477" s="359"/>
      <c r="AH3477" s="359"/>
    </row>
    <row r="3478" spans="28:34" x14ac:dyDescent="0.2">
      <c r="AB3478" s="359"/>
      <c r="AC3478" s="359"/>
      <c r="AD3478" s="359"/>
      <c r="AE3478" s="359"/>
      <c r="AF3478" s="359"/>
      <c r="AG3478" s="359"/>
      <c r="AH3478" s="359"/>
    </row>
    <row r="3479" spans="28:34" x14ac:dyDescent="0.2">
      <c r="AB3479" s="359"/>
      <c r="AC3479" s="359"/>
      <c r="AD3479" s="359"/>
      <c r="AE3479" s="359"/>
      <c r="AF3479" s="359"/>
      <c r="AG3479" s="359"/>
      <c r="AH3479" s="359"/>
    </row>
    <row r="3480" spans="28:34" x14ac:dyDescent="0.2">
      <c r="AB3480" s="359"/>
      <c r="AC3480" s="359"/>
      <c r="AD3480" s="359"/>
      <c r="AE3480" s="359"/>
      <c r="AF3480" s="359"/>
      <c r="AG3480" s="359"/>
      <c r="AH3480" s="359"/>
    </row>
    <row r="3481" spans="28:34" x14ac:dyDescent="0.2">
      <c r="AB3481" s="359"/>
      <c r="AC3481" s="359"/>
      <c r="AD3481" s="359"/>
      <c r="AE3481" s="359"/>
      <c r="AF3481" s="359"/>
      <c r="AG3481" s="359"/>
      <c r="AH3481" s="359"/>
    </row>
    <row r="3482" spans="28:34" x14ac:dyDescent="0.2">
      <c r="AB3482" s="359"/>
      <c r="AC3482" s="359"/>
      <c r="AD3482" s="359"/>
      <c r="AE3482" s="359"/>
      <c r="AF3482" s="359"/>
      <c r="AG3482" s="359"/>
      <c r="AH3482" s="359"/>
    </row>
    <row r="3483" spans="28:34" x14ac:dyDescent="0.2">
      <c r="AB3483" s="359"/>
      <c r="AC3483" s="359"/>
      <c r="AD3483" s="359"/>
      <c r="AE3483" s="359"/>
      <c r="AF3483" s="359"/>
      <c r="AG3483" s="359"/>
      <c r="AH3483" s="359"/>
    </row>
    <row r="3484" spans="28:34" x14ac:dyDescent="0.2">
      <c r="AB3484" s="359"/>
      <c r="AC3484" s="359"/>
      <c r="AD3484" s="359"/>
      <c r="AE3484" s="359"/>
      <c r="AF3484" s="359"/>
      <c r="AG3484" s="359"/>
      <c r="AH3484" s="359"/>
    </row>
    <row r="3485" spans="28:34" x14ac:dyDescent="0.2">
      <c r="AB3485" s="359"/>
      <c r="AC3485" s="359"/>
      <c r="AD3485" s="359"/>
      <c r="AE3485" s="359"/>
      <c r="AF3485" s="359"/>
      <c r="AG3485" s="359"/>
      <c r="AH3485" s="359"/>
    </row>
    <row r="3486" spans="28:34" x14ac:dyDescent="0.2">
      <c r="AB3486" s="359"/>
      <c r="AC3486" s="359"/>
      <c r="AD3486" s="359"/>
      <c r="AE3486" s="359"/>
      <c r="AF3486" s="359"/>
      <c r="AG3486" s="359"/>
      <c r="AH3486" s="359"/>
    </row>
    <row r="3487" spans="28:34" x14ac:dyDescent="0.2">
      <c r="AB3487" s="359"/>
      <c r="AC3487" s="359"/>
      <c r="AD3487" s="359"/>
      <c r="AE3487" s="359"/>
      <c r="AF3487" s="359"/>
      <c r="AG3487" s="359"/>
      <c r="AH3487" s="359"/>
    </row>
    <row r="3488" spans="28:34" x14ac:dyDescent="0.2">
      <c r="AB3488" s="359"/>
      <c r="AC3488" s="359"/>
      <c r="AD3488" s="359"/>
      <c r="AE3488" s="359"/>
      <c r="AF3488" s="359"/>
      <c r="AG3488" s="359"/>
      <c r="AH3488" s="359"/>
    </row>
    <row r="3489" spans="28:34" x14ac:dyDescent="0.2">
      <c r="AB3489" s="359"/>
      <c r="AC3489" s="359"/>
      <c r="AD3489" s="359"/>
      <c r="AE3489" s="359"/>
      <c r="AF3489" s="359"/>
      <c r="AG3489" s="359"/>
      <c r="AH3489" s="359"/>
    </row>
    <row r="3490" spans="28:34" x14ac:dyDescent="0.2">
      <c r="AB3490" s="359"/>
      <c r="AC3490" s="359"/>
      <c r="AD3490" s="359"/>
      <c r="AE3490" s="359"/>
      <c r="AF3490" s="359"/>
      <c r="AG3490" s="359"/>
      <c r="AH3490" s="359"/>
    </row>
    <row r="3491" spans="28:34" x14ac:dyDescent="0.2">
      <c r="AB3491" s="359"/>
      <c r="AC3491" s="359"/>
      <c r="AD3491" s="359"/>
      <c r="AE3491" s="359"/>
      <c r="AF3491" s="359"/>
      <c r="AG3491" s="359"/>
      <c r="AH3491" s="359"/>
    </row>
    <row r="3492" spans="28:34" x14ac:dyDescent="0.2">
      <c r="AB3492" s="359"/>
      <c r="AC3492" s="359"/>
      <c r="AD3492" s="359"/>
      <c r="AE3492" s="359"/>
      <c r="AF3492" s="359"/>
      <c r="AG3492" s="359"/>
      <c r="AH3492" s="359"/>
    </row>
    <row r="3493" spans="28:34" x14ac:dyDescent="0.2">
      <c r="AB3493" s="359"/>
      <c r="AC3493" s="359"/>
      <c r="AD3493" s="359"/>
      <c r="AE3493" s="359"/>
      <c r="AF3493" s="359"/>
      <c r="AG3493" s="359"/>
      <c r="AH3493" s="359"/>
    </row>
    <row r="3494" spans="28:34" x14ac:dyDescent="0.2">
      <c r="AB3494" s="359"/>
      <c r="AC3494" s="359"/>
      <c r="AD3494" s="359"/>
      <c r="AE3494" s="359"/>
      <c r="AF3494" s="359"/>
      <c r="AG3494" s="359"/>
      <c r="AH3494" s="359"/>
    </row>
    <row r="3495" spans="28:34" x14ac:dyDescent="0.2">
      <c r="AB3495" s="359"/>
      <c r="AC3495" s="359"/>
      <c r="AD3495" s="359"/>
      <c r="AE3495" s="359"/>
      <c r="AF3495" s="359"/>
      <c r="AG3495" s="359"/>
      <c r="AH3495" s="359"/>
    </row>
    <row r="3496" spans="28:34" x14ac:dyDescent="0.2">
      <c r="AB3496" s="359"/>
      <c r="AC3496" s="359"/>
      <c r="AD3496" s="359"/>
      <c r="AE3496" s="359"/>
      <c r="AF3496" s="359"/>
      <c r="AG3496" s="359"/>
      <c r="AH3496" s="359"/>
    </row>
    <row r="3497" spans="28:34" x14ac:dyDescent="0.2">
      <c r="AB3497" s="359"/>
      <c r="AC3497" s="359"/>
      <c r="AD3497" s="359"/>
      <c r="AE3497" s="359"/>
      <c r="AF3497" s="359"/>
      <c r="AG3497" s="359"/>
      <c r="AH3497" s="359"/>
    </row>
    <row r="3498" spans="28:34" x14ac:dyDescent="0.2">
      <c r="AB3498" s="359"/>
      <c r="AC3498" s="359"/>
      <c r="AD3498" s="359"/>
      <c r="AE3498" s="359"/>
      <c r="AF3498" s="359"/>
      <c r="AG3498" s="359"/>
      <c r="AH3498" s="359"/>
    </row>
    <row r="3499" spans="28:34" x14ac:dyDescent="0.2">
      <c r="AB3499" s="359"/>
      <c r="AC3499" s="359"/>
      <c r="AD3499" s="359"/>
      <c r="AE3499" s="359"/>
      <c r="AF3499" s="359"/>
      <c r="AG3499" s="359"/>
      <c r="AH3499" s="359"/>
    </row>
    <row r="3500" spans="28:34" x14ac:dyDescent="0.2">
      <c r="AB3500" s="359"/>
      <c r="AC3500" s="359"/>
      <c r="AD3500" s="359"/>
      <c r="AE3500" s="359"/>
      <c r="AF3500" s="359"/>
      <c r="AG3500" s="359"/>
      <c r="AH3500" s="359"/>
    </row>
    <row r="3501" spans="28:34" x14ac:dyDescent="0.2">
      <c r="AB3501" s="359"/>
      <c r="AC3501" s="359"/>
      <c r="AD3501" s="359"/>
      <c r="AE3501" s="359"/>
      <c r="AF3501" s="359"/>
      <c r="AG3501" s="359"/>
      <c r="AH3501" s="359"/>
    </row>
    <row r="3502" spans="28:34" x14ac:dyDescent="0.2">
      <c r="AB3502" s="359"/>
      <c r="AC3502" s="359"/>
      <c r="AD3502" s="359"/>
      <c r="AE3502" s="359"/>
      <c r="AF3502" s="359"/>
      <c r="AG3502" s="359"/>
      <c r="AH3502" s="359"/>
    </row>
    <row r="3503" spans="28:34" x14ac:dyDescent="0.2">
      <c r="AB3503" s="359"/>
      <c r="AC3503" s="359"/>
      <c r="AD3503" s="359"/>
      <c r="AE3503" s="359"/>
      <c r="AF3503" s="359"/>
      <c r="AG3503" s="359"/>
      <c r="AH3503" s="359"/>
    </row>
    <row r="3504" spans="28:34" x14ac:dyDescent="0.2">
      <c r="AB3504" s="359"/>
      <c r="AC3504" s="359"/>
      <c r="AD3504" s="359"/>
      <c r="AE3504" s="359"/>
      <c r="AF3504" s="359"/>
      <c r="AG3504" s="359"/>
      <c r="AH3504" s="359"/>
    </row>
    <row r="3505" spans="28:34" x14ac:dyDescent="0.2">
      <c r="AB3505" s="359"/>
      <c r="AC3505" s="359"/>
      <c r="AD3505" s="359"/>
      <c r="AE3505" s="359"/>
      <c r="AF3505" s="359"/>
      <c r="AG3505" s="359"/>
      <c r="AH3505" s="359"/>
    </row>
    <row r="3506" spans="28:34" x14ac:dyDescent="0.2">
      <c r="AB3506" s="359"/>
      <c r="AC3506" s="359"/>
      <c r="AD3506" s="359"/>
      <c r="AE3506" s="359"/>
      <c r="AF3506" s="359"/>
      <c r="AG3506" s="359"/>
      <c r="AH3506" s="359"/>
    </row>
    <row r="3507" spans="28:34" x14ac:dyDescent="0.2">
      <c r="AB3507" s="359"/>
      <c r="AC3507" s="359"/>
      <c r="AD3507" s="359"/>
      <c r="AE3507" s="359"/>
      <c r="AF3507" s="359"/>
      <c r="AG3507" s="359"/>
      <c r="AH3507" s="359"/>
    </row>
    <row r="3508" spans="28:34" x14ac:dyDescent="0.2">
      <c r="AB3508" s="359"/>
      <c r="AC3508" s="359"/>
      <c r="AD3508" s="359"/>
      <c r="AE3508" s="359"/>
      <c r="AF3508" s="359"/>
      <c r="AG3508" s="359"/>
      <c r="AH3508" s="359"/>
    </row>
    <row r="3509" spans="28:34" x14ac:dyDescent="0.2">
      <c r="AB3509" s="359"/>
      <c r="AC3509" s="359"/>
      <c r="AD3509" s="359"/>
      <c r="AE3509" s="359"/>
      <c r="AF3509" s="359"/>
      <c r="AG3509" s="359"/>
      <c r="AH3509" s="359"/>
    </row>
    <row r="3510" spans="28:34" x14ac:dyDescent="0.2">
      <c r="AB3510" s="359"/>
      <c r="AC3510" s="359"/>
      <c r="AD3510" s="359"/>
      <c r="AE3510" s="359"/>
      <c r="AF3510" s="359"/>
      <c r="AG3510" s="359"/>
      <c r="AH3510" s="359"/>
    </row>
    <row r="3511" spans="28:34" x14ac:dyDescent="0.2">
      <c r="AB3511" s="359"/>
      <c r="AC3511" s="359"/>
      <c r="AD3511" s="359"/>
      <c r="AE3511" s="359"/>
      <c r="AF3511" s="359"/>
      <c r="AG3511" s="359"/>
      <c r="AH3511" s="359"/>
    </row>
    <row r="3512" spans="28:34" x14ac:dyDescent="0.2">
      <c r="AB3512" s="359"/>
      <c r="AC3512" s="359"/>
      <c r="AD3512" s="359"/>
      <c r="AE3512" s="359"/>
      <c r="AF3512" s="359"/>
      <c r="AG3512" s="359"/>
      <c r="AH3512" s="359"/>
    </row>
    <row r="3513" spans="28:34" x14ac:dyDescent="0.2">
      <c r="AB3513" s="359"/>
      <c r="AC3513" s="359"/>
      <c r="AD3513" s="359"/>
      <c r="AE3513" s="359"/>
      <c r="AF3513" s="359"/>
      <c r="AG3513" s="359"/>
      <c r="AH3513" s="359"/>
    </row>
    <row r="3514" spans="28:34" x14ac:dyDescent="0.2">
      <c r="AB3514" s="359"/>
      <c r="AC3514" s="359"/>
      <c r="AD3514" s="359"/>
      <c r="AE3514" s="359"/>
      <c r="AF3514" s="359"/>
      <c r="AG3514" s="359"/>
      <c r="AH3514" s="359"/>
    </row>
    <row r="3515" spans="28:34" x14ac:dyDescent="0.2">
      <c r="AB3515" s="359"/>
      <c r="AC3515" s="359"/>
      <c r="AD3515" s="359"/>
      <c r="AE3515" s="359"/>
      <c r="AF3515" s="359"/>
      <c r="AG3515" s="359"/>
      <c r="AH3515" s="359"/>
    </row>
    <row r="3516" spans="28:34" x14ac:dyDescent="0.2">
      <c r="AB3516" s="359"/>
      <c r="AC3516" s="359"/>
      <c r="AD3516" s="359"/>
      <c r="AE3516" s="359"/>
      <c r="AF3516" s="359"/>
      <c r="AG3516" s="359"/>
      <c r="AH3516" s="359"/>
    </row>
    <row r="3517" spans="28:34" x14ac:dyDescent="0.2">
      <c r="AB3517" s="359"/>
      <c r="AC3517" s="359"/>
      <c r="AD3517" s="359"/>
      <c r="AE3517" s="359"/>
      <c r="AF3517" s="359"/>
      <c r="AG3517" s="359"/>
      <c r="AH3517" s="359"/>
    </row>
    <row r="3518" spans="28:34" x14ac:dyDescent="0.2">
      <c r="AB3518" s="359"/>
      <c r="AC3518" s="359"/>
      <c r="AD3518" s="359"/>
      <c r="AE3518" s="359"/>
      <c r="AF3518" s="359"/>
      <c r="AG3518" s="359"/>
      <c r="AH3518" s="359"/>
    </row>
    <row r="3519" spans="28:34" x14ac:dyDescent="0.2">
      <c r="AB3519" s="359"/>
      <c r="AC3519" s="359"/>
      <c r="AD3519" s="359"/>
      <c r="AE3519" s="359"/>
      <c r="AF3519" s="359"/>
      <c r="AG3519" s="359"/>
      <c r="AH3519" s="359"/>
    </row>
    <row r="3520" spans="28:34" x14ac:dyDescent="0.2">
      <c r="AB3520" s="359"/>
      <c r="AC3520" s="359"/>
      <c r="AD3520" s="359"/>
      <c r="AE3520" s="359"/>
      <c r="AF3520" s="359"/>
      <c r="AG3520" s="359"/>
      <c r="AH3520" s="359"/>
    </row>
    <row r="3521" spans="28:34" x14ac:dyDescent="0.2">
      <c r="AB3521" s="359"/>
      <c r="AC3521" s="359"/>
      <c r="AD3521" s="359"/>
      <c r="AE3521" s="359"/>
      <c r="AF3521" s="359"/>
      <c r="AG3521" s="359"/>
      <c r="AH3521" s="359"/>
    </row>
    <row r="3522" spans="28:34" x14ac:dyDescent="0.2">
      <c r="AB3522" s="359"/>
      <c r="AC3522" s="359"/>
      <c r="AD3522" s="359"/>
      <c r="AE3522" s="359"/>
      <c r="AF3522" s="359"/>
      <c r="AG3522" s="359"/>
      <c r="AH3522" s="359"/>
    </row>
    <row r="3523" spans="28:34" x14ac:dyDescent="0.2">
      <c r="AB3523" s="359"/>
      <c r="AC3523" s="359"/>
      <c r="AD3523" s="359"/>
      <c r="AE3523" s="359"/>
      <c r="AF3523" s="359"/>
      <c r="AG3523" s="359"/>
      <c r="AH3523" s="359"/>
    </row>
    <row r="3524" spans="28:34" x14ac:dyDescent="0.2">
      <c r="AB3524" s="359"/>
      <c r="AC3524" s="359"/>
      <c r="AD3524" s="359"/>
      <c r="AE3524" s="359"/>
      <c r="AF3524" s="359"/>
      <c r="AG3524" s="359"/>
      <c r="AH3524" s="359"/>
    </row>
    <row r="3525" spans="28:34" x14ac:dyDescent="0.2">
      <c r="AB3525" s="359"/>
      <c r="AC3525" s="359"/>
      <c r="AD3525" s="359"/>
      <c r="AE3525" s="359"/>
      <c r="AF3525" s="359"/>
      <c r="AG3525" s="359"/>
      <c r="AH3525" s="359"/>
    </row>
    <row r="3526" spans="28:34" x14ac:dyDescent="0.2">
      <c r="AB3526" s="359"/>
      <c r="AC3526" s="359"/>
      <c r="AD3526" s="359"/>
      <c r="AE3526" s="359"/>
      <c r="AF3526" s="359"/>
      <c r="AG3526" s="359"/>
      <c r="AH3526" s="359"/>
    </row>
    <row r="3527" spans="28:34" x14ac:dyDescent="0.2">
      <c r="AB3527" s="359"/>
      <c r="AC3527" s="359"/>
      <c r="AD3527" s="359"/>
      <c r="AE3527" s="359"/>
      <c r="AF3527" s="359"/>
      <c r="AG3527" s="359"/>
      <c r="AH3527" s="359"/>
    </row>
    <row r="3528" spans="28:34" x14ac:dyDescent="0.2">
      <c r="AB3528" s="359"/>
      <c r="AC3528" s="359"/>
      <c r="AD3528" s="359"/>
      <c r="AE3528" s="359"/>
      <c r="AF3528" s="359"/>
      <c r="AG3528" s="359"/>
      <c r="AH3528" s="359"/>
    </row>
    <row r="3529" spans="28:34" x14ac:dyDescent="0.2">
      <c r="AB3529" s="359"/>
      <c r="AC3529" s="359"/>
      <c r="AD3529" s="359"/>
      <c r="AE3529" s="359"/>
      <c r="AF3529" s="359"/>
      <c r="AG3529" s="359"/>
      <c r="AH3529" s="359"/>
    </row>
    <row r="3530" spans="28:34" x14ac:dyDescent="0.2">
      <c r="AB3530" s="359"/>
      <c r="AC3530" s="359"/>
      <c r="AD3530" s="359"/>
      <c r="AE3530" s="359"/>
      <c r="AF3530" s="359"/>
      <c r="AG3530" s="359"/>
      <c r="AH3530" s="359"/>
    </row>
    <row r="3531" spans="28:34" x14ac:dyDescent="0.2">
      <c r="AB3531" s="359"/>
      <c r="AC3531" s="359"/>
      <c r="AD3531" s="359"/>
      <c r="AE3531" s="359"/>
      <c r="AF3531" s="359"/>
      <c r="AG3531" s="359"/>
      <c r="AH3531" s="359"/>
    </row>
    <row r="3532" spans="28:34" x14ac:dyDescent="0.2">
      <c r="AB3532" s="359"/>
      <c r="AC3532" s="359"/>
      <c r="AD3532" s="359"/>
      <c r="AE3532" s="359"/>
      <c r="AF3532" s="359"/>
      <c r="AG3532" s="359"/>
      <c r="AH3532" s="359"/>
    </row>
    <row r="3533" spans="28:34" x14ac:dyDescent="0.2">
      <c r="AB3533" s="359"/>
      <c r="AC3533" s="359"/>
      <c r="AD3533" s="359"/>
      <c r="AE3533" s="359"/>
      <c r="AF3533" s="359"/>
      <c r="AG3533" s="359"/>
      <c r="AH3533" s="359"/>
    </row>
    <row r="3534" spans="28:34" x14ac:dyDescent="0.2">
      <c r="AB3534" s="359"/>
      <c r="AC3534" s="359"/>
      <c r="AD3534" s="359"/>
      <c r="AE3534" s="359"/>
      <c r="AF3534" s="359"/>
      <c r="AG3534" s="359"/>
      <c r="AH3534" s="359"/>
    </row>
    <row r="3535" spans="28:34" x14ac:dyDescent="0.2">
      <c r="AB3535" s="359"/>
      <c r="AC3535" s="359"/>
      <c r="AD3535" s="359"/>
      <c r="AE3535" s="359"/>
      <c r="AF3535" s="359"/>
      <c r="AG3535" s="359"/>
      <c r="AH3535" s="359"/>
    </row>
    <row r="3536" spans="28:34" x14ac:dyDescent="0.2">
      <c r="AB3536" s="359"/>
      <c r="AC3536" s="359"/>
      <c r="AD3536" s="359"/>
      <c r="AE3536" s="359"/>
      <c r="AF3536" s="359"/>
      <c r="AG3536" s="359"/>
      <c r="AH3536" s="359"/>
    </row>
    <row r="3537" spans="28:34" x14ac:dyDescent="0.2">
      <c r="AB3537" s="359"/>
      <c r="AC3537" s="359"/>
      <c r="AD3537" s="359"/>
      <c r="AE3537" s="359"/>
      <c r="AF3537" s="359"/>
      <c r="AG3537" s="359"/>
      <c r="AH3537" s="359"/>
    </row>
    <row r="3538" spans="28:34" x14ac:dyDescent="0.2">
      <c r="AB3538" s="359"/>
      <c r="AC3538" s="359"/>
      <c r="AD3538" s="359"/>
      <c r="AE3538" s="359"/>
      <c r="AF3538" s="359"/>
      <c r="AG3538" s="359"/>
      <c r="AH3538" s="359"/>
    </row>
    <row r="3539" spans="28:34" x14ac:dyDescent="0.2">
      <c r="AB3539" s="359"/>
      <c r="AC3539" s="359"/>
      <c r="AD3539" s="359"/>
      <c r="AE3539" s="359"/>
      <c r="AF3539" s="359"/>
      <c r="AG3539" s="359"/>
      <c r="AH3539" s="359"/>
    </row>
    <row r="3540" spans="28:34" x14ac:dyDescent="0.2">
      <c r="AB3540" s="359"/>
      <c r="AC3540" s="359"/>
      <c r="AD3540" s="359"/>
      <c r="AE3540" s="359"/>
      <c r="AF3540" s="359"/>
      <c r="AG3540" s="359"/>
      <c r="AH3540" s="359"/>
    </row>
    <row r="3541" spans="28:34" x14ac:dyDescent="0.2">
      <c r="AB3541" s="359"/>
      <c r="AC3541" s="359"/>
      <c r="AD3541" s="359"/>
      <c r="AE3541" s="359"/>
      <c r="AF3541" s="359"/>
      <c r="AG3541" s="359"/>
      <c r="AH3541" s="359"/>
    </row>
    <row r="3542" spans="28:34" x14ac:dyDescent="0.2">
      <c r="AB3542" s="359"/>
      <c r="AC3542" s="359"/>
      <c r="AD3542" s="359"/>
      <c r="AE3542" s="359"/>
      <c r="AF3542" s="359"/>
      <c r="AG3542" s="359"/>
      <c r="AH3542" s="359"/>
    </row>
    <row r="3543" spans="28:34" x14ac:dyDescent="0.2">
      <c r="AB3543" s="359"/>
      <c r="AC3543" s="359"/>
      <c r="AD3543" s="359"/>
      <c r="AE3543" s="359"/>
      <c r="AF3543" s="359"/>
      <c r="AG3543" s="359"/>
      <c r="AH3543" s="359"/>
    </row>
    <row r="3544" spans="28:34" x14ac:dyDescent="0.2">
      <c r="AB3544" s="359"/>
      <c r="AC3544" s="359"/>
      <c r="AD3544" s="359"/>
      <c r="AE3544" s="359"/>
      <c r="AF3544" s="359"/>
      <c r="AG3544" s="359"/>
      <c r="AH3544" s="359"/>
    </row>
    <row r="3545" spans="28:34" x14ac:dyDescent="0.2">
      <c r="AB3545" s="359"/>
      <c r="AC3545" s="359"/>
      <c r="AD3545" s="359"/>
      <c r="AE3545" s="359"/>
      <c r="AF3545" s="359"/>
      <c r="AG3545" s="359"/>
      <c r="AH3545" s="359"/>
    </row>
    <row r="3546" spans="28:34" x14ac:dyDescent="0.2">
      <c r="AB3546" s="359"/>
      <c r="AC3546" s="359"/>
      <c r="AD3546" s="359"/>
      <c r="AE3546" s="359"/>
      <c r="AF3546" s="359"/>
      <c r="AG3546" s="359"/>
      <c r="AH3546" s="359"/>
    </row>
    <row r="3547" spans="28:34" x14ac:dyDescent="0.2">
      <c r="AB3547" s="359"/>
      <c r="AC3547" s="359"/>
      <c r="AD3547" s="359"/>
      <c r="AE3547" s="359"/>
      <c r="AF3547" s="359"/>
      <c r="AG3547" s="359"/>
      <c r="AH3547" s="359"/>
    </row>
    <row r="3548" spans="28:34" x14ac:dyDescent="0.2">
      <c r="AB3548" s="359"/>
      <c r="AC3548" s="359"/>
      <c r="AD3548" s="359"/>
      <c r="AE3548" s="359"/>
      <c r="AF3548" s="359"/>
      <c r="AG3548" s="359"/>
      <c r="AH3548" s="359"/>
    </row>
    <row r="3549" spans="28:34" x14ac:dyDescent="0.2">
      <c r="AB3549" s="359"/>
      <c r="AC3549" s="359"/>
      <c r="AD3549" s="359"/>
      <c r="AE3549" s="359"/>
      <c r="AF3549" s="359"/>
      <c r="AG3549" s="359"/>
      <c r="AH3549" s="359"/>
    </row>
    <row r="3550" spans="28:34" x14ac:dyDescent="0.2">
      <c r="AB3550" s="359"/>
      <c r="AC3550" s="359"/>
      <c r="AD3550" s="359"/>
      <c r="AE3550" s="359"/>
      <c r="AF3550" s="359"/>
      <c r="AG3550" s="359"/>
      <c r="AH3550" s="359"/>
    </row>
    <row r="3551" spans="28:34" x14ac:dyDescent="0.2">
      <c r="AB3551" s="359"/>
      <c r="AC3551" s="359"/>
      <c r="AD3551" s="359"/>
      <c r="AE3551" s="359"/>
      <c r="AF3551" s="359"/>
      <c r="AG3551" s="359"/>
      <c r="AH3551" s="359"/>
    </row>
    <row r="3552" spans="28:34" x14ac:dyDescent="0.2">
      <c r="AB3552" s="359"/>
      <c r="AC3552" s="359"/>
      <c r="AD3552" s="359"/>
      <c r="AE3552" s="359"/>
      <c r="AF3552" s="359"/>
      <c r="AG3552" s="359"/>
      <c r="AH3552" s="359"/>
    </row>
    <row r="3553" spans="28:34" x14ac:dyDescent="0.2">
      <c r="AB3553" s="359"/>
      <c r="AC3553" s="359"/>
      <c r="AD3553" s="359"/>
      <c r="AE3553" s="359"/>
      <c r="AF3553" s="359"/>
      <c r="AG3553" s="359"/>
      <c r="AH3553" s="359"/>
    </row>
    <row r="3554" spans="28:34" x14ac:dyDescent="0.2">
      <c r="AB3554" s="359"/>
      <c r="AC3554" s="359"/>
      <c r="AD3554" s="359"/>
      <c r="AE3554" s="359"/>
      <c r="AF3554" s="359"/>
      <c r="AG3554" s="359"/>
      <c r="AH3554" s="359"/>
    </row>
    <row r="3555" spans="28:34" x14ac:dyDescent="0.2">
      <c r="AB3555" s="359"/>
      <c r="AC3555" s="359"/>
      <c r="AD3555" s="359"/>
      <c r="AE3555" s="359"/>
      <c r="AF3555" s="359"/>
      <c r="AG3555" s="359"/>
      <c r="AH3555" s="359"/>
    </row>
    <row r="3556" spans="28:34" x14ac:dyDescent="0.2">
      <c r="AB3556" s="359"/>
      <c r="AC3556" s="359"/>
      <c r="AD3556" s="359"/>
      <c r="AE3556" s="359"/>
      <c r="AF3556" s="359"/>
      <c r="AG3556" s="359"/>
      <c r="AH3556" s="359"/>
    </row>
    <row r="3557" spans="28:34" x14ac:dyDescent="0.2">
      <c r="AB3557" s="359"/>
      <c r="AC3557" s="359"/>
      <c r="AD3557" s="359"/>
      <c r="AE3557" s="359"/>
      <c r="AF3557" s="359"/>
      <c r="AG3557" s="359"/>
      <c r="AH3557" s="359"/>
    </row>
    <row r="3558" spans="28:34" x14ac:dyDescent="0.2">
      <c r="AB3558" s="359"/>
      <c r="AC3558" s="359"/>
      <c r="AD3558" s="359"/>
      <c r="AE3558" s="359"/>
      <c r="AF3558" s="359"/>
      <c r="AG3558" s="359"/>
      <c r="AH3558" s="359"/>
    </row>
    <row r="3559" spans="28:34" x14ac:dyDescent="0.2">
      <c r="AB3559" s="359"/>
      <c r="AC3559" s="359"/>
      <c r="AD3559" s="359"/>
      <c r="AE3559" s="359"/>
      <c r="AF3559" s="359"/>
      <c r="AG3559" s="359"/>
      <c r="AH3559" s="359"/>
    </row>
    <row r="3560" spans="28:34" x14ac:dyDescent="0.2">
      <c r="AB3560" s="359"/>
      <c r="AC3560" s="359"/>
      <c r="AD3560" s="359"/>
      <c r="AE3560" s="359"/>
      <c r="AF3560" s="359"/>
      <c r="AG3560" s="359"/>
      <c r="AH3560" s="359"/>
    </row>
    <row r="3561" spans="28:34" x14ac:dyDescent="0.2">
      <c r="AB3561" s="359"/>
      <c r="AC3561" s="359"/>
      <c r="AD3561" s="359"/>
      <c r="AE3561" s="359"/>
      <c r="AF3561" s="359"/>
      <c r="AG3561" s="359"/>
      <c r="AH3561" s="359"/>
    </row>
    <row r="3562" spans="28:34" x14ac:dyDescent="0.2">
      <c r="AB3562" s="359"/>
      <c r="AC3562" s="359"/>
      <c r="AD3562" s="359"/>
      <c r="AE3562" s="359"/>
      <c r="AF3562" s="359"/>
      <c r="AG3562" s="359"/>
      <c r="AH3562" s="359"/>
    </row>
    <row r="3563" spans="28:34" x14ac:dyDescent="0.2">
      <c r="AB3563" s="359"/>
      <c r="AC3563" s="359"/>
      <c r="AD3563" s="359"/>
      <c r="AE3563" s="359"/>
      <c r="AF3563" s="359"/>
      <c r="AG3563" s="359"/>
      <c r="AH3563" s="359"/>
    </row>
    <row r="3564" spans="28:34" x14ac:dyDescent="0.2">
      <c r="AB3564" s="359"/>
      <c r="AC3564" s="359"/>
      <c r="AD3564" s="359"/>
      <c r="AE3564" s="359"/>
      <c r="AF3564" s="359"/>
      <c r="AG3564" s="359"/>
      <c r="AH3564" s="359"/>
    </row>
    <row r="3565" spans="28:34" x14ac:dyDescent="0.2">
      <c r="AB3565" s="359"/>
      <c r="AC3565" s="359"/>
      <c r="AD3565" s="359"/>
      <c r="AE3565" s="359"/>
      <c r="AF3565" s="359"/>
      <c r="AG3565" s="359"/>
      <c r="AH3565" s="359"/>
    </row>
    <row r="3566" spans="28:34" x14ac:dyDescent="0.2">
      <c r="AB3566" s="359"/>
      <c r="AC3566" s="359"/>
      <c r="AD3566" s="359"/>
      <c r="AE3566" s="359"/>
      <c r="AF3566" s="359"/>
      <c r="AG3566" s="359"/>
      <c r="AH3566" s="359"/>
    </row>
    <row r="3567" spans="28:34" x14ac:dyDescent="0.2">
      <c r="AB3567" s="359"/>
      <c r="AC3567" s="359"/>
      <c r="AD3567" s="359"/>
      <c r="AE3567" s="359"/>
      <c r="AF3567" s="359"/>
      <c r="AG3567" s="359"/>
      <c r="AH3567" s="359"/>
    </row>
    <row r="3568" spans="28:34" x14ac:dyDescent="0.2">
      <c r="AB3568" s="359"/>
      <c r="AC3568" s="359"/>
      <c r="AD3568" s="359"/>
      <c r="AE3568" s="359"/>
      <c r="AF3568" s="359"/>
      <c r="AG3568" s="359"/>
      <c r="AH3568" s="359"/>
    </row>
    <row r="3569" spans="28:34" x14ac:dyDescent="0.2">
      <c r="AB3569" s="359"/>
      <c r="AC3569" s="359"/>
      <c r="AD3569" s="359"/>
      <c r="AE3569" s="359"/>
      <c r="AF3569" s="359"/>
      <c r="AG3569" s="359"/>
      <c r="AH3569" s="359"/>
    </row>
    <row r="3570" spans="28:34" x14ac:dyDescent="0.2">
      <c r="AB3570" s="359"/>
      <c r="AC3570" s="359"/>
      <c r="AD3570" s="359"/>
      <c r="AE3570" s="359"/>
      <c r="AF3570" s="359"/>
      <c r="AG3570" s="359"/>
      <c r="AH3570" s="359"/>
    </row>
    <row r="3571" spans="28:34" x14ac:dyDescent="0.2">
      <c r="AB3571" s="359"/>
      <c r="AC3571" s="359"/>
      <c r="AD3571" s="359"/>
      <c r="AE3571" s="359"/>
      <c r="AF3571" s="359"/>
      <c r="AG3571" s="359"/>
      <c r="AH3571" s="359"/>
    </row>
    <row r="3572" spans="28:34" x14ac:dyDescent="0.2">
      <c r="AB3572" s="359"/>
      <c r="AC3572" s="359"/>
      <c r="AD3572" s="359"/>
      <c r="AE3572" s="359"/>
      <c r="AF3572" s="359"/>
      <c r="AG3572" s="359"/>
      <c r="AH3572" s="359"/>
    </row>
    <row r="3573" spans="28:34" x14ac:dyDescent="0.2">
      <c r="AB3573" s="359"/>
      <c r="AC3573" s="359"/>
      <c r="AD3573" s="359"/>
      <c r="AE3573" s="359"/>
      <c r="AF3573" s="359"/>
      <c r="AG3573" s="359"/>
      <c r="AH3573" s="359"/>
    </row>
    <row r="3574" spans="28:34" x14ac:dyDescent="0.2">
      <c r="AB3574" s="359"/>
      <c r="AC3574" s="359"/>
      <c r="AD3574" s="359"/>
      <c r="AE3574" s="359"/>
      <c r="AF3574" s="359"/>
      <c r="AG3574" s="359"/>
      <c r="AH3574" s="359"/>
    </row>
    <row r="3575" spans="28:34" x14ac:dyDescent="0.2">
      <c r="AB3575" s="359"/>
      <c r="AC3575" s="359"/>
      <c r="AD3575" s="359"/>
      <c r="AE3575" s="359"/>
      <c r="AF3575" s="359"/>
      <c r="AG3575" s="359"/>
      <c r="AH3575" s="359"/>
    </row>
    <row r="3576" spans="28:34" x14ac:dyDescent="0.2">
      <c r="AB3576" s="359"/>
      <c r="AC3576" s="359"/>
      <c r="AD3576" s="359"/>
      <c r="AE3576" s="359"/>
      <c r="AF3576" s="359"/>
      <c r="AG3576" s="359"/>
      <c r="AH3576" s="359"/>
    </row>
    <row r="3577" spans="28:34" x14ac:dyDescent="0.2">
      <c r="AB3577" s="359"/>
      <c r="AC3577" s="359"/>
      <c r="AD3577" s="359"/>
      <c r="AE3577" s="359"/>
      <c r="AF3577" s="359"/>
      <c r="AG3577" s="359"/>
      <c r="AH3577" s="359"/>
    </row>
    <row r="3578" spans="28:34" x14ac:dyDescent="0.2">
      <c r="AB3578" s="359"/>
      <c r="AC3578" s="359"/>
      <c r="AD3578" s="359"/>
      <c r="AE3578" s="359"/>
      <c r="AF3578" s="359"/>
      <c r="AG3578" s="359"/>
      <c r="AH3578" s="359"/>
    </row>
    <row r="3579" spans="28:34" x14ac:dyDescent="0.2">
      <c r="AB3579" s="359"/>
      <c r="AC3579" s="359"/>
      <c r="AD3579" s="359"/>
      <c r="AE3579" s="359"/>
      <c r="AF3579" s="359"/>
      <c r="AG3579" s="359"/>
      <c r="AH3579" s="359"/>
    </row>
    <row r="3580" spans="28:34" x14ac:dyDescent="0.2">
      <c r="AB3580" s="359"/>
      <c r="AC3580" s="359"/>
      <c r="AD3580" s="359"/>
      <c r="AE3580" s="359"/>
      <c r="AF3580" s="359"/>
      <c r="AG3580" s="359"/>
      <c r="AH3580" s="359"/>
    </row>
    <row r="3581" spans="28:34" x14ac:dyDescent="0.2">
      <c r="AB3581" s="359"/>
      <c r="AC3581" s="359"/>
      <c r="AD3581" s="359"/>
      <c r="AE3581" s="359"/>
      <c r="AF3581" s="359"/>
      <c r="AG3581" s="359"/>
      <c r="AH3581" s="359"/>
    </row>
    <row r="3582" spans="28:34" x14ac:dyDescent="0.2">
      <c r="AB3582" s="359"/>
      <c r="AC3582" s="359"/>
      <c r="AD3582" s="359"/>
      <c r="AE3582" s="359"/>
      <c r="AF3582" s="359"/>
      <c r="AG3582" s="359"/>
      <c r="AH3582" s="359"/>
    </row>
    <row r="3583" spans="28:34" x14ac:dyDescent="0.2">
      <c r="AB3583" s="359"/>
      <c r="AC3583" s="359"/>
      <c r="AD3583" s="359"/>
      <c r="AE3583" s="359"/>
      <c r="AF3583" s="359"/>
      <c r="AG3583" s="359"/>
      <c r="AH3583" s="359"/>
    </row>
    <row r="3584" spans="28:34" x14ac:dyDescent="0.2">
      <c r="AB3584" s="359"/>
      <c r="AC3584" s="359"/>
      <c r="AD3584" s="359"/>
      <c r="AE3584" s="359"/>
      <c r="AF3584" s="359"/>
      <c r="AG3584" s="359"/>
      <c r="AH3584" s="359"/>
    </row>
    <row r="3585" spans="28:34" x14ac:dyDescent="0.2">
      <c r="AB3585" s="359"/>
      <c r="AC3585" s="359"/>
      <c r="AD3585" s="359"/>
      <c r="AE3585" s="359"/>
      <c r="AF3585" s="359"/>
      <c r="AG3585" s="359"/>
      <c r="AH3585" s="359"/>
    </row>
    <row r="3586" spans="28:34" x14ac:dyDescent="0.2">
      <c r="AB3586" s="359"/>
      <c r="AC3586" s="359"/>
      <c r="AD3586" s="359"/>
      <c r="AE3586" s="359"/>
      <c r="AF3586" s="359"/>
      <c r="AG3586" s="359"/>
      <c r="AH3586" s="359"/>
    </row>
    <row r="3587" spans="28:34" x14ac:dyDescent="0.2">
      <c r="AB3587" s="359"/>
      <c r="AC3587" s="359"/>
      <c r="AD3587" s="359"/>
      <c r="AE3587" s="359"/>
      <c r="AF3587" s="359"/>
      <c r="AG3587" s="359"/>
      <c r="AH3587" s="359"/>
    </row>
    <row r="3588" spans="28:34" x14ac:dyDescent="0.2">
      <c r="AB3588" s="359"/>
      <c r="AC3588" s="359"/>
      <c r="AD3588" s="359"/>
      <c r="AE3588" s="359"/>
      <c r="AF3588" s="359"/>
      <c r="AG3588" s="359"/>
      <c r="AH3588" s="359"/>
    </row>
    <row r="3589" spans="28:34" x14ac:dyDescent="0.2">
      <c r="AB3589" s="359"/>
      <c r="AC3589" s="359"/>
      <c r="AD3589" s="359"/>
      <c r="AE3589" s="359"/>
      <c r="AF3589" s="359"/>
      <c r="AG3589" s="359"/>
      <c r="AH3589" s="359"/>
    </row>
    <row r="3590" spans="28:34" x14ac:dyDescent="0.2">
      <c r="AB3590" s="359"/>
      <c r="AC3590" s="359"/>
      <c r="AD3590" s="359"/>
      <c r="AE3590" s="359"/>
      <c r="AF3590" s="359"/>
      <c r="AG3590" s="359"/>
      <c r="AH3590" s="359"/>
    </row>
    <row r="3591" spans="28:34" x14ac:dyDescent="0.2">
      <c r="AB3591" s="359"/>
      <c r="AC3591" s="359"/>
      <c r="AD3591" s="359"/>
      <c r="AE3591" s="359"/>
      <c r="AF3591" s="359"/>
      <c r="AG3591" s="359"/>
      <c r="AH3591" s="359"/>
    </row>
    <row r="3592" spans="28:34" x14ac:dyDescent="0.2">
      <c r="AB3592" s="359"/>
      <c r="AC3592" s="359"/>
      <c r="AD3592" s="359"/>
      <c r="AE3592" s="359"/>
      <c r="AF3592" s="359"/>
      <c r="AG3592" s="359"/>
      <c r="AH3592" s="359"/>
    </row>
    <row r="3593" spans="28:34" x14ac:dyDescent="0.2">
      <c r="AB3593" s="359"/>
      <c r="AC3593" s="359"/>
      <c r="AD3593" s="359"/>
      <c r="AE3593" s="359"/>
      <c r="AF3593" s="359"/>
      <c r="AG3593" s="359"/>
      <c r="AH3593" s="359"/>
    </row>
    <row r="3594" spans="28:34" x14ac:dyDescent="0.2">
      <c r="AB3594" s="359"/>
      <c r="AC3594" s="359"/>
      <c r="AD3594" s="359"/>
      <c r="AE3594" s="359"/>
      <c r="AF3594" s="359"/>
      <c r="AG3594" s="359"/>
      <c r="AH3594" s="359"/>
    </row>
    <row r="3595" spans="28:34" x14ac:dyDescent="0.2">
      <c r="AB3595" s="359"/>
      <c r="AC3595" s="359"/>
      <c r="AD3595" s="359"/>
      <c r="AE3595" s="359"/>
      <c r="AF3595" s="359"/>
      <c r="AG3595" s="359"/>
      <c r="AH3595" s="359"/>
    </row>
    <row r="3596" spans="28:34" x14ac:dyDescent="0.2">
      <c r="AB3596" s="359"/>
      <c r="AC3596" s="359"/>
      <c r="AD3596" s="359"/>
      <c r="AE3596" s="359"/>
      <c r="AF3596" s="359"/>
      <c r="AG3596" s="359"/>
      <c r="AH3596" s="359"/>
    </row>
    <row r="3597" spans="28:34" x14ac:dyDescent="0.2">
      <c r="AB3597" s="359"/>
      <c r="AC3597" s="359"/>
      <c r="AD3597" s="359"/>
      <c r="AE3597" s="359"/>
      <c r="AF3597" s="359"/>
      <c r="AG3597" s="359"/>
      <c r="AH3597" s="359"/>
    </row>
    <row r="3598" spans="28:34" x14ac:dyDescent="0.2">
      <c r="AB3598" s="359"/>
      <c r="AC3598" s="359"/>
      <c r="AD3598" s="359"/>
      <c r="AE3598" s="359"/>
      <c r="AF3598" s="359"/>
      <c r="AG3598" s="359"/>
      <c r="AH3598" s="359"/>
    </row>
    <row r="3599" spans="28:34" x14ac:dyDescent="0.2">
      <c r="AB3599" s="359"/>
      <c r="AC3599" s="359"/>
      <c r="AD3599" s="359"/>
      <c r="AE3599" s="359"/>
      <c r="AF3599" s="359"/>
      <c r="AG3599" s="359"/>
      <c r="AH3599" s="359"/>
    </row>
    <row r="3600" spans="28:34" x14ac:dyDescent="0.2">
      <c r="AB3600" s="359"/>
      <c r="AC3600" s="359"/>
      <c r="AD3600" s="359"/>
      <c r="AE3600" s="359"/>
      <c r="AF3600" s="359"/>
      <c r="AG3600" s="359"/>
      <c r="AH3600" s="359"/>
    </row>
    <row r="3601" spans="28:34" x14ac:dyDescent="0.2">
      <c r="AB3601" s="359"/>
      <c r="AC3601" s="359"/>
      <c r="AD3601" s="359"/>
      <c r="AE3601" s="359"/>
      <c r="AF3601" s="359"/>
      <c r="AG3601" s="359"/>
      <c r="AH3601" s="359"/>
    </row>
    <row r="3602" spans="28:34" x14ac:dyDescent="0.2">
      <c r="AB3602" s="359"/>
      <c r="AC3602" s="359"/>
      <c r="AD3602" s="359"/>
      <c r="AE3602" s="359"/>
      <c r="AF3602" s="359"/>
      <c r="AG3602" s="359"/>
      <c r="AH3602" s="359"/>
    </row>
    <row r="3603" spans="28:34" x14ac:dyDescent="0.2">
      <c r="AB3603" s="359"/>
      <c r="AC3603" s="359"/>
      <c r="AD3603" s="359"/>
      <c r="AE3603" s="359"/>
      <c r="AF3603" s="359"/>
      <c r="AG3603" s="359"/>
      <c r="AH3603" s="359"/>
    </row>
    <row r="3604" spans="28:34" x14ac:dyDescent="0.2">
      <c r="AB3604" s="359"/>
      <c r="AC3604" s="359"/>
      <c r="AD3604" s="359"/>
      <c r="AE3604" s="359"/>
      <c r="AF3604" s="359"/>
      <c r="AG3604" s="359"/>
      <c r="AH3604" s="359"/>
    </row>
    <row r="3605" spans="28:34" x14ac:dyDescent="0.2">
      <c r="AB3605" s="359"/>
      <c r="AC3605" s="359"/>
      <c r="AD3605" s="359"/>
      <c r="AE3605" s="359"/>
      <c r="AF3605" s="359"/>
      <c r="AG3605" s="359"/>
      <c r="AH3605" s="359"/>
    </row>
    <row r="3606" spans="28:34" x14ac:dyDescent="0.2">
      <c r="AB3606" s="359"/>
      <c r="AC3606" s="359"/>
      <c r="AD3606" s="359"/>
      <c r="AE3606" s="359"/>
      <c r="AF3606" s="359"/>
      <c r="AG3606" s="359"/>
      <c r="AH3606" s="359"/>
    </row>
    <row r="3607" spans="28:34" x14ac:dyDescent="0.2">
      <c r="AB3607" s="359"/>
      <c r="AC3607" s="359"/>
      <c r="AD3607" s="359"/>
      <c r="AE3607" s="359"/>
      <c r="AF3607" s="359"/>
      <c r="AG3607" s="359"/>
      <c r="AH3607" s="359"/>
    </row>
    <row r="3608" spans="28:34" x14ac:dyDescent="0.2">
      <c r="AB3608" s="359"/>
      <c r="AC3608" s="359"/>
      <c r="AD3608" s="359"/>
      <c r="AE3608" s="359"/>
      <c r="AF3608" s="359"/>
      <c r="AG3608" s="359"/>
      <c r="AH3608" s="359"/>
    </row>
    <row r="3609" spans="28:34" x14ac:dyDescent="0.2">
      <c r="AB3609" s="359"/>
      <c r="AC3609" s="359"/>
      <c r="AD3609" s="359"/>
      <c r="AE3609" s="359"/>
      <c r="AF3609" s="359"/>
      <c r="AG3609" s="359"/>
      <c r="AH3609" s="359"/>
    </row>
    <row r="3610" spans="28:34" x14ac:dyDescent="0.2">
      <c r="AB3610" s="359"/>
      <c r="AC3610" s="359"/>
      <c r="AD3610" s="359"/>
      <c r="AE3610" s="359"/>
      <c r="AF3610" s="359"/>
      <c r="AG3610" s="359"/>
      <c r="AH3610" s="359"/>
    </row>
    <row r="3611" spans="28:34" x14ac:dyDescent="0.2">
      <c r="AB3611" s="359"/>
      <c r="AC3611" s="359"/>
      <c r="AD3611" s="359"/>
      <c r="AE3611" s="359"/>
      <c r="AF3611" s="359"/>
      <c r="AG3611" s="359"/>
      <c r="AH3611" s="359"/>
    </row>
    <row r="3612" spans="28:34" x14ac:dyDescent="0.2">
      <c r="AB3612" s="359"/>
      <c r="AC3612" s="359"/>
      <c r="AD3612" s="359"/>
      <c r="AE3612" s="359"/>
      <c r="AF3612" s="359"/>
      <c r="AG3612" s="359"/>
      <c r="AH3612" s="359"/>
    </row>
    <row r="3613" spans="28:34" x14ac:dyDescent="0.2">
      <c r="AB3613" s="359"/>
      <c r="AC3613" s="359"/>
      <c r="AD3613" s="359"/>
      <c r="AE3613" s="359"/>
      <c r="AF3613" s="359"/>
      <c r="AG3613" s="359"/>
      <c r="AH3613" s="359"/>
    </row>
    <row r="3614" spans="28:34" x14ac:dyDescent="0.2">
      <c r="AB3614" s="359"/>
      <c r="AC3614" s="359"/>
      <c r="AD3614" s="359"/>
      <c r="AE3614" s="359"/>
      <c r="AF3614" s="359"/>
      <c r="AG3614" s="359"/>
      <c r="AH3614" s="359"/>
    </row>
    <row r="3615" spans="28:34" x14ac:dyDescent="0.2">
      <c r="AB3615" s="359"/>
      <c r="AC3615" s="359"/>
      <c r="AD3615" s="359"/>
      <c r="AE3615" s="359"/>
      <c r="AF3615" s="359"/>
      <c r="AG3615" s="359"/>
      <c r="AH3615" s="359"/>
    </row>
    <row r="3616" spans="28:34" x14ac:dyDescent="0.2">
      <c r="AB3616" s="359"/>
      <c r="AC3616" s="359"/>
      <c r="AD3616" s="359"/>
      <c r="AE3616" s="359"/>
      <c r="AF3616" s="359"/>
      <c r="AG3616" s="359"/>
      <c r="AH3616" s="359"/>
    </row>
    <row r="3617" spans="28:34" x14ac:dyDescent="0.2">
      <c r="AB3617" s="359"/>
      <c r="AC3617" s="359"/>
      <c r="AD3617" s="359"/>
      <c r="AE3617" s="359"/>
      <c r="AF3617" s="359"/>
      <c r="AG3617" s="359"/>
      <c r="AH3617" s="359"/>
    </row>
    <row r="3618" spans="28:34" x14ac:dyDescent="0.2">
      <c r="AB3618" s="359"/>
      <c r="AC3618" s="359"/>
      <c r="AD3618" s="359"/>
      <c r="AE3618" s="359"/>
      <c r="AF3618" s="359"/>
      <c r="AG3618" s="359"/>
      <c r="AH3618" s="359"/>
    </row>
    <row r="3619" spans="28:34" x14ac:dyDescent="0.2">
      <c r="AB3619" s="359"/>
      <c r="AC3619" s="359"/>
      <c r="AD3619" s="359"/>
      <c r="AE3619" s="359"/>
      <c r="AF3619" s="359"/>
      <c r="AG3619" s="359"/>
      <c r="AH3619" s="359"/>
    </row>
    <row r="3620" spans="28:34" x14ac:dyDescent="0.2">
      <c r="AB3620" s="359"/>
      <c r="AC3620" s="359"/>
      <c r="AD3620" s="359"/>
      <c r="AE3620" s="359"/>
      <c r="AF3620" s="359"/>
      <c r="AG3620" s="359"/>
      <c r="AH3620" s="359"/>
    </row>
    <row r="3621" spans="28:34" x14ac:dyDescent="0.2">
      <c r="AB3621" s="359"/>
      <c r="AC3621" s="359"/>
      <c r="AD3621" s="359"/>
      <c r="AE3621" s="359"/>
      <c r="AF3621" s="359"/>
      <c r="AG3621" s="359"/>
      <c r="AH3621" s="359"/>
    </row>
    <row r="3622" spans="28:34" x14ac:dyDescent="0.2">
      <c r="AB3622" s="359"/>
      <c r="AC3622" s="359"/>
      <c r="AD3622" s="359"/>
      <c r="AE3622" s="359"/>
      <c r="AF3622" s="359"/>
      <c r="AG3622" s="359"/>
      <c r="AH3622" s="359"/>
    </row>
    <row r="3623" spans="28:34" x14ac:dyDescent="0.2">
      <c r="AB3623" s="359"/>
      <c r="AC3623" s="359"/>
      <c r="AD3623" s="359"/>
      <c r="AE3623" s="359"/>
      <c r="AF3623" s="359"/>
      <c r="AG3623" s="359"/>
      <c r="AH3623" s="359"/>
    </row>
    <row r="3624" spans="28:34" x14ac:dyDescent="0.2">
      <c r="AB3624" s="359"/>
      <c r="AC3624" s="359"/>
      <c r="AD3624" s="359"/>
      <c r="AE3624" s="359"/>
      <c r="AF3624" s="359"/>
      <c r="AG3624" s="359"/>
      <c r="AH3624" s="359"/>
    </row>
    <row r="3625" spans="28:34" x14ac:dyDescent="0.2">
      <c r="AB3625" s="359"/>
      <c r="AC3625" s="359"/>
      <c r="AD3625" s="359"/>
      <c r="AE3625" s="359"/>
      <c r="AF3625" s="359"/>
      <c r="AG3625" s="359"/>
      <c r="AH3625" s="359"/>
    </row>
    <row r="3626" spans="28:34" x14ac:dyDescent="0.2">
      <c r="AB3626" s="359"/>
      <c r="AC3626" s="359"/>
      <c r="AD3626" s="359"/>
      <c r="AE3626" s="359"/>
      <c r="AF3626" s="359"/>
      <c r="AG3626" s="359"/>
      <c r="AH3626" s="359"/>
    </row>
    <row r="3627" spans="28:34" x14ac:dyDescent="0.2">
      <c r="AB3627" s="359"/>
      <c r="AC3627" s="359"/>
      <c r="AD3627" s="359"/>
      <c r="AE3627" s="359"/>
      <c r="AF3627" s="359"/>
      <c r="AG3627" s="359"/>
      <c r="AH3627" s="359"/>
    </row>
    <row r="3628" spans="28:34" x14ac:dyDescent="0.2">
      <c r="AB3628" s="359"/>
      <c r="AC3628" s="359"/>
      <c r="AD3628" s="359"/>
      <c r="AE3628" s="359"/>
      <c r="AF3628" s="359"/>
      <c r="AG3628" s="359"/>
      <c r="AH3628" s="359"/>
    </row>
    <row r="3629" spans="28:34" x14ac:dyDescent="0.2">
      <c r="AB3629" s="359"/>
      <c r="AC3629" s="359"/>
      <c r="AD3629" s="359"/>
      <c r="AE3629" s="359"/>
      <c r="AF3629" s="359"/>
      <c r="AG3629" s="359"/>
      <c r="AH3629" s="359"/>
    </row>
    <row r="3630" spans="28:34" x14ac:dyDescent="0.2">
      <c r="AB3630" s="359"/>
      <c r="AC3630" s="359"/>
      <c r="AD3630" s="359"/>
      <c r="AE3630" s="359"/>
      <c r="AF3630" s="359"/>
      <c r="AG3630" s="359"/>
      <c r="AH3630" s="359"/>
    </row>
    <row r="3631" spans="28:34" x14ac:dyDescent="0.2">
      <c r="AB3631" s="359"/>
      <c r="AC3631" s="359"/>
      <c r="AD3631" s="359"/>
      <c r="AE3631" s="359"/>
      <c r="AF3631" s="359"/>
      <c r="AG3631" s="359"/>
      <c r="AH3631" s="359"/>
    </row>
    <row r="3632" spans="28:34" x14ac:dyDescent="0.2">
      <c r="AB3632" s="359"/>
      <c r="AC3632" s="359"/>
      <c r="AD3632" s="359"/>
      <c r="AE3632" s="359"/>
      <c r="AF3632" s="359"/>
      <c r="AG3632" s="359"/>
      <c r="AH3632" s="359"/>
    </row>
    <row r="3633" spans="28:34" x14ac:dyDescent="0.2">
      <c r="AB3633" s="359"/>
      <c r="AC3633" s="359"/>
      <c r="AD3633" s="359"/>
      <c r="AE3633" s="359"/>
      <c r="AF3633" s="359"/>
      <c r="AG3633" s="359"/>
      <c r="AH3633" s="359"/>
    </row>
    <row r="3634" spans="28:34" x14ac:dyDescent="0.2">
      <c r="AB3634" s="359"/>
      <c r="AC3634" s="359"/>
      <c r="AD3634" s="359"/>
      <c r="AE3634" s="359"/>
      <c r="AF3634" s="359"/>
      <c r="AG3634" s="359"/>
      <c r="AH3634" s="359"/>
    </row>
    <row r="3635" spans="28:34" x14ac:dyDescent="0.2">
      <c r="AB3635" s="359"/>
      <c r="AC3635" s="359"/>
      <c r="AD3635" s="359"/>
      <c r="AE3635" s="359"/>
      <c r="AF3635" s="359"/>
      <c r="AG3635" s="359"/>
      <c r="AH3635" s="359"/>
    </row>
    <row r="3636" spans="28:34" x14ac:dyDescent="0.2">
      <c r="AB3636" s="359"/>
      <c r="AC3636" s="359"/>
      <c r="AD3636" s="359"/>
      <c r="AE3636" s="359"/>
      <c r="AF3636" s="359"/>
      <c r="AG3636" s="359"/>
      <c r="AH3636" s="359"/>
    </row>
    <row r="3637" spans="28:34" x14ac:dyDescent="0.2">
      <c r="AB3637" s="359"/>
      <c r="AC3637" s="359"/>
      <c r="AD3637" s="359"/>
      <c r="AE3637" s="359"/>
      <c r="AF3637" s="359"/>
      <c r="AG3637" s="359"/>
      <c r="AH3637" s="359"/>
    </row>
    <row r="3638" spans="28:34" x14ac:dyDescent="0.2">
      <c r="AB3638" s="359"/>
      <c r="AC3638" s="359"/>
      <c r="AD3638" s="359"/>
      <c r="AE3638" s="359"/>
      <c r="AF3638" s="359"/>
      <c r="AG3638" s="359"/>
      <c r="AH3638" s="359"/>
    </row>
    <row r="3639" spans="28:34" x14ac:dyDescent="0.2">
      <c r="AB3639" s="359"/>
      <c r="AC3639" s="359"/>
      <c r="AD3639" s="359"/>
      <c r="AE3639" s="359"/>
      <c r="AF3639" s="359"/>
      <c r="AG3639" s="359"/>
      <c r="AH3639" s="359"/>
    </row>
    <row r="3640" spans="28:34" x14ac:dyDescent="0.2">
      <c r="AB3640" s="359"/>
      <c r="AC3640" s="359"/>
      <c r="AD3640" s="359"/>
      <c r="AE3640" s="359"/>
      <c r="AF3640" s="359"/>
      <c r="AG3640" s="359"/>
      <c r="AH3640" s="359"/>
    </row>
    <row r="3641" spans="28:34" x14ac:dyDescent="0.2">
      <c r="AB3641" s="359"/>
      <c r="AC3641" s="359"/>
      <c r="AD3641" s="359"/>
      <c r="AE3641" s="359"/>
      <c r="AF3641" s="359"/>
      <c r="AG3641" s="359"/>
      <c r="AH3641" s="359"/>
    </row>
    <row r="3642" spans="28:34" x14ac:dyDescent="0.2">
      <c r="AB3642" s="359"/>
      <c r="AC3642" s="359"/>
      <c r="AD3642" s="359"/>
      <c r="AE3642" s="359"/>
      <c r="AF3642" s="359"/>
      <c r="AG3642" s="359"/>
      <c r="AH3642" s="359"/>
    </row>
    <row r="3643" spans="28:34" x14ac:dyDescent="0.2">
      <c r="AB3643" s="359"/>
      <c r="AC3643" s="359"/>
      <c r="AD3643" s="359"/>
      <c r="AE3643" s="359"/>
      <c r="AF3643" s="359"/>
      <c r="AG3643" s="359"/>
      <c r="AH3643" s="359"/>
    </row>
    <row r="3644" spans="28:34" x14ac:dyDescent="0.2">
      <c r="AB3644" s="359"/>
      <c r="AC3644" s="359"/>
      <c r="AD3644" s="359"/>
      <c r="AE3644" s="359"/>
      <c r="AF3644" s="359"/>
      <c r="AG3644" s="359"/>
      <c r="AH3644" s="359"/>
    </row>
    <row r="3645" spans="28:34" x14ac:dyDescent="0.2">
      <c r="AB3645" s="359"/>
      <c r="AC3645" s="359"/>
      <c r="AD3645" s="359"/>
      <c r="AE3645" s="359"/>
      <c r="AF3645" s="359"/>
      <c r="AG3645" s="359"/>
      <c r="AH3645" s="359"/>
    </row>
    <row r="3646" spans="28:34" x14ac:dyDescent="0.2">
      <c r="AB3646" s="359"/>
      <c r="AC3646" s="359"/>
      <c r="AD3646" s="359"/>
      <c r="AE3646" s="359"/>
      <c r="AF3646" s="359"/>
      <c r="AG3646" s="359"/>
      <c r="AH3646" s="359"/>
    </row>
    <row r="3647" spans="28:34" x14ac:dyDescent="0.2">
      <c r="AB3647" s="359"/>
      <c r="AC3647" s="359"/>
      <c r="AD3647" s="359"/>
      <c r="AE3647" s="359"/>
      <c r="AF3647" s="359"/>
      <c r="AG3647" s="359"/>
      <c r="AH3647" s="359"/>
    </row>
    <row r="3648" spans="28:34" x14ac:dyDescent="0.2">
      <c r="AB3648" s="359"/>
      <c r="AC3648" s="359"/>
      <c r="AD3648" s="359"/>
      <c r="AE3648" s="359"/>
      <c r="AF3648" s="359"/>
      <c r="AG3648" s="359"/>
      <c r="AH3648" s="359"/>
    </row>
    <row r="3649" spans="28:34" x14ac:dyDescent="0.2">
      <c r="AB3649" s="359"/>
      <c r="AC3649" s="359"/>
      <c r="AD3649" s="359"/>
      <c r="AE3649" s="359"/>
      <c r="AF3649" s="359"/>
      <c r="AG3649" s="359"/>
      <c r="AH3649" s="359"/>
    </row>
    <row r="3650" spans="28:34" x14ac:dyDescent="0.2">
      <c r="AB3650" s="359"/>
      <c r="AC3650" s="359"/>
      <c r="AD3650" s="359"/>
      <c r="AE3650" s="359"/>
      <c r="AF3650" s="359"/>
      <c r="AG3650" s="359"/>
      <c r="AH3650" s="359"/>
    </row>
    <row r="3651" spans="28:34" x14ac:dyDescent="0.2">
      <c r="AB3651" s="359"/>
      <c r="AC3651" s="359"/>
      <c r="AD3651" s="359"/>
      <c r="AE3651" s="359"/>
      <c r="AF3651" s="359"/>
      <c r="AG3651" s="359"/>
      <c r="AH3651" s="359"/>
    </row>
    <row r="3652" spans="28:34" x14ac:dyDescent="0.2">
      <c r="AB3652" s="359"/>
      <c r="AC3652" s="359"/>
      <c r="AD3652" s="359"/>
      <c r="AE3652" s="359"/>
      <c r="AF3652" s="359"/>
      <c r="AG3652" s="359"/>
      <c r="AH3652" s="359"/>
    </row>
    <row r="3653" spans="28:34" x14ac:dyDescent="0.2">
      <c r="AB3653" s="359"/>
      <c r="AC3653" s="359"/>
      <c r="AD3653" s="359"/>
      <c r="AE3653" s="359"/>
      <c r="AF3653" s="359"/>
      <c r="AG3653" s="359"/>
      <c r="AH3653" s="359"/>
    </row>
    <row r="3654" spans="28:34" x14ac:dyDescent="0.2">
      <c r="AB3654" s="359"/>
      <c r="AC3654" s="359"/>
      <c r="AD3654" s="359"/>
      <c r="AE3654" s="359"/>
      <c r="AF3654" s="359"/>
      <c r="AG3654" s="359"/>
      <c r="AH3654" s="359"/>
    </row>
    <row r="3655" spans="28:34" x14ac:dyDescent="0.2">
      <c r="AB3655" s="359"/>
      <c r="AC3655" s="359"/>
      <c r="AD3655" s="359"/>
      <c r="AE3655" s="359"/>
      <c r="AF3655" s="359"/>
      <c r="AG3655" s="359"/>
      <c r="AH3655" s="359"/>
    </row>
    <row r="3656" spans="28:34" x14ac:dyDescent="0.2">
      <c r="AB3656" s="359"/>
      <c r="AC3656" s="359"/>
      <c r="AD3656" s="359"/>
      <c r="AE3656" s="359"/>
      <c r="AF3656" s="359"/>
      <c r="AG3656" s="359"/>
      <c r="AH3656" s="359"/>
    </row>
    <row r="3657" spans="28:34" x14ac:dyDescent="0.2">
      <c r="AB3657" s="359"/>
      <c r="AC3657" s="359"/>
      <c r="AD3657" s="359"/>
      <c r="AE3657" s="359"/>
      <c r="AF3657" s="359"/>
      <c r="AG3657" s="359"/>
      <c r="AH3657" s="359"/>
    </row>
    <row r="3658" spans="28:34" x14ac:dyDescent="0.2">
      <c r="AB3658" s="359"/>
      <c r="AC3658" s="359"/>
      <c r="AD3658" s="359"/>
      <c r="AE3658" s="359"/>
      <c r="AF3658" s="359"/>
      <c r="AG3658" s="359"/>
      <c r="AH3658" s="359"/>
    </row>
    <row r="3659" spans="28:34" x14ac:dyDescent="0.2">
      <c r="AB3659" s="359"/>
      <c r="AC3659" s="359"/>
      <c r="AD3659" s="359"/>
      <c r="AE3659" s="359"/>
      <c r="AF3659" s="359"/>
      <c r="AG3659" s="359"/>
      <c r="AH3659" s="359"/>
    </row>
    <row r="3660" spans="28:34" x14ac:dyDescent="0.2">
      <c r="AB3660" s="359"/>
      <c r="AC3660" s="359"/>
      <c r="AD3660" s="359"/>
      <c r="AE3660" s="359"/>
      <c r="AF3660" s="359"/>
      <c r="AG3660" s="359"/>
      <c r="AH3660" s="359"/>
    </row>
    <row r="3661" spans="28:34" x14ac:dyDescent="0.2">
      <c r="AB3661" s="359"/>
      <c r="AC3661" s="359"/>
      <c r="AD3661" s="359"/>
      <c r="AE3661" s="359"/>
      <c r="AF3661" s="359"/>
      <c r="AG3661" s="359"/>
      <c r="AH3661" s="359"/>
    </row>
    <row r="3662" spans="28:34" x14ac:dyDescent="0.2">
      <c r="AB3662" s="359"/>
      <c r="AC3662" s="359"/>
      <c r="AD3662" s="359"/>
      <c r="AE3662" s="359"/>
      <c r="AF3662" s="359"/>
      <c r="AG3662" s="359"/>
      <c r="AH3662" s="359"/>
    </row>
    <row r="3663" spans="28:34" x14ac:dyDescent="0.2">
      <c r="AB3663" s="359"/>
      <c r="AC3663" s="359"/>
      <c r="AD3663" s="359"/>
      <c r="AE3663" s="359"/>
      <c r="AF3663" s="359"/>
      <c r="AG3663" s="359"/>
      <c r="AH3663" s="359"/>
    </row>
    <row r="3664" spans="28:34" x14ac:dyDescent="0.2">
      <c r="AB3664" s="359"/>
      <c r="AC3664" s="359"/>
      <c r="AD3664" s="359"/>
      <c r="AE3664" s="359"/>
      <c r="AF3664" s="359"/>
      <c r="AG3664" s="359"/>
      <c r="AH3664" s="359"/>
    </row>
    <row r="3665" spans="28:34" x14ac:dyDescent="0.2">
      <c r="AB3665" s="359"/>
      <c r="AC3665" s="359"/>
      <c r="AD3665" s="359"/>
      <c r="AE3665" s="359"/>
      <c r="AF3665" s="359"/>
      <c r="AG3665" s="359"/>
      <c r="AH3665" s="359"/>
    </row>
    <row r="3666" spans="28:34" x14ac:dyDescent="0.2">
      <c r="AB3666" s="359"/>
      <c r="AC3666" s="359"/>
      <c r="AD3666" s="359"/>
      <c r="AE3666" s="359"/>
      <c r="AF3666" s="359"/>
      <c r="AG3666" s="359"/>
      <c r="AH3666" s="359"/>
    </row>
    <row r="3667" spans="28:34" x14ac:dyDescent="0.2">
      <c r="AB3667" s="359"/>
      <c r="AC3667" s="359"/>
      <c r="AD3667" s="359"/>
      <c r="AE3667" s="359"/>
      <c r="AF3667" s="359"/>
      <c r="AG3667" s="359"/>
      <c r="AH3667" s="359"/>
    </row>
    <row r="3668" spans="28:34" x14ac:dyDescent="0.2">
      <c r="AB3668" s="359"/>
      <c r="AC3668" s="359"/>
      <c r="AD3668" s="359"/>
      <c r="AE3668" s="359"/>
      <c r="AF3668" s="359"/>
      <c r="AG3668" s="359"/>
      <c r="AH3668" s="359"/>
    </row>
    <row r="3669" spans="28:34" x14ac:dyDescent="0.2">
      <c r="AB3669" s="359"/>
      <c r="AC3669" s="359"/>
      <c r="AD3669" s="359"/>
      <c r="AE3669" s="359"/>
      <c r="AF3669" s="359"/>
      <c r="AG3669" s="359"/>
      <c r="AH3669" s="359"/>
    </row>
    <row r="3670" spans="28:34" x14ac:dyDescent="0.2">
      <c r="AB3670" s="359"/>
      <c r="AC3670" s="359"/>
      <c r="AD3670" s="359"/>
      <c r="AE3670" s="359"/>
      <c r="AF3670" s="359"/>
      <c r="AG3670" s="359"/>
      <c r="AH3670" s="359"/>
    </row>
    <row r="3671" spans="28:34" x14ac:dyDescent="0.2">
      <c r="AB3671" s="359"/>
      <c r="AC3671" s="359"/>
      <c r="AD3671" s="359"/>
      <c r="AE3671" s="359"/>
      <c r="AF3671" s="359"/>
      <c r="AG3671" s="359"/>
      <c r="AH3671" s="359"/>
    </row>
    <row r="3672" spans="28:34" x14ac:dyDescent="0.2">
      <c r="AB3672" s="359"/>
      <c r="AC3672" s="359"/>
      <c r="AD3672" s="359"/>
      <c r="AE3672" s="359"/>
      <c r="AF3672" s="359"/>
      <c r="AG3672" s="359"/>
      <c r="AH3672" s="359"/>
    </row>
    <row r="3673" spans="28:34" x14ac:dyDescent="0.2">
      <c r="AB3673" s="359"/>
      <c r="AC3673" s="359"/>
      <c r="AD3673" s="359"/>
      <c r="AE3673" s="359"/>
      <c r="AF3673" s="359"/>
      <c r="AG3673" s="359"/>
      <c r="AH3673" s="359"/>
    </row>
    <row r="3674" spans="28:34" x14ac:dyDescent="0.2">
      <c r="AB3674" s="359"/>
      <c r="AC3674" s="359"/>
      <c r="AD3674" s="359"/>
      <c r="AE3674" s="359"/>
      <c r="AF3674" s="359"/>
      <c r="AG3674" s="359"/>
      <c r="AH3674" s="359"/>
    </row>
    <row r="3675" spans="28:34" x14ac:dyDescent="0.2">
      <c r="AB3675" s="359"/>
      <c r="AC3675" s="359"/>
      <c r="AD3675" s="359"/>
      <c r="AE3675" s="359"/>
      <c r="AF3675" s="359"/>
      <c r="AG3675" s="359"/>
      <c r="AH3675" s="359"/>
    </row>
    <row r="3676" spans="28:34" x14ac:dyDescent="0.2">
      <c r="AB3676" s="359"/>
      <c r="AC3676" s="359"/>
      <c r="AD3676" s="359"/>
      <c r="AE3676" s="359"/>
      <c r="AF3676" s="359"/>
      <c r="AG3676" s="359"/>
      <c r="AH3676" s="359"/>
    </row>
    <row r="3677" spans="28:34" x14ac:dyDescent="0.2">
      <c r="AB3677" s="359"/>
      <c r="AC3677" s="359"/>
      <c r="AD3677" s="359"/>
      <c r="AE3677" s="359"/>
      <c r="AF3677" s="359"/>
      <c r="AG3677" s="359"/>
      <c r="AH3677" s="359"/>
    </row>
    <row r="3678" spans="28:34" x14ac:dyDescent="0.2">
      <c r="AB3678" s="359"/>
      <c r="AC3678" s="359"/>
      <c r="AD3678" s="359"/>
      <c r="AE3678" s="359"/>
      <c r="AF3678" s="359"/>
      <c r="AG3678" s="359"/>
      <c r="AH3678" s="359"/>
    </row>
    <row r="3679" spans="28:34" x14ac:dyDescent="0.2">
      <c r="AB3679" s="359"/>
      <c r="AC3679" s="359"/>
      <c r="AD3679" s="359"/>
      <c r="AE3679" s="359"/>
      <c r="AF3679" s="359"/>
      <c r="AG3679" s="359"/>
      <c r="AH3679" s="359"/>
    </row>
    <row r="3680" spans="28:34" x14ac:dyDescent="0.2">
      <c r="AB3680" s="359"/>
      <c r="AC3680" s="359"/>
      <c r="AD3680" s="359"/>
      <c r="AE3680" s="359"/>
      <c r="AF3680" s="359"/>
      <c r="AG3680" s="359"/>
      <c r="AH3680" s="359"/>
    </row>
    <row r="3681" spans="28:34" x14ac:dyDescent="0.2">
      <c r="AB3681" s="359"/>
      <c r="AC3681" s="359"/>
      <c r="AD3681" s="359"/>
      <c r="AE3681" s="359"/>
      <c r="AF3681" s="359"/>
      <c r="AG3681" s="359"/>
      <c r="AH3681" s="359"/>
    </row>
    <row r="3682" spans="28:34" x14ac:dyDescent="0.2">
      <c r="AB3682" s="359"/>
      <c r="AC3682" s="359"/>
      <c r="AD3682" s="359"/>
      <c r="AE3682" s="359"/>
      <c r="AF3682" s="359"/>
      <c r="AG3682" s="359"/>
      <c r="AH3682" s="359"/>
    </row>
    <row r="3683" spans="28:34" x14ac:dyDescent="0.2">
      <c r="AB3683" s="359"/>
      <c r="AC3683" s="359"/>
      <c r="AD3683" s="359"/>
      <c r="AE3683" s="359"/>
      <c r="AF3683" s="359"/>
      <c r="AG3683" s="359"/>
      <c r="AH3683" s="359"/>
    </row>
    <row r="3684" spans="28:34" x14ac:dyDescent="0.2">
      <c r="AB3684" s="359"/>
      <c r="AC3684" s="359"/>
      <c r="AD3684" s="359"/>
      <c r="AE3684" s="359"/>
      <c r="AF3684" s="359"/>
      <c r="AG3684" s="359"/>
      <c r="AH3684" s="359"/>
    </row>
    <row r="3685" spans="28:34" x14ac:dyDescent="0.2">
      <c r="AB3685" s="359"/>
      <c r="AC3685" s="359"/>
      <c r="AD3685" s="359"/>
      <c r="AE3685" s="359"/>
      <c r="AF3685" s="359"/>
      <c r="AG3685" s="359"/>
      <c r="AH3685" s="359"/>
    </row>
    <row r="3686" spans="28:34" x14ac:dyDescent="0.2">
      <c r="AB3686" s="359"/>
      <c r="AC3686" s="359"/>
      <c r="AD3686" s="359"/>
      <c r="AE3686" s="359"/>
      <c r="AF3686" s="359"/>
      <c r="AG3686" s="359"/>
      <c r="AH3686" s="359"/>
    </row>
    <row r="3687" spans="28:34" x14ac:dyDescent="0.2">
      <c r="AB3687" s="359"/>
      <c r="AC3687" s="359"/>
      <c r="AD3687" s="359"/>
      <c r="AE3687" s="359"/>
      <c r="AF3687" s="359"/>
      <c r="AG3687" s="359"/>
      <c r="AH3687" s="359"/>
    </row>
    <row r="3688" spans="28:34" x14ac:dyDescent="0.2">
      <c r="AB3688" s="359"/>
      <c r="AC3688" s="359"/>
      <c r="AD3688" s="359"/>
      <c r="AE3688" s="359"/>
      <c r="AF3688" s="359"/>
      <c r="AG3688" s="359"/>
      <c r="AH3688" s="359"/>
    </row>
    <row r="3689" spans="28:34" x14ac:dyDescent="0.2">
      <c r="AB3689" s="359"/>
      <c r="AC3689" s="359"/>
      <c r="AD3689" s="359"/>
      <c r="AE3689" s="359"/>
      <c r="AF3689" s="359"/>
      <c r="AG3689" s="359"/>
      <c r="AH3689" s="359"/>
    </row>
    <row r="3690" spans="28:34" x14ac:dyDescent="0.2">
      <c r="AB3690" s="359"/>
      <c r="AC3690" s="359"/>
      <c r="AD3690" s="359"/>
      <c r="AE3690" s="359"/>
      <c r="AF3690" s="359"/>
      <c r="AG3690" s="359"/>
      <c r="AH3690" s="359"/>
    </row>
    <row r="3691" spans="28:34" x14ac:dyDescent="0.2">
      <c r="AB3691" s="359"/>
      <c r="AC3691" s="359"/>
      <c r="AD3691" s="359"/>
      <c r="AE3691" s="359"/>
      <c r="AF3691" s="359"/>
      <c r="AG3691" s="359"/>
      <c r="AH3691" s="359"/>
    </row>
    <row r="3692" spans="28:34" x14ac:dyDescent="0.2">
      <c r="AB3692" s="359"/>
      <c r="AC3692" s="359"/>
      <c r="AD3692" s="359"/>
      <c r="AE3692" s="359"/>
      <c r="AF3692" s="359"/>
      <c r="AG3692" s="359"/>
      <c r="AH3692" s="359"/>
    </row>
    <row r="3693" spans="28:34" x14ac:dyDescent="0.2">
      <c r="AB3693" s="359"/>
      <c r="AC3693" s="359"/>
      <c r="AD3693" s="359"/>
      <c r="AE3693" s="359"/>
      <c r="AF3693" s="359"/>
      <c r="AG3693" s="359"/>
      <c r="AH3693" s="359"/>
    </row>
    <row r="3694" spans="28:34" x14ac:dyDescent="0.2">
      <c r="AB3694" s="359"/>
      <c r="AC3694" s="359"/>
      <c r="AD3694" s="359"/>
      <c r="AE3694" s="359"/>
      <c r="AF3694" s="359"/>
      <c r="AG3694" s="359"/>
      <c r="AH3694" s="359"/>
    </row>
    <row r="3695" spans="28:34" x14ac:dyDescent="0.2">
      <c r="AB3695" s="359"/>
      <c r="AC3695" s="359"/>
      <c r="AD3695" s="359"/>
      <c r="AE3695" s="359"/>
      <c r="AF3695" s="359"/>
      <c r="AG3695" s="359"/>
      <c r="AH3695" s="359"/>
    </row>
    <row r="3696" spans="28:34" x14ac:dyDescent="0.2">
      <c r="AB3696" s="359"/>
      <c r="AC3696" s="359"/>
      <c r="AD3696" s="359"/>
      <c r="AE3696" s="359"/>
      <c r="AF3696" s="359"/>
      <c r="AG3696" s="359"/>
      <c r="AH3696" s="359"/>
    </row>
    <row r="3697" spans="28:34" x14ac:dyDescent="0.2">
      <c r="AB3697" s="359"/>
      <c r="AC3697" s="359"/>
      <c r="AD3697" s="359"/>
      <c r="AE3697" s="359"/>
      <c r="AF3697" s="359"/>
      <c r="AG3697" s="359"/>
      <c r="AH3697" s="359"/>
    </row>
    <row r="3698" spans="28:34" x14ac:dyDescent="0.2">
      <c r="AB3698" s="359"/>
      <c r="AC3698" s="359"/>
      <c r="AD3698" s="359"/>
      <c r="AE3698" s="359"/>
      <c r="AF3698" s="359"/>
      <c r="AG3698" s="359"/>
      <c r="AH3698" s="359"/>
    </row>
    <row r="3699" spans="28:34" x14ac:dyDescent="0.2">
      <c r="AB3699" s="359"/>
      <c r="AC3699" s="359"/>
      <c r="AD3699" s="359"/>
      <c r="AE3699" s="359"/>
      <c r="AF3699" s="359"/>
      <c r="AG3699" s="359"/>
      <c r="AH3699" s="359"/>
    </row>
    <row r="3700" spans="28:34" x14ac:dyDescent="0.2">
      <c r="AB3700" s="359"/>
      <c r="AC3700" s="359"/>
      <c r="AD3700" s="359"/>
      <c r="AE3700" s="359"/>
      <c r="AF3700" s="359"/>
      <c r="AG3700" s="359"/>
      <c r="AH3700" s="359"/>
    </row>
    <row r="3701" spans="28:34" x14ac:dyDescent="0.2">
      <c r="AB3701" s="359"/>
      <c r="AC3701" s="359"/>
      <c r="AD3701" s="359"/>
      <c r="AE3701" s="359"/>
      <c r="AF3701" s="359"/>
      <c r="AG3701" s="359"/>
      <c r="AH3701" s="359"/>
    </row>
    <row r="3702" spans="28:34" x14ac:dyDescent="0.2">
      <c r="AB3702" s="359"/>
      <c r="AC3702" s="359"/>
      <c r="AD3702" s="359"/>
      <c r="AE3702" s="359"/>
      <c r="AF3702" s="359"/>
      <c r="AG3702" s="359"/>
      <c r="AH3702" s="359"/>
    </row>
    <row r="3703" spans="28:34" x14ac:dyDescent="0.2">
      <c r="AB3703" s="359"/>
      <c r="AC3703" s="359"/>
      <c r="AD3703" s="359"/>
      <c r="AE3703" s="359"/>
      <c r="AF3703" s="359"/>
      <c r="AG3703" s="359"/>
      <c r="AH3703" s="359"/>
    </row>
    <row r="3704" spans="28:34" x14ac:dyDescent="0.2">
      <c r="AB3704" s="359"/>
      <c r="AC3704" s="359"/>
      <c r="AD3704" s="359"/>
      <c r="AE3704" s="359"/>
      <c r="AF3704" s="359"/>
      <c r="AG3704" s="359"/>
      <c r="AH3704" s="359"/>
    </row>
    <row r="3705" spans="28:34" x14ac:dyDescent="0.2">
      <c r="AB3705" s="359"/>
      <c r="AC3705" s="359"/>
      <c r="AD3705" s="359"/>
      <c r="AE3705" s="359"/>
      <c r="AF3705" s="359"/>
      <c r="AG3705" s="359"/>
      <c r="AH3705" s="359"/>
    </row>
    <row r="3706" spans="28:34" x14ac:dyDescent="0.2">
      <c r="AB3706" s="359"/>
      <c r="AC3706" s="359"/>
      <c r="AD3706" s="359"/>
      <c r="AE3706" s="359"/>
      <c r="AF3706" s="359"/>
      <c r="AG3706" s="359"/>
      <c r="AH3706" s="359"/>
    </row>
    <row r="3707" spans="28:34" x14ac:dyDescent="0.2">
      <c r="AB3707" s="359"/>
      <c r="AC3707" s="359"/>
      <c r="AD3707" s="359"/>
      <c r="AE3707" s="359"/>
      <c r="AF3707" s="359"/>
      <c r="AG3707" s="359"/>
      <c r="AH3707" s="359"/>
    </row>
    <row r="3708" spans="28:34" x14ac:dyDescent="0.2">
      <c r="AB3708" s="359"/>
      <c r="AC3708" s="359"/>
      <c r="AD3708" s="359"/>
      <c r="AE3708" s="359"/>
      <c r="AF3708" s="359"/>
      <c r="AG3708" s="359"/>
      <c r="AH3708" s="359"/>
    </row>
    <row r="3709" spans="28:34" x14ac:dyDescent="0.2">
      <c r="AB3709" s="359"/>
      <c r="AC3709" s="359"/>
      <c r="AD3709" s="359"/>
      <c r="AE3709" s="359"/>
      <c r="AF3709" s="359"/>
      <c r="AG3709" s="359"/>
      <c r="AH3709" s="359"/>
    </row>
    <row r="3710" spans="28:34" x14ac:dyDescent="0.2">
      <c r="AB3710" s="359"/>
      <c r="AC3710" s="359"/>
      <c r="AD3710" s="359"/>
      <c r="AE3710" s="359"/>
      <c r="AF3710" s="359"/>
      <c r="AG3710" s="359"/>
      <c r="AH3710" s="359"/>
    </row>
    <row r="3711" spans="28:34" x14ac:dyDescent="0.2">
      <c r="AB3711" s="359"/>
      <c r="AC3711" s="359"/>
      <c r="AD3711" s="359"/>
      <c r="AE3711" s="359"/>
      <c r="AF3711" s="359"/>
      <c r="AG3711" s="359"/>
      <c r="AH3711" s="359"/>
    </row>
    <row r="3712" spans="28:34" x14ac:dyDescent="0.2">
      <c r="AB3712" s="359"/>
      <c r="AC3712" s="359"/>
      <c r="AD3712" s="359"/>
      <c r="AE3712" s="359"/>
      <c r="AF3712" s="359"/>
      <c r="AG3712" s="359"/>
      <c r="AH3712" s="359"/>
    </row>
    <row r="3713" spans="28:34" x14ac:dyDescent="0.2">
      <c r="AB3713" s="359"/>
      <c r="AC3713" s="359"/>
      <c r="AD3713" s="359"/>
      <c r="AE3713" s="359"/>
      <c r="AF3713" s="359"/>
      <c r="AG3713" s="359"/>
      <c r="AH3713" s="359"/>
    </row>
    <row r="3714" spans="28:34" x14ac:dyDescent="0.2">
      <c r="AB3714" s="359"/>
      <c r="AC3714" s="359"/>
      <c r="AD3714" s="359"/>
      <c r="AE3714" s="359"/>
      <c r="AF3714" s="359"/>
      <c r="AG3714" s="359"/>
      <c r="AH3714" s="359"/>
    </row>
    <row r="3715" spans="28:34" x14ac:dyDescent="0.2">
      <c r="AB3715" s="359"/>
      <c r="AC3715" s="359"/>
      <c r="AD3715" s="359"/>
      <c r="AE3715" s="359"/>
      <c r="AF3715" s="359"/>
      <c r="AG3715" s="359"/>
      <c r="AH3715" s="359"/>
    </row>
    <row r="3716" spans="28:34" x14ac:dyDescent="0.2">
      <c r="AB3716" s="359"/>
      <c r="AC3716" s="359"/>
      <c r="AD3716" s="359"/>
      <c r="AE3716" s="359"/>
      <c r="AF3716" s="359"/>
      <c r="AG3716" s="359"/>
      <c r="AH3716" s="359"/>
    </row>
    <row r="3717" spans="28:34" x14ac:dyDescent="0.2">
      <c r="AB3717" s="359"/>
      <c r="AC3717" s="359"/>
      <c r="AD3717" s="359"/>
      <c r="AE3717" s="359"/>
      <c r="AF3717" s="359"/>
      <c r="AG3717" s="359"/>
      <c r="AH3717" s="359"/>
    </row>
    <row r="3718" spans="28:34" x14ac:dyDescent="0.2">
      <c r="AB3718" s="359"/>
      <c r="AC3718" s="359"/>
      <c r="AD3718" s="359"/>
      <c r="AE3718" s="359"/>
      <c r="AF3718" s="359"/>
      <c r="AG3718" s="359"/>
      <c r="AH3718" s="359"/>
    </row>
    <row r="3719" spans="28:34" x14ac:dyDescent="0.2">
      <c r="AB3719" s="359"/>
      <c r="AC3719" s="359"/>
      <c r="AD3719" s="359"/>
      <c r="AE3719" s="359"/>
      <c r="AF3719" s="359"/>
      <c r="AG3719" s="359"/>
      <c r="AH3719" s="359"/>
    </row>
    <row r="3720" spans="28:34" x14ac:dyDescent="0.2">
      <c r="AB3720" s="359"/>
      <c r="AC3720" s="359"/>
      <c r="AD3720" s="359"/>
      <c r="AE3720" s="359"/>
      <c r="AF3720" s="359"/>
      <c r="AG3720" s="359"/>
      <c r="AH3720" s="359"/>
    </row>
    <row r="3721" spans="28:34" x14ac:dyDescent="0.2">
      <c r="AB3721" s="359"/>
      <c r="AC3721" s="359"/>
      <c r="AD3721" s="359"/>
      <c r="AE3721" s="359"/>
      <c r="AF3721" s="359"/>
      <c r="AG3721" s="359"/>
      <c r="AH3721" s="359"/>
    </row>
    <row r="3722" spans="28:34" x14ac:dyDescent="0.2">
      <c r="AB3722" s="359"/>
      <c r="AC3722" s="359"/>
      <c r="AD3722" s="359"/>
      <c r="AE3722" s="359"/>
      <c r="AF3722" s="359"/>
      <c r="AG3722" s="359"/>
      <c r="AH3722" s="359"/>
    </row>
    <row r="3723" spans="28:34" x14ac:dyDescent="0.2">
      <c r="AB3723" s="359"/>
      <c r="AC3723" s="359"/>
      <c r="AD3723" s="359"/>
      <c r="AE3723" s="359"/>
      <c r="AF3723" s="359"/>
      <c r="AG3723" s="359"/>
      <c r="AH3723" s="359"/>
    </row>
    <row r="3724" spans="28:34" x14ac:dyDescent="0.2">
      <c r="AB3724" s="359"/>
      <c r="AC3724" s="359"/>
      <c r="AD3724" s="359"/>
      <c r="AE3724" s="359"/>
      <c r="AF3724" s="359"/>
      <c r="AG3724" s="359"/>
      <c r="AH3724" s="359"/>
    </row>
    <row r="3725" spans="28:34" x14ac:dyDescent="0.2">
      <c r="AB3725" s="359"/>
      <c r="AC3725" s="359"/>
      <c r="AD3725" s="359"/>
      <c r="AE3725" s="359"/>
      <c r="AF3725" s="359"/>
      <c r="AG3725" s="359"/>
      <c r="AH3725" s="359"/>
    </row>
    <row r="3726" spans="28:34" x14ac:dyDescent="0.2">
      <c r="AB3726" s="359"/>
      <c r="AC3726" s="359"/>
      <c r="AD3726" s="359"/>
      <c r="AE3726" s="359"/>
      <c r="AF3726" s="359"/>
      <c r="AG3726" s="359"/>
      <c r="AH3726" s="359"/>
    </row>
    <row r="3727" spans="28:34" x14ac:dyDescent="0.2">
      <c r="AB3727" s="359"/>
      <c r="AC3727" s="359"/>
      <c r="AD3727" s="359"/>
      <c r="AE3727" s="359"/>
      <c r="AF3727" s="359"/>
      <c r="AG3727" s="359"/>
      <c r="AH3727" s="359"/>
    </row>
    <row r="3728" spans="28:34" x14ac:dyDescent="0.2">
      <c r="AB3728" s="359"/>
      <c r="AC3728" s="359"/>
      <c r="AD3728" s="359"/>
      <c r="AE3728" s="359"/>
      <c r="AF3728" s="359"/>
      <c r="AG3728" s="359"/>
      <c r="AH3728" s="359"/>
    </row>
    <row r="3729" spans="28:34" x14ac:dyDescent="0.2">
      <c r="AB3729" s="359"/>
      <c r="AC3729" s="359"/>
      <c r="AD3729" s="359"/>
      <c r="AE3729" s="359"/>
      <c r="AF3729" s="359"/>
      <c r="AG3729" s="359"/>
      <c r="AH3729" s="359"/>
    </row>
    <row r="3730" spans="28:34" x14ac:dyDescent="0.2">
      <c r="AB3730" s="359"/>
      <c r="AC3730" s="359"/>
      <c r="AD3730" s="359"/>
      <c r="AE3730" s="359"/>
      <c r="AF3730" s="359"/>
      <c r="AG3730" s="359"/>
      <c r="AH3730" s="359"/>
    </row>
    <row r="3731" spans="28:34" x14ac:dyDescent="0.2">
      <c r="AB3731" s="359"/>
      <c r="AC3731" s="359"/>
      <c r="AD3731" s="359"/>
      <c r="AE3731" s="359"/>
      <c r="AF3731" s="359"/>
      <c r="AG3731" s="359"/>
      <c r="AH3731" s="359"/>
    </row>
    <row r="3732" spans="28:34" x14ac:dyDescent="0.2">
      <c r="AB3732" s="359"/>
      <c r="AC3732" s="359"/>
      <c r="AD3732" s="359"/>
      <c r="AE3732" s="359"/>
      <c r="AF3732" s="359"/>
      <c r="AG3732" s="359"/>
      <c r="AH3732" s="359"/>
    </row>
    <row r="3733" spans="28:34" x14ac:dyDescent="0.2">
      <c r="AB3733" s="359"/>
      <c r="AC3733" s="359"/>
      <c r="AD3733" s="359"/>
      <c r="AE3733" s="359"/>
      <c r="AF3733" s="359"/>
      <c r="AG3733" s="359"/>
      <c r="AH3733" s="359"/>
    </row>
    <row r="3734" spans="28:34" x14ac:dyDescent="0.2">
      <c r="AB3734" s="359"/>
      <c r="AC3734" s="359"/>
      <c r="AD3734" s="359"/>
      <c r="AE3734" s="359"/>
      <c r="AF3734" s="359"/>
      <c r="AG3734" s="359"/>
      <c r="AH3734" s="359"/>
    </row>
    <row r="3735" spans="28:34" x14ac:dyDescent="0.2">
      <c r="AB3735" s="359"/>
      <c r="AC3735" s="359"/>
      <c r="AD3735" s="359"/>
      <c r="AE3735" s="359"/>
      <c r="AF3735" s="359"/>
      <c r="AG3735" s="359"/>
      <c r="AH3735" s="359"/>
    </row>
    <row r="3736" spans="28:34" x14ac:dyDescent="0.2">
      <c r="AB3736" s="359"/>
      <c r="AC3736" s="359"/>
      <c r="AD3736" s="359"/>
      <c r="AE3736" s="359"/>
      <c r="AF3736" s="359"/>
      <c r="AG3736" s="359"/>
      <c r="AH3736" s="359"/>
    </row>
    <row r="3737" spans="28:34" x14ac:dyDescent="0.2">
      <c r="AB3737" s="359"/>
      <c r="AC3737" s="359"/>
      <c r="AD3737" s="359"/>
      <c r="AE3737" s="359"/>
      <c r="AF3737" s="359"/>
      <c r="AG3737" s="359"/>
      <c r="AH3737" s="359"/>
    </row>
    <row r="3738" spans="28:34" x14ac:dyDescent="0.2">
      <c r="AB3738" s="359"/>
      <c r="AC3738" s="359"/>
      <c r="AD3738" s="359"/>
      <c r="AE3738" s="359"/>
      <c r="AF3738" s="359"/>
      <c r="AG3738" s="359"/>
      <c r="AH3738" s="359"/>
    </row>
    <row r="3739" spans="28:34" x14ac:dyDescent="0.2">
      <c r="AB3739" s="359"/>
      <c r="AC3739" s="359"/>
      <c r="AD3739" s="359"/>
      <c r="AE3739" s="359"/>
      <c r="AF3739" s="359"/>
      <c r="AG3739" s="359"/>
      <c r="AH3739" s="359"/>
    </row>
    <row r="3740" spans="28:34" x14ac:dyDescent="0.2">
      <c r="AB3740" s="359"/>
      <c r="AC3740" s="359"/>
      <c r="AD3740" s="359"/>
      <c r="AE3740" s="359"/>
      <c r="AF3740" s="359"/>
      <c r="AG3740" s="359"/>
      <c r="AH3740" s="359"/>
    </row>
    <row r="3741" spans="28:34" x14ac:dyDescent="0.2">
      <c r="AB3741" s="359"/>
      <c r="AC3741" s="359"/>
      <c r="AD3741" s="359"/>
      <c r="AE3741" s="359"/>
      <c r="AF3741" s="359"/>
      <c r="AG3741" s="359"/>
      <c r="AH3741" s="359"/>
    </row>
    <row r="3742" spans="28:34" x14ac:dyDescent="0.2">
      <c r="AB3742" s="359"/>
      <c r="AC3742" s="359"/>
      <c r="AD3742" s="359"/>
      <c r="AE3742" s="359"/>
      <c r="AF3742" s="359"/>
      <c r="AG3742" s="359"/>
      <c r="AH3742" s="359"/>
    </row>
    <row r="3743" spans="28:34" x14ac:dyDescent="0.2">
      <c r="AB3743" s="359"/>
      <c r="AC3743" s="359"/>
      <c r="AD3743" s="359"/>
      <c r="AE3743" s="359"/>
      <c r="AF3743" s="359"/>
      <c r="AG3743" s="359"/>
      <c r="AH3743" s="359"/>
    </row>
    <row r="3744" spans="28:34" x14ac:dyDescent="0.2">
      <c r="AB3744" s="359"/>
      <c r="AC3744" s="359"/>
      <c r="AD3744" s="359"/>
      <c r="AE3744" s="359"/>
      <c r="AF3744" s="359"/>
      <c r="AG3744" s="359"/>
      <c r="AH3744" s="359"/>
    </row>
    <row r="3745" spans="28:34" x14ac:dyDescent="0.2">
      <c r="AB3745" s="359"/>
      <c r="AC3745" s="359"/>
      <c r="AD3745" s="359"/>
      <c r="AE3745" s="359"/>
      <c r="AF3745" s="359"/>
      <c r="AG3745" s="359"/>
      <c r="AH3745" s="359"/>
    </row>
    <row r="3746" spans="28:34" x14ac:dyDescent="0.2">
      <c r="AB3746" s="359"/>
      <c r="AC3746" s="359"/>
      <c r="AD3746" s="359"/>
      <c r="AE3746" s="359"/>
      <c r="AF3746" s="359"/>
      <c r="AG3746" s="359"/>
      <c r="AH3746" s="359"/>
    </row>
    <row r="3747" spans="28:34" x14ac:dyDescent="0.2">
      <c r="AB3747" s="359"/>
      <c r="AC3747" s="359"/>
      <c r="AD3747" s="359"/>
      <c r="AE3747" s="359"/>
      <c r="AF3747" s="359"/>
      <c r="AG3747" s="359"/>
      <c r="AH3747" s="359"/>
    </row>
    <row r="3748" spans="28:34" x14ac:dyDescent="0.2">
      <c r="AB3748" s="359"/>
      <c r="AC3748" s="359"/>
      <c r="AD3748" s="359"/>
      <c r="AE3748" s="359"/>
      <c r="AF3748" s="359"/>
      <c r="AG3748" s="359"/>
      <c r="AH3748" s="359"/>
    </row>
    <row r="3749" spans="28:34" x14ac:dyDescent="0.2">
      <c r="AB3749" s="359"/>
      <c r="AC3749" s="359"/>
      <c r="AD3749" s="359"/>
      <c r="AE3749" s="359"/>
      <c r="AF3749" s="359"/>
      <c r="AG3749" s="359"/>
      <c r="AH3749" s="359"/>
    </row>
    <row r="3750" spans="28:34" x14ac:dyDescent="0.2">
      <c r="AB3750" s="359"/>
      <c r="AC3750" s="359"/>
      <c r="AD3750" s="359"/>
      <c r="AE3750" s="359"/>
      <c r="AF3750" s="359"/>
      <c r="AG3750" s="359"/>
      <c r="AH3750" s="359"/>
    </row>
    <row r="3751" spans="28:34" x14ac:dyDescent="0.2">
      <c r="AB3751" s="359"/>
      <c r="AC3751" s="359"/>
      <c r="AD3751" s="359"/>
      <c r="AE3751" s="359"/>
      <c r="AF3751" s="359"/>
      <c r="AG3751" s="359"/>
      <c r="AH3751" s="359"/>
    </row>
    <row r="3752" spans="28:34" x14ac:dyDescent="0.2">
      <c r="AB3752" s="359"/>
      <c r="AC3752" s="359"/>
      <c r="AD3752" s="359"/>
      <c r="AE3752" s="359"/>
      <c r="AF3752" s="359"/>
      <c r="AG3752" s="359"/>
      <c r="AH3752" s="359"/>
    </row>
    <row r="3753" spans="28:34" x14ac:dyDescent="0.2">
      <c r="AB3753" s="359"/>
      <c r="AC3753" s="359"/>
      <c r="AD3753" s="359"/>
      <c r="AE3753" s="359"/>
      <c r="AF3753" s="359"/>
      <c r="AG3753" s="359"/>
      <c r="AH3753" s="359"/>
    </row>
    <row r="3754" spans="28:34" x14ac:dyDescent="0.2">
      <c r="AB3754" s="359"/>
      <c r="AC3754" s="359"/>
      <c r="AD3754" s="359"/>
      <c r="AE3754" s="359"/>
      <c r="AF3754" s="359"/>
      <c r="AG3754" s="359"/>
      <c r="AH3754" s="359"/>
    </row>
    <row r="3755" spans="28:34" x14ac:dyDescent="0.2">
      <c r="AB3755" s="359"/>
      <c r="AC3755" s="359"/>
      <c r="AD3755" s="359"/>
      <c r="AE3755" s="359"/>
      <c r="AF3755" s="359"/>
      <c r="AG3755" s="359"/>
      <c r="AH3755" s="359"/>
    </row>
    <row r="3756" spans="28:34" x14ac:dyDescent="0.2">
      <c r="AB3756" s="359"/>
      <c r="AC3756" s="359"/>
      <c r="AD3756" s="359"/>
      <c r="AE3756" s="359"/>
      <c r="AF3756" s="359"/>
      <c r="AG3756" s="359"/>
      <c r="AH3756" s="359"/>
    </row>
    <row r="3757" spans="28:34" x14ac:dyDescent="0.2">
      <c r="AB3757" s="359"/>
      <c r="AC3757" s="359"/>
      <c r="AD3757" s="359"/>
      <c r="AE3757" s="359"/>
      <c r="AF3757" s="359"/>
      <c r="AG3757" s="359"/>
      <c r="AH3757" s="359"/>
    </row>
    <row r="3758" spans="28:34" x14ac:dyDescent="0.2">
      <c r="AB3758" s="359"/>
      <c r="AC3758" s="359"/>
      <c r="AD3758" s="359"/>
      <c r="AE3758" s="359"/>
      <c r="AF3758" s="359"/>
      <c r="AG3758" s="359"/>
      <c r="AH3758" s="359"/>
    </row>
    <row r="3759" spans="28:34" x14ac:dyDescent="0.2">
      <c r="AB3759" s="359"/>
      <c r="AC3759" s="359"/>
      <c r="AD3759" s="359"/>
      <c r="AE3759" s="359"/>
      <c r="AF3759" s="359"/>
      <c r="AG3759" s="359"/>
      <c r="AH3759" s="359"/>
    </row>
    <row r="3760" spans="28:34" x14ac:dyDescent="0.2">
      <c r="AB3760" s="359"/>
      <c r="AC3760" s="359"/>
      <c r="AD3760" s="359"/>
      <c r="AE3760" s="359"/>
      <c r="AF3760" s="359"/>
      <c r="AG3760" s="359"/>
      <c r="AH3760" s="359"/>
    </row>
    <row r="3761" spans="28:34" x14ac:dyDescent="0.2">
      <c r="AB3761" s="359"/>
      <c r="AC3761" s="359"/>
      <c r="AD3761" s="359"/>
      <c r="AE3761" s="359"/>
      <c r="AF3761" s="359"/>
      <c r="AG3761" s="359"/>
      <c r="AH3761" s="359"/>
    </row>
    <row r="3762" spans="28:34" x14ac:dyDescent="0.2">
      <c r="AB3762" s="359"/>
      <c r="AC3762" s="359"/>
      <c r="AD3762" s="359"/>
      <c r="AE3762" s="359"/>
      <c r="AF3762" s="359"/>
      <c r="AG3762" s="359"/>
      <c r="AH3762" s="359"/>
    </row>
    <row r="3763" spans="28:34" x14ac:dyDescent="0.2">
      <c r="AB3763" s="359"/>
      <c r="AC3763" s="359"/>
      <c r="AD3763" s="359"/>
      <c r="AE3763" s="359"/>
      <c r="AF3763" s="359"/>
      <c r="AG3763" s="359"/>
      <c r="AH3763" s="359"/>
    </row>
    <row r="3764" spans="28:34" x14ac:dyDescent="0.2">
      <c r="AB3764" s="359"/>
      <c r="AC3764" s="359"/>
      <c r="AD3764" s="359"/>
      <c r="AE3764" s="359"/>
      <c r="AF3764" s="359"/>
      <c r="AG3764" s="359"/>
      <c r="AH3764" s="359"/>
    </row>
    <row r="3765" spans="28:34" x14ac:dyDescent="0.2">
      <c r="AB3765" s="359"/>
      <c r="AC3765" s="359"/>
      <c r="AD3765" s="359"/>
      <c r="AE3765" s="359"/>
      <c r="AF3765" s="359"/>
      <c r="AG3765" s="359"/>
      <c r="AH3765" s="359"/>
    </row>
    <row r="3766" spans="28:34" x14ac:dyDescent="0.2">
      <c r="AB3766" s="359"/>
      <c r="AC3766" s="359"/>
      <c r="AD3766" s="359"/>
      <c r="AE3766" s="359"/>
      <c r="AF3766" s="359"/>
      <c r="AG3766" s="359"/>
      <c r="AH3766" s="359"/>
    </row>
    <row r="3767" spans="28:34" x14ac:dyDescent="0.2">
      <c r="AB3767" s="359"/>
      <c r="AC3767" s="359"/>
      <c r="AD3767" s="359"/>
      <c r="AE3767" s="359"/>
      <c r="AF3767" s="359"/>
      <c r="AG3767" s="359"/>
      <c r="AH3767" s="359"/>
    </row>
    <row r="3768" spans="28:34" x14ac:dyDescent="0.2">
      <c r="AB3768" s="359"/>
      <c r="AC3768" s="359"/>
      <c r="AD3768" s="359"/>
      <c r="AE3768" s="359"/>
      <c r="AF3768" s="359"/>
      <c r="AG3768" s="359"/>
      <c r="AH3768" s="359"/>
    </row>
    <row r="3769" spans="28:34" x14ac:dyDescent="0.2">
      <c r="AB3769" s="359"/>
      <c r="AC3769" s="359"/>
      <c r="AD3769" s="359"/>
      <c r="AE3769" s="359"/>
      <c r="AF3769" s="359"/>
      <c r="AG3769" s="359"/>
      <c r="AH3769" s="359"/>
    </row>
    <row r="3770" spans="28:34" x14ac:dyDescent="0.2">
      <c r="AB3770" s="359"/>
      <c r="AC3770" s="359"/>
      <c r="AD3770" s="359"/>
      <c r="AE3770" s="359"/>
      <c r="AF3770" s="359"/>
      <c r="AG3770" s="359"/>
      <c r="AH3770" s="359"/>
    </row>
    <row r="3771" spans="28:34" x14ac:dyDescent="0.2">
      <c r="AB3771" s="359"/>
      <c r="AC3771" s="359"/>
      <c r="AD3771" s="359"/>
      <c r="AE3771" s="359"/>
      <c r="AF3771" s="359"/>
      <c r="AG3771" s="359"/>
      <c r="AH3771" s="359"/>
    </row>
    <row r="3772" spans="28:34" x14ac:dyDescent="0.2">
      <c r="AB3772" s="359"/>
      <c r="AC3772" s="359"/>
      <c r="AD3772" s="359"/>
      <c r="AE3772" s="359"/>
      <c r="AF3772" s="359"/>
      <c r="AG3772" s="359"/>
      <c r="AH3772" s="359"/>
    </row>
    <row r="3773" spans="28:34" x14ac:dyDescent="0.2">
      <c r="AB3773" s="359"/>
      <c r="AC3773" s="359"/>
      <c r="AD3773" s="359"/>
      <c r="AE3773" s="359"/>
      <c r="AF3773" s="359"/>
      <c r="AG3773" s="359"/>
      <c r="AH3773" s="359"/>
    </row>
    <row r="3774" spans="28:34" x14ac:dyDescent="0.2">
      <c r="AB3774" s="359"/>
      <c r="AC3774" s="359"/>
      <c r="AD3774" s="359"/>
      <c r="AE3774" s="359"/>
      <c r="AF3774" s="359"/>
      <c r="AG3774" s="359"/>
      <c r="AH3774" s="359"/>
    </row>
    <row r="3775" spans="28:34" x14ac:dyDescent="0.2">
      <c r="AB3775" s="359"/>
      <c r="AC3775" s="359"/>
      <c r="AD3775" s="359"/>
      <c r="AE3775" s="359"/>
      <c r="AF3775" s="359"/>
      <c r="AG3775" s="359"/>
      <c r="AH3775" s="359"/>
    </row>
    <row r="3776" spans="28:34" x14ac:dyDescent="0.2">
      <c r="AB3776" s="359"/>
      <c r="AC3776" s="359"/>
      <c r="AD3776" s="359"/>
      <c r="AE3776" s="359"/>
      <c r="AF3776" s="359"/>
      <c r="AG3776" s="359"/>
      <c r="AH3776" s="359"/>
    </row>
    <row r="3777" spans="28:34" x14ac:dyDescent="0.2">
      <c r="AB3777" s="359"/>
      <c r="AC3777" s="359"/>
      <c r="AD3777" s="359"/>
      <c r="AE3777" s="359"/>
      <c r="AF3777" s="359"/>
      <c r="AG3777" s="359"/>
      <c r="AH3777" s="359"/>
    </row>
    <row r="3778" spans="28:34" x14ac:dyDescent="0.2">
      <c r="AB3778" s="359"/>
      <c r="AC3778" s="359"/>
      <c r="AD3778" s="359"/>
      <c r="AE3778" s="359"/>
      <c r="AF3778" s="359"/>
      <c r="AG3778" s="359"/>
      <c r="AH3778" s="359"/>
    </row>
    <row r="3779" spans="28:34" x14ac:dyDescent="0.2">
      <c r="AB3779" s="359"/>
      <c r="AC3779" s="359"/>
      <c r="AD3779" s="359"/>
      <c r="AE3779" s="359"/>
      <c r="AF3779" s="359"/>
      <c r="AG3779" s="359"/>
      <c r="AH3779" s="359"/>
    </row>
    <row r="3780" spans="28:34" x14ac:dyDescent="0.2">
      <c r="AB3780" s="359"/>
      <c r="AC3780" s="359"/>
      <c r="AD3780" s="359"/>
      <c r="AE3780" s="359"/>
      <c r="AF3780" s="359"/>
      <c r="AG3780" s="359"/>
      <c r="AH3780" s="359"/>
    </row>
    <row r="3781" spans="28:34" x14ac:dyDescent="0.2">
      <c r="AB3781" s="359"/>
      <c r="AC3781" s="359"/>
      <c r="AD3781" s="359"/>
      <c r="AE3781" s="359"/>
      <c r="AF3781" s="359"/>
      <c r="AG3781" s="359"/>
      <c r="AH3781" s="359"/>
    </row>
    <row r="3782" spans="28:34" x14ac:dyDescent="0.2">
      <c r="AB3782" s="359"/>
      <c r="AC3782" s="359"/>
      <c r="AD3782" s="359"/>
      <c r="AE3782" s="359"/>
      <c r="AF3782" s="359"/>
      <c r="AG3782" s="359"/>
      <c r="AH3782" s="359"/>
    </row>
    <row r="3783" spans="28:34" x14ac:dyDescent="0.2">
      <c r="AB3783" s="359"/>
      <c r="AC3783" s="359"/>
      <c r="AD3783" s="359"/>
      <c r="AE3783" s="359"/>
      <c r="AF3783" s="359"/>
      <c r="AG3783" s="359"/>
      <c r="AH3783" s="359"/>
    </row>
    <row r="3784" spans="28:34" x14ac:dyDescent="0.2">
      <c r="AB3784" s="359"/>
      <c r="AC3784" s="359"/>
      <c r="AD3784" s="359"/>
      <c r="AE3784" s="359"/>
      <c r="AF3784" s="359"/>
      <c r="AG3784" s="359"/>
      <c r="AH3784" s="359"/>
    </row>
    <row r="3785" spans="28:34" x14ac:dyDescent="0.2">
      <c r="AB3785" s="359"/>
      <c r="AC3785" s="359"/>
      <c r="AD3785" s="359"/>
      <c r="AE3785" s="359"/>
      <c r="AF3785" s="359"/>
      <c r="AG3785" s="359"/>
      <c r="AH3785" s="359"/>
    </row>
    <row r="3786" spans="28:34" x14ac:dyDescent="0.2">
      <c r="AB3786" s="359"/>
      <c r="AC3786" s="359"/>
      <c r="AD3786" s="359"/>
      <c r="AE3786" s="359"/>
      <c r="AF3786" s="359"/>
      <c r="AG3786" s="359"/>
      <c r="AH3786" s="359"/>
    </row>
    <row r="3787" spans="28:34" x14ac:dyDescent="0.2">
      <c r="AB3787" s="359"/>
      <c r="AC3787" s="359"/>
      <c r="AD3787" s="359"/>
      <c r="AE3787" s="359"/>
      <c r="AF3787" s="359"/>
      <c r="AG3787" s="359"/>
      <c r="AH3787" s="359"/>
    </row>
    <row r="3788" spans="28:34" x14ac:dyDescent="0.2">
      <c r="AB3788" s="359"/>
      <c r="AC3788" s="359"/>
      <c r="AD3788" s="359"/>
      <c r="AE3788" s="359"/>
      <c r="AF3788" s="359"/>
      <c r="AG3788" s="359"/>
      <c r="AH3788" s="359"/>
    </row>
    <row r="3789" spans="28:34" x14ac:dyDescent="0.2">
      <c r="AB3789" s="359"/>
      <c r="AC3789" s="359"/>
      <c r="AD3789" s="359"/>
      <c r="AE3789" s="359"/>
      <c r="AF3789" s="359"/>
      <c r="AG3789" s="359"/>
      <c r="AH3789" s="359"/>
    </row>
    <row r="3790" spans="28:34" x14ac:dyDescent="0.2">
      <c r="AB3790" s="359"/>
      <c r="AC3790" s="359"/>
      <c r="AD3790" s="359"/>
      <c r="AE3790" s="359"/>
      <c r="AF3790" s="359"/>
      <c r="AG3790" s="359"/>
      <c r="AH3790" s="359"/>
    </row>
    <row r="3791" spans="28:34" x14ac:dyDescent="0.2">
      <c r="AB3791" s="359"/>
      <c r="AC3791" s="359"/>
      <c r="AD3791" s="359"/>
      <c r="AE3791" s="359"/>
      <c r="AF3791" s="359"/>
      <c r="AG3791" s="359"/>
      <c r="AH3791" s="359"/>
    </row>
    <row r="3792" spans="28:34" x14ac:dyDescent="0.2">
      <c r="AB3792" s="359"/>
      <c r="AC3792" s="359"/>
      <c r="AD3792" s="359"/>
      <c r="AE3792" s="359"/>
      <c r="AF3792" s="359"/>
      <c r="AG3792" s="359"/>
      <c r="AH3792" s="359"/>
    </row>
    <row r="3793" spans="28:34" x14ac:dyDescent="0.2">
      <c r="AB3793" s="359"/>
      <c r="AC3793" s="359"/>
      <c r="AD3793" s="359"/>
      <c r="AE3793" s="359"/>
      <c r="AF3793" s="359"/>
      <c r="AG3793" s="359"/>
      <c r="AH3793" s="359"/>
    </row>
    <row r="3794" spans="28:34" x14ac:dyDescent="0.2">
      <c r="AB3794" s="359"/>
      <c r="AC3794" s="359"/>
      <c r="AD3794" s="359"/>
      <c r="AE3794" s="359"/>
      <c r="AF3794" s="359"/>
      <c r="AG3794" s="359"/>
      <c r="AH3794" s="359"/>
    </row>
    <row r="3795" spans="28:34" x14ac:dyDescent="0.2">
      <c r="AB3795" s="359"/>
      <c r="AC3795" s="359"/>
      <c r="AD3795" s="359"/>
      <c r="AE3795" s="359"/>
      <c r="AF3795" s="359"/>
      <c r="AG3795" s="359"/>
      <c r="AH3795" s="359"/>
    </row>
    <row r="3796" spans="28:34" x14ac:dyDescent="0.2">
      <c r="AB3796" s="359"/>
      <c r="AC3796" s="359"/>
      <c r="AD3796" s="359"/>
      <c r="AE3796" s="359"/>
      <c r="AF3796" s="359"/>
      <c r="AG3796" s="359"/>
      <c r="AH3796" s="359"/>
    </row>
    <row r="3797" spans="28:34" x14ac:dyDescent="0.2">
      <c r="AB3797" s="359"/>
      <c r="AC3797" s="359"/>
      <c r="AD3797" s="359"/>
      <c r="AE3797" s="359"/>
      <c r="AF3797" s="359"/>
      <c r="AG3797" s="359"/>
      <c r="AH3797" s="359"/>
    </row>
    <row r="3798" spans="28:34" x14ac:dyDescent="0.2">
      <c r="AB3798" s="359"/>
      <c r="AC3798" s="359"/>
      <c r="AD3798" s="359"/>
      <c r="AE3798" s="359"/>
      <c r="AF3798" s="359"/>
      <c r="AG3798" s="359"/>
      <c r="AH3798" s="359"/>
    </row>
    <row r="3799" spans="28:34" x14ac:dyDescent="0.2">
      <c r="AB3799" s="359"/>
      <c r="AC3799" s="359"/>
      <c r="AD3799" s="359"/>
      <c r="AE3799" s="359"/>
      <c r="AF3799" s="359"/>
      <c r="AG3799" s="359"/>
      <c r="AH3799" s="359"/>
    </row>
    <row r="3800" spans="28:34" x14ac:dyDescent="0.2">
      <c r="AB3800" s="359"/>
      <c r="AC3800" s="359"/>
      <c r="AD3800" s="359"/>
      <c r="AE3800" s="359"/>
      <c r="AF3800" s="359"/>
      <c r="AG3800" s="359"/>
      <c r="AH3800" s="359"/>
    </row>
    <row r="3801" spans="28:34" x14ac:dyDescent="0.2">
      <c r="AB3801" s="359"/>
      <c r="AC3801" s="359"/>
      <c r="AD3801" s="359"/>
      <c r="AE3801" s="359"/>
      <c r="AF3801" s="359"/>
      <c r="AG3801" s="359"/>
      <c r="AH3801" s="359"/>
    </row>
    <row r="3802" spans="28:34" x14ac:dyDescent="0.2">
      <c r="AB3802" s="359"/>
      <c r="AC3802" s="359"/>
      <c r="AD3802" s="359"/>
      <c r="AE3802" s="359"/>
      <c r="AF3802" s="359"/>
      <c r="AG3802" s="359"/>
      <c r="AH3802" s="359"/>
    </row>
    <row r="3803" spans="28:34" x14ac:dyDescent="0.2">
      <c r="AB3803" s="359"/>
      <c r="AC3803" s="359"/>
      <c r="AD3803" s="359"/>
      <c r="AE3803" s="359"/>
      <c r="AF3803" s="359"/>
      <c r="AG3803" s="359"/>
      <c r="AH3803" s="359"/>
    </row>
    <row r="3804" spans="28:34" x14ac:dyDescent="0.2">
      <c r="AB3804" s="359"/>
      <c r="AC3804" s="359"/>
      <c r="AD3804" s="359"/>
      <c r="AE3804" s="359"/>
      <c r="AF3804" s="359"/>
      <c r="AG3804" s="359"/>
      <c r="AH3804" s="359"/>
    </row>
    <row r="3805" spans="28:34" x14ac:dyDescent="0.2">
      <c r="AB3805" s="359"/>
      <c r="AC3805" s="359"/>
      <c r="AD3805" s="359"/>
      <c r="AE3805" s="359"/>
      <c r="AF3805" s="359"/>
      <c r="AG3805" s="359"/>
      <c r="AH3805" s="359"/>
    </row>
    <row r="3806" spans="28:34" x14ac:dyDescent="0.2">
      <c r="AB3806" s="359"/>
      <c r="AC3806" s="359"/>
      <c r="AD3806" s="359"/>
      <c r="AE3806" s="359"/>
      <c r="AF3806" s="359"/>
      <c r="AG3806" s="359"/>
      <c r="AH3806" s="359"/>
    </row>
    <row r="3807" spans="28:34" x14ac:dyDescent="0.2">
      <c r="AB3807" s="359"/>
      <c r="AC3807" s="359"/>
      <c r="AD3807" s="359"/>
      <c r="AE3807" s="359"/>
      <c r="AF3807" s="359"/>
      <c r="AG3807" s="359"/>
      <c r="AH3807" s="359"/>
    </row>
    <row r="3808" spans="28:34" x14ac:dyDescent="0.2">
      <c r="AB3808" s="359"/>
      <c r="AC3808" s="359"/>
      <c r="AD3808" s="359"/>
      <c r="AE3808" s="359"/>
      <c r="AF3808" s="359"/>
      <c r="AG3808" s="359"/>
      <c r="AH3808" s="359"/>
    </row>
    <row r="3809" spans="28:34" x14ac:dyDescent="0.2">
      <c r="AB3809" s="359"/>
      <c r="AC3809" s="359"/>
      <c r="AD3809" s="359"/>
      <c r="AE3809" s="359"/>
      <c r="AF3809" s="359"/>
      <c r="AG3809" s="359"/>
      <c r="AH3809" s="359"/>
    </row>
    <row r="3810" spans="28:34" x14ac:dyDescent="0.2">
      <c r="AB3810" s="359"/>
      <c r="AC3810" s="359"/>
      <c r="AD3810" s="359"/>
      <c r="AE3810" s="359"/>
      <c r="AF3810" s="359"/>
      <c r="AG3810" s="359"/>
      <c r="AH3810" s="359"/>
    </row>
    <row r="3811" spans="28:34" x14ac:dyDescent="0.2">
      <c r="AB3811" s="359"/>
      <c r="AC3811" s="359"/>
      <c r="AD3811" s="359"/>
      <c r="AE3811" s="359"/>
      <c r="AF3811" s="359"/>
      <c r="AG3811" s="359"/>
      <c r="AH3811" s="359"/>
    </row>
    <row r="3812" spans="28:34" x14ac:dyDescent="0.2">
      <c r="AB3812" s="359"/>
      <c r="AC3812" s="359"/>
      <c r="AD3812" s="359"/>
      <c r="AE3812" s="359"/>
      <c r="AF3812" s="359"/>
      <c r="AG3812" s="359"/>
      <c r="AH3812" s="359"/>
    </row>
    <row r="3813" spans="28:34" x14ac:dyDescent="0.2">
      <c r="AB3813" s="359"/>
      <c r="AC3813" s="359"/>
      <c r="AD3813" s="359"/>
      <c r="AE3813" s="359"/>
      <c r="AF3813" s="359"/>
      <c r="AG3813" s="359"/>
      <c r="AH3813" s="359"/>
    </row>
    <row r="3814" spans="28:34" x14ac:dyDescent="0.2">
      <c r="AB3814" s="359"/>
      <c r="AC3814" s="359"/>
      <c r="AD3814" s="359"/>
      <c r="AE3814" s="359"/>
      <c r="AF3814" s="359"/>
      <c r="AG3814" s="359"/>
      <c r="AH3814" s="359"/>
    </row>
    <row r="3815" spans="28:34" x14ac:dyDescent="0.2">
      <c r="AB3815" s="359"/>
      <c r="AC3815" s="359"/>
      <c r="AD3815" s="359"/>
      <c r="AE3815" s="359"/>
      <c r="AF3815" s="359"/>
      <c r="AG3815" s="359"/>
      <c r="AH3815" s="359"/>
    </row>
    <row r="3816" spans="28:34" x14ac:dyDescent="0.2">
      <c r="AB3816" s="359"/>
      <c r="AC3816" s="359"/>
      <c r="AD3816" s="359"/>
      <c r="AE3816" s="359"/>
      <c r="AF3816" s="359"/>
      <c r="AG3816" s="359"/>
      <c r="AH3816" s="359"/>
    </row>
    <row r="3817" spans="28:34" x14ac:dyDescent="0.2">
      <c r="AB3817" s="359"/>
      <c r="AC3817" s="359"/>
      <c r="AD3817" s="359"/>
      <c r="AE3817" s="359"/>
      <c r="AF3817" s="359"/>
      <c r="AG3817" s="359"/>
      <c r="AH3817" s="359"/>
    </row>
    <row r="3818" spans="28:34" x14ac:dyDescent="0.2">
      <c r="AB3818" s="359"/>
      <c r="AC3818" s="359"/>
      <c r="AD3818" s="359"/>
      <c r="AE3818" s="359"/>
      <c r="AF3818" s="359"/>
      <c r="AG3818" s="359"/>
      <c r="AH3818" s="359"/>
    </row>
    <row r="3819" spans="28:34" x14ac:dyDescent="0.2">
      <c r="AB3819" s="359"/>
      <c r="AC3819" s="359"/>
      <c r="AD3819" s="359"/>
      <c r="AE3819" s="359"/>
      <c r="AF3819" s="359"/>
      <c r="AG3819" s="359"/>
      <c r="AH3819" s="359"/>
    </row>
    <row r="3820" spans="28:34" x14ac:dyDescent="0.2">
      <c r="AB3820" s="359"/>
      <c r="AC3820" s="359"/>
      <c r="AD3820" s="359"/>
      <c r="AE3820" s="359"/>
      <c r="AF3820" s="359"/>
      <c r="AG3820" s="359"/>
      <c r="AH3820" s="359"/>
    </row>
    <row r="3821" spans="28:34" x14ac:dyDescent="0.2">
      <c r="AB3821" s="359"/>
      <c r="AC3821" s="359"/>
      <c r="AD3821" s="359"/>
      <c r="AE3821" s="359"/>
      <c r="AF3821" s="359"/>
      <c r="AG3821" s="359"/>
      <c r="AH3821" s="359"/>
    </row>
    <row r="3822" spans="28:34" x14ac:dyDescent="0.2">
      <c r="AB3822" s="359"/>
      <c r="AC3822" s="359"/>
      <c r="AD3822" s="359"/>
      <c r="AE3822" s="359"/>
      <c r="AF3822" s="359"/>
      <c r="AG3822" s="359"/>
      <c r="AH3822" s="359"/>
    </row>
    <row r="3823" spans="28:34" x14ac:dyDescent="0.2">
      <c r="AB3823" s="359"/>
      <c r="AC3823" s="359"/>
      <c r="AD3823" s="359"/>
      <c r="AE3823" s="359"/>
      <c r="AF3823" s="359"/>
      <c r="AG3823" s="359"/>
      <c r="AH3823" s="359"/>
    </row>
    <row r="3824" spans="28:34" x14ac:dyDescent="0.2">
      <c r="AB3824" s="359"/>
      <c r="AC3824" s="359"/>
      <c r="AD3824" s="359"/>
      <c r="AE3824" s="359"/>
      <c r="AF3824" s="359"/>
      <c r="AG3824" s="359"/>
      <c r="AH3824" s="359"/>
    </row>
    <row r="3825" spans="28:34" x14ac:dyDescent="0.2">
      <c r="AB3825" s="359"/>
      <c r="AC3825" s="359"/>
      <c r="AD3825" s="359"/>
      <c r="AE3825" s="359"/>
      <c r="AF3825" s="359"/>
      <c r="AG3825" s="359"/>
      <c r="AH3825" s="359"/>
    </row>
    <row r="3826" spans="28:34" x14ac:dyDescent="0.2">
      <c r="AB3826" s="359"/>
      <c r="AC3826" s="359"/>
      <c r="AD3826" s="359"/>
      <c r="AE3826" s="359"/>
      <c r="AF3826" s="359"/>
      <c r="AG3826" s="359"/>
      <c r="AH3826" s="359"/>
    </row>
    <row r="3827" spans="28:34" x14ac:dyDescent="0.2">
      <c r="AB3827" s="359"/>
      <c r="AC3827" s="359"/>
      <c r="AD3827" s="359"/>
      <c r="AE3827" s="359"/>
      <c r="AF3827" s="359"/>
      <c r="AG3827" s="359"/>
      <c r="AH3827" s="359"/>
    </row>
    <row r="3828" spans="28:34" x14ac:dyDescent="0.2">
      <c r="AB3828" s="359"/>
      <c r="AC3828" s="359"/>
      <c r="AD3828" s="359"/>
      <c r="AE3828" s="359"/>
      <c r="AF3828" s="359"/>
      <c r="AG3828" s="359"/>
      <c r="AH3828" s="359"/>
    </row>
    <row r="3829" spans="28:34" x14ac:dyDescent="0.2">
      <c r="AB3829" s="359"/>
      <c r="AC3829" s="359"/>
      <c r="AD3829" s="359"/>
      <c r="AE3829" s="359"/>
      <c r="AF3829" s="359"/>
      <c r="AG3829" s="359"/>
      <c r="AH3829" s="359"/>
    </row>
    <row r="3830" spans="28:34" x14ac:dyDescent="0.2">
      <c r="AB3830" s="359"/>
      <c r="AC3830" s="359"/>
      <c r="AD3830" s="359"/>
      <c r="AE3830" s="359"/>
      <c r="AF3830" s="359"/>
      <c r="AG3830" s="359"/>
      <c r="AH3830" s="359"/>
    </row>
    <row r="3831" spans="28:34" x14ac:dyDescent="0.2">
      <c r="AB3831" s="359"/>
      <c r="AC3831" s="359"/>
      <c r="AD3831" s="359"/>
      <c r="AE3831" s="359"/>
      <c r="AF3831" s="359"/>
      <c r="AG3831" s="359"/>
      <c r="AH3831" s="359"/>
    </row>
    <row r="3832" spans="28:34" x14ac:dyDescent="0.2">
      <c r="AB3832" s="359"/>
      <c r="AC3832" s="359"/>
      <c r="AD3832" s="359"/>
      <c r="AE3832" s="359"/>
      <c r="AF3832" s="359"/>
      <c r="AG3832" s="359"/>
      <c r="AH3832" s="359"/>
    </row>
    <row r="3833" spans="28:34" x14ac:dyDescent="0.2">
      <c r="AB3833" s="359"/>
      <c r="AC3833" s="359"/>
      <c r="AD3833" s="359"/>
      <c r="AE3833" s="359"/>
      <c r="AF3833" s="359"/>
      <c r="AG3833" s="359"/>
      <c r="AH3833" s="359"/>
    </row>
    <row r="3834" spans="28:34" x14ac:dyDescent="0.2">
      <c r="AB3834" s="359"/>
      <c r="AC3834" s="359"/>
      <c r="AD3834" s="359"/>
      <c r="AE3834" s="359"/>
      <c r="AF3834" s="359"/>
      <c r="AG3834" s="359"/>
      <c r="AH3834" s="359"/>
    </row>
    <row r="3835" spans="28:34" x14ac:dyDescent="0.2">
      <c r="AB3835" s="359"/>
      <c r="AC3835" s="359"/>
      <c r="AD3835" s="359"/>
      <c r="AE3835" s="359"/>
      <c r="AF3835" s="359"/>
      <c r="AG3835" s="359"/>
      <c r="AH3835" s="359"/>
    </row>
    <row r="3836" spans="28:34" x14ac:dyDescent="0.2">
      <c r="AB3836" s="359"/>
      <c r="AC3836" s="359"/>
      <c r="AD3836" s="359"/>
      <c r="AE3836" s="359"/>
      <c r="AF3836" s="359"/>
      <c r="AG3836" s="359"/>
      <c r="AH3836" s="359"/>
    </row>
    <row r="3837" spans="28:34" x14ac:dyDescent="0.2">
      <c r="AB3837" s="359"/>
      <c r="AC3837" s="359"/>
      <c r="AD3837" s="359"/>
      <c r="AE3837" s="359"/>
      <c r="AF3837" s="359"/>
      <c r="AG3837" s="359"/>
      <c r="AH3837" s="359"/>
    </row>
    <row r="3838" spans="28:34" x14ac:dyDescent="0.2">
      <c r="AB3838" s="359"/>
      <c r="AC3838" s="359"/>
      <c r="AD3838" s="359"/>
      <c r="AE3838" s="359"/>
      <c r="AF3838" s="359"/>
      <c r="AG3838" s="359"/>
      <c r="AH3838" s="359"/>
    </row>
    <row r="3839" spans="28:34" x14ac:dyDescent="0.2">
      <c r="AB3839" s="359"/>
      <c r="AC3839" s="359"/>
      <c r="AD3839" s="359"/>
      <c r="AE3839" s="359"/>
      <c r="AF3839" s="359"/>
      <c r="AG3839" s="359"/>
      <c r="AH3839" s="359"/>
    </row>
    <row r="3840" spans="28:34" x14ac:dyDescent="0.2">
      <c r="AB3840" s="359"/>
      <c r="AC3840" s="359"/>
      <c r="AD3840" s="359"/>
      <c r="AE3840" s="359"/>
      <c r="AF3840" s="359"/>
      <c r="AG3840" s="359"/>
      <c r="AH3840" s="359"/>
    </row>
    <row r="3841" spans="28:34" x14ac:dyDescent="0.2">
      <c r="AB3841" s="359"/>
      <c r="AC3841" s="359"/>
      <c r="AD3841" s="359"/>
      <c r="AE3841" s="359"/>
      <c r="AF3841" s="359"/>
      <c r="AG3841" s="359"/>
      <c r="AH3841" s="359"/>
    </row>
    <row r="3842" spans="28:34" x14ac:dyDescent="0.2">
      <c r="AB3842" s="359"/>
      <c r="AC3842" s="359"/>
      <c r="AD3842" s="359"/>
      <c r="AE3842" s="359"/>
      <c r="AF3842" s="359"/>
      <c r="AG3842" s="359"/>
      <c r="AH3842" s="359"/>
    </row>
    <row r="3843" spans="28:34" x14ac:dyDescent="0.2">
      <c r="AB3843" s="359"/>
      <c r="AC3843" s="359"/>
      <c r="AD3843" s="359"/>
      <c r="AE3843" s="359"/>
      <c r="AF3843" s="359"/>
      <c r="AG3843" s="359"/>
      <c r="AH3843" s="359"/>
    </row>
    <row r="3844" spans="28:34" x14ac:dyDescent="0.2">
      <c r="AB3844" s="359"/>
      <c r="AC3844" s="359"/>
      <c r="AD3844" s="359"/>
      <c r="AE3844" s="359"/>
      <c r="AF3844" s="359"/>
      <c r="AG3844" s="359"/>
      <c r="AH3844" s="359"/>
    </row>
    <row r="3845" spans="28:34" x14ac:dyDescent="0.2">
      <c r="AB3845" s="359"/>
      <c r="AC3845" s="359"/>
      <c r="AD3845" s="359"/>
      <c r="AE3845" s="359"/>
      <c r="AF3845" s="359"/>
      <c r="AG3845" s="359"/>
      <c r="AH3845" s="359"/>
    </row>
    <row r="3846" spans="28:34" x14ac:dyDescent="0.2">
      <c r="AB3846" s="359"/>
      <c r="AC3846" s="359"/>
      <c r="AD3846" s="359"/>
      <c r="AE3846" s="359"/>
      <c r="AF3846" s="359"/>
      <c r="AG3846" s="359"/>
      <c r="AH3846" s="359"/>
    </row>
    <row r="3847" spans="28:34" x14ac:dyDescent="0.2">
      <c r="AB3847" s="359"/>
      <c r="AC3847" s="359"/>
      <c r="AD3847" s="359"/>
      <c r="AE3847" s="359"/>
      <c r="AF3847" s="359"/>
      <c r="AG3847" s="359"/>
      <c r="AH3847" s="359"/>
    </row>
    <row r="3848" spans="28:34" x14ac:dyDescent="0.2">
      <c r="AB3848" s="359"/>
      <c r="AC3848" s="359"/>
      <c r="AD3848" s="359"/>
      <c r="AE3848" s="359"/>
      <c r="AF3848" s="359"/>
      <c r="AG3848" s="359"/>
      <c r="AH3848" s="359"/>
    </row>
    <row r="3849" spans="28:34" x14ac:dyDescent="0.2">
      <c r="AB3849" s="359"/>
      <c r="AC3849" s="359"/>
      <c r="AD3849" s="359"/>
      <c r="AE3849" s="359"/>
      <c r="AF3849" s="359"/>
      <c r="AG3849" s="359"/>
      <c r="AH3849" s="359"/>
    </row>
    <row r="3850" spans="28:34" x14ac:dyDescent="0.2">
      <c r="AB3850" s="359"/>
      <c r="AC3850" s="359"/>
      <c r="AD3850" s="359"/>
      <c r="AE3850" s="359"/>
      <c r="AF3850" s="359"/>
      <c r="AG3850" s="359"/>
      <c r="AH3850" s="359"/>
    </row>
    <row r="3851" spans="28:34" x14ac:dyDescent="0.2">
      <c r="AB3851" s="359"/>
      <c r="AC3851" s="359"/>
      <c r="AD3851" s="359"/>
      <c r="AE3851" s="359"/>
      <c r="AF3851" s="359"/>
      <c r="AG3851" s="359"/>
      <c r="AH3851" s="359"/>
    </row>
    <row r="3852" spans="28:34" x14ac:dyDescent="0.2">
      <c r="AB3852" s="359"/>
      <c r="AC3852" s="359"/>
      <c r="AD3852" s="359"/>
      <c r="AE3852" s="359"/>
      <c r="AF3852" s="359"/>
      <c r="AG3852" s="359"/>
      <c r="AH3852" s="359"/>
    </row>
    <row r="3853" spans="28:34" x14ac:dyDescent="0.2">
      <c r="AB3853" s="359"/>
      <c r="AC3853" s="359"/>
      <c r="AD3853" s="359"/>
      <c r="AE3853" s="359"/>
      <c r="AF3853" s="359"/>
      <c r="AG3853" s="359"/>
      <c r="AH3853" s="359"/>
    </row>
    <row r="3854" spans="28:34" x14ac:dyDescent="0.2">
      <c r="AB3854" s="359"/>
      <c r="AC3854" s="359"/>
      <c r="AD3854" s="359"/>
      <c r="AE3854" s="359"/>
      <c r="AF3854" s="359"/>
      <c r="AG3854" s="359"/>
      <c r="AH3854" s="359"/>
    </row>
    <row r="3855" spans="28:34" x14ac:dyDescent="0.2">
      <c r="AB3855" s="359"/>
      <c r="AC3855" s="359"/>
      <c r="AD3855" s="359"/>
      <c r="AE3855" s="359"/>
      <c r="AF3855" s="359"/>
      <c r="AG3855" s="359"/>
      <c r="AH3855" s="359"/>
    </row>
    <row r="3856" spans="28:34" x14ac:dyDescent="0.2">
      <c r="AB3856" s="359"/>
      <c r="AC3856" s="359"/>
      <c r="AD3856" s="359"/>
      <c r="AE3856" s="359"/>
      <c r="AF3856" s="359"/>
      <c r="AG3856" s="359"/>
      <c r="AH3856" s="359"/>
    </row>
    <row r="3857" spans="28:34" x14ac:dyDescent="0.2">
      <c r="AB3857" s="359"/>
      <c r="AC3857" s="359"/>
      <c r="AD3857" s="359"/>
      <c r="AE3857" s="359"/>
      <c r="AF3857" s="359"/>
      <c r="AG3857" s="359"/>
      <c r="AH3857" s="359"/>
    </row>
    <row r="3858" spans="28:34" x14ac:dyDescent="0.2">
      <c r="AB3858" s="359"/>
      <c r="AC3858" s="359"/>
      <c r="AD3858" s="359"/>
      <c r="AE3858" s="359"/>
      <c r="AF3858" s="359"/>
      <c r="AG3858" s="359"/>
      <c r="AH3858" s="359"/>
    </row>
    <row r="3859" spans="28:34" x14ac:dyDescent="0.2">
      <c r="AB3859" s="359"/>
      <c r="AC3859" s="359"/>
      <c r="AD3859" s="359"/>
      <c r="AE3859" s="359"/>
      <c r="AF3859" s="359"/>
      <c r="AG3859" s="359"/>
      <c r="AH3859" s="359"/>
    </row>
    <row r="3860" spans="28:34" x14ac:dyDescent="0.2">
      <c r="AB3860" s="359"/>
      <c r="AC3860" s="359"/>
      <c r="AD3860" s="359"/>
      <c r="AE3860" s="359"/>
      <c r="AF3860" s="359"/>
      <c r="AG3860" s="359"/>
      <c r="AH3860" s="359"/>
    </row>
    <row r="3861" spans="28:34" x14ac:dyDescent="0.2">
      <c r="AB3861" s="359"/>
      <c r="AC3861" s="359"/>
      <c r="AD3861" s="359"/>
      <c r="AE3861" s="359"/>
      <c r="AF3861" s="359"/>
      <c r="AG3861" s="359"/>
      <c r="AH3861" s="359"/>
    </row>
    <row r="3862" spans="28:34" x14ac:dyDescent="0.2">
      <c r="AB3862" s="359"/>
      <c r="AC3862" s="359"/>
      <c r="AD3862" s="359"/>
      <c r="AE3862" s="359"/>
      <c r="AF3862" s="359"/>
      <c r="AG3862" s="359"/>
      <c r="AH3862" s="359"/>
    </row>
    <row r="3863" spans="28:34" x14ac:dyDescent="0.2">
      <c r="AB3863" s="359"/>
      <c r="AC3863" s="359"/>
      <c r="AD3863" s="359"/>
      <c r="AE3863" s="359"/>
      <c r="AF3863" s="359"/>
      <c r="AG3863" s="359"/>
      <c r="AH3863" s="359"/>
    </row>
    <row r="3864" spans="28:34" x14ac:dyDescent="0.2">
      <c r="AB3864" s="359"/>
      <c r="AC3864" s="359"/>
      <c r="AD3864" s="359"/>
      <c r="AE3864" s="359"/>
      <c r="AF3864" s="359"/>
      <c r="AG3864" s="359"/>
      <c r="AH3864" s="359"/>
    </row>
    <row r="3865" spans="28:34" x14ac:dyDescent="0.2">
      <c r="AB3865" s="359"/>
      <c r="AC3865" s="359"/>
      <c r="AD3865" s="359"/>
      <c r="AE3865" s="359"/>
      <c r="AF3865" s="359"/>
      <c r="AG3865" s="359"/>
      <c r="AH3865" s="359"/>
    </row>
    <row r="3866" spans="28:34" x14ac:dyDescent="0.2">
      <c r="AB3866" s="359"/>
      <c r="AC3866" s="359"/>
      <c r="AD3866" s="359"/>
      <c r="AE3866" s="359"/>
      <c r="AF3866" s="359"/>
      <c r="AG3866" s="359"/>
      <c r="AH3866" s="359"/>
    </row>
    <row r="3867" spans="28:34" x14ac:dyDescent="0.2">
      <c r="AB3867" s="359"/>
      <c r="AC3867" s="359"/>
      <c r="AD3867" s="359"/>
      <c r="AE3867" s="359"/>
      <c r="AF3867" s="359"/>
      <c r="AG3867" s="359"/>
      <c r="AH3867" s="359"/>
    </row>
    <row r="3868" spans="28:34" x14ac:dyDescent="0.2">
      <c r="AB3868" s="359"/>
      <c r="AC3868" s="359"/>
      <c r="AD3868" s="359"/>
      <c r="AE3868" s="359"/>
      <c r="AF3868" s="359"/>
      <c r="AG3868" s="359"/>
      <c r="AH3868" s="359"/>
    </row>
    <row r="3869" spans="28:34" x14ac:dyDescent="0.2">
      <c r="AB3869" s="359"/>
      <c r="AC3869" s="359"/>
      <c r="AD3869" s="359"/>
      <c r="AE3869" s="359"/>
      <c r="AF3869" s="359"/>
      <c r="AG3869" s="359"/>
      <c r="AH3869" s="359"/>
    </row>
    <row r="3870" spans="28:34" x14ac:dyDescent="0.2">
      <c r="AB3870" s="359"/>
      <c r="AC3870" s="359"/>
      <c r="AD3870" s="359"/>
      <c r="AE3870" s="359"/>
      <c r="AF3870" s="359"/>
      <c r="AG3870" s="359"/>
      <c r="AH3870" s="359"/>
    </row>
    <row r="3871" spans="28:34" x14ac:dyDescent="0.2">
      <c r="AB3871" s="359"/>
      <c r="AC3871" s="359"/>
      <c r="AD3871" s="359"/>
      <c r="AE3871" s="359"/>
      <c r="AF3871" s="359"/>
      <c r="AG3871" s="359"/>
      <c r="AH3871" s="359"/>
    </row>
    <row r="3872" spans="28:34" x14ac:dyDescent="0.2">
      <c r="AB3872" s="359"/>
      <c r="AC3872" s="359"/>
      <c r="AD3872" s="359"/>
      <c r="AE3872" s="359"/>
      <c r="AF3872" s="359"/>
      <c r="AG3872" s="359"/>
      <c r="AH3872" s="359"/>
    </row>
    <row r="3873" spans="28:34" x14ac:dyDescent="0.2">
      <c r="AB3873" s="359"/>
      <c r="AC3873" s="359"/>
      <c r="AD3873" s="359"/>
      <c r="AE3873" s="359"/>
      <c r="AF3873" s="359"/>
      <c r="AG3873" s="359"/>
      <c r="AH3873" s="359"/>
    </row>
    <row r="3874" spans="28:34" x14ac:dyDescent="0.2">
      <c r="AB3874" s="359"/>
      <c r="AC3874" s="359"/>
      <c r="AD3874" s="359"/>
      <c r="AE3874" s="359"/>
      <c r="AF3874" s="359"/>
      <c r="AG3874" s="359"/>
      <c r="AH3874" s="359"/>
    </row>
    <row r="3875" spans="28:34" x14ac:dyDescent="0.2">
      <c r="AB3875" s="359"/>
      <c r="AC3875" s="359"/>
      <c r="AD3875" s="359"/>
      <c r="AE3875" s="359"/>
      <c r="AF3875" s="359"/>
      <c r="AG3875" s="359"/>
      <c r="AH3875" s="359"/>
    </row>
    <row r="3876" spans="28:34" x14ac:dyDescent="0.2">
      <c r="AB3876" s="359"/>
      <c r="AC3876" s="359"/>
      <c r="AD3876" s="359"/>
      <c r="AE3876" s="359"/>
      <c r="AF3876" s="359"/>
      <c r="AG3876" s="359"/>
      <c r="AH3876" s="359"/>
    </row>
    <row r="3877" spans="28:34" x14ac:dyDescent="0.2">
      <c r="AB3877" s="359"/>
      <c r="AC3877" s="359"/>
      <c r="AD3877" s="359"/>
      <c r="AE3877" s="359"/>
      <c r="AF3877" s="359"/>
      <c r="AG3877" s="359"/>
      <c r="AH3877" s="359"/>
    </row>
    <row r="3878" spans="28:34" x14ac:dyDescent="0.2">
      <c r="AB3878" s="359"/>
      <c r="AC3878" s="359"/>
      <c r="AD3878" s="359"/>
      <c r="AE3878" s="359"/>
      <c r="AF3878" s="359"/>
      <c r="AG3878" s="359"/>
      <c r="AH3878" s="359"/>
    </row>
    <row r="3879" spans="28:34" x14ac:dyDescent="0.2">
      <c r="AB3879" s="359"/>
      <c r="AC3879" s="359"/>
      <c r="AD3879" s="359"/>
      <c r="AE3879" s="359"/>
      <c r="AF3879" s="359"/>
      <c r="AG3879" s="359"/>
      <c r="AH3879" s="359"/>
    </row>
    <row r="3880" spans="28:34" x14ac:dyDescent="0.2">
      <c r="AB3880" s="359"/>
      <c r="AC3880" s="359"/>
      <c r="AD3880" s="359"/>
      <c r="AE3880" s="359"/>
      <c r="AF3880" s="359"/>
      <c r="AG3880" s="359"/>
      <c r="AH3880" s="359"/>
    </row>
    <row r="3881" spans="28:34" x14ac:dyDescent="0.2">
      <c r="AB3881" s="359"/>
      <c r="AC3881" s="359"/>
      <c r="AD3881" s="359"/>
      <c r="AE3881" s="359"/>
      <c r="AF3881" s="359"/>
      <c r="AG3881" s="359"/>
      <c r="AH3881" s="359"/>
    </row>
    <row r="3882" spans="28:34" x14ac:dyDescent="0.2">
      <c r="AB3882" s="359"/>
      <c r="AC3882" s="359"/>
      <c r="AD3882" s="359"/>
      <c r="AE3882" s="359"/>
      <c r="AF3882" s="359"/>
      <c r="AG3882" s="359"/>
      <c r="AH3882" s="359"/>
    </row>
    <row r="3883" spans="28:34" x14ac:dyDescent="0.2">
      <c r="AB3883" s="359"/>
      <c r="AC3883" s="359"/>
      <c r="AD3883" s="359"/>
      <c r="AE3883" s="359"/>
      <c r="AF3883" s="359"/>
      <c r="AG3883" s="359"/>
      <c r="AH3883" s="359"/>
    </row>
    <row r="3884" spans="28:34" x14ac:dyDescent="0.2">
      <c r="AB3884" s="359"/>
      <c r="AC3884" s="359"/>
      <c r="AD3884" s="359"/>
      <c r="AE3884" s="359"/>
      <c r="AF3884" s="359"/>
      <c r="AG3884" s="359"/>
      <c r="AH3884" s="359"/>
    </row>
    <row r="3885" spans="28:34" x14ac:dyDescent="0.2">
      <c r="AB3885" s="359"/>
      <c r="AC3885" s="359"/>
      <c r="AD3885" s="359"/>
      <c r="AE3885" s="359"/>
      <c r="AF3885" s="359"/>
      <c r="AG3885" s="359"/>
      <c r="AH3885" s="359"/>
    </row>
    <row r="3886" spans="28:34" x14ac:dyDescent="0.2">
      <c r="AB3886" s="359"/>
      <c r="AC3886" s="359"/>
      <c r="AD3886" s="359"/>
      <c r="AE3886" s="359"/>
      <c r="AF3886" s="359"/>
      <c r="AG3886" s="359"/>
      <c r="AH3886" s="359"/>
    </row>
    <row r="3887" spans="28:34" x14ac:dyDescent="0.2">
      <c r="AB3887" s="359"/>
      <c r="AC3887" s="359"/>
      <c r="AD3887" s="359"/>
      <c r="AE3887" s="359"/>
      <c r="AF3887" s="359"/>
      <c r="AG3887" s="359"/>
      <c r="AH3887" s="359"/>
    </row>
    <row r="3888" spans="28:34" x14ac:dyDescent="0.2">
      <c r="AB3888" s="359"/>
      <c r="AC3888" s="359"/>
      <c r="AD3888" s="359"/>
      <c r="AE3888" s="359"/>
      <c r="AF3888" s="359"/>
      <c r="AG3888" s="359"/>
      <c r="AH3888" s="359"/>
    </row>
    <row r="3889" spans="28:34" x14ac:dyDescent="0.2">
      <c r="AB3889" s="359"/>
      <c r="AC3889" s="359"/>
      <c r="AD3889" s="359"/>
      <c r="AE3889" s="359"/>
      <c r="AF3889" s="359"/>
      <c r="AG3889" s="359"/>
      <c r="AH3889" s="359"/>
    </row>
    <row r="3890" spans="28:34" x14ac:dyDescent="0.2">
      <c r="AB3890" s="359"/>
      <c r="AC3890" s="359"/>
      <c r="AD3890" s="359"/>
      <c r="AE3890" s="359"/>
      <c r="AF3890" s="359"/>
      <c r="AG3890" s="359"/>
      <c r="AH3890" s="359"/>
    </row>
    <row r="3891" spans="28:34" x14ac:dyDescent="0.2">
      <c r="AB3891" s="359"/>
      <c r="AC3891" s="359"/>
      <c r="AD3891" s="359"/>
      <c r="AE3891" s="359"/>
      <c r="AF3891" s="359"/>
      <c r="AG3891" s="359"/>
      <c r="AH3891" s="359"/>
    </row>
    <row r="3892" spans="28:34" x14ac:dyDescent="0.2">
      <c r="AB3892" s="359"/>
      <c r="AC3892" s="359"/>
      <c r="AD3892" s="359"/>
      <c r="AE3892" s="359"/>
      <c r="AF3892" s="359"/>
      <c r="AG3892" s="359"/>
      <c r="AH3892" s="359"/>
    </row>
    <row r="3893" spans="28:34" x14ac:dyDescent="0.2">
      <c r="AB3893" s="359"/>
      <c r="AC3893" s="359"/>
      <c r="AD3893" s="359"/>
      <c r="AE3893" s="359"/>
      <c r="AF3893" s="359"/>
      <c r="AG3893" s="359"/>
      <c r="AH3893" s="359"/>
    </row>
    <row r="3894" spans="28:34" x14ac:dyDescent="0.2">
      <c r="AB3894" s="359"/>
      <c r="AC3894" s="359"/>
      <c r="AD3894" s="359"/>
      <c r="AE3894" s="359"/>
      <c r="AF3894" s="359"/>
      <c r="AG3894" s="359"/>
      <c r="AH3894" s="359"/>
    </row>
    <row r="3895" spans="28:34" x14ac:dyDescent="0.2">
      <c r="AB3895" s="359"/>
      <c r="AC3895" s="359"/>
      <c r="AD3895" s="359"/>
      <c r="AE3895" s="359"/>
      <c r="AF3895" s="359"/>
      <c r="AG3895" s="359"/>
      <c r="AH3895" s="359"/>
    </row>
    <row r="3896" spans="28:34" x14ac:dyDescent="0.2">
      <c r="AB3896" s="359"/>
      <c r="AC3896" s="359"/>
      <c r="AD3896" s="359"/>
      <c r="AE3896" s="359"/>
      <c r="AF3896" s="359"/>
      <c r="AG3896" s="359"/>
      <c r="AH3896" s="359"/>
    </row>
    <row r="3897" spans="28:34" x14ac:dyDescent="0.2">
      <c r="AB3897" s="359"/>
      <c r="AC3897" s="359"/>
      <c r="AD3897" s="359"/>
      <c r="AE3897" s="359"/>
      <c r="AF3897" s="359"/>
      <c r="AG3897" s="359"/>
      <c r="AH3897" s="359"/>
    </row>
    <row r="3898" spans="28:34" x14ac:dyDescent="0.2">
      <c r="AB3898" s="359"/>
      <c r="AC3898" s="359"/>
      <c r="AD3898" s="359"/>
      <c r="AE3898" s="359"/>
      <c r="AF3898" s="359"/>
      <c r="AG3898" s="359"/>
      <c r="AH3898" s="359"/>
    </row>
    <row r="3899" spans="28:34" x14ac:dyDescent="0.2">
      <c r="AB3899" s="359"/>
      <c r="AC3899" s="359"/>
      <c r="AD3899" s="359"/>
      <c r="AE3899" s="359"/>
      <c r="AF3899" s="359"/>
      <c r="AG3899" s="359"/>
      <c r="AH3899" s="359"/>
    </row>
    <row r="3900" spans="28:34" x14ac:dyDescent="0.2">
      <c r="AB3900" s="359"/>
      <c r="AC3900" s="359"/>
      <c r="AD3900" s="359"/>
      <c r="AE3900" s="359"/>
      <c r="AF3900" s="359"/>
      <c r="AG3900" s="359"/>
      <c r="AH3900" s="359"/>
    </row>
    <row r="3901" spans="28:34" x14ac:dyDescent="0.2">
      <c r="AB3901" s="359"/>
      <c r="AC3901" s="359"/>
      <c r="AD3901" s="359"/>
      <c r="AE3901" s="359"/>
      <c r="AF3901" s="359"/>
      <c r="AG3901" s="359"/>
      <c r="AH3901" s="359"/>
    </row>
    <row r="3902" spans="28:34" x14ac:dyDescent="0.2">
      <c r="AB3902" s="359"/>
      <c r="AC3902" s="359"/>
      <c r="AD3902" s="359"/>
      <c r="AE3902" s="359"/>
      <c r="AF3902" s="359"/>
      <c r="AG3902" s="359"/>
      <c r="AH3902" s="359"/>
    </row>
    <row r="3903" spans="28:34" x14ac:dyDescent="0.2">
      <c r="AB3903" s="359"/>
      <c r="AC3903" s="359"/>
      <c r="AD3903" s="359"/>
      <c r="AE3903" s="359"/>
      <c r="AF3903" s="359"/>
      <c r="AG3903" s="359"/>
      <c r="AH3903" s="359"/>
    </row>
    <row r="3904" spans="28:34" x14ac:dyDescent="0.2">
      <c r="AB3904" s="359"/>
      <c r="AC3904" s="359"/>
      <c r="AD3904" s="359"/>
      <c r="AE3904" s="359"/>
      <c r="AF3904" s="359"/>
      <c r="AG3904" s="359"/>
      <c r="AH3904" s="359"/>
    </row>
    <row r="3905" spans="28:34" x14ac:dyDescent="0.2">
      <c r="AB3905" s="359"/>
      <c r="AC3905" s="359"/>
      <c r="AD3905" s="359"/>
      <c r="AE3905" s="359"/>
      <c r="AF3905" s="359"/>
      <c r="AG3905" s="359"/>
      <c r="AH3905" s="359"/>
    </row>
    <row r="3906" spans="28:34" x14ac:dyDescent="0.2">
      <c r="AB3906" s="359"/>
      <c r="AC3906" s="359"/>
      <c r="AD3906" s="359"/>
      <c r="AE3906" s="359"/>
      <c r="AF3906" s="359"/>
      <c r="AG3906" s="359"/>
      <c r="AH3906" s="359"/>
    </row>
    <row r="3907" spans="28:34" x14ac:dyDescent="0.2">
      <c r="AB3907" s="359"/>
      <c r="AC3907" s="359"/>
      <c r="AD3907" s="359"/>
      <c r="AE3907" s="359"/>
      <c r="AF3907" s="359"/>
      <c r="AG3907" s="359"/>
      <c r="AH3907" s="359"/>
    </row>
    <row r="3908" spans="28:34" x14ac:dyDescent="0.2">
      <c r="AB3908" s="359"/>
      <c r="AC3908" s="359"/>
      <c r="AD3908" s="359"/>
      <c r="AE3908" s="359"/>
      <c r="AF3908" s="359"/>
      <c r="AG3908" s="359"/>
      <c r="AH3908" s="359"/>
    </row>
    <row r="3909" spans="28:34" x14ac:dyDescent="0.2">
      <c r="AB3909" s="359"/>
      <c r="AC3909" s="359"/>
      <c r="AD3909" s="359"/>
      <c r="AE3909" s="359"/>
      <c r="AF3909" s="359"/>
      <c r="AG3909" s="359"/>
      <c r="AH3909" s="359"/>
    </row>
    <row r="3910" spans="28:34" x14ac:dyDescent="0.2">
      <c r="AB3910" s="359"/>
      <c r="AC3910" s="359"/>
      <c r="AD3910" s="359"/>
      <c r="AE3910" s="359"/>
      <c r="AF3910" s="359"/>
      <c r="AG3910" s="359"/>
      <c r="AH3910" s="359"/>
    </row>
    <row r="3911" spans="28:34" x14ac:dyDescent="0.2">
      <c r="AB3911" s="359"/>
      <c r="AC3911" s="359"/>
      <c r="AD3911" s="359"/>
      <c r="AE3911" s="359"/>
      <c r="AF3911" s="359"/>
      <c r="AG3911" s="359"/>
      <c r="AH3911" s="359"/>
    </row>
    <row r="3912" spans="28:34" x14ac:dyDescent="0.2">
      <c r="AB3912" s="359"/>
      <c r="AC3912" s="359"/>
      <c r="AD3912" s="359"/>
      <c r="AE3912" s="359"/>
      <c r="AF3912" s="359"/>
      <c r="AG3912" s="359"/>
      <c r="AH3912" s="359"/>
    </row>
    <row r="3913" spans="28:34" x14ac:dyDescent="0.2">
      <c r="AB3913" s="359"/>
      <c r="AC3913" s="359"/>
      <c r="AD3913" s="359"/>
      <c r="AE3913" s="359"/>
      <c r="AF3913" s="359"/>
      <c r="AG3913" s="359"/>
      <c r="AH3913" s="359"/>
    </row>
    <row r="3914" spans="28:34" x14ac:dyDescent="0.2">
      <c r="AB3914" s="359"/>
      <c r="AC3914" s="359"/>
      <c r="AD3914" s="359"/>
      <c r="AE3914" s="359"/>
      <c r="AF3914" s="359"/>
      <c r="AG3914" s="359"/>
      <c r="AH3914" s="359"/>
    </row>
    <row r="3915" spans="28:34" x14ac:dyDescent="0.2">
      <c r="AB3915" s="359"/>
      <c r="AC3915" s="359"/>
      <c r="AD3915" s="359"/>
      <c r="AE3915" s="359"/>
      <c r="AF3915" s="359"/>
      <c r="AG3915" s="359"/>
      <c r="AH3915" s="359"/>
    </row>
    <row r="3916" spans="28:34" x14ac:dyDescent="0.2">
      <c r="AB3916" s="359"/>
      <c r="AC3916" s="359"/>
      <c r="AD3916" s="359"/>
      <c r="AE3916" s="359"/>
      <c r="AF3916" s="359"/>
      <c r="AG3916" s="359"/>
      <c r="AH3916" s="359"/>
    </row>
    <row r="3917" spans="28:34" x14ac:dyDescent="0.2">
      <c r="AB3917" s="359"/>
      <c r="AC3917" s="359"/>
      <c r="AD3917" s="359"/>
      <c r="AE3917" s="359"/>
      <c r="AF3917" s="359"/>
      <c r="AG3917" s="359"/>
      <c r="AH3917" s="359"/>
    </row>
    <row r="3918" spans="28:34" x14ac:dyDescent="0.2">
      <c r="AB3918" s="359"/>
      <c r="AC3918" s="359"/>
      <c r="AD3918" s="359"/>
      <c r="AE3918" s="359"/>
      <c r="AF3918" s="359"/>
      <c r="AG3918" s="359"/>
      <c r="AH3918" s="359"/>
    </row>
    <row r="3919" spans="28:34" x14ac:dyDescent="0.2">
      <c r="AB3919" s="359"/>
      <c r="AC3919" s="359"/>
      <c r="AD3919" s="359"/>
      <c r="AE3919" s="359"/>
      <c r="AF3919" s="359"/>
      <c r="AG3919" s="359"/>
      <c r="AH3919" s="359"/>
    </row>
    <row r="3920" spans="28:34" x14ac:dyDescent="0.2">
      <c r="AB3920" s="359"/>
      <c r="AC3920" s="359"/>
      <c r="AD3920" s="359"/>
      <c r="AE3920" s="359"/>
      <c r="AF3920" s="359"/>
      <c r="AG3920" s="359"/>
      <c r="AH3920" s="359"/>
    </row>
    <row r="3921" spans="28:34" x14ac:dyDescent="0.2">
      <c r="AB3921" s="359"/>
      <c r="AC3921" s="359"/>
      <c r="AD3921" s="359"/>
      <c r="AE3921" s="359"/>
      <c r="AF3921" s="359"/>
      <c r="AG3921" s="359"/>
      <c r="AH3921" s="359"/>
    </row>
    <row r="3922" spans="28:34" x14ac:dyDescent="0.2">
      <c r="AB3922" s="359"/>
      <c r="AC3922" s="359"/>
      <c r="AD3922" s="359"/>
      <c r="AE3922" s="359"/>
      <c r="AF3922" s="359"/>
      <c r="AG3922" s="359"/>
      <c r="AH3922" s="359"/>
    </row>
    <row r="3923" spans="28:34" x14ac:dyDescent="0.2">
      <c r="AB3923" s="359"/>
      <c r="AC3923" s="359"/>
      <c r="AD3923" s="359"/>
      <c r="AE3923" s="359"/>
      <c r="AF3923" s="359"/>
      <c r="AG3923" s="359"/>
      <c r="AH3923" s="359"/>
    </row>
    <row r="3924" spans="28:34" x14ac:dyDescent="0.2">
      <c r="AB3924" s="359"/>
      <c r="AC3924" s="359"/>
      <c r="AD3924" s="359"/>
      <c r="AE3924" s="359"/>
      <c r="AF3924" s="359"/>
      <c r="AG3924" s="359"/>
      <c r="AH3924" s="359"/>
    </row>
    <row r="3925" spans="28:34" x14ac:dyDescent="0.2">
      <c r="AB3925" s="359"/>
      <c r="AC3925" s="359"/>
      <c r="AD3925" s="359"/>
      <c r="AE3925" s="359"/>
      <c r="AF3925" s="359"/>
      <c r="AG3925" s="359"/>
      <c r="AH3925" s="359"/>
    </row>
    <row r="3926" spans="28:34" x14ac:dyDescent="0.2">
      <c r="AB3926" s="359"/>
      <c r="AC3926" s="359"/>
      <c r="AD3926" s="359"/>
      <c r="AE3926" s="359"/>
      <c r="AF3926" s="359"/>
      <c r="AG3926" s="359"/>
      <c r="AH3926" s="359"/>
    </row>
    <row r="3927" spans="28:34" x14ac:dyDescent="0.2">
      <c r="AB3927" s="359"/>
      <c r="AC3927" s="359"/>
      <c r="AD3927" s="359"/>
      <c r="AE3927" s="359"/>
      <c r="AF3927" s="359"/>
      <c r="AG3927" s="359"/>
      <c r="AH3927" s="359"/>
    </row>
    <row r="3928" spans="28:34" x14ac:dyDescent="0.2">
      <c r="AB3928" s="359"/>
      <c r="AC3928" s="359"/>
      <c r="AD3928" s="359"/>
      <c r="AE3928" s="359"/>
      <c r="AF3928" s="359"/>
      <c r="AG3928" s="359"/>
      <c r="AH3928" s="359"/>
    </row>
    <row r="3929" spans="28:34" x14ac:dyDescent="0.2">
      <c r="AB3929" s="359"/>
      <c r="AC3929" s="359"/>
      <c r="AD3929" s="359"/>
      <c r="AE3929" s="359"/>
      <c r="AF3929" s="359"/>
      <c r="AG3929" s="359"/>
      <c r="AH3929" s="359"/>
    </row>
    <row r="3930" spans="28:34" x14ac:dyDescent="0.2">
      <c r="AB3930" s="359"/>
      <c r="AC3930" s="359"/>
      <c r="AD3930" s="359"/>
      <c r="AE3930" s="359"/>
      <c r="AF3930" s="359"/>
      <c r="AG3930" s="359"/>
      <c r="AH3930" s="359"/>
    </row>
    <row r="3931" spans="28:34" x14ac:dyDescent="0.2">
      <c r="AB3931" s="359"/>
      <c r="AC3931" s="359"/>
      <c r="AD3931" s="359"/>
      <c r="AE3931" s="359"/>
      <c r="AF3931" s="359"/>
      <c r="AG3931" s="359"/>
      <c r="AH3931" s="359"/>
    </row>
    <row r="3932" spans="28:34" x14ac:dyDescent="0.2">
      <c r="AB3932" s="359"/>
      <c r="AC3932" s="359"/>
      <c r="AD3932" s="359"/>
      <c r="AE3932" s="359"/>
      <c r="AF3932" s="359"/>
      <c r="AG3932" s="359"/>
      <c r="AH3932" s="359"/>
    </row>
    <row r="3933" spans="28:34" x14ac:dyDescent="0.2">
      <c r="AB3933" s="359"/>
      <c r="AC3933" s="359"/>
      <c r="AD3933" s="359"/>
      <c r="AE3933" s="359"/>
      <c r="AF3933" s="359"/>
      <c r="AG3933" s="359"/>
      <c r="AH3933" s="359"/>
    </row>
    <row r="3934" spans="28:34" x14ac:dyDescent="0.2">
      <c r="AB3934" s="359"/>
      <c r="AC3934" s="359"/>
      <c r="AD3934" s="359"/>
      <c r="AE3934" s="359"/>
      <c r="AF3934" s="359"/>
      <c r="AG3934" s="359"/>
      <c r="AH3934" s="359"/>
    </row>
    <row r="3935" spans="28:34" x14ac:dyDescent="0.2">
      <c r="AB3935" s="359"/>
      <c r="AC3935" s="359"/>
      <c r="AD3935" s="359"/>
      <c r="AE3935" s="359"/>
      <c r="AF3935" s="359"/>
      <c r="AG3935" s="359"/>
      <c r="AH3935" s="359"/>
    </row>
    <row r="3936" spans="28:34" x14ac:dyDescent="0.2">
      <c r="AB3936" s="359"/>
      <c r="AC3936" s="359"/>
      <c r="AD3936" s="359"/>
      <c r="AE3936" s="359"/>
      <c r="AF3936" s="359"/>
      <c r="AG3936" s="359"/>
      <c r="AH3936" s="359"/>
    </row>
    <row r="3937" spans="28:34" x14ac:dyDescent="0.2">
      <c r="AB3937" s="359"/>
      <c r="AC3937" s="359"/>
      <c r="AD3937" s="359"/>
      <c r="AE3937" s="359"/>
      <c r="AF3937" s="359"/>
      <c r="AG3937" s="359"/>
      <c r="AH3937" s="359"/>
    </row>
    <row r="3938" spans="28:34" x14ac:dyDescent="0.2">
      <c r="AB3938" s="359"/>
      <c r="AC3938" s="359"/>
      <c r="AD3938" s="359"/>
      <c r="AE3938" s="359"/>
      <c r="AF3938" s="359"/>
      <c r="AG3938" s="359"/>
      <c r="AH3938" s="359"/>
    </row>
    <row r="3939" spans="28:34" x14ac:dyDescent="0.2">
      <c r="AB3939" s="359"/>
      <c r="AC3939" s="359"/>
      <c r="AD3939" s="359"/>
      <c r="AE3939" s="359"/>
      <c r="AF3939" s="359"/>
      <c r="AG3939" s="359"/>
      <c r="AH3939" s="359"/>
    </row>
    <row r="3940" spans="28:34" x14ac:dyDescent="0.2">
      <c r="AB3940" s="359"/>
      <c r="AC3940" s="359"/>
      <c r="AD3940" s="359"/>
      <c r="AE3940" s="359"/>
      <c r="AF3940" s="359"/>
      <c r="AG3940" s="359"/>
      <c r="AH3940" s="359"/>
    </row>
    <row r="3941" spans="28:34" x14ac:dyDescent="0.2">
      <c r="AB3941" s="359"/>
      <c r="AC3941" s="359"/>
      <c r="AD3941" s="359"/>
      <c r="AE3941" s="359"/>
      <c r="AF3941" s="359"/>
      <c r="AG3941" s="359"/>
      <c r="AH3941" s="359"/>
    </row>
    <row r="3942" spans="28:34" x14ac:dyDescent="0.2">
      <c r="AB3942" s="359"/>
      <c r="AC3942" s="359"/>
      <c r="AD3942" s="359"/>
      <c r="AE3942" s="359"/>
      <c r="AF3942" s="359"/>
      <c r="AG3942" s="359"/>
      <c r="AH3942" s="359"/>
    </row>
    <row r="3943" spans="28:34" x14ac:dyDescent="0.2">
      <c r="AB3943" s="359"/>
      <c r="AC3943" s="359"/>
      <c r="AD3943" s="359"/>
      <c r="AE3943" s="359"/>
      <c r="AF3943" s="359"/>
      <c r="AG3943" s="359"/>
      <c r="AH3943" s="359"/>
    </row>
    <row r="3944" spans="28:34" x14ac:dyDescent="0.2">
      <c r="AB3944" s="359"/>
      <c r="AC3944" s="359"/>
      <c r="AD3944" s="359"/>
      <c r="AE3944" s="359"/>
      <c r="AF3944" s="359"/>
      <c r="AG3944" s="359"/>
      <c r="AH3944" s="359"/>
    </row>
    <row r="3945" spans="28:34" x14ac:dyDescent="0.2">
      <c r="AB3945" s="359"/>
      <c r="AC3945" s="359"/>
      <c r="AD3945" s="359"/>
      <c r="AE3945" s="359"/>
      <c r="AF3945" s="359"/>
      <c r="AG3945" s="359"/>
      <c r="AH3945" s="359"/>
    </row>
    <row r="3946" spans="28:34" x14ac:dyDescent="0.2">
      <c r="AB3946" s="359"/>
      <c r="AC3946" s="359"/>
      <c r="AD3946" s="359"/>
      <c r="AE3946" s="359"/>
      <c r="AF3946" s="359"/>
      <c r="AG3946" s="359"/>
      <c r="AH3946" s="359"/>
    </row>
    <row r="3947" spans="28:34" x14ac:dyDescent="0.2">
      <c r="AB3947" s="359"/>
      <c r="AC3947" s="359"/>
      <c r="AD3947" s="359"/>
      <c r="AE3947" s="359"/>
      <c r="AF3947" s="359"/>
      <c r="AG3947" s="359"/>
      <c r="AH3947" s="359"/>
    </row>
    <row r="3948" spans="28:34" x14ac:dyDescent="0.2">
      <c r="AB3948" s="359"/>
      <c r="AC3948" s="359"/>
      <c r="AD3948" s="359"/>
      <c r="AE3948" s="359"/>
      <c r="AF3948" s="359"/>
      <c r="AG3948" s="359"/>
      <c r="AH3948" s="359"/>
    </row>
    <row r="3949" spans="28:34" x14ac:dyDescent="0.2">
      <c r="AB3949" s="359"/>
      <c r="AC3949" s="359"/>
      <c r="AD3949" s="359"/>
      <c r="AE3949" s="359"/>
      <c r="AF3949" s="359"/>
      <c r="AG3949" s="359"/>
      <c r="AH3949" s="359"/>
    </row>
    <row r="3950" spans="28:34" x14ac:dyDescent="0.2">
      <c r="AB3950" s="359"/>
      <c r="AC3950" s="359"/>
      <c r="AD3950" s="359"/>
      <c r="AE3950" s="359"/>
      <c r="AF3950" s="359"/>
      <c r="AG3950" s="359"/>
      <c r="AH3950" s="359"/>
    </row>
    <row r="3951" spans="28:34" x14ac:dyDescent="0.2">
      <c r="AB3951" s="359"/>
      <c r="AC3951" s="359"/>
      <c r="AD3951" s="359"/>
      <c r="AE3951" s="359"/>
      <c r="AF3951" s="359"/>
      <c r="AG3951" s="359"/>
      <c r="AH3951" s="359"/>
    </row>
    <row r="3952" spans="28:34" x14ac:dyDescent="0.2">
      <c r="AB3952" s="359"/>
      <c r="AC3952" s="359"/>
      <c r="AD3952" s="359"/>
      <c r="AE3952" s="359"/>
      <c r="AF3952" s="359"/>
      <c r="AG3952" s="359"/>
      <c r="AH3952" s="359"/>
    </row>
    <row r="3953" spans="28:34" x14ac:dyDescent="0.2">
      <c r="AB3953" s="359"/>
      <c r="AC3953" s="359"/>
      <c r="AD3953" s="359"/>
      <c r="AE3953" s="359"/>
      <c r="AF3953" s="359"/>
      <c r="AG3953" s="359"/>
      <c r="AH3953" s="359"/>
    </row>
    <row r="3954" spans="28:34" x14ac:dyDescent="0.2">
      <c r="AB3954" s="359"/>
      <c r="AC3954" s="359"/>
      <c r="AD3954" s="359"/>
      <c r="AE3954" s="359"/>
      <c r="AF3954" s="359"/>
      <c r="AG3954" s="359"/>
      <c r="AH3954" s="359"/>
    </row>
    <row r="3955" spans="28:34" x14ac:dyDescent="0.2">
      <c r="AB3955" s="359"/>
      <c r="AC3955" s="359"/>
      <c r="AD3955" s="359"/>
      <c r="AE3955" s="359"/>
      <c r="AF3955" s="359"/>
      <c r="AG3955" s="359"/>
      <c r="AH3955" s="359"/>
    </row>
    <row r="3956" spans="28:34" x14ac:dyDescent="0.2">
      <c r="AB3956" s="359"/>
      <c r="AC3956" s="359"/>
      <c r="AD3956" s="359"/>
      <c r="AE3956" s="359"/>
      <c r="AF3956" s="359"/>
      <c r="AG3956" s="359"/>
      <c r="AH3956" s="359"/>
    </row>
    <row r="3957" spans="28:34" x14ac:dyDescent="0.2">
      <c r="AB3957" s="359"/>
      <c r="AC3957" s="359"/>
      <c r="AD3957" s="359"/>
      <c r="AE3957" s="359"/>
      <c r="AF3957" s="359"/>
      <c r="AG3957" s="359"/>
      <c r="AH3957" s="359"/>
    </row>
    <row r="3958" spans="28:34" x14ac:dyDescent="0.2">
      <c r="AB3958" s="359"/>
      <c r="AC3958" s="359"/>
      <c r="AD3958" s="359"/>
      <c r="AE3958" s="359"/>
      <c r="AF3958" s="359"/>
      <c r="AG3958" s="359"/>
      <c r="AH3958" s="359"/>
    </row>
    <row r="3959" spans="28:34" x14ac:dyDescent="0.2">
      <c r="AB3959" s="359"/>
      <c r="AC3959" s="359"/>
      <c r="AD3959" s="359"/>
      <c r="AE3959" s="359"/>
      <c r="AF3959" s="359"/>
      <c r="AG3959" s="359"/>
      <c r="AH3959" s="359"/>
    </row>
    <row r="3960" spans="28:34" x14ac:dyDescent="0.2">
      <c r="AB3960" s="359"/>
      <c r="AC3960" s="359"/>
      <c r="AD3960" s="359"/>
      <c r="AE3960" s="359"/>
      <c r="AF3960" s="359"/>
      <c r="AG3960" s="359"/>
      <c r="AH3960" s="359"/>
    </row>
    <row r="3961" spans="28:34" x14ac:dyDescent="0.2">
      <c r="AB3961" s="359"/>
      <c r="AC3961" s="359"/>
      <c r="AD3961" s="359"/>
      <c r="AE3961" s="359"/>
      <c r="AF3961" s="359"/>
      <c r="AG3961" s="359"/>
      <c r="AH3961" s="359"/>
    </row>
    <row r="3962" spans="28:34" x14ac:dyDescent="0.2">
      <c r="AB3962" s="359"/>
      <c r="AC3962" s="359"/>
      <c r="AD3962" s="359"/>
      <c r="AE3962" s="359"/>
      <c r="AF3962" s="359"/>
      <c r="AG3962" s="359"/>
      <c r="AH3962" s="359"/>
    </row>
    <row r="3963" spans="28:34" x14ac:dyDescent="0.2">
      <c r="AB3963" s="359"/>
      <c r="AC3963" s="359"/>
      <c r="AD3963" s="359"/>
      <c r="AE3963" s="359"/>
      <c r="AF3963" s="359"/>
      <c r="AG3963" s="359"/>
      <c r="AH3963" s="359"/>
    </row>
    <row r="3964" spans="28:34" x14ac:dyDescent="0.2">
      <c r="AB3964" s="359"/>
      <c r="AC3964" s="359"/>
      <c r="AD3964" s="359"/>
      <c r="AE3964" s="359"/>
      <c r="AF3964" s="359"/>
      <c r="AG3964" s="359"/>
      <c r="AH3964" s="359"/>
    </row>
    <row r="3965" spans="28:34" x14ac:dyDescent="0.2">
      <c r="AB3965" s="359"/>
      <c r="AC3965" s="359"/>
      <c r="AD3965" s="359"/>
      <c r="AE3965" s="359"/>
      <c r="AF3965" s="359"/>
      <c r="AG3965" s="359"/>
      <c r="AH3965" s="359"/>
    </row>
    <row r="3966" spans="28:34" x14ac:dyDescent="0.2">
      <c r="AB3966" s="359"/>
      <c r="AC3966" s="359"/>
      <c r="AD3966" s="359"/>
      <c r="AE3966" s="359"/>
      <c r="AF3966" s="359"/>
      <c r="AG3966" s="359"/>
      <c r="AH3966" s="359"/>
    </row>
    <row r="3967" spans="28:34" x14ac:dyDescent="0.2">
      <c r="AB3967" s="359"/>
      <c r="AC3967" s="359"/>
      <c r="AD3967" s="359"/>
      <c r="AE3967" s="359"/>
      <c r="AF3967" s="359"/>
      <c r="AG3967" s="359"/>
      <c r="AH3967" s="359"/>
    </row>
    <row r="3968" spans="28:34" x14ac:dyDescent="0.2">
      <c r="AB3968" s="359"/>
      <c r="AC3968" s="359"/>
      <c r="AD3968" s="359"/>
      <c r="AE3968" s="359"/>
      <c r="AF3968" s="359"/>
      <c r="AG3968" s="359"/>
      <c r="AH3968" s="359"/>
    </row>
    <row r="3969" spans="28:34" x14ac:dyDescent="0.2">
      <c r="AB3969" s="359"/>
      <c r="AC3969" s="359"/>
      <c r="AD3969" s="359"/>
      <c r="AE3969" s="359"/>
      <c r="AF3969" s="359"/>
      <c r="AG3969" s="359"/>
      <c r="AH3969" s="359"/>
    </row>
    <row r="3970" spans="28:34" x14ac:dyDescent="0.2">
      <c r="AB3970" s="359"/>
      <c r="AC3970" s="359"/>
      <c r="AD3970" s="359"/>
      <c r="AE3970" s="359"/>
      <c r="AF3970" s="359"/>
      <c r="AG3970" s="359"/>
      <c r="AH3970" s="359"/>
    </row>
    <row r="3971" spans="28:34" x14ac:dyDescent="0.2">
      <c r="AB3971" s="359"/>
      <c r="AC3971" s="359"/>
      <c r="AD3971" s="359"/>
      <c r="AE3971" s="359"/>
      <c r="AF3971" s="359"/>
      <c r="AG3971" s="359"/>
      <c r="AH3971" s="359"/>
    </row>
    <row r="3972" spans="28:34" x14ac:dyDescent="0.2">
      <c r="AB3972" s="359"/>
      <c r="AC3972" s="359"/>
      <c r="AD3972" s="359"/>
      <c r="AE3972" s="359"/>
      <c r="AF3972" s="359"/>
      <c r="AG3972" s="359"/>
      <c r="AH3972" s="359"/>
    </row>
    <row r="3973" spans="28:34" x14ac:dyDescent="0.2">
      <c r="AB3973" s="359"/>
      <c r="AC3973" s="359"/>
      <c r="AD3973" s="359"/>
      <c r="AE3973" s="359"/>
      <c r="AF3973" s="359"/>
      <c r="AG3973" s="359"/>
      <c r="AH3973" s="359"/>
    </row>
    <row r="3974" spans="28:34" x14ac:dyDescent="0.2">
      <c r="AB3974" s="359"/>
      <c r="AC3974" s="359"/>
      <c r="AD3974" s="359"/>
      <c r="AE3974" s="359"/>
      <c r="AF3974" s="359"/>
      <c r="AG3974" s="359"/>
      <c r="AH3974" s="359"/>
    </row>
    <row r="3975" spans="28:34" x14ac:dyDescent="0.2">
      <c r="AB3975" s="359"/>
      <c r="AC3975" s="359"/>
      <c r="AD3975" s="359"/>
      <c r="AE3975" s="359"/>
      <c r="AF3975" s="359"/>
      <c r="AG3975" s="359"/>
      <c r="AH3975" s="359"/>
    </row>
    <row r="3976" spans="28:34" x14ac:dyDescent="0.2">
      <c r="AB3976" s="359"/>
      <c r="AC3976" s="359"/>
      <c r="AD3976" s="359"/>
      <c r="AE3976" s="359"/>
      <c r="AF3976" s="359"/>
      <c r="AG3976" s="359"/>
      <c r="AH3976" s="359"/>
    </row>
    <row r="3977" spans="28:34" x14ac:dyDescent="0.2">
      <c r="AB3977" s="359"/>
      <c r="AC3977" s="359"/>
      <c r="AD3977" s="359"/>
      <c r="AE3977" s="359"/>
      <c r="AF3977" s="359"/>
      <c r="AG3977" s="359"/>
      <c r="AH3977" s="359"/>
    </row>
    <row r="3978" spans="28:34" x14ac:dyDescent="0.2">
      <c r="AB3978" s="359"/>
      <c r="AC3978" s="359"/>
      <c r="AD3978" s="359"/>
      <c r="AE3978" s="359"/>
      <c r="AF3978" s="359"/>
      <c r="AG3978" s="359"/>
      <c r="AH3978" s="359"/>
    </row>
    <row r="3979" spans="28:34" x14ac:dyDescent="0.2">
      <c r="AB3979" s="359"/>
      <c r="AC3979" s="359"/>
      <c r="AD3979" s="359"/>
      <c r="AE3979" s="359"/>
      <c r="AF3979" s="359"/>
      <c r="AG3979" s="359"/>
      <c r="AH3979" s="359"/>
    </row>
    <row r="3980" spans="28:34" x14ac:dyDescent="0.2">
      <c r="AB3980" s="359"/>
      <c r="AC3980" s="359"/>
      <c r="AD3980" s="359"/>
      <c r="AE3980" s="359"/>
      <c r="AF3980" s="359"/>
      <c r="AG3980" s="359"/>
      <c r="AH3980" s="359"/>
    </row>
    <row r="3981" spans="28:34" x14ac:dyDescent="0.2">
      <c r="AB3981" s="359"/>
      <c r="AC3981" s="359"/>
      <c r="AD3981" s="359"/>
      <c r="AE3981" s="359"/>
      <c r="AF3981" s="359"/>
      <c r="AG3981" s="359"/>
      <c r="AH3981" s="359"/>
    </row>
    <row r="3982" spans="28:34" x14ac:dyDescent="0.2">
      <c r="AB3982" s="359"/>
      <c r="AC3982" s="359"/>
      <c r="AD3982" s="359"/>
      <c r="AE3982" s="359"/>
      <c r="AF3982" s="359"/>
      <c r="AG3982" s="359"/>
      <c r="AH3982" s="359"/>
    </row>
    <row r="3983" spans="28:34" x14ac:dyDescent="0.2">
      <c r="AB3983" s="359"/>
      <c r="AC3983" s="359"/>
      <c r="AD3983" s="359"/>
      <c r="AE3983" s="359"/>
      <c r="AF3983" s="359"/>
      <c r="AG3983" s="359"/>
      <c r="AH3983" s="359"/>
    </row>
    <row r="3984" spans="28:34" x14ac:dyDescent="0.2">
      <c r="AB3984" s="359"/>
      <c r="AC3984" s="359"/>
      <c r="AD3984" s="359"/>
      <c r="AE3984" s="359"/>
      <c r="AF3984" s="359"/>
      <c r="AG3984" s="359"/>
      <c r="AH3984" s="359"/>
    </row>
    <row r="3985" spans="28:34" x14ac:dyDescent="0.2">
      <c r="AB3985" s="359"/>
      <c r="AC3985" s="359"/>
      <c r="AD3985" s="359"/>
      <c r="AE3985" s="359"/>
      <c r="AF3985" s="359"/>
      <c r="AG3985" s="359"/>
      <c r="AH3985" s="359"/>
    </row>
    <row r="3986" spans="28:34" x14ac:dyDescent="0.2">
      <c r="AB3986" s="359"/>
      <c r="AC3986" s="359"/>
      <c r="AD3986" s="359"/>
      <c r="AE3986" s="359"/>
      <c r="AF3986" s="359"/>
      <c r="AG3986" s="359"/>
      <c r="AH3986" s="359"/>
    </row>
    <row r="3987" spans="28:34" x14ac:dyDescent="0.2">
      <c r="AB3987" s="359"/>
      <c r="AC3987" s="359"/>
      <c r="AD3987" s="359"/>
      <c r="AE3987" s="359"/>
      <c r="AF3987" s="359"/>
      <c r="AG3987" s="359"/>
      <c r="AH3987" s="359"/>
    </row>
    <row r="3988" spans="28:34" x14ac:dyDescent="0.2">
      <c r="AB3988" s="359"/>
      <c r="AC3988" s="359"/>
      <c r="AD3988" s="359"/>
      <c r="AE3988" s="359"/>
      <c r="AF3988" s="359"/>
      <c r="AG3988" s="359"/>
      <c r="AH3988" s="359"/>
    </row>
    <row r="3989" spans="28:34" x14ac:dyDescent="0.2">
      <c r="AB3989" s="359"/>
      <c r="AC3989" s="359"/>
      <c r="AD3989" s="359"/>
      <c r="AE3989" s="359"/>
      <c r="AF3989" s="359"/>
      <c r="AG3989" s="359"/>
      <c r="AH3989" s="359"/>
    </row>
    <row r="3990" spans="28:34" x14ac:dyDescent="0.2">
      <c r="AB3990" s="359"/>
      <c r="AC3990" s="359"/>
      <c r="AD3990" s="359"/>
      <c r="AE3990" s="359"/>
      <c r="AF3990" s="359"/>
      <c r="AG3990" s="359"/>
      <c r="AH3990" s="359"/>
    </row>
    <row r="3991" spans="28:34" x14ac:dyDescent="0.2">
      <c r="AB3991" s="359"/>
      <c r="AC3991" s="359"/>
      <c r="AD3991" s="359"/>
      <c r="AE3991" s="359"/>
      <c r="AF3991" s="359"/>
      <c r="AG3991" s="359"/>
      <c r="AH3991" s="359"/>
    </row>
    <row r="3992" spans="28:34" x14ac:dyDescent="0.2">
      <c r="AB3992" s="359"/>
      <c r="AC3992" s="359"/>
      <c r="AD3992" s="359"/>
      <c r="AE3992" s="359"/>
      <c r="AF3992" s="359"/>
      <c r="AG3992" s="359"/>
      <c r="AH3992" s="359"/>
    </row>
    <row r="3993" spans="28:34" x14ac:dyDescent="0.2">
      <c r="AB3993" s="359"/>
      <c r="AC3993" s="359"/>
      <c r="AD3993" s="359"/>
      <c r="AE3993" s="359"/>
      <c r="AF3993" s="359"/>
      <c r="AG3993" s="359"/>
      <c r="AH3993" s="359"/>
    </row>
    <row r="3994" spans="28:34" x14ac:dyDescent="0.2">
      <c r="AB3994" s="359"/>
      <c r="AC3994" s="359"/>
      <c r="AD3994" s="359"/>
      <c r="AE3994" s="359"/>
      <c r="AF3994" s="359"/>
      <c r="AG3994" s="359"/>
      <c r="AH3994" s="359"/>
    </row>
    <row r="3995" spans="28:34" x14ac:dyDescent="0.2">
      <c r="AB3995" s="359"/>
      <c r="AC3995" s="359"/>
      <c r="AD3995" s="359"/>
      <c r="AE3995" s="359"/>
      <c r="AF3995" s="359"/>
      <c r="AG3995" s="359"/>
      <c r="AH3995" s="359"/>
    </row>
    <row r="3996" spans="28:34" x14ac:dyDescent="0.2">
      <c r="AB3996" s="359"/>
      <c r="AC3996" s="359"/>
      <c r="AD3996" s="359"/>
      <c r="AE3996" s="359"/>
      <c r="AF3996" s="359"/>
      <c r="AG3996" s="359"/>
      <c r="AH3996" s="359"/>
    </row>
    <row r="3997" spans="28:34" x14ac:dyDescent="0.2">
      <c r="AB3997" s="359"/>
      <c r="AC3997" s="359"/>
      <c r="AD3997" s="359"/>
      <c r="AE3997" s="359"/>
      <c r="AF3997" s="359"/>
      <c r="AG3997" s="359"/>
      <c r="AH3997" s="359"/>
    </row>
    <row r="3998" spans="28:34" x14ac:dyDescent="0.2">
      <c r="AB3998" s="359"/>
      <c r="AC3998" s="359"/>
      <c r="AD3998" s="359"/>
      <c r="AE3998" s="359"/>
      <c r="AF3998" s="359"/>
      <c r="AG3998" s="359"/>
      <c r="AH3998" s="359"/>
    </row>
    <row r="3999" spans="28:34" x14ac:dyDescent="0.2">
      <c r="AB3999" s="359"/>
      <c r="AC3999" s="359"/>
      <c r="AD3999" s="359"/>
      <c r="AE3999" s="359"/>
      <c r="AF3999" s="359"/>
      <c r="AG3999" s="359"/>
      <c r="AH3999" s="359"/>
    </row>
    <row r="4000" spans="28:34" x14ac:dyDescent="0.2">
      <c r="AB4000" s="359"/>
      <c r="AC4000" s="359"/>
      <c r="AD4000" s="359"/>
      <c r="AE4000" s="359"/>
      <c r="AF4000" s="359"/>
      <c r="AG4000" s="359"/>
      <c r="AH4000" s="359"/>
    </row>
    <row r="4001" spans="28:34" x14ac:dyDescent="0.2">
      <c r="AB4001" s="359"/>
      <c r="AC4001" s="359"/>
      <c r="AD4001" s="359"/>
      <c r="AE4001" s="359"/>
      <c r="AF4001" s="359"/>
      <c r="AG4001" s="359"/>
      <c r="AH4001" s="359"/>
    </row>
    <row r="4002" spans="28:34" x14ac:dyDescent="0.2">
      <c r="AB4002" s="359"/>
      <c r="AC4002" s="359"/>
      <c r="AD4002" s="359"/>
      <c r="AE4002" s="359"/>
      <c r="AF4002" s="359"/>
      <c r="AG4002" s="359"/>
      <c r="AH4002" s="359"/>
    </row>
    <row r="4003" spans="28:34" x14ac:dyDescent="0.2">
      <c r="AB4003" s="359"/>
      <c r="AC4003" s="359"/>
      <c r="AD4003" s="359"/>
      <c r="AE4003" s="359"/>
      <c r="AF4003" s="359"/>
      <c r="AG4003" s="359"/>
      <c r="AH4003" s="359"/>
    </row>
    <row r="4004" spans="28:34" x14ac:dyDescent="0.2">
      <c r="AB4004" s="359"/>
      <c r="AC4004" s="359"/>
      <c r="AD4004" s="359"/>
      <c r="AE4004" s="359"/>
      <c r="AF4004" s="359"/>
      <c r="AG4004" s="359"/>
      <c r="AH4004" s="359"/>
    </row>
    <row r="4005" spans="28:34" x14ac:dyDescent="0.2">
      <c r="AB4005" s="359"/>
      <c r="AC4005" s="359"/>
      <c r="AD4005" s="359"/>
      <c r="AE4005" s="359"/>
      <c r="AF4005" s="359"/>
      <c r="AG4005" s="359"/>
      <c r="AH4005" s="359"/>
    </row>
    <row r="4006" spans="28:34" x14ac:dyDescent="0.2">
      <c r="AB4006" s="359"/>
      <c r="AC4006" s="359"/>
      <c r="AD4006" s="359"/>
      <c r="AE4006" s="359"/>
      <c r="AF4006" s="359"/>
      <c r="AG4006" s="359"/>
      <c r="AH4006" s="359"/>
    </row>
    <row r="4007" spans="28:34" x14ac:dyDescent="0.2">
      <c r="AB4007" s="359"/>
      <c r="AC4007" s="359"/>
      <c r="AD4007" s="359"/>
      <c r="AE4007" s="359"/>
      <c r="AF4007" s="359"/>
      <c r="AG4007" s="359"/>
      <c r="AH4007" s="359"/>
    </row>
    <row r="4008" spans="28:34" x14ac:dyDescent="0.2">
      <c r="AB4008" s="359"/>
      <c r="AC4008" s="359"/>
      <c r="AD4008" s="359"/>
      <c r="AE4008" s="359"/>
      <c r="AF4008" s="359"/>
      <c r="AG4008" s="359"/>
      <c r="AH4008" s="359"/>
    </row>
    <row r="4009" spans="28:34" x14ac:dyDescent="0.2">
      <c r="AB4009" s="359"/>
      <c r="AC4009" s="359"/>
      <c r="AD4009" s="359"/>
      <c r="AE4009" s="359"/>
      <c r="AF4009" s="359"/>
      <c r="AG4009" s="359"/>
      <c r="AH4009" s="359"/>
    </row>
    <row r="4010" spans="28:34" x14ac:dyDescent="0.2">
      <c r="AB4010" s="359"/>
      <c r="AC4010" s="359"/>
      <c r="AD4010" s="359"/>
      <c r="AE4010" s="359"/>
      <c r="AF4010" s="359"/>
      <c r="AG4010" s="359"/>
      <c r="AH4010" s="359"/>
    </row>
    <row r="4011" spans="28:34" x14ac:dyDescent="0.2">
      <c r="AB4011" s="359"/>
      <c r="AC4011" s="359"/>
      <c r="AD4011" s="359"/>
      <c r="AE4011" s="359"/>
      <c r="AF4011" s="359"/>
      <c r="AG4011" s="359"/>
      <c r="AH4011" s="359"/>
    </row>
    <row r="4012" spans="28:34" x14ac:dyDescent="0.2">
      <c r="AB4012" s="359"/>
      <c r="AC4012" s="359"/>
      <c r="AD4012" s="359"/>
      <c r="AE4012" s="359"/>
      <c r="AF4012" s="359"/>
      <c r="AG4012" s="359"/>
      <c r="AH4012" s="359"/>
    </row>
    <row r="4013" spans="28:34" x14ac:dyDescent="0.2">
      <c r="AB4013" s="359"/>
      <c r="AC4013" s="359"/>
      <c r="AD4013" s="359"/>
      <c r="AE4013" s="359"/>
      <c r="AF4013" s="359"/>
      <c r="AG4013" s="359"/>
      <c r="AH4013" s="359"/>
    </row>
    <row r="4014" spans="28:34" x14ac:dyDescent="0.2">
      <c r="AB4014" s="359"/>
      <c r="AC4014" s="359"/>
      <c r="AD4014" s="359"/>
      <c r="AE4014" s="359"/>
      <c r="AF4014" s="359"/>
      <c r="AG4014" s="359"/>
      <c r="AH4014" s="359"/>
    </row>
    <row r="4015" spans="28:34" x14ac:dyDescent="0.2">
      <c r="AB4015" s="359"/>
      <c r="AC4015" s="359"/>
      <c r="AD4015" s="359"/>
      <c r="AE4015" s="359"/>
      <c r="AF4015" s="359"/>
      <c r="AG4015" s="359"/>
      <c r="AH4015" s="359"/>
    </row>
    <row r="4016" spans="28:34" x14ac:dyDescent="0.2">
      <c r="AB4016" s="359"/>
      <c r="AC4016" s="359"/>
      <c r="AD4016" s="359"/>
      <c r="AE4016" s="359"/>
      <c r="AF4016" s="359"/>
      <c r="AG4016" s="359"/>
      <c r="AH4016" s="359"/>
    </row>
    <row r="4017" spans="28:34" x14ac:dyDescent="0.2">
      <c r="AB4017" s="359"/>
      <c r="AC4017" s="359"/>
      <c r="AD4017" s="359"/>
      <c r="AE4017" s="359"/>
      <c r="AF4017" s="359"/>
      <c r="AG4017" s="359"/>
      <c r="AH4017" s="359"/>
    </row>
    <row r="4018" spans="28:34" x14ac:dyDescent="0.2">
      <c r="AB4018" s="359"/>
      <c r="AC4018" s="359"/>
      <c r="AD4018" s="359"/>
      <c r="AE4018" s="359"/>
      <c r="AF4018" s="359"/>
      <c r="AG4018" s="359"/>
      <c r="AH4018" s="359"/>
    </row>
    <row r="4019" spans="28:34" x14ac:dyDescent="0.2">
      <c r="AB4019" s="359"/>
      <c r="AC4019" s="359"/>
      <c r="AD4019" s="359"/>
      <c r="AE4019" s="359"/>
      <c r="AF4019" s="359"/>
      <c r="AG4019" s="359"/>
      <c r="AH4019" s="359"/>
    </row>
    <row r="4020" spans="28:34" x14ac:dyDescent="0.2">
      <c r="AB4020" s="359"/>
      <c r="AC4020" s="359"/>
      <c r="AD4020" s="359"/>
      <c r="AE4020" s="359"/>
      <c r="AF4020" s="359"/>
      <c r="AG4020" s="359"/>
      <c r="AH4020" s="359"/>
    </row>
    <row r="4021" spans="28:34" x14ac:dyDescent="0.2">
      <c r="AB4021" s="359"/>
      <c r="AC4021" s="359"/>
      <c r="AD4021" s="359"/>
      <c r="AE4021" s="359"/>
      <c r="AF4021" s="359"/>
      <c r="AG4021" s="359"/>
      <c r="AH4021" s="359"/>
    </row>
    <row r="4022" spans="28:34" x14ac:dyDescent="0.2">
      <c r="AB4022" s="359"/>
      <c r="AC4022" s="359"/>
      <c r="AD4022" s="359"/>
      <c r="AE4022" s="359"/>
      <c r="AF4022" s="359"/>
      <c r="AG4022" s="359"/>
      <c r="AH4022" s="359"/>
    </row>
    <row r="4023" spans="28:34" x14ac:dyDescent="0.2">
      <c r="AB4023" s="359"/>
      <c r="AC4023" s="359"/>
      <c r="AD4023" s="359"/>
      <c r="AE4023" s="359"/>
      <c r="AF4023" s="359"/>
      <c r="AG4023" s="359"/>
      <c r="AH4023" s="359"/>
    </row>
    <row r="4024" spans="28:34" x14ac:dyDescent="0.2">
      <c r="AB4024" s="359"/>
      <c r="AC4024" s="359"/>
      <c r="AD4024" s="359"/>
      <c r="AE4024" s="359"/>
      <c r="AF4024" s="359"/>
      <c r="AG4024" s="359"/>
      <c r="AH4024" s="359"/>
    </row>
    <row r="4025" spans="28:34" x14ac:dyDescent="0.2">
      <c r="AB4025" s="359"/>
      <c r="AC4025" s="359"/>
      <c r="AD4025" s="359"/>
      <c r="AE4025" s="359"/>
      <c r="AF4025" s="359"/>
      <c r="AG4025" s="359"/>
      <c r="AH4025" s="359"/>
    </row>
    <row r="4026" spans="28:34" x14ac:dyDescent="0.2">
      <c r="AB4026" s="359"/>
      <c r="AC4026" s="359"/>
      <c r="AD4026" s="359"/>
      <c r="AE4026" s="359"/>
      <c r="AF4026" s="359"/>
      <c r="AG4026" s="359"/>
      <c r="AH4026" s="359"/>
    </row>
    <row r="4027" spans="28:34" x14ac:dyDescent="0.2">
      <c r="AB4027" s="359"/>
      <c r="AC4027" s="359"/>
      <c r="AD4027" s="359"/>
      <c r="AE4027" s="359"/>
      <c r="AF4027" s="359"/>
      <c r="AG4027" s="359"/>
      <c r="AH4027" s="359"/>
    </row>
    <row r="4028" spans="28:34" x14ac:dyDescent="0.2">
      <c r="AB4028" s="359"/>
      <c r="AC4028" s="359"/>
      <c r="AD4028" s="359"/>
      <c r="AE4028" s="359"/>
      <c r="AF4028" s="359"/>
      <c r="AG4028" s="359"/>
      <c r="AH4028" s="359"/>
    </row>
    <row r="4029" spans="28:34" x14ac:dyDescent="0.2">
      <c r="AB4029" s="359"/>
      <c r="AC4029" s="359"/>
      <c r="AD4029" s="359"/>
      <c r="AE4029" s="359"/>
      <c r="AF4029" s="359"/>
      <c r="AG4029" s="359"/>
      <c r="AH4029" s="359"/>
    </row>
    <row r="4030" spans="28:34" x14ac:dyDescent="0.2">
      <c r="AB4030" s="359"/>
      <c r="AC4030" s="359"/>
      <c r="AD4030" s="359"/>
      <c r="AE4030" s="359"/>
      <c r="AF4030" s="359"/>
      <c r="AG4030" s="359"/>
      <c r="AH4030" s="359"/>
    </row>
    <row r="4031" spans="28:34" x14ac:dyDescent="0.2">
      <c r="AB4031" s="359"/>
      <c r="AC4031" s="359"/>
      <c r="AD4031" s="359"/>
      <c r="AE4031" s="359"/>
      <c r="AF4031" s="359"/>
      <c r="AG4031" s="359"/>
      <c r="AH4031" s="359"/>
    </row>
    <row r="4032" spans="28:34" x14ac:dyDescent="0.2">
      <c r="AB4032" s="359"/>
      <c r="AC4032" s="359"/>
      <c r="AD4032" s="359"/>
      <c r="AE4032" s="359"/>
      <c r="AF4032" s="359"/>
      <c r="AG4032" s="359"/>
      <c r="AH4032" s="359"/>
    </row>
    <row r="4033" spans="28:34" x14ac:dyDescent="0.2">
      <c r="AB4033" s="359"/>
      <c r="AC4033" s="359"/>
      <c r="AD4033" s="359"/>
      <c r="AE4033" s="359"/>
      <c r="AF4033" s="359"/>
      <c r="AG4033" s="359"/>
      <c r="AH4033" s="359"/>
    </row>
    <row r="4034" spans="28:34" x14ac:dyDescent="0.2">
      <c r="AB4034" s="359"/>
      <c r="AC4034" s="359"/>
      <c r="AD4034" s="359"/>
      <c r="AE4034" s="359"/>
      <c r="AF4034" s="359"/>
      <c r="AG4034" s="359"/>
      <c r="AH4034" s="359"/>
    </row>
    <row r="4035" spans="28:34" x14ac:dyDescent="0.2">
      <c r="AB4035" s="359"/>
      <c r="AC4035" s="359"/>
      <c r="AD4035" s="359"/>
      <c r="AE4035" s="359"/>
      <c r="AF4035" s="359"/>
      <c r="AG4035" s="359"/>
      <c r="AH4035" s="359"/>
    </row>
    <row r="4036" spans="28:34" x14ac:dyDescent="0.2">
      <c r="AB4036" s="359"/>
      <c r="AC4036" s="359"/>
      <c r="AD4036" s="359"/>
      <c r="AE4036" s="359"/>
      <c r="AF4036" s="359"/>
      <c r="AG4036" s="359"/>
      <c r="AH4036" s="359"/>
    </row>
    <row r="4037" spans="28:34" x14ac:dyDescent="0.2">
      <c r="AB4037" s="359"/>
      <c r="AC4037" s="359"/>
      <c r="AD4037" s="359"/>
      <c r="AE4037" s="359"/>
      <c r="AF4037" s="359"/>
      <c r="AG4037" s="359"/>
      <c r="AH4037" s="359"/>
    </row>
    <row r="4038" spans="28:34" x14ac:dyDescent="0.2">
      <c r="AB4038" s="359"/>
      <c r="AC4038" s="359"/>
      <c r="AD4038" s="359"/>
      <c r="AE4038" s="359"/>
      <c r="AF4038" s="359"/>
      <c r="AG4038" s="359"/>
      <c r="AH4038" s="359"/>
    </row>
    <row r="4039" spans="28:34" x14ac:dyDescent="0.2">
      <c r="AB4039" s="359"/>
      <c r="AC4039" s="359"/>
      <c r="AD4039" s="359"/>
      <c r="AE4039" s="359"/>
      <c r="AF4039" s="359"/>
      <c r="AG4039" s="359"/>
      <c r="AH4039" s="359"/>
    </row>
    <row r="4040" spans="28:34" x14ac:dyDescent="0.2">
      <c r="AB4040" s="359"/>
      <c r="AC4040" s="359"/>
      <c r="AD4040" s="359"/>
      <c r="AE4040" s="359"/>
      <c r="AF4040" s="359"/>
      <c r="AG4040" s="359"/>
      <c r="AH4040" s="359"/>
    </row>
    <row r="4041" spans="28:34" x14ac:dyDescent="0.2">
      <c r="AB4041" s="359"/>
      <c r="AC4041" s="359"/>
      <c r="AD4041" s="359"/>
      <c r="AE4041" s="359"/>
      <c r="AF4041" s="359"/>
      <c r="AG4041" s="359"/>
      <c r="AH4041" s="359"/>
    </row>
    <row r="4042" spans="28:34" x14ac:dyDescent="0.2">
      <c r="AB4042" s="359"/>
      <c r="AC4042" s="359"/>
      <c r="AD4042" s="359"/>
      <c r="AE4042" s="359"/>
      <c r="AF4042" s="359"/>
      <c r="AG4042" s="359"/>
      <c r="AH4042" s="359"/>
    </row>
    <row r="4043" spans="28:34" x14ac:dyDescent="0.2">
      <c r="AB4043" s="359"/>
      <c r="AC4043" s="359"/>
      <c r="AD4043" s="359"/>
      <c r="AE4043" s="359"/>
      <c r="AF4043" s="359"/>
      <c r="AG4043" s="359"/>
      <c r="AH4043" s="359"/>
    </row>
    <row r="4044" spans="28:34" x14ac:dyDescent="0.2">
      <c r="AB4044" s="359"/>
      <c r="AC4044" s="359"/>
      <c r="AD4044" s="359"/>
      <c r="AE4044" s="359"/>
      <c r="AF4044" s="359"/>
      <c r="AG4044" s="359"/>
      <c r="AH4044" s="359"/>
    </row>
    <row r="4045" spans="28:34" x14ac:dyDescent="0.2">
      <c r="AB4045" s="359"/>
      <c r="AC4045" s="359"/>
      <c r="AD4045" s="359"/>
      <c r="AE4045" s="359"/>
      <c r="AF4045" s="359"/>
      <c r="AG4045" s="359"/>
      <c r="AH4045" s="359"/>
    </row>
    <row r="4046" spans="28:34" x14ac:dyDescent="0.2">
      <c r="AB4046" s="359"/>
      <c r="AC4046" s="359"/>
      <c r="AD4046" s="359"/>
      <c r="AE4046" s="359"/>
      <c r="AF4046" s="359"/>
      <c r="AG4046" s="359"/>
      <c r="AH4046" s="359"/>
    </row>
    <row r="4047" spans="28:34" x14ac:dyDescent="0.2">
      <c r="AB4047" s="359"/>
      <c r="AC4047" s="359"/>
      <c r="AD4047" s="359"/>
      <c r="AE4047" s="359"/>
      <c r="AF4047" s="359"/>
      <c r="AG4047" s="359"/>
      <c r="AH4047" s="359"/>
    </row>
    <row r="4048" spans="28:34" x14ac:dyDescent="0.2">
      <c r="AB4048" s="359"/>
      <c r="AC4048" s="359"/>
      <c r="AD4048" s="359"/>
      <c r="AE4048" s="359"/>
      <c r="AF4048" s="359"/>
      <c r="AG4048" s="359"/>
      <c r="AH4048" s="359"/>
    </row>
    <row r="4049" spans="28:34" x14ac:dyDescent="0.2">
      <c r="AB4049" s="359"/>
      <c r="AC4049" s="359"/>
      <c r="AD4049" s="359"/>
      <c r="AE4049" s="359"/>
      <c r="AF4049" s="359"/>
      <c r="AG4049" s="359"/>
      <c r="AH4049" s="359"/>
    </row>
    <row r="4050" spans="28:34" x14ac:dyDescent="0.2">
      <c r="AB4050" s="359"/>
      <c r="AC4050" s="359"/>
      <c r="AD4050" s="359"/>
      <c r="AE4050" s="359"/>
      <c r="AF4050" s="359"/>
      <c r="AG4050" s="359"/>
      <c r="AH4050" s="359"/>
    </row>
    <row r="4051" spans="28:34" x14ac:dyDescent="0.2">
      <c r="AB4051" s="359"/>
      <c r="AC4051" s="359"/>
      <c r="AD4051" s="359"/>
      <c r="AE4051" s="359"/>
      <c r="AF4051" s="359"/>
      <c r="AG4051" s="359"/>
      <c r="AH4051" s="359"/>
    </row>
    <row r="4052" spans="28:34" x14ac:dyDescent="0.2">
      <c r="AB4052" s="359"/>
      <c r="AC4052" s="359"/>
      <c r="AD4052" s="359"/>
      <c r="AE4052" s="359"/>
      <c r="AF4052" s="359"/>
      <c r="AG4052" s="359"/>
      <c r="AH4052" s="359"/>
    </row>
    <row r="4053" spans="28:34" x14ac:dyDescent="0.2">
      <c r="AB4053" s="359"/>
      <c r="AC4053" s="359"/>
      <c r="AD4053" s="359"/>
      <c r="AE4053" s="359"/>
      <c r="AF4053" s="359"/>
      <c r="AG4053" s="359"/>
      <c r="AH4053" s="359"/>
    </row>
    <row r="4054" spans="28:34" x14ac:dyDescent="0.2">
      <c r="AB4054" s="359"/>
      <c r="AC4054" s="359"/>
      <c r="AD4054" s="359"/>
      <c r="AE4054" s="359"/>
      <c r="AF4054" s="359"/>
      <c r="AG4054" s="359"/>
      <c r="AH4054" s="359"/>
    </row>
    <row r="4055" spans="28:34" x14ac:dyDescent="0.2">
      <c r="AB4055" s="359"/>
      <c r="AC4055" s="359"/>
      <c r="AD4055" s="359"/>
      <c r="AE4055" s="359"/>
      <c r="AF4055" s="359"/>
      <c r="AG4055" s="359"/>
      <c r="AH4055" s="359"/>
    </row>
    <row r="4056" spans="28:34" x14ac:dyDescent="0.2">
      <c r="AB4056" s="359"/>
      <c r="AC4056" s="359"/>
      <c r="AD4056" s="359"/>
      <c r="AE4056" s="359"/>
      <c r="AF4056" s="359"/>
      <c r="AG4056" s="359"/>
      <c r="AH4056" s="359"/>
    </row>
    <row r="4057" spans="28:34" x14ac:dyDescent="0.2">
      <c r="AB4057" s="359"/>
      <c r="AC4057" s="359"/>
      <c r="AD4057" s="359"/>
      <c r="AE4057" s="359"/>
      <c r="AF4057" s="359"/>
      <c r="AG4057" s="359"/>
      <c r="AH4057" s="359"/>
    </row>
    <row r="4058" spans="28:34" x14ac:dyDescent="0.2">
      <c r="AB4058" s="359"/>
      <c r="AC4058" s="359"/>
      <c r="AD4058" s="359"/>
      <c r="AE4058" s="359"/>
      <c r="AF4058" s="359"/>
      <c r="AG4058" s="359"/>
      <c r="AH4058" s="359"/>
    </row>
    <row r="4059" spans="28:34" x14ac:dyDescent="0.2">
      <c r="AB4059" s="359"/>
      <c r="AC4059" s="359"/>
      <c r="AD4059" s="359"/>
      <c r="AE4059" s="359"/>
      <c r="AF4059" s="359"/>
      <c r="AG4059" s="359"/>
      <c r="AH4059" s="359"/>
    </row>
    <row r="4060" spans="28:34" x14ac:dyDescent="0.2">
      <c r="AB4060" s="359"/>
      <c r="AC4060" s="359"/>
      <c r="AD4060" s="359"/>
      <c r="AE4060" s="359"/>
      <c r="AF4060" s="359"/>
      <c r="AG4060" s="359"/>
      <c r="AH4060" s="359"/>
    </row>
    <row r="4061" spans="28:34" x14ac:dyDescent="0.2">
      <c r="AB4061" s="359"/>
      <c r="AC4061" s="359"/>
      <c r="AD4061" s="359"/>
      <c r="AE4061" s="359"/>
      <c r="AF4061" s="359"/>
      <c r="AG4061" s="359"/>
      <c r="AH4061" s="359"/>
    </row>
    <row r="4062" spans="28:34" x14ac:dyDescent="0.2">
      <c r="AB4062" s="359"/>
      <c r="AC4062" s="359"/>
      <c r="AD4062" s="359"/>
      <c r="AE4062" s="359"/>
      <c r="AF4062" s="359"/>
      <c r="AG4062" s="359"/>
      <c r="AH4062" s="359"/>
    </row>
    <row r="4063" spans="28:34" x14ac:dyDescent="0.2">
      <c r="AB4063" s="359"/>
      <c r="AC4063" s="359"/>
      <c r="AD4063" s="359"/>
      <c r="AE4063" s="359"/>
      <c r="AF4063" s="359"/>
      <c r="AG4063" s="359"/>
      <c r="AH4063" s="359"/>
    </row>
    <row r="4064" spans="28:34" x14ac:dyDescent="0.2">
      <c r="AB4064" s="359"/>
      <c r="AC4064" s="359"/>
      <c r="AD4064" s="359"/>
      <c r="AE4064" s="359"/>
      <c r="AF4064" s="359"/>
      <c r="AG4064" s="359"/>
      <c r="AH4064" s="359"/>
    </row>
    <row r="4065" spans="28:34" x14ac:dyDescent="0.2">
      <c r="AB4065" s="359"/>
      <c r="AC4065" s="359"/>
      <c r="AD4065" s="359"/>
      <c r="AE4065" s="359"/>
      <c r="AF4065" s="359"/>
      <c r="AG4065" s="359"/>
      <c r="AH4065" s="359"/>
    </row>
    <row r="4066" spans="28:34" x14ac:dyDescent="0.2">
      <c r="AB4066" s="359"/>
      <c r="AC4066" s="359"/>
      <c r="AD4066" s="359"/>
      <c r="AE4066" s="359"/>
      <c r="AF4066" s="359"/>
      <c r="AG4066" s="359"/>
      <c r="AH4066" s="359"/>
    </row>
    <row r="4067" spans="28:34" x14ac:dyDescent="0.2">
      <c r="AB4067" s="359"/>
      <c r="AC4067" s="359"/>
      <c r="AD4067" s="359"/>
      <c r="AE4067" s="359"/>
      <c r="AF4067" s="359"/>
      <c r="AG4067" s="359"/>
      <c r="AH4067" s="359"/>
    </row>
    <row r="4068" spans="28:34" x14ac:dyDescent="0.2">
      <c r="AB4068" s="359"/>
      <c r="AC4068" s="359"/>
      <c r="AD4068" s="359"/>
      <c r="AE4068" s="359"/>
      <c r="AF4068" s="359"/>
      <c r="AG4068" s="359"/>
      <c r="AH4068" s="359"/>
    </row>
    <row r="4069" spans="28:34" x14ac:dyDescent="0.2">
      <c r="AB4069" s="359"/>
      <c r="AC4069" s="359"/>
      <c r="AD4069" s="359"/>
      <c r="AE4069" s="359"/>
      <c r="AF4069" s="359"/>
      <c r="AG4069" s="359"/>
      <c r="AH4069" s="359"/>
    </row>
    <row r="4070" spans="28:34" x14ac:dyDescent="0.2">
      <c r="AB4070" s="359"/>
      <c r="AC4070" s="359"/>
      <c r="AD4070" s="359"/>
      <c r="AE4070" s="359"/>
      <c r="AF4070" s="359"/>
      <c r="AG4070" s="359"/>
      <c r="AH4070" s="359"/>
    </row>
    <row r="4071" spans="28:34" x14ac:dyDescent="0.2">
      <c r="AB4071" s="359"/>
      <c r="AC4071" s="359"/>
      <c r="AD4071" s="359"/>
      <c r="AE4071" s="359"/>
      <c r="AF4071" s="359"/>
      <c r="AG4071" s="359"/>
      <c r="AH4071" s="359"/>
    </row>
    <row r="4072" spans="28:34" x14ac:dyDescent="0.2">
      <c r="AB4072" s="359"/>
      <c r="AC4072" s="359"/>
      <c r="AD4072" s="359"/>
      <c r="AE4072" s="359"/>
      <c r="AF4072" s="359"/>
      <c r="AG4072" s="359"/>
      <c r="AH4072" s="359"/>
    </row>
    <row r="4073" spans="28:34" x14ac:dyDescent="0.2">
      <c r="AB4073" s="359"/>
      <c r="AC4073" s="359"/>
      <c r="AD4073" s="359"/>
      <c r="AE4073" s="359"/>
      <c r="AF4073" s="359"/>
      <c r="AG4073" s="359"/>
      <c r="AH4073" s="359"/>
    </row>
    <row r="4074" spans="28:34" x14ac:dyDescent="0.2">
      <c r="AB4074" s="359"/>
      <c r="AC4074" s="359"/>
      <c r="AD4074" s="359"/>
      <c r="AE4074" s="359"/>
      <c r="AF4074" s="359"/>
      <c r="AG4074" s="359"/>
      <c r="AH4074" s="359"/>
    </row>
    <row r="4075" spans="28:34" x14ac:dyDescent="0.2">
      <c r="AB4075" s="359"/>
      <c r="AC4075" s="359"/>
      <c r="AD4075" s="359"/>
      <c r="AE4075" s="359"/>
      <c r="AF4075" s="359"/>
      <c r="AG4075" s="359"/>
      <c r="AH4075" s="359"/>
    </row>
    <row r="4076" spans="28:34" x14ac:dyDescent="0.2">
      <c r="AB4076" s="359"/>
      <c r="AC4076" s="359"/>
      <c r="AD4076" s="359"/>
      <c r="AE4076" s="359"/>
      <c r="AF4076" s="359"/>
      <c r="AG4076" s="359"/>
      <c r="AH4076" s="359"/>
    </row>
    <row r="4077" spans="28:34" x14ac:dyDescent="0.2">
      <c r="AB4077" s="359"/>
      <c r="AC4077" s="359"/>
      <c r="AD4077" s="359"/>
      <c r="AE4077" s="359"/>
      <c r="AF4077" s="359"/>
      <c r="AG4077" s="359"/>
      <c r="AH4077" s="359"/>
    </row>
    <row r="4078" spans="28:34" x14ac:dyDescent="0.2">
      <c r="AB4078" s="359"/>
      <c r="AC4078" s="359"/>
      <c r="AD4078" s="359"/>
      <c r="AE4078" s="359"/>
      <c r="AF4078" s="359"/>
      <c r="AG4078" s="359"/>
      <c r="AH4078" s="359"/>
    </row>
    <row r="4079" spans="28:34" x14ac:dyDescent="0.2">
      <c r="AB4079" s="359"/>
      <c r="AC4079" s="359"/>
      <c r="AD4079" s="359"/>
      <c r="AE4079" s="359"/>
      <c r="AF4079" s="359"/>
      <c r="AG4079" s="359"/>
      <c r="AH4079" s="359"/>
    </row>
    <row r="4080" spans="28:34" x14ac:dyDescent="0.2">
      <c r="AB4080" s="359"/>
      <c r="AC4080" s="359"/>
      <c r="AD4080" s="359"/>
      <c r="AE4080" s="359"/>
      <c r="AF4080" s="359"/>
      <c r="AG4080" s="359"/>
      <c r="AH4080" s="359"/>
    </row>
    <row r="4081" spans="28:34" x14ac:dyDescent="0.2">
      <c r="AB4081" s="359"/>
      <c r="AC4081" s="359"/>
      <c r="AD4081" s="359"/>
      <c r="AE4081" s="359"/>
      <c r="AF4081" s="359"/>
      <c r="AG4081" s="359"/>
      <c r="AH4081" s="359"/>
    </row>
    <row r="4082" spans="28:34" x14ac:dyDescent="0.2">
      <c r="AB4082" s="359"/>
      <c r="AC4082" s="359"/>
      <c r="AD4082" s="359"/>
      <c r="AE4082" s="359"/>
      <c r="AF4082" s="359"/>
      <c r="AG4082" s="359"/>
      <c r="AH4082" s="359"/>
    </row>
    <row r="4083" spans="28:34" x14ac:dyDescent="0.2">
      <c r="AB4083" s="359"/>
      <c r="AC4083" s="359"/>
      <c r="AD4083" s="359"/>
      <c r="AE4083" s="359"/>
      <c r="AF4083" s="359"/>
      <c r="AG4083" s="359"/>
      <c r="AH4083" s="359"/>
    </row>
    <row r="4084" spans="28:34" x14ac:dyDescent="0.2">
      <c r="AB4084" s="359"/>
      <c r="AC4084" s="359"/>
      <c r="AD4084" s="359"/>
      <c r="AE4084" s="359"/>
      <c r="AF4084" s="359"/>
      <c r="AG4084" s="359"/>
      <c r="AH4084" s="359"/>
    </row>
    <row r="4085" spans="28:34" x14ac:dyDescent="0.2">
      <c r="AB4085" s="359"/>
      <c r="AC4085" s="359"/>
      <c r="AD4085" s="359"/>
      <c r="AE4085" s="359"/>
      <c r="AF4085" s="359"/>
      <c r="AG4085" s="359"/>
      <c r="AH4085" s="359"/>
    </row>
    <row r="4086" spans="28:34" x14ac:dyDescent="0.2">
      <c r="AB4086" s="359"/>
      <c r="AC4086" s="359"/>
      <c r="AD4086" s="359"/>
      <c r="AE4086" s="359"/>
      <c r="AF4086" s="359"/>
      <c r="AG4086" s="359"/>
      <c r="AH4086" s="359"/>
    </row>
    <row r="4087" spans="28:34" x14ac:dyDescent="0.2">
      <c r="AB4087" s="359"/>
      <c r="AC4087" s="359"/>
      <c r="AD4087" s="359"/>
      <c r="AE4087" s="359"/>
      <c r="AF4087" s="359"/>
      <c r="AG4087" s="359"/>
      <c r="AH4087" s="359"/>
    </row>
    <row r="4088" spans="28:34" x14ac:dyDescent="0.2">
      <c r="AB4088" s="359"/>
      <c r="AC4088" s="359"/>
      <c r="AD4088" s="359"/>
      <c r="AE4088" s="359"/>
      <c r="AF4088" s="359"/>
      <c r="AG4088" s="359"/>
      <c r="AH4088" s="359"/>
    </row>
    <row r="4089" spans="28:34" x14ac:dyDescent="0.2">
      <c r="AB4089" s="359"/>
      <c r="AC4089" s="359"/>
      <c r="AD4089" s="359"/>
      <c r="AE4089" s="359"/>
      <c r="AF4089" s="359"/>
      <c r="AG4089" s="359"/>
      <c r="AH4089" s="359"/>
    </row>
    <row r="4090" spans="28:34" x14ac:dyDescent="0.2">
      <c r="AB4090" s="359"/>
      <c r="AC4090" s="359"/>
      <c r="AD4090" s="359"/>
      <c r="AE4090" s="359"/>
      <c r="AF4090" s="359"/>
      <c r="AG4090" s="359"/>
      <c r="AH4090" s="359"/>
    </row>
    <row r="4091" spans="28:34" x14ac:dyDescent="0.2">
      <c r="AB4091" s="359"/>
      <c r="AC4091" s="359"/>
      <c r="AD4091" s="359"/>
      <c r="AE4091" s="359"/>
      <c r="AF4091" s="359"/>
      <c r="AG4091" s="359"/>
      <c r="AH4091" s="359"/>
    </row>
    <row r="4092" spans="28:34" x14ac:dyDescent="0.2">
      <c r="AB4092" s="359"/>
      <c r="AC4092" s="359"/>
      <c r="AD4092" s="359"/>
      <c r="AE4092" s="359"/>
      <c r="AF4092" s="359"/>
      <c r="AG4092" s="359"/>
      <c r="AH4092" s="359"/>
    </row>
    <row r="4093" spans="28:34" x14ac:dyDescent="0.2">
      <c r="AB4093" s="359"/>
      <c r="AC4093" s="359"/>
      <c r="AD4093" s="359"/>
      <c r="AE4093" s="359"/>
      <c r="AF4093" s="359"/>
      <c r="AG4093" s="359"/>
      <c r="AH4093" s="359"/>
    </row>
    <row r="4094" spans="28:34" x14ac:dyDescent="0.2">
      <c r="AB4094" s="359"/>
      <c r="AC4094" s="359"/>
      <c r="AD4094" s="359"/>
      <c r="AE4094" s="359"/>
      <c r="AF4094" s="359"/>
      <c r="AG4094" s="359"/>
      <c r="AH4094" s="359"/>
    </row>
    <row r="4095" spans="28:34" x14ac:dyDescent="0.2">
      <c r="AB4095" s="359"/>
      <c r="AC4095" s="359"/>
      <c r="AD4095" s="359"/>
      <c r="AE4095" s="359"/>
      <c r="AF4095" s="359"/>
      <c r="AG4095" s="359"/>
      <c r="AH4095" s="359"/>
    </row>
    <row r="4096" spans="28:34" x14ac:dyDescent="0.2">
      <c r="AB4096" s="359"/>
      <c r="AC4096" s="359"/>
      <c r="AD4096" s="359"/>
      <c r="AE4096" s="359"/>
      <c r="AF4096" s="359"/>
      <c r="AG4096" s="359"/>
      <c r="AH4096" s="359"/>
    </row>
    <row r="4097" spans="28:34" x14ac:dyDescent="0.2">
      <c r="AB4097" s="359"/>
      <c r="AC4097" s="359"/>
      <c r="AD4097" s="359"/>
      <c r="AE4097" s="359"/>
      <c r="AF4097" s="359"/>
      <c r="AG4097" s="359"/>
      <c r="AH4097" s="359"/>
    </row>
    <row r="4098" spans="28:34" x14ac:dyDescent="0.2">
      <c r="AB4098" s="359"/>
      <c r="AC4098" s="359"/>
      <c r="AD4098" s="359"/>
      <c r="AE4098" s="359"/>
      <c r="AF4098" s="359"/>
      <c r="AG4098" s="359"/>
      <c r="AH4098" s="359"/>
    </row>
    <row r="4099" spans="28:34" x14ac:dyDescent="0.2">
      <c r="AB4099" s="359"/>
      <c r="AC4099" s="359"/>
      <c r="AD4099" s="359"/>
      <c r="AE4099" s="359"/>
      <c r="AF4099" s="359"/>
      <c r="AG4099" s="359"/>
      <c r="AH4099" s="359"/>
    </row>
    <row r="4100" spans="28:34" x14ac:dyDescent="0.2">
      <c r="AB4100" s="359"/>
      <c r="AC4100" s="359"/>
      <c r="AD4100" s="359"/>
      <c r="AE4100" s="359"/>
      <c r="AF4100" s="359"/>
      <c r="AG4100" s="359"/>
      <c r="AH4100" s="359"/>
    </row>
    <row r="4101" spans="28:34" x14ac:dyDescent="0.2">
      <c r="AB4101" s="359"/>
      <c r="AC4101" s="359"/>
      <c r="AD4101" s="359"/>
      <c r="AE4101" s="359"/>
      <c r="AF4101" s="359"/>
      <c r="AG4101" s="359"/>
      <c r="AH4101" s="359"/>
    </row>
    <row r="4102" spans="28:34" x14ac:dyDescent="0.2">
      <c r="AB4102" s="359"/>
      <c r="AC4102" s="359"/>
      <c r="AD4102" s="359"/>
      <c r="AE4102" s="359"/>
      <c r="AF4102" s="359"/>
      <c r="AG4102" s="359"/>
      <c r="AH4102" s="359"/>
    </row>
    <row r="4103" spans="28:34" x14ac:dyDescent="0.2">
      <c r="AB4103" s="359"/>
      <c r="AC4103" s="359"/>
      <c r="AD4103" s="359"/>
      <c r="AE4103" s="359"/>
      <c r="AF4103" s="359"/>
      <c r="AG4103" s="359"/>
      <c r="AH4103" s="359"/>
    </row>
    <row r="4104" spans="28:34" x14ac:dyDescent="0.2">
      <c r="AB4104" s="359"/>
      <c r="AC4104" s="359"/>
      <c r="AD4104" s="359"/>
      <c r="AE4104" s="359"/>
      <c r="AF4104" s="359"/>
      <c r="AG4104" s="359"/>
      <c r="AH4104" s="359"/>
    </row>
    <row r="4105" spans="28:34" x14ac:dyDescent="0.2">
      <c r="AB4105" s="359"/>
      <c r="AC4105" s="359"/>
      <c r="AD4105" s="359"/>
      <c r="AE4105" s="359"/>
      <c r="AF4105" s="359"/>
      <c r="AG4105" s="359"/>
      <c r="AH4105" s="359"/>
    </row>
    <row r="4106" spans="28:34" x14ac:dyDescent="0.2">
      <c r="AB4106" s="359"/>
      <c r="AC4106" s="359"/>
      <c r="AD4106" s="359"/>
      <c r="AE4106" s="359"/>
      <c r="AF4106" s="359"/>
      <c r="AG4106" s="359"/>
      <c r="AH4106" s="359"/>
    </row>
    <row r="4107" spans="28:34" x14ac:dyDescent="0.2">
      <c r="AB4107" s="359"/>
      <c r="AC4107" s="359"/>
      <c r="AD4107" s="359"/>
      <c r="AE4107" s="359"/>
      <c r="AF4107" s="359"/>
      <c r="AG4107" s="359"/>
      <c r="AH4107" s="359"/>
    </row>
    <row r="4108" spans="28:34" x14ac:dyDescent="0.2">
      <c r="AB4108" s="359"/>
      <c r="AC4108" s="359"/>
      <c r="AD4108" s="359"/>
      <c r="AE4108" s="359"/>
      <c r="AF4108" s="359"/>
      <c r="AG4108" s="359"/>
      <c r="AH4108" s="359"/>
    </row>
    <row r="4109" spans="28:34" x14ac:dyDescent="0.2">
      <c r="AB4109" s="359"/>
      <c r="AC4109" s="359"/>
      <c r="AD4109" s="359"/>
      <c r="AE4109" s="359"/>
      <c r="AF4109" s="359"/>
      <c r="AG4109" s="359"/>
      <c r="AH4109" s="359"/>
    </row>
    <row r="4110" spans="28:34" x14ac:dyDescent="0.2">
      <c r="AB4110" s="359"/>
      <c r="AC4110" s="359"/>
      <c r="AD4110" s="359"/>
      <c r="AE4110" s="359"/>
      <c r="AF4110" s="359"/>
      <c r="AG4110" s="359"/>
      <c r="AH4110" s="359"/>
    </row>
    <row r="4111" spans="28:34" x14ac:dyDescent="0.2">
      <c r="AB4111" s="359"/>
      <c r="AC4111" s="359"/>
      <c r="AD4111" s="359"/>
      <c r="AE4111" s="359"/>
      <c r="AF4111" s="359"/>
      <c r="AG4111" s="359"/>
      <c r="AH4111" s="359"/>
    </row>
    <row r="4112" spans="28:34" x14ac:dyDescent="0.2">
      <c r="AB4112" s="359"/>
      <c r="AC4112" s="359"/>
      <c r="AD4112" s="359"/>
      <c r="AE4112" s="359"/>
      <c r="AF4112" s="359"/>
      <c r="AG4112" s="359"/>
      <c r="AH4112" s="359"/>
    </row>
    <row r="4113" spans="28:34" x14ac:dyDescent="0.2">
      <c r="AB4113" s="359"/>
      <c r="AC4113" s="359"/>
      <c r="AD4113" s="359"/>
      <c r="AE4113" s="359"/>
      <c r="AF4113" s="359"/>
      <c r="AG4113" s="359"/>
      <c r="AH4113" s="359"/>
    </row>
    <row r="4114" spans="28:34" x14ac:dyDescent="0.2">
      <c r="AB4114" s="359"/>
      <c r="AC4114" s="359"/>
      <c r="AD4114" s="359"/>
      <c r="AE4114" s="359"/>
      <c r="AF4114" s="359"/>
      <c r="AG4114" s="359"/>
      <c r="AH4114" s="359"/>
    </row>
    <row r="4115" spans="28:34" x14ac:dyDescent="0.2">
      <c r="AB4115" s="359"/>
      <c r="AC4115" s="359"/>
      <c r="AD4115" s="359"/>
      <c r="AE4115" s="359"/>
      <c r="AF4115" s="359"/>
      <c r="AG4115" s="359"/>
      <c r="AH4115" s="359"/>
    </row>
    <row r="4116" spans="28:34" x14ac:dyDescent="0.2">
      <c r="AB4116" s="359"/>
      <c r="AC4116" s="359"/>
      <c r="AD4116" s="359"/>
      <c r="AE4116" s="359"/>
      <c r="AF4116" s="359"/>
      <c r="AG4116" s="359"/>
      <c r="AH4116" s="359"/>
    </row>
    <row r="4117" spans="28:34" x14ac:dyDescent="0.2">
      <c r="AB4117" s="359"/>
      <c r="AC4117" s="359"/>
      <c r="AD4117" s="359"/>
      <c r="AE4117" s="359"/>
      <c r="AF4117" s="359"/>
      <c r="AG4117" s="359"/>
      <c r="AH4117" s="359"/>
    </row>
    <row r="4118" spans="28:34" x14ac:dyDescent="0.2">
      <c r="AB4118" s="359"/>
      <c r="AC4118" s="359"/>
      <c r="AD4118" s="359"/>
      <c r="AE4118" s="359"/>
      <c r="AF4118" s="359"/>
      <c r="AG4118" s="359"/>
      <c r="AH4118" s="359"/>
    </row>
    <row r="4119" spans="28:34" x14ac:dyDescent="0.2">
      <c r="AB4119" s="359"/>
      <c r="AC4119" s="359"/>
      <c r="AD4119" s="359"/>
      <c r="AE4119" s="359"/>
      <c r="AF4119" s="359"/>
      <c r="AG4119" s="359"/>
      <c r="AH4119" s="359"/>
    </row>
    <row r="4120" spans="28:34" x14ac:dyDescent="0.2">
      <c r="AB4120" s="359"/>
      <c r="AC4120" s="359"/>
      <c r="AD4120" s="359"/>
      <c r="AE4120" s="359"/>
      <c r="AF4120" s="359"/>
      <c r="AG4120" s="359"/>
      <c r="AH4120" s="359"/>
    </row>
    <row r="4121" spans="28:34" x14ac:dyDescent="0.2">
      <c r="AB4121" s="359"/>
      <c r="AC4121" s="359"/>
      <c r="AD4121" s="359"/>
      <c r="AE4121" s="359"/>
      <c r="AF4121" s="359"/>
      <c r="AG4121" s="359"/>
      <c r="AH4121" s="359"/>
    </row>
    <row r="4122" spans="28:34" x14ac:dyDescent="0.2">
      <c r="AB4122" s="359"/>
      <c r="AC4122" s="359"/>
      <c r="AD4122" s="359"/>
      <c r="AE4122" s="359"/>
      <c r="AF4122" s="359"/>
      <c r="AG4122" s="359"/>
      <c r="AH4122" s="359"/>
    </row>
    <row r="4123" spans="28:34" x14ac:dyDescent="0.2">
      <c r="AB4123" s="359"/>
      <c r="AC4123" s="359"/>
      <c r="AD4123" s="359"/>
      <c r="AE4123" s="359"/>
      <c r="AF4123" s="359"/>
      <c r="AG4123" s="359"/>
      <c r="AH4123" s="359"/>
    </row>
    <row r="4124" spans="28:34" x14ac:dyDescent="0.2">
      <c r="AB4124" s="359"/>
      <c r="AC4124" s="359"/>
      <c r="AD4124" s="359"/>
      <c r="AE4124" s="359"/>
      <c r="AF4124" s="359"/>
      <c r="AG4124" s="359"/>
      <c r="AH4124" s="359"/>
    </row>
    <row r="4125" spans="28:34" x14ac:dyDescent="0.2">
      <c r="AB4125" s="359"/>
      <c r="AC4125" s="359"/>
      <c r="AD4125" s="359"/>
      <c r="AE4125" s="359"/>
      <c r="AF4125" s="359"/>
      <c r="AG4125" s="359"/>
      <c r="AH4125" s="359"/>
    </row>
    <row r="4126" spans="28:34" x14ac:dyDescent="0.2">
      <c r="AB4126" s="359"/>
      <c r="AC4126" s="359"/>
      <c r="AD4126" s="359"/>
      <c r="AE4126" s="359"/>
      <c r="AF4126" s="359"/>
      <c r="AG4126" s="359"/>
      <c r="AH4126" s="359"/>
    </row>
    <row r="4127" spans="28:34" x14ac:dyDescent="0.2">
      <c r="AB4127" s="359"/>
      <c r="AC4127" s="359"/>
      <c r="AD4127" s="359"/>
      <c r="AE4127" s="359"/>
      <c r="AF4127" s="359"/>
      <c r="AG4127" s="359"/>
      <c r="AH4127" s="359"/>
    </row>
    <row r="4128" spans="28:34" x14ac:dyDescent="0.2">
      <c r="AB4128" s="359"/>
      <c r="AC4128" s="359"/>
      <c r="AD4128" s="359"/>
      <c r="AE4128" s="359"/>
      <c r="AF4128" s="359"/>
      <c r="AG4128" s="359"/>
      <c r="AH4128" s="359"/>
    </row>
    <row r="4129" spans="28:34" x14ac:dyDescent="0.2">
      <c r="AB4129" s="359"/>
      <c r="AC4129" s="359"/>
      <c r="AD4129" s="359"/>
      <c r="AE4129" s="359"/>
      <c r="AF4129" s="359"/>
      <c r="AG4129" s="359"/>
      <c r="AH4129" s="359"/>
    </row>
    <row r="4130" spans="28:34" x14ac:dyDescent="0.2">
      <c r="AB4130" s="359"/>
      <c r="AC4130" s="359"/>
      <c r="AD4130" s="359"/>
      <c r="AE4130" s="359"/>
      <c r="AF4130" s="359"/>
      <c r="AG4130" s="359"/>
      <c r="AH4130" s="359"/>
    </row>
    <row r="4131" spans="28:34" x14ac:dyDescent="0.2">
      <c r="AB4131" s="359"/>
      <c r="AC4131" s="359"/>
      <c r="AD4131" s="359"/>
      <c r="AE4131" s="359"/>
      <c r="AF4131" s="359"/>
      <c r="AG4131" s="359"/>
      <c r="AH4131" s="359"/>
    </row>
    <row r="4132" spans="28:34" x14ac:dyDescent="0.2">
      <c r="AB4132" s="359"/>
      <c r="AC4132" s="359"/>
      <c r="AD4132" s="359"/>
      <c r="AE4132" s="359"/>
      <c r="AF4132" s="359"/>
      <c r="AG4132" s="359"/>
      <c r="AH4132" s="359"/>
    </row>
    <row r="4133" spans="28:34" x14ac:dyDescent="0.2">
      <c r="AB4133" s="359"/>
      <c r="AC4133" s="359"/>
      <c r="AD4133" s="359"/>
      <c r="AE4133" s="359"/>
      <c r="AF4133" s="359"/>
      <c r="AG4133" s="359"/>
      <c r="AH4133" s="359"/>
    </row>
    <row r="4134" spans="28:34" x14ac:dyDescent="0.2">
      <c r="AB4134" s="359"/>
      <c r="AC4134" s="359"/>
      <c r="AD4134" s="359"/>
      <c r="AE4134" s="359"/>
      <c r="AF4134" s="359"/>
      <c r="AG4134" s="359"/>
      <c r="AH4134" s="359"/>
    </row>
    <row r="4135" spans="28:34" x14ac:dyDescent="0.2">
      <c r="AB4135" s="359"/>
      <c r="AC4135" s="359"/>
      <c r="AD4135" s="359"/>
      <c r="AE4135" s="359"/>
      <c r="AF4135" s="359"/>
      <c r="AG4135" s="359"/>
      <c r="AH4135" s="359"/>
    </row>
    <row r="4136" spans="28:34" x14ac:dyDescent="0.2">
      <c r="AB4136" s="359"/>
      <c r="AC4136" s="359"/>
      <c r="AD4136" s="359"/>
      <c r="AE4136" s="359"/>
      <c r="AF4136" s="359"/>
      <c r="AG4136" s="359"/>
      <c r="AH4136" s="359"/>
    </row>
    <row r="4137" spans="28:34" x14ac:dyDescent="0.2">
      <c r="AB4137" s="359"/>
      <c r="AC4137" s="359"/>
      <c r="AD4137" s="359"/>
      <c r="AE4137" s="359"/>
      <c r="AF4137" s="359"/>
      <c r="AG4137" s="359"/>
      <c r="AH4137" s="359"/>
    </row>
    <row r="4138" spans="28:34" x14ac:dyDescent="0.2">
      <c r="AB4138" s="359"/>
      <c r="AC4138" s="359"/>
      <c r="AD4138" s="359"/>
      <c r="AE4138" s="359"/>
      <c r="AF4138" s="359"/>
      <c r="AG4138" s="359"/>
      <c r="AH4138" s="359"/>
    </row>
    <row r="4139" spans="28:34" x14ac:dyDescent="0.2">
      <c r="AB4139" s="359"/>
      <c r="AC4139" s="359"/>
      <c r="AD4139" s="359"/>
      <c r="AE4139" s="359"/>
      <c r="AF4139" s="359"/>
      <c r="AG4139" s="359"/>
      <c r="AH4139" s="359"/>
    </row>
    <row r="4140" spans="28:34" x14ac:dyDescent="0.2">
      <c r="AB4140" s="359"/>
      <c r="AC4140" s="359"/>
      <c r="AD4140" s="359"/>
      <c r="AE4140" s="359"/>
      <c r="AF4140" s="359"/>
      <c r="AG4140" s="359"/>
      <c r="AH4140" s="359"/>
    </row>
    <row r="4141" spans="28:34" x14ac:dyDescent="0.2">
      <c r="AB4141" s="359"/>
      <c r="AC4141" s="359"/>
      <c r="AD4141" s="359"/>
      <c r="AE4141" s="359"/>
      <c r="AF4141" s="359"/>
      <c r="AG4141" s="359"/>
      <c r="AH4141" s="359"/>
    </row>
    <row r="4142" spans="28:34" x14ac:dyDescent="0.2">
      <c r="AB4142" s="359"/>
      <c r="AC4142" s="359"/>
      <c r="AD4142" s="359"/>
      <c r="AE4142" s="359"/>
      <c r="AF4142" s="359"/>
      <c r="AG4142" s="359"/>
      <c r="AH4142" s="359"/>
    </row>
    <row r="4143" spans="28:34" x14ac:dyDescent="0.2">
      <c r="AB4143" s="359"/>
      <c r="AC4143" s="359"/>
      <c r="AD4143" s="359"/>
      <c r="AE4143" s="359"/>
      <c r="AF4143" s="359"/>
      <c r="AG4143" s="359"/>
      <c r="AH4143" s="359"/>
    </row>
    <row r="4144" spans="28:34" x14ac:dyDescent="0.2">
      <c r="AB4144" s="359"/>
      <c r="AC4144" s="359"/>
      <c r="AD4144" s="359"/>
      <c r="AE4144" s="359"/>
      <c r="AF4144" s="359"/>
      <c r="AG4144" s="359"/>
      <c r="AH4144" s="359"/>
    </row>
    <row r="4145" spans="28:34" x14ac:dyDescent="0.2">
      <c r="AB4145" s="359"/>
      <c r="AC4145" s="359"/>
      <c r="AD4145" s="359"/>
      <c r="AE4145" s="359"/>
      <c r="AF4145" s="359"/>
      <c r="AG4145" s="359"/>
      <c r="AH4145" s="359"/>
    </row>
    <row r="4146" spans="28:34" x14ac:dyDescent="0.2">
      <c r="AB4146" s="359"/>
      <c r="AC4146" s="359"/>
      <c r="AD4146" s="359"/>
      <c r="AE4146" s="359"/>
      <c r="AF4146" s="359"/>
      <c r="AG4146" s="359"/>
      <c r="AH4146" s="359"/>
    </row>
    <row r="4147" spans="28:34" x14ac:dyDescent="0.2">
      <c r="AB4147" s="359"/>
      <c r="AC4147" s="359"/>
      <c r="AD4147" s="359"/>
      <c r="AE4147" s="359"/>
      <c r="AF4147" s="359"/>
      <c r="AG4147" s="359"/>
      <c r="AH4147" s="359"/>
    </row>
    <row r="4148" spans="28:34" x14ac:dyDescent="0.2">
      <c r="AB4148" s="359"/>
      <c r="AC4148" s="359"/>
      <c r="AD4148" s="359"/>
      <c r="AE4148" s="359"/>
      <c r="AF4148" s="359"/>
      <c r="AG4148" s="359"/>
      <c r="AH4148" s="359"/>
    </row>
    <row r="4149" spans="28:34" x14ac:dyDescent="0.2">
      <c r="AB4149" s="359"/>
      <c r="AC4149" s="359"/>
      <c r="AD4149" s="359"/>
      <c r="AE4149" s="359"/>
      <c r="AF4149" s="359"/>
      <c r="AG4149" s="359"/>
      <c r="AH4149" s="359"/>
    </row>
    <row r="4150" spans="28:34" x14ac:dyDescent="0.2">
      <c r="AB4150" s="359"/>
      <c r="AC4150" s="359"/>
      <c r="AD4150" s="359"/>
      <c r="AE4150" s="359"/>
      <c r="AF4150" s="359"/>
      <c r="AG4150" s="359"/>
      <c r="AH4150" s="359"/>
    </row>
    <row r="4151" spans="28:34" x14ac:dyDescent="0.2">
      <c r="AB4151" s="359"/>
      <c r="AC4151" s="359"/>
      <c r="AD4151" s="359"/>
      <c r="AE4151" s="359"/>
      <c r="AF4151" s="359"/>
      <c r="AG4151" s="359"/>
      <c r="AH4151" s="359"/>
    </row>
    <row r="4152" spans="28:34" x14ac:dyDescent="0.2">
      <c r="AB4152" s="359"/>
      <c r="AC4152" s="359"/>
      <c r="AD4152" s="359"/>
      <c r="AE4152" s="359"/>
      <c r="AF4152" s="359"/>
      <c r="AG4152" s="359"/>
      <c r="AH4152" s="359"/>
    </row>
    <row r="4153" spans="28:34" x14ac:dyDescent="0.2">
      <c r="AB4153" s="359"/>
      <c r="AC4153" s="359"/>
      <c r="AD4153" s="359"/>
      <c r="AE4153" s="359"/>
      <c r="AF4153" s="359"/>
      <c r="AG4153" s="359"/>
      <c r="AH4153" s="359"/>
    </row>
    <row r="4154" spans="28:34" x14ac:dyDescent="0.2">
      <c r="AB4154" s="359"/>
      <c r="AC4154" s="359"/>
      <c r="AD4154" s="359"/>
      <c r="AE4154" s="359"/>
      <c r="AF4154" s="359"/>
      <c r="AG4154" s="359"/>
      <c r="AH4154" s="359"/>
    </row>
    <row r="4155" spans="28:34" x14ac:dyDescent="0.2">
      <c r="AB4155" s="359"/>
      <c r="AC4155" s="359"/>
      <c r="AD4155" s="359"/>
      <c r="AE4155" s="359"/>
      <c r="AF4155" s="359"/>
      <c r="AG4155" s="359"/>
      <c r="AH4155" s="359"/>
    </row>
    <row r="4156" spans="28:34" x14ac:dyDescent="0.2">
      <c r="AB4156" s="359"/>
      <c r="AC4156" s="359"/>
      <c r="AD4156" s="359"/>
      <c r="AE4156" s="359"/>
      <c r="AF4156" s="359"/>
      <c r="AG4156" s="359"/>
      <c r="AH4156" s="359"/>
    </row>
    <row r="4157" spans="28:34" x14ac:dyDescent="0.2">
      <c r="AB4157" s="359"/>
      <c r="AC4157" s="359"/>
      <c r="AD4157" s="359"/>
      <c r="AE4157" s="359"/>
      <c r="AF4157" s="359"/>
      <c r="AG4157" s="359"/>
      <c r="AH4157" s="359"/>
    </row>
    <row r="4158" spans="28:34" x14ac:dyDescent="0.2">
      <c r="AB4158" s="359"/>
      <c r="AC4158" s="359"/>
      <c r="AD4158" s="359"/>
      <c r="AE4158" s="359"/>
      <c r="AF4158" s="359"/>
      <c r="AG4158" s="359"/>
      <c r="AH4158" s="359"/>
    </row>
    <row r="4159" spans="28:34" x14ac:dyDescent="0.2">
      <c r="AB4159" s="359"/>
      <c r="AC4159" s="359"/>
      <c r="AD4159" s="359"/>
      <c r="AE4159" s="359"/>
      <c r="AF4159" s="359"/>
      <c r="AG4159" s="359"/>
      <c r="AH4159" s="359"/>
    </row>
    <row r="4160" spans="28:34" x14ac:dyDescent="0.2">
      <c r="AB4160" s="359"/>
      <c r="AC4160" s="359"/>
      <c r="AD4160" s="359"/>
      <c r="AE4160" s="359"/>
      <c r="AF4160" s="359"/>
      <c r="AG4160" s="359"/>
      <c r="AH4160" s="359"/>
    </row>
    <row r="4161" spans="28:34" x14ac:dyDescent="0.2">
      <c r="AB4161" s="359"/>
      <c r="AC4161" s="359"/>
      <c r="AD4161" s="359"/>
      <c r="AE4161" s="359"/>
      <c r="AF4161" s="359"/>
      <c r="AG4161" s="359"/>
      <c r="AH4161" s="359"/>
    </row>
    <row r="4162" spans="28:34" x14ac:dyDescent="0.2">
      <c r="AB4162" s="359"/>
      <c r="AC4162" s="359"/>
      <c r="AD4162" s="359"/>
      <c r="AE4162" s="359"/>
      <c r="AF4162" s="359"/>
      <c r="AG4162" s="359"/>
      <c r="AH4162" s="359"/>
    </row>
    <row r="4163" spans="28:34" x14ac:dyDescent="0.2">
      <c r="AB4163" s="359"/>
      <c r="AC4163" s="359"/>
      <c r="AD4163" s="359"/>
      <c r="AE4163" s="359"/>
      <c r="AF4163" s="359"/>
      <c r="AG4163" s="359"/>
      <c r="AH4163" s="359"/>
    </row>
    <row r="4164" spans="28:34" x14ac:dyDescent="0.2">
      <c r="AB4164" s="359"/>
      <c r="AC4164" s="359"/>
      <c r="AD4164" s="359"/>
      <c r="AE4164" s="359"/>
      <c r="AF4164" s="359"/>
      <c r="AG4164" s="359"/>
      <c r="AH4164" s="359"/>
    </row>
    <row r="4165" spans="28:34" x14ac:dyDescent="0.2">
      <c r="AB4165" s="359"/>
      <c r="AC4165" s="359"/>
      <c r="AD4165" s="359"/>
      <c r="AE4165" s="359"/>
      <c r="AF4165" s="359"/>
      <c r="AG4165" s="359"/>
      <c r="AH4165" s="359"/>
    </row>
    <row r="4166" spans="28:34" x14ac:dyDescent="0.2">
      <c r="AB4166" s="359"/>
      <c r="AC4166" s="359"/>
      <c r="AD4166" s="359"/>
      <c r="AE4166" s="359"/>
      <c r="AF4166" s="359"/>
      <c r="AG4166" s="359"/>
      <c r="AH4166" s="359"/>
    </row>
    <row r="4167" spans="28:34" x14ac:dyDescent="0.2">
      <c r="AB4167" s="359"/>
      <c r="AC4167" s="359"/>
      <c r="AD4167" s="359"/>
      <c r="AE4167" s="359"/>
      <c r="AF4167" s="359"/>
      <c r="AG4167" s="359"/>
      <c r="AH4167" s="359"/>
    </row>
    <row r="4168" spans="28:34" x14ac:dyDescent="0.2">
      <c r="AB4168" s="359"/>
      <c r="AC4168" s="359"/>
      <c r="AD4168" s="359"/>
      <c r="AE4168" s="359"/>
      <c r="AF4168" s="359"/>
      <c r="AG4168" s="359"/>
      <c r="AH4168" s="359"/>
    </row>
    <row r="4169" spans="28:34" x14ac:dyDescent="0.2">
      <c r="AB4169" s="359"/>
      <c r="AC4169" s="359"/>
      <c r="AD4169" s="359"/>
      <c r="AE4169" s="359"/>
      <c r="AF4169" s="359"/>
      <c r="AG4169" s="359"/>
      <c r="AH4169" s="359"/>
    </row>
    <row r="4170" spans="28:34" x14ac:dyDescent="0.2">
      <c r="AB4170" s="359"/>
      <c r="AC4170" s="359"/>
      <c r="AD4170" s="359"/>
      <c r="AE4170" s="359"/>
      <c r="AF4170" s="359"/>
      <c r="AG4170" s="359"/>
      <c r="AH4170" s="359"/>
    </row>
    <row r="4171" spans="28:34" x14ac:dyDescent="0.2">
      <c r="AB4171" s="359"/>
      <c r="AC4171" s="359"/>
      <c r="AD4171" s="359"/>
      <c r="AE4171" s="359"/>
      <c r="AF4171" s="359"/>
      <c r="AG4171" s="359"/>
      <c r="AH4171" s="359"/>
    </row>
    <row r="4172" spans="28:34" x14ac:dyDescent="0.2">
      <c r="AB4172" s="359"/>
      <c r="AC4172" s="359"/>
      <c r="AD4172" s="359"/>
      <c r="AE4172" s="359"/>
      <c r="AF4172" s="359"/>
      <c r="AG4172" s="359"/>
      <c r="AH4172" s="359"/>
    </row>
    <row r="4173" spans="28:34" x14ac:dyDescent="0.2">
      <c r="AB4173" s="359"/>
      <c r="AC4173" s="359"/>
      <c r="AD4173" s="359"/>
      <c r="AE4173" s="359"/>
      <c r="AF4173" s="359"/>
      <c r="AG4173" s="359"/>
      <c r="AH4173" s="359"/>
    </row>
    <row r="4174" spans="28:34" x14ac:dyDescent="0.2">
      <c r="AB4174" s="359"/>
      <c r="AC4174" s="359"/>
      <c r="AD4174" s="359"/>
      <c r="AE4174" s="359"/>
      <c r="AF4174" s="359"/>
      <c r="AG4174" s="359"/>
      <c r="AH4174" s="359"/>
    </row>
    <row r="4175" spans="28:34" x14ac:dyDescent="0.2">
      <c r="AB4175" s="359"/>
      <c r="AC4175" s="359"/>
      <c r="AD4175" s="359"/>
      <c r="AE4175" s="359"/>
      <c r="AF4175" s="359"/>
      <c r="AG4175" s="359"/>
      <c r="AH4175" s="359"/>
    </row>
    <row r="4176" spans="28:34" x14ac:dyDescent="0.2">
      <c r="AB4176" s="359"/>
      <c r="AC4176" s="359"/>
      <c r="AD4176" s="359"/>
      <c r="AE4176" s="359"/>
      <c r="AF4176" s="359"/>
      <c r="AG4176" s="359"/>
      <c r="AH4176" s="359"/>
    </row>
    <row r="4177" spans="28:34" x14ac:dyDescent="0.2">
      <c r="AB4177" s="359"/>
      <c r="AC4177" s="359"/>
      <c r="AD4177" s="359"/>
      <c r="AE4177" s="359"/>
      <c r="AF4177" s="359"/>
      <c r="AG4177" s="359"/>
      <c r="AH4177" s="359"/>
    </row>
    <row r="4178" spans="28:34" x14ac:dyDescent="0.2">
      <c r="AB4178" s="359"/>
      <c r="AC4178" s="359"/>
      <c r="AD4178" s="359"/>
      <c r="AE4178" s="359"/>
      <c r="AF4178" s="359"/>
      <c r="AG4178" s="359"/>
      <c r="AH4178" s="359"/>
    </row>
    <row r="4179" spans="28:34" x14ac:dyDescent="0.2">
      <c r="AB4179" s="359"/>
      <c r="AC4179" s="359"/>
      <c r="AD4179" s="359"/>
      <c r="AE4179" s="359"/>
      <c r="AF4179" s="359"/>
      <c r="AG4179" s="359"/>
      <c r="AH4179" s="359"/>
    </row>
    <row r="4180" spans="28:34" x14ac:dyDescent="0.2">
      <c r="AB4180" s="359"/>
      <c r="AC4180" s="359"/>
      <c r="AD4180" s="359"/>
      <c r="AE4180" s="359"/>
      <c r="AF4180" s="359"/>
      <c r="AG4180" s="359"/>
      <c r="AH4180" s="359"/>
    </row>
    <row r="4181" spans="28:34" x14ac:dyDescent="0.2">
      <c r="AB4181" s="359"/>
      <c r="AC4181" s="359"/>
      <c r="AD4181" s="359"/>
      <c r="AE4181" s="359"/>
      <c r="AF4181" s="359"/>
      <c r="AG4181" s="359"/>
      <c r="AH4181" s="359"/>
    </row>
    <row r="4182" spans="28:34" x14ac:dyDescent="0.2">
      <c r="AB4182" s="359"/>
      <c r="AC4182" s="359"/>
      <c r="AD4182" s="359"/>
      <c r="AE4182" s="359"/>
      <c r="AF4182" s="359"/>
      <c r="AG4182" s="359"/>
      <c r="AH4182" s="359"/>
    </row>
    <row r="4183" spans="28:34" x14ac:dyDescent="0.2">
      <c r="AB4183" s="359"/>
      <c r="AC4183" s="359"/>
      <c r="AD4183" s="359"/>
      <c r="AE4183" s="359"/>
      <c r="AF4183" s="359"/>
      <c r="AG4183" s="359"/>
      <c r="AH4183" s="359"/>
    </row>
    <row r="4184" spans="28:34" x14ac:dyDescent="0.2">
      <c r="AB4184" s="359"/>
      <c r="AC4184" s="359"/>
      <c r="AD4184" s="359"/>
      <c r="AE4184" s="359"/>
      <c r="AF4184" s="359"/>
      <c r="AG4184" s="359"/>
      <c r="AH4184" s="359"/>
    </row>
    <row r="4185" spans="28:34" x14ac:dyDescent="0.2">
      <c r="AB4185" s="359"/>
      <c r="AC4185" s="359"/>
      <c r="AD4185" s="359"/>
      <c r="AE4185" s="359"/>
      <c r="AF4185" s="359"/>
      <c r="AG4185" s="359"/>
      <c r="AH4185" s="359"/>
    </row>
    <row r="4186" spans="28:34" x14ac:dyDescent="0.2">
      <c r="AB4186" s="359"/>
      <c r="AC4186" s="359"/>
      <c r="AD4186" s="359"/>
      <c r="AE4186" s="359"/>
      <c r="AF4186" s="359"/>
      <c r="AG4186" s="359"/>
      <c r="AH4186" s="359"/>
    </row>
    <row r="4187" spans="28:34" x14ac:dyDescent="0.2">
      <c r="AB4187" s="359"/>
      <c r="AC4187" s="359"/>
      <c r="AD4187" s="359"/>
      <c r="AE4187" s="359"/>
      <c r="AF4187" s="359"/>
      <c r="AG4187" s="359"/>
      <c r="AH4187" s="359"/>
    </row>
    <row r="4188" spans="28:34" x14ac:dyDescent="0.2">
      <c r="AB4188" s="359"/>
      <c r="AC4188" s="359"/>
      <c r="AD4188" s="359"/>
      <c r="AE4188" s="359"/>
      <c r="AF4188" s="359"/>
      <c r="AG4188" s="359"/>
      <c r="AH4188" s="359"/>
    </row>
    <row r="4189" spans="28:34" x14ac:dyDescent="0.2">
      <c r="AB4189" s="359"/>
      <c r="AC4189" s="359"/>
      <c r="AD4189" s="359"/>
      <c r="AE4189" s="359"/>
      <c r="AF4189" s="359"/>
      <c r="AG4189" s="359"/>
      <c r="AH4189" s="359"/>
    </row>
    <row r="4190" spans="28:34" x14ac:dyDescent="0.2">
      <c r="AB4190" s="359"/>
      <c r="AC4190" s="359"/>
      <c r="AD4190" s="359"/>
      <c r="AE4190" s="359"/>
      <c r="AF4190" s="359"/>
      <c r="AG4190" s="359"/>
      <c r="AH4190" s="359"/>
    </row>
    <row r="4191" spans="28:34" x14ac:dyDescent="0.2">
      <c r="AB4191" s="359"/>
      <c r="AC4191" s="359"/>
      <c r="AD4191" s="359"/>
      <c r="AE4191" s="359"/>
      <c r="AF4191" s="359"/>
      <c r="AG4191" s="359"/>
      <c r="AH4191" s="359"/>
    </row>
    <row r="4192" spans="28:34" x14ac:dyDescent="0.2">
      <c r="AB4192" s="359"/>
      <c r="AC4192" s="359"/>
      <c r="AD4192" s="359"/>
      <c r="AE4192" s="359"/>
      <c r="AF4192" s="359"/>
      <c r="AG4192" s="359"/>
      <c r="AH4192" s="359"/>
    </row>
    <row r="4193" spans="28:34" x14ac:dyDescent="0.2">
      <c r="AB4193" s="359"/>
      <c r="AC4193" s="359"/>
      <c r="AD4193" s="359"/>
      <c r="AE4193" s="359"/>
      <c r="AF4193" s="359"/>
      <c r="AG4193" s="359"/>
      <c r="AH4193" s="359"/>
    </row>
    <row r="4194" spans="28:34" x14ac:dyDescent="0.2">
      <c r="AB4194" s="359"/>
      <c r="AC4194" s="359"/>
      <c r="AD4194" s="359"/>
      <c r="AE4194" s="359"/>
      <c r="AF4194" s="359"/>
      <c r="AG4194" s="359"/>
      <c r="AH4194" s="359"/>
    </row>
    <row r="4195" spans="28:34" x14ac:dyDescent="0.2">
      <c r="AB4195" s="359"/>
      <c r="AC4195" s="359"/>
      <c r="AD4195" s="359"/>
      <c r="AE4195" s="359"/>
      <c r="AF4195" s="359"/>
      <c r="AG4195" s="359"/>
      <c r="AH4195" s="359"/>
    </row>
    <row r="4196" spans="28:34" x14ac:dyDescent="0.2">
      <c r="AB4196" s="359"/>
      <c r="AC4196" s="359"/>
      <c r="AD4196" s="359"/>
      <c r="AE4196" s="359"/>
      <c r="AF4196" s="359"/>
      <c r="AG4196" s="359"/>
      <c r="AH4196" s="359"/>
    </row>
    <row r="4197" spans="28:34" x14ac:dyDescent="0.2">
      <c r="AB4197" s="359"/>
      <c r="AC4197" s="359"/>
      <c r="AD4197" s="359"/>
      <c r="AE4197" s="359"/>
      <c r="AF4197" s="359"/>
      <c r="AG4197" s="359"/>
      <c r="AH4197" s="359"/>
    </row>
    <row r="4198" spans="28:34" x14ac:dyDescent="0.2">
      <c r="AB4198" s="359"/>
      <c r="AC4198" s="359"/>
      <c r="AD4198" s="359"/>
      <c r="AE4198" s="359"/>
      <c r="AF4198" s="359"/>
      <c r="AG4198" s="359"/>
      <c r="AH4198" s="359"/>
    </row>
    <row r="4199" spans="28:34" x14ac:dyDescent="0.2">
      <c r="AB4199" s="359"/>
      <c r="AC4199" s="359"/>
      <c r="AD4199" s="359"/>
      <c r="AE4199" s="359"/>
      <c r="AF4199" s="359"/>
      <c r="AG4199" s="359"/>
      <c r="AH4199" s="359"/>
    </row>
    <row r="4200" spans="28:34" x14ac:dyDescent="0.2">
      <c r="AB4200" s="359"/>
      <c r="AC4200" s="359"/>
      <c r="AD4200" s="359"/>
      <c r="AE4200" s="359"/>
      <c r="AF4200" s="359"/>
      <c r="AG4200" s="359"/>
      <c r="AH4200" s="359"/>
    </row>
    <row r="4201" spans="28:34" x14ac:dyDescent="0.2">
      <c r="AB4201" s="359"/>
      <c r="AC4201" s="359"/>
      <c r="AD4201" s="359"/>
      <c r="AE4201" s="359"/>
      <c r="AF4201" s="359"/>
      <c r="AG4201" s="359"/>
      <c r="AH4201" s="359"/>
    </row>
    <row r="4202" spans="28:34" x14ac:dyDescent="0.2">
      <c r="AB4202" s="359"/>
      <c r="AC4202" s="359"/>
      <c r="AD4202" s="359"/>
      <c r="AE4202" s="359"/>
      <c r="AF4202" s="359"/>
      <c r="AG4202" s="359"/>
      <c r="AH4202" s="359"/>
    </row>
    <row r="4203" spans="28:34" x14ac:dyDescent="0.2">
      <c r="AB4203" s="359"/>
      <c r="AC4203" s="359"/>
      <c r="AD4203" s="359"/>
      <c r="AE4203" s="359"/>
      <c r="AF4203" s="359"/>
      <c r="AG4203" s="359"/>
      <c r="AH4203" s="359"/>
    </row>
    <row r="4204" spans="28:34" x14ac:dyDescent="0.2">
      <c r="AB4204" s="359"/>
      <c r="AC4204" s="359"/>
      <c r="AD4204" s="359"/>
      <c r="AE4204" s="359"/>
      <c r="AF4204" s="359"/>
      <c r="AG4204" s="359"/>
      <c r="AH4204" s="359"/>
    </row>
    <row r="4205" spans="28:34" x14ac:dyDescent="0.2">
      <c r="AB4205" s="359"/>
      <c r="AC4205" s="359"/>
      <c r="AD4205" s="359"/>
      <c r="AE4205" s="359"/>
      <c r="AF4205" s="359"/>
      <c r="AG4205" s="359"/>
      <c r="AH4205" s="359"/>
    </row>
    <row r="4206" spans="28:34" x14ac:dyDescent="0.2">
      <c r="AB4206" s="359"/>
      <c r="AC4206" s="359"/>
      <c r="AD4206" s="359"/>
      <c r="AE4206" s="359"/>
      <c r="AF4206" s="359"/>
      <c r="AG4206" s="359"/>
      <c r="AH4206" s="359"/>
    </row>
    <row r="4207" spans="28:34" x14ac:dyDescent="0.2">
      <c r="AB4207" s="359"/>
      <c r="AC4207" s="359"/>
      <c r="AD4207" s="359"/>
      <c r="AE4207" s="359"/>
      <c r="AF4207" s="359"/>
      <c r="AG4207" s="359"/>
      <c r="AH4207" s="359"/>
    </row>
    <row r="4208" spans="28:34" x14ac:dyDescent="0.2">
      <c r="AB4208" s="359"/>
      <c r="AC4208" s="359"/>
      <c r="AD4208" s="359"/>
      <c r="AE4208" s="359"/>
      <c r="AF4208" s="359"/>
      <c r="AG4208" s="359"/>
      <c r="AH4208" s="359"/>
    </row>
    <row r="4209" spans="28:34" x14ac:dyDescent="0.2">
      <c r="AB4209" s="359"/>
      <c r="AC4209" s="359"/>
      <c r="AD4209" s="359"/>
      <c r="AE4209" s="359"/>
      <c r="AF4209" s="359"/>
      <c r="AG4209" s="359"/>
      <c r="AH4209" s="359"/>
    </row>
    <row r="4210" spans="28:34" x14ac:dyDescent="0.2">
      <c r="AB4210" s="359"/>
      <c r="AC4210" s="359"/>
      <c r="AD4210" s="359"/>
      <c r="AE4210" s="359"/>
      <c r="AF4210" s="359"/>
      <c r="AG4210" s="359"/>
      <c r="AH4210" s="359"/>
    </row>
    <row r="4211" spans="28:34" x14ac:dyDescent="0.2">
      <c r="AB4211" s="359"/>
      <c r="AC4211" s="359"/>
      <c r="AD4211" s="359"/>
      <c r="AE4211" s="359"/>
      <c r="AF4211" s="359"/>
      <c r="AG4211" s="359"/>
      <c r="AH4211" s="359"/>
    </row>
    <row r="4212" spans="28:34" x14ac:dyDescent="0.2">
      <c r="AB4212" s="359"/>
      <c r="AC4212" s="359"/>
      <c r="AD4212" s="359"/>
      <c r="AE4212" s="359"/>
      <c r="AF4212" s="359"/>
      <c r="AG4212" s="359"/>
      <c r="AH4212" s="359"/>
    </row>
    <row r="4213" spans="28:34" x14ac:dyDescent="0.2">
      <c r="AB4213" s="359"/>
      <c r="AC4213" s="359"/>
      <c r="AD4213" s="359"/>
      <c r="AE4213" s="359"/>
      <c r="AF4213" s="359"/>
      <c r="AG4213" s="359"/>
      <c r="AH4213" s="359"/>
    </row>
    <row r="4214" spans="28:34" x14ac:dyDescent="0.2">
      <c r="AB4214" s="359"/>
      <c r="AC4214" s="359"/>
      <c r="AD4214" s="359"/>
      <c r="AE4214" s="359"/>
      <c r="AF4214" s="359"/>
      <c r="AG4214" s="359"/>
      <c r="AH4214" s="359"/>
    </row>
    <row r="4215" spans="28:34" x14ac:dyDescent="0.2">
      <c r="AB4215" s="359"/>
      <c r="AC4215" s="359"/>
      <c r="AD4215" s="359"/>
      <c r="AE4215" s="359"/>
      <c r="AF4215" s="359"/>
      <c r="AG4215" s="359"/>
      <c r="AH4215" s="359"/>
    </row>
    <row r="4216" spans="28:34" x14ac:dyDescent="0.2">
      <c r="AB4216" s="359"/>
      <c r="AC4216" s="359"/>
      <c r="AD4216" s="359"/>
      <c r="AE4216" s="359"/>
      <c r="AF4216" s="359"/>
      <c r="AG4216" s="359"/>
      <c r="AH4216" s="359"/>
    </row>
    <row r="4217" spans="28:34" x14ac:dyDescent="0.2">
      <c r="AB4217" s="359"/>
      <c r="AC4217" s="359"/>
      <c r="AD4217" s="359"/>
      <c r="AE4217" s="359"/>
      <c r="AF4217" s="359"/>
      <c r="AG4217" s="359"/>
      <c r="AH4217" s="359"/>
    </row>
    <row r="4218" spans="28:34" x14ac:dyDescent="0.2">
      <c r="AB4218" s="359"/>
      <c r="AC4218" s="359"/>
      <c r="AD4218" s="359"/>
      <c r="AE4218" s="359"/>
      <c r="AF4218" s="359"/>
      <c r="AG4218" s="359"/>
      <c r="AH4218" s="359"/>
    </row>
    <row r="4219" spans="28:34" x14ac:dyDescent="0.2">
      <c r="AB4219" s="359"/>
      <c r="AC4219" s="359"/>
      <c r="AD4219" s="359"/>
      <c r="AE4219" s="359"/>
      <c r="AF4219" s="359"/>
      <c r="AG4219" s="359"/>
      <c r="AH4219" s="359"/>
    </row>
    <row r="4220" spans="28:34" x14ac:dyDescent="0.2">
      <c r="AB4220" s="359"/>
      <c r="AC4220" s="359"/>
      <c r="AD4220" s="359"/>
      <c r="AE4220" s="359"/>
      <c r="AF4220" s="359"/>
      <c r="AG4220" s="359"/>
      <c r="AH4220" s="359"/>
    </row>
    <row r="4221" spans="28:34" x14ac:dyDescent="0.2">
      <c r="AB4221" s="359"/>
      <c r="AC4221" s="359"/>
      <c r="AD4221" s="359"/>
      <c r="AE4221" s="359"/>
      <c r="AF4221" s="359"/>
      <c r="AG4221" s="359"/>
      <c r="AH4221" s="359"/>
    </row>
    <row r="4222" spans="28:34" x14ac:dyDescent="0.2">
      <c r="AB4222" s="359"/>
      <c r="AC4222" s="359"/>
      <c r="AD4222" s="359"/>
      <c r="AE4222" s="359"/>
      <c r="AF4222" s="359"/>
      <c r="AG4222" s="359"/>
      <c r="AH4222" s="359"/>
    </row>
    <row r="4223" spans="28:34" x14ac:dyDescent="0.2">
      <c r="AB4223" s="359"/>
      <c r="AC4223" s="359"/>
      <c r="AD4223" s="359"/>
      <c r="AE4223" s="359"/>
      <c r="AF4223" s="359"/>
      <c r="AG4223" s="359"/>
      <c r="AH4223" s="359"/>
    </row>
    <row r="4224" spans="28:34" x14ac:dyDescent="0.2">
      <c r="AB4224" s="359"/>
      <c r="AC4224" s="359"/>
      <c r="AD4224" s="359"/>
      <c r="AE4224" s="359"/>
      <c r="AF4224" s="359"/>
      <c r="AG4224" s="359"/>
      <c r="AH4224" s="359"/>
    </row>
    <row r="4225" spans="28:34" x14ac:dyDescent="0.2">
      <c r="AB4225" s="359"/>
      <c r="AC4225" s="359"/>
      <c r="AD4225" s="359"/>
      <c r="AE4225" s="359"/>
      <c r="AF4225" s="359"/>
      <c r="AG4225" s="359"/>
      <c r="AH4225" s="359"/>
    </row>
    <row r="4226" spans="28:34" x14ac:dyDescent="0.2">
      <c r="AB4226" s="359"/>
      <c r="AC4226" s="359"/>
      <c r="AD4226" s="359"/>
      <c r="AE4226" s="359"/>
      <c r="AF4226" s="359"/>
      <c r="AG4226" s="359"/>
      <c r="AH4226" s="359"/>
    </row>
    <row r="4227" spans="28:34" x14ac:dyDescent="0.2">
      <c r="AB4227" s="359"/>
      <c r="AC4227" s="359"/>
      <c r="AD4227" s="359"/>
      <c r="AE4227" s="359"/>
      <c r="AF4227" s="359"/>
      <c r="AG4227" s="359"/>
      <c r="AH4227" s="359"/>
    </row>
    <row r="4228" spans="28:34" x14ac:dyDescent="0.2">
      <c r="AB4228" s="359"/>
      <c r="AC4228" s="359"/>
      <c r="AD4228" s="359"/>
      <c r="AE4228" s="359"/>
      <c r="AF4228" s="359"/>
      <c r="AG4228" s="359"/>
      <c r="AH4228" s="359"/>
    </row>
    <row r="4229" spans="28:34" x14ac:dyDescent="0.2">
      <c r="AB4229" s="359"/>
      <c r="AC4229" s="359"/>
      <c r="AD4229" s="359"/>
      <c r="AE4229" s="359"/>
      <c r="AF4229" s="359"/>
      <c r="AG4229" s="359"/>
      <c r="AH4229" s="359"/>
    </row>
    <row r="4230" spans="28:34" x14ac:dyDescent="0.2">
      <c r="AB4230" s="359"/>
      <c r="AC4230" s="359"/>
      <c r="AD4230" s="359"/>
      <c r="AE4230" s="359"/>
      <c r="AF4230" s="359"/>
      <c r="AG4230" s="359"/>
      <c r="AH4230" s="359"/>
    </row>
    <row r="4231" spans="28:34" x14ac:dyDescent="0.2">
      <c r="AB4231" s="359"/>
      <c r="AC4231" s="359"/>
      <c r="AD4231" s="359"/>
      <c r="AE4231" s="359"/>
      <c r="AF4231" s="359"/>
      <c r="AG4231" s="359"/>
      <c r="AH4231" s="359"/>
    </row>
    <row r="4232" spans="28:34" x14ac:dyDescent="0.2">
      <c r="AB4232" s="359"/>
      <c r="AC4232" s="359"/>
      <c r="AD4232" s="359"/>
      <c r="AE4232" s="359"/>
      <c r="AF4232" s="359"/>
      <c r="AG4232" s="359"/>
      <c r="AH4232" s="359"/>
    </row>
    <row r="4233" spans="28:34" x14ac:dyDescent="0.2">
      <c r="AB4233" s="359"/>
      <c r="AC4233" s="359"/>
      <c r="AD4233" s="359"/>
      <c r="AE4233" s="359"/>
      <c r="AF4233" s="359"/>
      <c r="AG4233" s="359"/>
      <c r="AH4233" s="359"/>
    </row>
    <row r="4234" spans="28:34" x14ac:dyDescent="0.2">
      <c r="AB4234" s="359"/>
      <c r="AC4234" s="359"/>
      <c r="AD4234" s="359"/>
      <c r="AE4234" s="359"/>
      <c r="AF4234" s="359"/>
      <c r="AG4234" s="359"/>
      <c r="AH4234" s="359"/>
    </row>
    <row r="4235" spans="28:34" x14ac:dyDescent="0.2">
      <c r="AB4235" s="359"/>
      <c r="AC4235" s="359"/>
      <c r="AD4235" s="359"/>
      <c r="AE4235" s="359"/>
      <c r="AF4235" s="359"/>
      <c r="AG4235" s="359"/>
      <c r="AH4235" s="359"/>
    </row>
    <row r="4236" spans="28:34" x14ac:dyDescent="0.2">
      <c r="AB4236" s="359"/>
      <c r="AC4236" s="359"/>
      <c r="AD4236" s="359"/>
      <c r="AE4236" s="359"/>
      <c r="AF4236" s="359"/>
      <c r="AG4236" s="359"/>
      <c r="AH4236" s="359"/>
    </row>
    <row r="4237" spans="28:34" x14ac:dyDescent="0.2">
      <c r="AB4237" s="359"/>
      <c r="AC4237" s="359"/>
      <c r="AD4237" s="359"/>
      <c r="AE4237" s="359"/>
      <c r="AF4237" s="359"/>
      <c r="AG4237" s="359"/>
      <c r="AH4237" s="359"/>
    </row>
    <row r="4238" spans="28:34" x14ac:dyDescent="0.2">
      <c r="AB4238" s="359"/>
      <c r="AC4238" s="359"/>
      <c r="AD4238" s="359"/>
      <c r="AE4238" s="359"/>
      <c r="AF4238" s="359"/>
      <c r="AG4238" s="359"/>
      <c r="AH4238" s="359"/>
    </row>
    <row r="4239" spans="28:34" x14ac:dyDescent="0.2">
      <c r="AB4239" s="359"/>
      <c r="AC4239" s="359"/>
      <c r="AD4239" s="359"/>
      <c r="AE4239" s="359"/>
      <c r="AF4239" s="359"/>
      <c r="AG4239" s="359"/>
      <c r="AH4239" s="359"/>
    </row>
    <row r="4240" spans="28:34" x14ac:dyDescent="0.2">
      <c r="AB4240" s="359"/>
      <c r="AC4240" s="359"/>
      <c r="AD4240" s="359"/>
      <c r="AE4240" s="359"/>
      <c r="AF4240" s="359"/>
      <c r="AG4240" s="359"/>
      <c r="AH4240" s="359"/>
    </row>
    <row r="4241" spans="28:34" x14ac:dyDescent="0.2">
      <c r="AB4241" s="359"/>
      <c r="AC4241" s="359"/>
      <c r="AD4241" s="359"/>
      <c r="AE4241" s="359"/>
      <c r="AF4241" s="359"/>
      <c r="AG4241" s="359"/>
      <c r="AH4241" s="359"/>
    </row>
    <row r="4242" spans="28:34" x14ac:dyDescent="0.2">
      <c r="AB4242" s="359"/>
      <c r="AC4242" s="359"/>
      <c r="AD4242" s="359"/>
      <c r="AE4242" s="359"/>
      <c r="AF4242" s="359"/>
      <c r="AG4242" s="359"/>
      <c r="AH4242" s="359"/>
    </row>
    <row r="4243" spans="28:34" x14ac:dyDescent="0.2">
      <c r="AB4243" s="359"/>
      <c r="AC4243" s="359"/>
      <c r="AD4243" s="359"/>
      <c r="AE4243" s="359"/>
      <c r="AF4243" s="359"/>
      <c r="AG4243" s="359"/>
      <c r="AH4243" s="359"/>
    </row>
    <row r="4244" spans="28:34" x14ac:dyDescent="0.2">
      <c r="AB4244" s="359"/>
      <c r="AC4244" s="359"/>
      <c r="AD4244" s="359"/>
      <c r="AE4244" s="359"/>
      <c r="AF4244" s="359"/>
      <c r="AG4244" s="359"/>
      <c r="AH4244" s="359"/>
    </row>
    <row r="4245" spans="28:34" x14ac:dyDescent="0.2">
      <c r="AB4245" s="359"/>
      <c r="AC4245" s="359"/>
      <c r="AD4245" s="359"/>
      <c r="AE4245" s="359"/>
      <c r="AF4245" s="359"/>
      <c r="AG4245" s="359"/>
      <c r="AH4245" s="359"/>
    </row>
    <row r="4246" spans="28:34" x14ac:dyDescent="0.2">
      <c r="AB4246" s="359"/>
      <c r="AC4246" s="359"/>
      <c r="AD4246" s="359"/>
      <c r="AE4246" s="359"/>
      <c r="AF4246" s="359"/>
      <c r="AG4246" s="359"/>
      <c r="AH4246" s="359"/>
    </row>
    <row r="4247" spans="28:34" x14ac:dyDescent="0.2">
      <c r="AB4247" s="359"/>
      <c r="AC4247" s="359"/>
      <c r="AD4247" s="359"/>
      <c r="AE4247" s="359"/>
      <c r="AF4247" s="359"/>
      <c r="AG4247" s="359"/>
      <c r="AH4247" s="359"/>
    </row>
    <row r="4248" spans="28:34" x14ac:dyDescent="0.2">
      <c r="AB4248" s="359"/>
      <c r="AC4248" s="359"/>
      <c r="AD4248" s="359"/>
      <c r="AE4248" s="359"/>
      <c r="AF4248" s="359"/>
      <c r="AG4248" s="359"/>
      <c r="AH4248" s="359"/>
    </row>
    <row r="4249" spans="28:34" x14ac:dyDescent="0.2">
      <c r="AB4249" s="359"/>
      <c r="AC4249" s="359"/>
      <c r="AD4249" s="359"/>
      <c r="AE4249" s="359"/>
      <c r="AF4249" s="359"/>
      <c r="AG4249" s="359"/>
      <c r="AH4249" s="359"/>
    </row>
    <row r="4250" spans="28:34" x14ac:dyDescent="0.2">
      <c r="AB4250" s="359"/>
      <c r="AC4250" s="359"/>
      <c r="AD4250" s="359"/>
      <c r="AE4250" s="359"/>
      <c r="AF4250" s="359"/>
      <c r="AG4250" s="359"/>
      <c r="AH4250" s="359"/>
    </row>
    <row r="4251" spans="28:34" x14ac:dyDescent="0.2">
      <c r="AB4251" s="359"/>
      <c r="AC4251" s="359"/>
      <c r="AD4251" s="359"/>
      <c r="AE4251" s="359"/>
      <c r="AF4251" s="359"/>
      <c r="AG4251" s="359"/>
      <c r="AH4251" s="359"/>
    </row>
    <row r="4252" spans="28:34" x14ac:dyDescent="0.2">
      <c r="AB4252" s="359"/>
      <c r="AC4252" s="359"/>
      <c r="AD4252" s="359"/>
      <c r="AE4252" s="359"/>
      <c r="AF4252" s="359"/>
      <c r="AG4252" s="359"/>
      <c r="AH4252" s="359"/>
    </row>
    <row r="4253" spans="28:34" x14ac:dyDescent="0.2">
      <c r="AB4253" s="359"/>
      <c r="AC4253" s="359"/>
      <c r="AD4253" s="359"/>
      <c r="AE4253" s="359"/>
      <c r="AF4253" s="359"/>
      <c r="AG4253" s="359"/>
      <c r="AH4253" s="359"/>
    </row>
    <row r="4254" spans="28:34" x14ac:dyDescent="0.2">
      <c r="AB4254" s="359"/>
      <c r="AC4254" s="359"/>
      <c r="AD4254" s="359"/>
      <c r="AE4254" s="359"/>
      <c r="AF4254" s="359"/>
      <c r="AG4254" s="359"/>
      <c r="AH4254" s="359"/>
    </row>
    <row r="4255" spans="28:34" x14ac:dyDescent="0.2">
      <c r="AB4255" s="359"/>
      <c r="AC4255" s="359"/>
      <c r="AD4255" s="359"/>
      <c r="AE4255" s="359"/>
      <c r="AF4255" s="359"/>
      <c r="AG4255" s="359"/>
      <c r="AH4255" s="359"/>
    </row>
    <row r="4256" spans="28:34" x14ac:dyDescent="0.2">
      <c r="AB4256" s="359"/>
      <c r="AC4256" s="359"/>
      <c r="AD4256" s="359"/>
      <c r="AE4256" s="359"/>
      <c r="AF4256" s="359"/>
      <c r="AG4256" s="359"/>
      <c r="AH4256" s="359"/>
    </row>
    <row r="4257" spans="28:34" x14ac:dyDescent="0.2">
      <c r="AB4257" s="359"/>
      <c r="AC4257" s="359"/>
      <c r="AD4257" s="359"/>
      <c r="AE4257" s="359"/>
      <c r="AF4257" s="359"/>
      <c r="AG4257" s="359"/>
      <c r="AH4257" s="359"/>
    </row>
    <row r="4258" spans="28:34" x14ac:dyDescent="0.2">
      <c r="AB4258" s="359"/>
      <c r="AC4258" s="359"/>
      <c r="AD4258" s="359"/>
      <c r="AE4258" s="359"/>
      <c r="AF4258" s="359"/>
      <c r="AG4258" s="359"/>
      <c r="AH4258" s="359"/>
    </row>
    <row r="4259" spans="28:34" x14ac:dyDescent="0.2">
      <c r="AB4259" s="359"/>
      <c r="AC4259" s="359"/>
      <c r="AD4259" s="359"/>
      <c r="AE4259" s="359"/>
      <c r="AF4259" s="359"/>
      <c r="AG4259" s="359"/>
      <c r="AH4259" s="359"/>
    </row>
    <row r="4260" spans="28:34" x14ac:dyDescent="0.2">
      <c r="AB4260" s="359"/>
      <c r="AC4260" s="359"/>
      <c r="AD4260" s="359"/>
      <c r="AE4260" s="359"/>
      <c r="AF4260" s="359"/>
      <c r="AG4260" s="359"/>
      <c r="AH4260" s="359"/>
    </row>
    <row r="4261" spans="28:34" x14ac:dyDescent="0.2">
      <c r="AB4261" s="359"/>
      <c r="AC4261" s="359"/>
      <c r="AD4261" s="359"/>
      <c r="AE4261" s="359"/>
      <c r="AF4261" s="359"/>
      <c r="AG4261" s="359"/>
      <c r="AH4261" s="359"/>
    </row>
    <row r="4262" spans="28:34" x14ac:dyDescent="0.2">
      <c r="AB4262" s="359"/>
      <c r="AC4262" s="359"/>
      <c r="AD4262" s="359"/>
      <c r="AE4262" s="359"/>
      <c r="AF4262" s="359"/>
      <c r="AG4262" s="359"/>
      <c r="AH4262" s="359"/>
    </row>
    <row r="4263" spans="28:34" x14ac:dyDescent="0.2">
      <c r="AB4263" s="359"/>
      <c r="AC4263" s="359"/>
      <c r="AD4263" s="359"/>
      <c r="AE4263" s="359"/>
      <c r="AF4263" s="359"/>
      <c r="AG4263" s="359"/>
      <c r="AH4263" s="359"/>
    </row>
    <row r="4264" spans="28:34" x14ac:dyDescent="0.2">
      <c r="AB4264" s="359"/>
      <c r="AC4264" s="359"/>
      <c r="AD4264" s="359"/>
      <c r="AE4264" s="359"/>
      <c r="AF4264" s="359"/>
      <c r="AG4264" s="359"/>
      <c r="AH4264" s="359"/>
    </row>
    <row r="4265" spans="28:34" x14ac:dyDescent="0.2">
      <c r="AB4265" s="359"/>
      <c r="AC4265" s="359"/>
      <c r="AD4265" s="359"/>
      <c r="AE4265" s="359"/>
      <c r="AF4265" s="359"/>
      <c r="AG4265" s="359"/>
      <c r="AH4265" s="359"/>
    </row>
    <row r="4266" spans="28:34" x14ac:dyDescent="0.2">
      <c r="AB4266" s="359"/>
      <c r="AC4266" s="359"/>
      <c r="AD4266" s="359"/>
      <c r="AE4266" s="359"/>
      <c r="AF4266" s="359"/>
      <c r="AG4266" s="359"/>
      <c r="AH4266" s="359"/>
    </row>
    <row r="4267" spans="28:34" x14ac:dyDescent="0.2">
      <c r="AB4267" s="359"/>
      <c r="AC4267" s="359"/>
      <c r="AD4267" s="359"/>
      <c r="AE4267" s="359"/>
      <c r="AF4267" s="359"/>
      <c r="AG4267" s="359"/>
      <c r="AH4267" s="359"/>
    </row>
    <row r="4268" spans="28:34" x14ac:dyDescent="0.2">
      <c r="AB4268" s="359"/>
      <c r="AC4268" s="359"/>
      <c r="AD4268" s="359"/>
      <c r="AE4268" s="359"/>
      <c r="AF4268" s="359"/>
      <c r="AG4268" s="359"/>
      <c r="AH4268" s="359"/>
    </row>
    <row r="4269" spans="28:34" x14ac:dyDescent="0.2">
      <c r="AB4269" s="359"/>
      <c r="AC4269" s="359"/>
      <c r="AD4269" s="359"/>
      <c r="AE4269" s="359"/>
      <c r="AF4269" s="359"/>
      <c r="AG4269" s="359"/>
      <c r="AH4269" s="359"/>
    </row>
    <row r="4270" spans="28:34" x14ac:dyDescent="0.2">
      <c r="AB4270" s="359"/>
      <c r="AC4270" s="359"/>
      <c r="AD4270" s="359"/>
      <c r="AE4270" s="359"/>
      <c r="AF4270" s="359"/>
      <c r="AG4270" s="359"/>
      <c r="AH4270" s="359"/>
    </row>
    <row r="4271" spans="28:34" x14ac:dyDescent="0.2">
      <c r="AB4271" s="359"/>
      <c r="AC4271" s="359"/>
      <c r="AD4271" s="359"/>
      <c r="AE4271" s="359"/>
      <c r="AF4271" s="359"/>
      <c r="AG4271" s="359"/>
      <c r="AH4271" s="359"/>
    </row>
    <row r="4272" spans="28:34" x14ac:dyDescent="0.2">
      <c r="AB4272" s="359"/>
      <c r="AC4272" s="359"/>
      <c r="AD4272" s="359"/>
      <c r="AE4272" s="359"/>
      <c r="AF4272" s="359"/>
      <c r="AG4272" s="359"/>
      <c r="AH4272" s="359"/>
    </row>
    <row r="4273" spans="28:34" x14ac:dyDescent="0.2">
      <c r="AB4273" s="359"/>
      <c r="AC4273" s="359"/>
      <c r="AD4273" s="359"/>
      <c r="AE4273" s="359"/>
      <c r="AF4273" s="359"/>
      <c r="AG4273" s="359"/>
      <c r="AH4273" s="359"/>
    </row>
    <row r="4274" spans="28:34" x14ac:dyDescent="0.2">
      <c r="AB4274" s="359"/>
      <c r="AC4274" s="359"/>
      <c r="AD4274" s="359"/>
      <c r="AE4274" s="359"/>
      <c r="AF4274" s="359"/>
      <c r="AG4274" s="359"/>
      <c r="AH4274" s="359"/>
    </row>
    <row r="4275" spans="28:34" x14ac:dyDescent="0.2">
      <c r="AB4275" s="359"/>
      <c r="AC4275" s="359"/>
      <c r="AD4275" s="359"/>
      <c r="AE4275" s="359"/>
      <c r="AF4275" s="359"/>
      <c r="AG4275" s="359"/>
      <c r="AH4275" s="359"/>
    </row>
    <row r="4276" spans="28:34" x14ac:dyDescent="0.2">
      <c r="AB4276" s="359"/>
      <c r="AC4276" s="359"/>
      <c r="AD4276" s="359"/>
      <c r="AE4276" s="359"/>
      <c r="AF4276" s="359"/>
      <c r="AG4276" s="359"/>
      <c r="AH4276" s="359"/>
    </row>
    <row r="4277" spans="28:34" x14ac:dyDescent="0.2">
      <c r="AB4277" s="359"/>
      <c r="AC4277" s="359"/>
      <c r="AD4277" s="359"/>
      <c r="AE4277" s="359"/>
      <c r="AF4277" s="359"/>
      <c r="AG4277" s="359"/>
      <c r="AH4277" s="359"/>
    </row>
    <row r="4278" spans="28:34" x14ac:dyDescent="0.2">
      <c r="AB4278" s="359"/>
      <c r="AC4278" s="359"/>
      <c r="AD4278" s="359"/>
      <c r="AE4278" s="359"/>
      <c r="AF4278" s="359"/>
      <c r="AG4278" s="359"/>
      <c r="AH4278" s="359"/>
    </row>
    <row r="4279" spans="28:34" x14ac:dyDescent="0.2">
      <c r="AB4279" s="359"/>
      <c r="AC4279" s="359"/>
      <c r="AD4279" s="359"/>
      <c r="AE4279" s="359"/>
      <c r="AF4279" s="359"/>
      <c r="AG4279" s="359"/>
      <c r="AH4279" s="359"/>
    </row>
    <row r="4280" spans="28:34" x14ac:dyDescent="0.2">
      <c r="AB4280" s="359"/>
      <c r="AC4280" s="359"/>
      <c r="AD4280" s="359"/>
      <c r="AE4280" s="359"/>
      <c r="AF4280" s="359"/>
      <c r="AG4280" s="359"/>
      <c r="AH4280" s="359"/>
    </row>
    <row r="4281" spans="28:34" x14ac:dyDescent="0.2">
      <c r="AB4281" s="359"/>
      <c r="AC4281" s="359"/>
      <c r="AD4281" s="359"/>
      <c r="AE4281" s="359"/>
      <c r="AF4281" s="359"/>
      <c r="AG4281" s="359"/>
      <c r="AH4281" s="359"/>
    </row>
    <row r="4282" spans="28:34" x14ac:dyDescent="0.2">
      <c r="AB4282" s="359"/>
      <c r="AC4282" s="359"/>
      <c r="AD4282" s="359"/>
      <c r="AE4282" s="359"/>
      <c r="AF4282" s="359"/>
      <c r="AG4282" s="359"/>
      <c r="AH4282" s="359"/>
    </row>
    <row r="4283" spans="28:34" x14ac:dyDescent="0.2">
      <c r="AB4283" s="359"/>
      <c r="AC4283" s="359"/>
      <c r="AD4283" s="359"/>
      <c r="AE4283" s="359"/>
      <c r="AF4283" s="359"/>
      <c r="AG4283" s="359"/>
      <c r="AH4283" s="359"/>
    </row>
    <row r="4284" spans="28:34" x14ac:dyDescent="0.2">
      <c r="AB4284" s="359"/>
      <c r="AC4284" s="359"/>
      <c r="AD4284" s="359"/>
      <c r="AE4284" s="359"/>
      <c r="AF4284" s="359"/>
      <c r="AG4284" s="359"/>
      <c r="AH4284" s="359"/>
    </row>
    <row r="4285" spans="28:34" x14ac:dyDescent="0.2">
      <c r="AB4285" s="359"/>
      <c r="AC4285" s="359"/>
      <c r="AD4285" s="359"/>
      <c r="AE4285" s="359"/>
      <c r="AF4285" s="359"/>
      <c r="AG4285" s="359"/>
      <c r="AH4285" s="359"/>
    </row>
    <row r="4286" spans="28:34" x14ac:dyDescent="0.2">
      <c r="AB4286" s="359"/>
      <c r="AC4286" s="359"/>
      <c r="AD4286" s="359"/>
      <c r="AE4286" s="359"/>
      <c r="AF4286" s="359"/>
      <c r="AG4286" s="359"/>
      <c r="AH4286" s="359"/>
    </row>
    <row r="4287" spans="28:34" x14ac:dyDescent="0.2">
      <c r="AB4287" s="359"/>
      <c r="AC4287" s="359"/>
      <c r="AD4287" s="359"/>
      <c r="AE4287" s="359"/>
      <c r="AF4287" s="359"/>
      <c r="AG4287" s="359"/>
      <c r="AH4287" s="359"/>
    </row>
    <row r="4288" spans="28:34" x14ac:dyDescent="0.2">
      <c r="AB4288" s="359"/>
      <c r="AC4288" s="359"/>
      <c r="AD4288" s="359"/>
      <c r="AE4288" s="359"/>
      <c r="AF4288" s="359"/>
      <c r="AG4288" s="359"/>
      <c r="AH4288" s="359"/>
    </row>
    <row r="4289" spans="28:34" x14ac:dyDescent="0.2">
      <c r="AB4289" s="359"/>
      <c r="AC4289" s="359"/>
      <c r="AD4289" s="359"/>
      <c r="AE4289" s="359"/>
      <c r="AF4289" s="359"/>
      <c r="AG4289" s="359"/>
      <c r="AH4289" s="359"/>
    </row>
    <row r="4290" spans="28:34" x14ac:dyDescent="0.2">
      <c r="AB4290" s="359"/>
      <c r="AC4290" s="359"/>
      <c r="AD4290" s="359"/>
      <c r="AE4290" s="359"/>
      <c r="AF4290" s="359"/>
      <c r="AG4290" s="359"/>
      <c r="AH4290" s="359"/>
    </row>
    <row r="4291" spans="28:34" x14ac:dyDescent="0.2">
      <c r="AB4291" s="359"/>
      <c r="AC4291" s="359"/>
      <c r="AD4291" s="359"/>
      <c r="AE4291" s="359"/>
      <c r="AF4291" s="359"/>
      <c r="AG4291" s="359"/>
      <c r="AH4291" s="359"/>
    </row>
    <row r="4292" spans="28:34" x14ac:dyDescent="0.2">
      <c r="AB4292" s="359"/>
      <c r="AC4292" s="359"/>
      <c r="AD4292" s="359"/>
      <c r="AE4292" s="359"/>
      <c r="AF4292" s="359"/>
      <c r="AG4292" s="359"/>
      <c r="AH4292" s="359"/>
    </row>
    <row r="4293" spans="28:34" x14ac:dyDescent="0.2">
      <c r="AB4293" s="359"/>
      <c r="AC4293" s="359"/>
      <c r="AD4293" s="359"/>
      <c r="AE4293" s="359"/>
      <c r="AF4293" s="359"/>
      <c r="AG4293" s="359"/>
      <c r="AH4293" s="359"/>
    </row>
    <row r="4294" spans="28:34" x14ac:dyDescent="0.2">
      <c r="AB4294" s="359"/>
      <c r="AC4294" s="359"/>
      <c r="AD4294" s="359"/>
      <c r="AE4294" s="359"/>
      <c r="AF4294" s="359"/>
      <c r="AG4294" s="359"/>
      <c r="AH4294" s="359"/>
    </row>
    <row r="4295" spans="28:34" x14ac:dyDescent="0.2">
      <c r="AB4295" s="359"/>
      <c r="AC4295" s="359"/>
      <c r="AD4295" s="359"/>
      <c r="AE4295" s="359"/>
      <c r="AF4295" s="359"/>
      <c r="AG4295" s="359"/>
      <c r="AH4295" s="359"/>
    </row>
    <row r="4296" spans="28:34" x14ac:dyDescent="0.2">
      <c r="AB4296" s="359"/>
      <c r="AC4296" s="359"/>
      <c r="AD4296" s="359"/>
      <c r="AE4296" s="359"/>
      <c r="AF4296" s="359"/>
      <c r="AG4296" s="359"/>
      <c r="AH4296" s="359"/>
    </row>
    <row r="4297" spans="28:34" x14ac:dyDescent="0.2">
      <c r="AB4297" s="359"/>
      <c r="AC4297" s="359"/>
      <c r="AD4297" s="359"/>
      <c r="AE4297" s="359"/>
      <c r="AF4297" s="359"/>
      <c r="AG4297" s="359"/>
      <c r="AH4297" s="359"/>
    </row>
    <row r="4298" spans="28:34" x14ac:dyDescent="0.2">
      <c r="AB4298" s="359"/>
      <c r="AC4298" s="359"/>
      <c r="AD4298" s="359"/>
      <c r="AE4298" s="359"/>
      <c r="AF4298" s="359"/>
      <c r="AG4298" s="359"/>
      <c r="AH4298" s="359"/>
    </row>
    <row r="4299" spans="28:34" x14ac:dyDescent="0.2">
      <c r="AB4299" s="359"/>
      <c r="AC4299" s="359"/>
      <c r="AD4299" s="359"/>
      <c r="AE4299" s="359"/>
      <c r="AF4299" s="359"/>
      <c r="AG4299" s="359"/>
      <c r="AH4299" s="359"/>
    </row>
    <row r="4300" spans="28:34" x14ac:dyDescent="0.2">
      <c r="AB4300" s="359"/>
      <c r="AC4300" s="359"/>
      <c r="AD4300" s="359"/>
      <c r="AE4300" s="359"/>
      <c r="AF4300" s="359"/>
      <c r="AG4300" s="359"/>
      <c r="AH4300" s="359"/>
    </row>
    <row r="4301" spans="28:34" x14ac:dyDescent="0.2">
      <c r="AB4301" s="359"/>
      <c r="AC4301" s="359"/>
      <c r="AD4301" s="359"/>
      <c r="AE4301" s="359"/>
      <c r="AF4301" s="359"/>
      <c r="AG4301" s="359"/>
      <c r="AH4301" s="359"/>
    </row>
    <row r="4302" spans="28:34" x14ac:dyDescent="0.2">
      <c r="AB4302" s="359"/>
      <c r="AC4302" s="359"/>
      <c r="AD4302" s="359"/>
      <c r="AE4302" s="359"/>
      <c r="AF4302" s="359"/>
      <c r="AG4302" s="359"/>
      <c r="AH4302" s="359"/>
    </row>
    <row r="4303" spans="28:34" x14ac:dyDescent="0.2">
      <c r="AB4303" s="359"/>
      <c r="AC4303" s="359"/>
      <c r="AD4303" s="359"/>
      <c r="AE4303" s="359"/>
      <c r="AF4303" s="359"/>
      <c r="AG4303" s="359"/>
      <c r="AH4303" s="359"/>
    </row>
    <row r="4304" spans="28:34" x14ac:dyDescent="0.2">
      <c r="AB4304" s="359"/>
      <c r="AC4304" s="359"/>
      <c r="AD4304" s="359"/>
      <c r="AE4304" s="359"/>
      <c r="AF4304" s="359"/>
      <c r="AG4304" s="359"/>
      <c r="AH4304" s="359"/>
    </row>
    <row r="4305" spans="28:34" x14ac:dyDescent="0.2">
      <c r="AB4305" s="359"/>
      <c r="AC4305" s="359"/>
      <c r="AD4305" s="359"/>
      <c r="AE4305" s="359"/>
      <c r="AF4305" s="359"/>
      <c r="AG4305" s="359"/>
      <c r="AH4305" s="359"/>
    </row>
    <row r="4306" spans="28:34" x14ac:dyDescent="0.2">
      <c r="AB4306" s="359"/>
      <c r="AC4306" s="359"/>
      <c r="AD4306" s="359"/>
      <c r="AE4306" s="359"/>
      <c r="AF4306" s="359"/>
      <c r="AG4306" s="359"/>
      <c r="AH4306" s="359"/>
    </row>
    <row r="4307" spans="28:34" x14ac:dyDescent="0.2">
      <c r="AB4307" s="359"/>
      <c r="AC4307" s="359"/>
      <c r="AD4307" s="359"/>
      <c r="AE4307" s="359"/>
      <c r="AF4307" s="359"/>
      <c r="AG4307" s="359"/>
      <c r="AH4307" s="359"/>
    </row>
    <row r="4308" spans="28:34" x14ac:dyDescent="0.2">
      <c r="AB4308" s="359"/>
      <c r="AC4308" s="359"/>
      <c r="AD4308" s="359"/>
      <c r="AE4308" s="359"/>
      <c r="AF4308" s="359"/>
      <c r="AG4308" s="359"/>
      <c r="AH4308" s="359"/>
    </row>
    <row r="4309" spans="28:34" x14ac:dyDescent="0.2">
      <c r="AB4309" s="359"/>
      <c r="AC4309" s="359"/>
      <c r="AD4309" s="359"/>
      <c r="AE4309" s="359"/>
      <c r="AF4309" s="359"/>
      <c r="AG4309" s="359"/>
      <c r="AH4309" s="359"/>
    </row>
    <row r="4310" spans="28:34" x14ac:dyDescent="0.2">
      <c r="AB4310" s="359"/>
      <c r="AC4310" s="359"/>
      <c r="AD4310" s="359"/>
      <c r="AE4310" s="359"/>
      <c r="AF4310" s="359"/>
      <c r="AG4310" s="359"/>
      <c r="AH4310" s="359"/>
    </row>
    <row r="4311" spans="28:34" x14ac:dyDescent="0.2">
      <c r="AB4311" s="359"/>
      <c r="AC4311" s="359"/>
      <c r="AD4311" s="359"/>
      <c r="AE4311" s="359"/>
      <c r="AF4311" s="359"/>
      <c r="AG4311" s="359"/>
      <c r="AH4311" s="359"/>
    </row>
    <row r="4312" spans="28:34" x14ac:dyDescent="0.2">
      <c r="AB4312" s="359"/>
      <c r="AC4312" s="359"/>
      <c r="AD4312" s="359"/>
      <c r="AE4312" s="359"/>
      <c r="AF4312" s="359"/>
      <c r="AG4312" s="359"/>
      <c r="AH4312" s="359"/>
    </row>
    <row r="4313" spans="28:34" x14ac:dyDescent="0.2">
      <c r="AB4313" s="359"/>
      <c r="AC4313" s="359"/>
      <c r="AD4313" s="359"/>
      <c r="AE4313" s="359"/>
      <c r="AF4313" s="359"/>
      <c r="AG4313" s="359"/>
      <c r="AH4313" s="359"/>
    </row>
    <row r="4314" spans="28:34" x14ac:dyDescent="0.2">
      <c r="AB4314" s="359"/>
      <c r="AC4314" s="359"/>
      <c r="AD4314" s="359"/>
      <c r="AE4314" s="359"/>
      <c r="AF4314" s="359"/>
      <c r="AG4314" s="359"/>
      <c r="AH4314" s="359"/>
    </row>
    <row r="4315" spans="28:34" x14ac:dyDescent="0.2">
      <c r="AB4315" s="359"/>
      <c r="AC4315" s="359"/>
      <c r="AD4315" s="359"/>
      <c r="AE4315" s="359"/>
      <c r="AF4315" s="359"/>
      <c r="AG4315" s="359"/>
      <c r="AH4315" s="359"/>
    </row>
    <row r="4316" spans="28:34" x14ac:dyDescent="0.2">
      <c r="AB4316" s="359"/>
      <c r="AC4316" s="359"/>
      <c r="AD4316" s="359"/>
      <c r="AE4316" s="359"/>
      <c r="AF4316" s="359"/>
      <c r="AG4316" s="359"/>
      <c r="AH4316" s="359"/>
    </row>
    <row r="4317" spans="28:34" x14ac:dyDescent="0.2">
      <c r="AB4317" s="359"/>
      <c r="AC4317" s="359"/>
      <c r="AD4317" s="359"/>
      <c r="AE4317" s="359"/>
      <c r="AF4317" s="359"/>
      <c r="AG4317" s="359"/>
      <c r="AH4317" s="359"/>
    </row>
    <row r="4318" spans="28:34" x14ac:dyDescent="0.2">
      <c r="AB4318" s="359"/>
      <c r="AC4318" s="359"/>
      <c r="AD4318" s="359"/>
      <c r="AE4318" s="359"/>
      <c r="AF4318" s="359"/>
      <c r="AG4318" s="359"/>
      <c r="AH4318" s="359"/>
    </row>
    <row r="4319" spans="28:34" x14ac:dyDescent="0.2">
      <c r="AB4319" s="359"/>
      <c r="AC4319" s="359"/>
      <c r="AD4319" s="359"/>
      <c r="AE4319" s="359"/>
      <c r="AF4319" s="359"/>
      <c r="AG4319" s="359"/>
      <c r="AH4319" s="359"/>
    </row>
    <row r="4320" spans="28:34" x14ac:dyDescent="0.2">
      <c r="AB4320" s="359"/>
      <c r="AC4320" s="359"/>
      <c r="AD4320" s="359"/>
      <c r="AE4320" s="359"/>
      <c r="AF4320" s="359"/>
      <c r="AG4320" s="359"/>
      <c r="AH4320" s="359"/>
    </row>
    <row r="4321" spans="28:34" x14ac:dyDescent="0.2">
      <c r="AB4321" s="359"/>
      <c r="AC4321" s="359"/>
      <c r="AD4321" s="359"/>
      <c r="AE4321" s="359"/>
      <c r="AF4321" s="359"/>
      <c r="AG4321" s="359"/>
      <c r="AH4321" s="359"/>
    </row>
    <row r="4322" spans="28:34" x14ac:dyDescent="0.2">
      <c r="AB4322" s="359"/>
      <c r="AC4322" s="359"/>
      <c r="AD4322" s="359"/>
      <c r="AE4322" s="359"/>
      <c r="AF4322" s="359"/>
      <c r="AG4322" s="359"/>
      <c r="AH4322" s="359"/>
    </row>
    <row r="4323" spans="28:34" x14ac:dyDescent="0.2">
      <c r="AB4323" s="359"/>
      <c r="AC4323" s="359"/>
      <c r="AD4323" s="359"/>
      <c r="AE4323" s="359"/>
      <c r="AF4323" s="359"/>
      <c r="AG4323" s="359"/>
      <c r="AH4323" s="359"/>
    </row>
    <row r="4324" spans="28:34" x14ac:dyDescent="0.2">
      <c r="AB4324" s="359"/>
      <c r="AC4324" s="359"/>
      <c r="AD4324" s="359"/>
      <c r="AE4324" s="359"/>
      <c r="AF4324" s="359"/>
      <c r="AG4324" s="359"/>
      <c r="AH4324" s="359"/>
    </row>
    <row r="4325" spans="28:34" x14ac:dyDescent="0.2">
      <c r="AB4325" s="359"/>
      <c r="AC4325" s="359"/>
      <c r="AD4325" s="359"/>
      <c r="AE4325" s="359"/>
      <c r="AF4325" s="359"/>
      <c r="AG4325" s="359"/>
      <c r="AH4325" s="359"/>
    </row>
    <row r="4326" spans="28:34" x14ac:dyDescent="0.2">
      <c r="AB4326" s="359"/>
      <c r="AC4326" s="359"/>
      <c r="AD4326" s="359"/>
      <c r="AE4326" s="359"/>
      <c r="AF4326" s="359"/>
      <c r="AG4326" s="359"/>
      <c r="AH4326" s="359"/>
    </row>
    <row r="4327" spans="28:34" x14ac:dyDescent="0.2">
      <c r="AB4327" s="359"/>
      <c r="AC4327" s="359"/>
      <c r="AD4327" s="359"/>
      <c r="AE4327" s="359"/>
      <c r="AF4327" s="359"/>
      <c r="AG4327" s="359"/>
      <c r="AH4327" s="359"/>
    </row>
    <row r="4328" spans="28:34" x14ac:dyDescent="0.2">
      <c r="AB4328" s="359"/>
      <c r="AC4328" s="359"/>
      <c r="AD4328" s="359"/>
      <c r="AE4328" s="359"/>
      <c r="AF4328" s="359"/>
      <c r="AG4328" s="359"/>
      <c r="AH4328" s="359"/>
    </row>
    <row r="4329" spans="28:34" x14ac:dyDescent="0.2">
      <c r="AB4329" s="359"/>
      <c r="AC4329" s="359"/>
      <c r="AD4329" s="359"/>
      <c r="AE4329" s="359"/>
      <c r="AF4329" s="359"/>
      <c r="AG4329" s="359"/>
      <c r="AH4329" s="359"/>
    </row>
    <row r="4330" spans="28:34" x14ac:dyDescent="0.2">
      <c r="AB4330" s="359"/>
      <c r="AC4330" s="359"/>
      <c r="AD4330" s="359"/>
      <c r="AE4330" s="359"/>
      <c r="AF4330" s="359"/>
      <c r="AG4330" s="359"/>
      <c r="AH4330" s="359"/>
    </row>
    <row r="4331" spans="28:34" x14ac:dyDescent="0.2">
      <c r="AB4331" s="359"/>
      <c r="AC4331" s="359"/>
      <c r="AD4331" s="359"/>
      <c r="AE4331" s="359"/>
      <c r="AF4331" s="359"/>
      <c r="AG4331" s="359"/>
      <c r="AH4331" s="359"/>
    </row>
    <row r="4332" spans="28:34" x14ac:dyDescent="0.2">
      <c r="AB4332" s="359"/>
      <c r="AC4332" s="359"/>
      <c r="AD4332" s="359"/>
      <c r="AE4332" s="359"/>
      <c r="AF4332" s="359"/>
      <c r="AG4332" s="359"/>
      <c r="AH4332" s="359"/>
    </row>
    <row r="4333" spans="28:34" x14ac:dyDescent="0.2">
      <c r="AB4333" s="359"/>
      <c r="AC4333" s="359"/>
      <c r="AD4333" s="359"/>
      <c r="AE4333" s="359"/>
      <c r="AF4333" s="359"/>
      <c r="AG4333" s="359"/>
      <c r="AH4333" s="359"/>
    </row>
    <row r="4334" spans="28:34" x14ac:dyDescent="0.2">
      <c r="AB4334" s="359"/>
      <c r="AC4334" s="359"/>
      <c r="AD4334" s="359"/>
      <c r="AE4334" s="359"/>
      <c r="AF4334" s="359"/>
      <c r="AG4334" s="359"/>
      <c r="AH4334" s="359"/>
    </row>
    <row r="4335" spans="28:34" x14ac:dyDescent="0.2">
      <c r="AB4335" s="359"/>
      <c r="AC4335" s="359"/>
      <c r="AD4335" s="359"/>
      <c r="AE4335" s="359"/>
      <c r="AF4335" s="359"/>
      <c r="AG4335" s="359"/>
      <c r="AH4335" s="359"/>
    </row>
    <row r="4336" spans="28:34" x14ac:dyDescent="0.2">
      <c r="AB4336" s="359"/>
      <c r="AC4336" s="359"/>
      <c r="AD4336" s="359"/>
      <c r="AE4336" s="359"/>
      <c r="AF4336" s="359"/>
      <c r="AG4336" s="359"/>
      <c r="AH4336" s="359"/>
    </row>
    <row r="4337" spans="28:34" x14ac:dyDescent="0.2">
      <c r="AB4337" s="359"/>
      <c r="AC4337" s="359"/>
      <c r="AD4337" s="359"/>
      <c r="AE4337" s="359"/>
      <c r="AF4337" s="359"/>
      <c r="AG4337" s="359"/>
      <c r="AH4337" s="359"/>
    </row>
    <row r="4338" spans="28:34" x14ac:dyDescent="0.2">
      <c r="AB4338" s="359"/>
      <c r="AC4338" s="359"/>
      <c r="AD4338" s="359"/>
      <c r="AE4338" s="359"/>
      <c r="AF4338" s="359"/>
      <c r="AG4338" s="359"/>
      <c r="AH4338" s="359"/>
    </row>
    <row r="4339" spans="28:34" x14ac:dyDescent="0.2">
      <c r="AB4339" s="359"/>
      <c r="AC4339" s="359"/>
      <c r="AD4339" s="359"/>
      <c r="AE4339" s="359"/>
      <c r="AF4339" s="359"/>
      <c r="AG4339" s="359"/>
      <c r="AH4339" s="359"/>
    </row>
    <row r="4340" spans="28:34" x14ac:dyDescent="0.2">
      <c r="AB4340" s="359"/>
      <c r="AC4340" s="359"/>
      <c r="AD4340" s="359"/>
      <c r="AE4340" s="359"/>
      <c r="AF4340" s="359"/>
      <c r="AG4340" s="359"/>
      <c r="AH4340" s="359"/>
    </row>
    <row r="4341" spans="28:34" x14ac:dyDescent="0.2">
      <c r="AB4341" s="359"/>
      <c r="AC4341" s="359"/>
      <c r="AD4341" s="359"/>
      <c r="AE4341" s="359"/>
      <c r="AF4341" s="359"/>
      <c r="AG4341" s="359"/>
      <c r="AH4341" s="359"/>
    </row>
    <row r="4342" spans="28:34" x14ac:dyDescent="0.2">
      <c r="AB4342" s="359"/>
      <c r="AC4342" s="359"/>
      <c r="AD4342" s="359"/>
      <c r="AE4342" s="359"/>
      <c r="AF4342" s="359"/>
      <c r="AG4342" s="359"/>
      <c r="AH4342" s="359"/>
    </row>
    <row r="4343" spans="28:34" x14ac:dyDescent="0.2">
      <c r="AB4343" s="359"/>
      <c r="AC4343" s="359"/>
      <c r="AD4343" s="359"/>
      <c r="AE4343" s="359"/>
      <c r="AF4343" s="359"/>
      <c r="AG4343" s="359"/>
      <c r="AH4343" s="359"/>
    </row>
    <row r="4344" spans="28:34" x14ac:dyDescent="0.2">
      <c r="AB4344" s="359"/>
      <c r="AC4344" s="359"/>
      <c r="AD4344" s="359"/>
      <c r="AE4344" s="359"/>
      <c r="AF4344" s="359"/>
      <c r="AG4344" s="359"/>
      <c r="AH4344" s="359"/>
    </row>
    <row r="4345" spans="28:34" x14ac:dyDescent="0.2">
      <c r="AB4345" s="359"/>
      <c r="AC4345" s="359"/>
      <c r="AD4345" s="359"/>
      <c r="AE4345" s="359"/>
      <c r="AF4345" s="359"/>
      <c r="AG4345" s="359"/>
      <c r="AH4345" s="359"/>
    </row>
    <row r="4346" spans="28:34" x14ac:dyDescent="0.2">
      <c r="AB4346" s="359"/>
      <c r="AC4346" s="359"/>
      <c r="AD4346" s="359"/>
      <c r="AE4346" s="359"/>
      <c r="AF4346" s="359"/>
      <c r="AG4346" s="359"/>
      <c r="AH4346" s="359"/>
    </row>
    <row r="4347" spans="28:34" x14ac:dyDescent="0.2">
      <c r="AB4347" s="359"/>
      <c r="AC4347" s="359"/>
      <c r="AD4347" s="359"/>
      <c r="AE4347" s="359"/>
      <c r="AF4347" s="359"/>
      <c r="AG4347" s="359"/>
      <c r="AH4347" s="359"/>
    </row>
    <row r="4348" spans="28:34" x14ac:dyDescent="0.2">
      <c r="AB4348" s="359"/>
      <c r="AC4348" s="359"/>
      <c r="AD4348" s="359"/>
      <c r="AE4348" s="359"/>
      <c r="AF4348" s="359"/>
      <c r="AG4348" s="359"/>
      <c r="AH4348" s="359"/>
    </row>
    <row r="4349" spans="28:34" x14ac:dyDescent="0.2">
      <c r="AB4349" s="359"/>
      <c r="AC4349" s="359"/>
      <c r="AD4349" s="359"/>
      <c r="AE4349" s="359"/>
      <c r="AF4349" s="359"/>
      <c r="AG4349" s="359"/>
      <c r="AH4349" s="359"/>
    </row>
    <row r="4350" spans="28:34" x14ac:dyDescent="0.2">
      <c r="AB4350" s="359"/>
      <c r="AC4350" s="359"/>
      <c r="AD4350" s="359"/>
      <c r="AE4350" s="359"/>
      <c r="AF4350" s="359"/>
      <c r="AG4350" s="359"/>
      <c r="AH4350" s="359"/>
    </row>
    <row r="4351" spans="28:34" x14ac:dyDescent="0.2">
      <c r="AB4351" s="359"/>
      <c r="AC4351" s="359"/>
      <c r="AD4351" s="359"/>
      <c r="AE4351" s="359"/>
      <c r="AF4351" s="359"/>
      <c r="AG4351" s="359"/>
      <c r="AH4351" s="359"/>
    </row>
    <row r="4352" spans="28:34" x14ac:dyDescent="0.2">
      <c r="AB4352" s="359"/>
      <c r="AC4352" s="359"/>
      <c r="AD4352" s="359"/>
      <c r="AE4352" s="359"/>
      <c r="AF4352" s="359"/>
      <c r="AG4352" s="359"/>
      <c r="AH4352" s="359"/>
    </row>
    <row r="4353" spans="28:34" x14ac:dyDescent="0.2">
      <c r="AB4353" s="359"/>
      <c r="AC4353" s="359"/>
      <c r="AD4353" s="359"/>
      <c r="AE4353" s="359"/>
      <c r="AF4353" s="359"/>
      <c r="AG4353" s="359"/>
      <c r="AH4353" s="359"/>
    </row>
    <row r="4354" spans="28:34" x14ac:dyDescent="0.2">
      <c r="AB4354" s="359"/>
      <c r="AC4354" s="359"/>
      <c r="AD4354" s="359"/>
      <c r="AE4354" s="359"/>
      <c r="AF4354" s="359"/>
      <c r="AG4354" s="359"/>
      <c r="AH4354" s="359"/>
    </row>
    <row r="4355" spans="28:34" x14ac:dyDescent="0.2">
      <c r="AB4355" s="359"/>
      <c r="AC4355" s="359"/>
      <c r="AD4355" s="359"/>
      <c r="AE4355" s="359"/>
      <c r="AF4355" s="359"/>
      <c r="AG4355" s="359"/>
      <c r="AH4355" s="359"/>
    </row>
    <row r="4356" spans="28:34" x14ac:dyDescent="0.2">
      <c r="AB4356" s="359"/>
      <c r="AC4356" s="359"/>
      <c r="AD4356" s="359"/>
      <c r="AE4356" s="359"/>
      <c r="AF4356" s="359"/>
      <c r="AG4356" s="359"/>
      <c r="AH4356" s="359"/>
    </row>
    <row r="4357" spans="28:34" x14ac:dyDescent="0.2">
      <c r="AB4357" s="359"/>
      <c r="AC4357" s="359"/>
      <c r="AD4357" s="359"/>
      <c r="AE4357" s="359"/>
      <c r="AF4357" s="359"/>
      <c r="AG4357" s="359"/>
      <c r="AH4357" s="359"/>
    </row>
    <row r="4358" spans="28:34" x14ac:dyDescent="0.2">
      <c r="AB4358" s="359"/>
      <c r="AC4358" s="359"/>
      <c r="AD4358" s="359"/>
      <c r="AE4358" s="359"/>
      <c r="AF4358" s="359"/>
      <c r="AG4358" s="359"/>
      <c r="AH4358" s="359"/>
    </row>
    <row r="4359" spans="28:34" x14ac:dyDescent="0.2">
      <c r="AB4359" s="359"/>
      <c r="AC4359" s="359"/>
      <c r="AD4359" s="359"/>
      <c r="AE4359" s="359"/>
      <c r="AF4359" s="359"/>
      <c r="AG4359" s="359"/>
      <c r="AH4359" s="359"/>
    </row>
    <row r="4360" spans="28:34" x14ac:dyDescent="0.2">
      <c r="AB4360" s="359"/>
      <c r="AC4360" s="359"/>
      <c r="AD4360" s="359"/>
      <c r="AE4360" s="359"/>
      <c r="AF4360" s="359"/>
      <c r="AG4360" s="359"/>
      <c r="AH4360" s="359"/>
    </row>
    <row r="4361" spans="28:34" x14ac:dyDescent="0.2">
      <c r="AB4361" s="359"/>
      <c r="AC4361" s="359"/>
      <c r="AD4361" s="359"/>
      <c r="AE4361" s="359"/>
      <c r="AF4361" s="359"/>
      <c r="AG4361" s="359"/>
      <c r="AH4361" s="359"/>
    </row>
    <row r="4362" spans="28:34" x14ac:dyDescent="0.2">
      <c r="AB4362" s="359"/>
      <c r="AC4362" s="359"/>
      <c r="AD4362" s="359"/>
      <c r="AE4362" s="359"/>
      <c r="AF4362" s="359"/>
      <c r="AG4362" s="359"/>
      <c r="AH4362" s="359"/>
    </row>
    <row r="4363" spans="28:34" x14ac:dyDescent="0.2">
      <c r="AB4363" s="359"/>
      <c r="AC4363" s="359"/>
      <c r="AD4363" s="359"/>
      <c r="AE4363" s="359"/>
      <c r="AF4363" s="359"/>
      <c r="AG4363" s="359"/>
      <c r="AH4363" s="359"/>
    </row>
    <row r="4364" spans="28:34" x14ac:dyDescent="0.2">
      <c r="AB4364" s="359"/>
      <c r="AC4364" s="359"/>
      <c r="AD4364" s="359"/>
      <c r="AE4364" s="359"/>
      <c r="AF4364" s="359"/>
      <c r="AG4364" s="359"/>
      <c r="AH4364" s="359"/>
    </row>
    <row r="4365" spans="28:34" x14ac:dyDescent="0.2">
      <c r="AB4365" s="359"/>
      <c r="AC4365" s="359"/>
      <c r="AD4365" s="359"/>
      <c r="AE4365" s="359"/>
      <c r="AF4365" s="359"/>
      <c r="AG4365" s="359"/>
      <c r="AH4365" s="359"/>
    </row>
    <row r="4366" spans="28:34" x14ac:dyDescent="0.2">
      <c r="AB4366" s="359"/>
      <c r="AC4366" s="359"/>
      <c r="AD4366" s="359"/>
      <c r="AE4366" s="359"/>
      <c r="AF4366" s="359"/>
      <c r="AG4366" s="359"/>
      <c r="AH4366" s="359"/>
    </row>
    <row r="4367" spans="28:34" x14ac:dyDescent="0.2">
      <c r="AB4367" s="359"/>
      <c r="AC4367" s="359"/>
      <c r="AD4367" s="359"/>
      <c r="AE4367" s="359"/>
      <c r="AF4367" s="359"/>
      <c r="AG4367" s="359"/>
      <c r="AH4367" s="359"/>
    </row>
    <row r="4368" spans="28:34" x14ac:dyDescent="0.2">
      <c r="AB4368" s="359"/>
      <c r="AC4368" s="359"/>
      <c r="AD4368" s="359"/>
      <c r="AE4368" s="359"/>
      <c r="AF4368" s="359"/>
      <c r="AG4368" s="359"/>
      <c r="AH4368" s="359"/>
    </row>
    <row r="4369" spans="28:34" x14ac:dyDescent="0.2">
      <c r="AB4369" s="359"/>
      <c r="AC4369" s="359"/>
      <c r="AD4369" s="359"/>
      <c r="AE4369" s="359"/>
      <c r="AF4369" s="359"/>
      <c r="AG4369" s="359"/>
      <c r="AH4369" s="359"/>
    </row>
    <row r="4370" spans="28:34" x14ac:dyDescent="0.2">
      <c r="AB4370" s="359"/>
      <c r="AC4370" s="359"/>
      <c r="AD4370" s="359"/>
      <c r="AE4370" s="359"/>
      <c r="AF4370" s="359"/>
      <c r="AG4370" s="359"/>
      <c r="AH4370" s="359"/>
    </row>
    <row r="4371" spans="28:34" x14ac:dyDescent="0.2">
      <c r="AB4371" s="359"/>
      <c r="AC4371" s="359"/>
      <c r="AD4371" s="359"/>
      <c r="AE4371" s="359"/>
      <c r="AF4371" s="359"/>
      <c r="AG4371" s="359"/>
      <c r="AH4371" s="359"/>
    </row>
    <row r="4372" spans="28:34" x14ac:dyDescent="0.2">
      <c r="AB4372" s="359"/>
      <c r="AC4372" s="359"/>
      <c r="AD4372" s="359"/>
      <c r="AE4372" s="359"/>
      <c r="AF4372" s="359"/>
      <c r="AG4372" s="359"/>
      <c r="AH4372" s="359"/>
    </row>
    <row r="4373" spans="28:34" x14ac:dyDescent="0.2">
      <c r="AB4373" s="359"/>
      <c r="AC4373" s="359"/>
      <c r="AD4373" s="359"/>
      <c r="AE4373" s="359"/>
      <c r="AF4373" s="359"/>
      <c r="AG4373" s="359"/>
      <c r="AH4373" s="359"/>
    </row>
    <row r="4374" spans="28:34" x14ac:dyDescent="0.2">
      <c r="AB4374" s="359"/>
      <c r="AC4374" s="359"/>
      <c r="AD4374" s="359"/>
      <c r="AE4374" s="359"/>
      <c r="AF4374" s="359"/>
      <c r="AG4374" s="359"/>
      <c r="AH4374" s="359"/>
    </row>
    <row r="4375" spans="28:34" x14ac:dyDescent="0.2">
      <c r="AB4375" s="359"/>
      <c r="AC4375" s="359"/>
      <c r="AD4375" s="359"/>
      <c r="AE4375" s="359"/>
      <c r="AF4375" s="359"/>
      <c r="AG4375" s="359"/>
      <c r="AH4375" s="359"/>
    </row>
    <row r="4376" spans="28:34" x14ac:dyDescent="0.2">
      <c r="AB4376" s="359"/>
      <c r="AC4376" s="359"/>
      <c r="AD4376" s="359"/>
      <c r="AE4376" s="359"/>
      <c r="AF4376" s="359"/>
      <c r="AG4376" s="359"/>
      <c r="AH4376" s="359"/>
    </row>
    <row r="4377" spans="28:34" x14ac:dyDescent="0.2">
      <c r="AB4377" s="359"/>
      <c r="AC4377" s="359"/>
      <c r="AD4377" s="359"/>
      <c r="AE4377" s="359"/>
      <c r="AF4377" s="359"/>
      <c r="AG4377" s="359"/>
      <c r="AH4377" s="359"/>
    </row>
    <row r="4378" spans="28:34" x14ac:dyDescent="0.2">
      <c r="AB4378" s="359"/>
      <c r="AC4378" s="359"/>
      <c r="AD4378" s="359"/>
      <c r="AE4378" s="359"/>
      <c r="AF4378" s="359"/>
      <c r="AG4378" s="359"/>
      <c r="AH4378" s="359"/>
    </row>
    <row r="4379" spans="28:34" x14ac:dyDescent="0.2">
      <c r="AB4379" s="359"/>
      <c r="AC4379" s="359"/>
      <c r="AD4379" s="359"/>
      <c r="AE4379" s="359"/>
      <c r="AF4379" s="359"/>
      <c r="AG4379" s="359"/>
      <c r="AH4379" s="359"/>
    </row>
    <row r="4380" spans="28:34" x14ac:dyDescent="0.2">
      <c r="AB4380" s="359"/>
      <c r="AC4380" s="359"/>
      <c r="AD4380" s="359"/>
      <c r="AE4380" s="359"/>
      <c r="AF4380" s="359"/>
      <c r="AG4380" s="359"/>
      <c r="AH4380" s="359"/>
    </row>
    <row r="4381" spans="28:34" x14ac:dyDescent="0.2">
      <c r="AB4381" s="359"/>
      <c r="AC4381" s="359"/>
      <c r="AD4381" s="359"/>
      <c r="AE4381" s="359"/>
      <c r="AF4381" s="359"/>
      <c r="AG4381" s="359"/>
      <c r="AH4381" s="359"/>
    </row>
    <row r="4382" spans="28:34" x14ac:dyDescent="0.2">
      <c r="AB4382" s="359"/>
      <c r="AC4382" s="359"/>
      <c r="AD4382" s="359"/>
      <c r="AE4382" s="359"/>
      <c r="AF4382" s="359"/>
      <c r="AG4382" s="359"/>
      <c r="AH4382" s="359"/>
    </row>
    <row r="4383" spans="28:34" x14ac:dyDescent="0.2">
      <c r="AB4383" s="359"/>
      <c r="AC4383" s="359"/>
      <c r="AD4383" s="359"/>
      <c r="AE4383" s="359"/>
      <c r="AF4383" s="359"/>
      <c r="AG4383" s="359"/>
      <c r="AH4383" s="359"/>
    </row>
    <row r="4384" spans="28:34" x14ac:dyDescent="0.2">
      <c r="AB4384" s="359"/>
      <c r="AC4384" s="359"/>
      <c r="AD4384" s="359"/>
      <c r="AE4384" s="359"/>
      <c r="AF4384" s="359"/>
      <c r="AG4384" s="359"/>
      <c r="AH4384" s="359"/>
    </row>
    <row r="4385" spans="28:34" x14ac:dyDescent="0.2">
      <c r="AB4385" s="359"/>
      <c r="AC4385" s="359"/>
      <c r="AD4385" s="359"/>
      <c r="AE4385" s="359"/>
      <c r="AF4385" s="359"/>
      <c r="AG4385" s="359"/>
      <c r="AH4385" s="359"/>
    </row>
    <row r="4386" spans="28:34" x14ac:dyDescent="0.2">
      <c r="AB4386" s="359"/>
      <c r="AC4386" s="359"/>
      <c r="AD4386" s="359"/>
      <c r="AE4386" s="359"/>
      <c r="AF4386" s="359"/>
      <c r="AG4386" s="359"/>
      <c r="AH4386" s="359"/>
    </row>
    <row r="4387" spans="28:34" x14ac:dyDescent="0.2">
      <c r="AB4387" s="359"/>
      <c r="AC4387" s="359"/>
      <c r="AD4387" s="359"/>
      <c r="AE4387" s="359"/>
      <c r="AF4387" s="359"/>
      <c r="AG4387" s="359"/>
      <c r="AH4387" s="359"/>
    </row>
    <row r="4388" spans="28:34" x14ac:dyDescent="0.2">
      <c r="AB4388" s="359"/>
      <c r="AC4388" s="359"/>
      <c r="AD4388" s="359"/>
      <c r="AE4388" s="359"/>
      <c r="AF4388" s="359"/>
      <c r="AG4388" s="359"/>
      <c r="AH4388" s="359"/>
    </row>
    <row r="4389" spans="28:34" x14ac:dyDescent="0.2">
      <c r="AB4389" s="359"/>
      <c r="AC4389" s="359"/>
      <c r="AD4389" s="359"/>
      <c r="AE4389" s="359"/>
      <c r="AF4389" s="359"/>
      <c r="AG4389" s="359"/>
      <c r="AH4389" s="359"/>
    </row>
    <row r="4390" spans="28:34" x14ac:dyDescent="0.2">
      <c r="AB4390" s="359"/>
      <c r="AC4390" s="359"/>
      <c r="AD4390" s="359"/>
      <c r="AE4390" s="359"/>
      <c r="AF4390" s="359"/>
      <c r="AG4390" s="359"/>
      <c r="AH4390" s="359"/>
    </row>
    <row r="4391" spans="28:34" x14ac:dyDescent="0.2">
      <c r="AB4391" s="359"/>
      <c r="AC4391" s="359"/>
      <c r="AD4391" s="359"/>
      <c r="AE4391" s="359"/>
      <c r="AF4391" s="359"/>
      <c r="AG4391" s="359"/>
      <c r="AH4391" s="359"/>
    </row>
    <row r="4392" spans="28:34" x14ac:dyDescent="0.2">
      <c r="AB4392" s="359"/>
      <c r="AC4392" s="359"/>
      <c r="AD4392" s="359"/>
      <c r="AE4392" s="359"/>
      <c r="AF4392" s="359"/>
      <c r="AG4392" s="359"/>
      <c r="AH4392" s="359"/>
    </row>
    <row r="4393" spans="28:34" x14ac:dyDescent="0.2">
      <c r="AB4393" s="359"/>
      <c r="AC4393" s="359"/>
      <c r="AD4393" s="359"/>
      <c r="AE4393" s="359"/>
      <c r="AF4393" s="359"/>
      <c r="AG4393" s="359"/>
      <c r="AH4393" s="359"/>
    </row>
    <row r="4394" spans="28:34" x14ac:dyDescent="0.2">
      <c r="AB4394" s="359"/>
      <c r="AC4394" s="359"/>
      <c r="AD4394" s="359"/>
      <c r="AE4394" s="359"/>
      <c r="AF4394" s="359"/>
      <c r="AG4394" s="359"/>
      <c r="AH4394" s="359"/>
    </row>
    <row r="4395" spans="28:34" x14ac:dyDescent="0.2">
      <c r="AB4395" s="359"/>
      <c r="AC4395" s="359"/>
      <c r="AD4395" s="359"/>
      <c r="AE4395" s="359"/>
      <c r="AF4395" s="359"/>
      <c r="AG4395" s="359"/>
      <c r="AH4395" s="359"/>
    </row>
    <row r="4396" spans="28:34" x14ac:dyDescent="0.2">
      <c r="AB4396" s="359"/>
      <c r="AC4396" s="359"/>
      <c r="AD4396" s="359"/>
      <c r="AE4396" s="359"/>
      <c r="AF4396" s="359"/>
      <c r="AG4396" s="359"/>
      <c r="AH4396" s="359"/>
    </row>
    <row r="4397" spans="28:34" x14ac:dyDescent="0.2">
      <c r="AB4397" s="359"/>
      <c r="AC4397" s="359"/>
      <c r="AD4397" s="359"/>
      <c r="AE4397" s="359"/>
      <c r="AF4397" s="359"/>
      <c r="AG4397" s="359"/>
      <c r="AH4397" s="359"/>
    </row>
    <row r="4398" spans="28:34" x14ac:dyDescent="0.2">
      <c r="AB4398" s="359"/>
      <c r="AC4398" s="359"/>
      <c r="AD4398" s="359"/>
      <c r="AE4398" s="359"/>
      <c r="AF4398" s="359"/>
      <c r="AG4398" s="359"/>
      <c r="AH4398" s="359"/>
    </row>
    <row r="4399" spans="28:34" x14ac:dyDescent="0.2">
      <c r="AB4399" s="359"/>
      <c r="AC4399" s="359"/>
      <c r="AD4399" s="359"/>
      <c r="AE4399" s="359"/>
      <c r="AF4399" s="359"/>
      <c r="AG4399" s="359"/>
      <c r="AH4399" s="359"/>
    </row>
    <row r="4400" spans="28:34" x14ac:dyDescent="0.2">
      <c r="AB4400" s="359"/>
      <c r="AC4400" s="359"/>
      <c r="AD4400" s="359"/>
      <c r="AE4400" s="359"/>
      <c r="AF4400" s="359"/>
      <c r="AG4400" s="359"/>
      <c r="AH4400" s="359"/>
    </row>
    <row r="4401" spans="28:34" x14ac:dyDescent="0.2">
      <c r="AB4401" s="359"/>
      <c r="AC4401" s="359"/>
      <c r="AD4401" s="359"/>
      <c r="AE4401" s="359"/>
      <c r="AF4401" s="359"/>
      <c r="AG4401" s="359"/>
      <c r="AH4401" s="359"/>
    </row>
    <row r="4402" spans="28:34" x14ac:dyDescent="0.2">
      <c r="AB4402" s="359"/>
      <c r="AC4402" s="359"/>
      <c r="AD4402" s="359"/>
      <c r="AE4402" s="359"/>
      <c r="AF4402" s="359"/>
      <c r="AG4402" s="359"/>
      <c r="AH4402" s="359"/>
    </row>
    <row r="4403" spans="28:34" x14ac:dyDescent="0.2">
      <c r="AB4403" s="359"/>
      <c r="AC4403" s="359"/>
      <c r="AD4403" s="359"/>
      <c r="AE4403" s="359"/>
      <c r="AF4403" s="359"/>
      <c r="AG4403" s="359"/>
      <c r="AH4403" s="359"/>
    </row>
    <row r="4404" spans="28:34" x14ac:dyDescent="0.2">
      <c r="AB4404" s="359"/>
      <c r="AC4404" s="359"/>
      <c r="AD4404" s="359"/>
      <c r="AE4404" s="359"/>
      <c r="AF4404" s="359"/>
      <c r="AG4404" s="359"/>
      <c r="AH4404" s="359"/>
    </row>
    <row r="4405" spans="28:34" x14ac:dyDescent="0.2">
      <c r="AB4405" s="359"/>
      <c r="AC4405" s="359"/>
      <c r="AD4405" s="359"/>
      <c r="AE4405" s="359"/>
      <c r="AF4405" s="359"/>
      <c r="AG4405" s="359"/>
      <c r="AH4405" s="359"/>
    </row>
    <row r="4406" spans="28:34" x14ac:dyDescent="0.2">
      <c r="AB4406" s="359"/>
      <c r="AC4406" s="359"/>
      <c r="AD4406" s="359"/>
      <c r="AE4406" s="359"/>
      <c r="AF4406" s="359"/>
      <c r="AG4406" s="359"/>
      <c r="AH4406" s="359"/>
    </row>
    <row r="4407" spans="28:34" x14ac:dyDescent="0.2">
      <c r="AB4407" s="359"/>
      <c r="AC4407" s="359"/>
      <c r="AD4407" s="359"/>
      <c r="AE4407" s="359"/>
      <c r="AF4407" s="359"/>
      <c r="AG4407" s="359"/>
      <c r="AH4407" s="359"/>
    </row>
    <row r="4408" spans="28:34" x14ac:dyDescent="0.2">
      <c r="AB4408" s="359"/>
      <c r="AC4408" s="359"/>
      <c r="AD4408" s="359"/>
      <c r="AE4408" s="359"/>
      <c r="AF4408" s="359"/>
      <c r="AG4408" s="359"/>
      <c r="AH4408" s="359"/>
    </row>
    <row r="4409" spans="28:34" x14ac:dyDescent="0.2">
      <c r="AB4409" s="359"/>
      <c r="AC4409" s="359"/>
      <c r="AD4409" s="359"/>
      <c r="AE4409" s="359"/>
      <c r="AF4409" s="359"/>
      <c r="AG4409" s="359"/>
      <c r="AH4409" s="359"/>
    </row>
    <row r="4410" spans="28:34" x14ac:dyDescent="0.2">
      <c r="AB4410" s="359"/>
      <c r="AC4410" s="359"/>
      <c r="AD4410" s="359"/>
      <c r="AE4410" s="359"/>
      <c r="AF4410" s="359"/>
      <c r="AG4410" s="359"/>
      <c r="AH4410" s="359"/>
    </row>
    <row r="4411" spans="28:34" x14ac:dyDescent="0.2">
      <c r="AB4411" s="359"/>
      <c r="AC4411" s="359"/>
      <c r="AD4411" s="359"/>
      <c r="AE4411" s="359"/>
      <c r="AF4411" s="359"/>
      <c r="AG4411" s="359"/>
      <c r="AH4411" s="359"/>
    </row>
    <row r="4412" spans="28:34" x14ac:dyDescent="0.2">
      <c r="AB4412" s="359"/>
      <c r="AC4412" s="359"/>
      <c r="AD4412" s="359"/>
      <c r="AE4412" s="359"/>
      <c r="AF4412" s="359"/>
      <c r="AG4412" s="359"/>
      <c r="AH4412" s="359"/>
    </row>
    <row r="4413" spans="28:34" x14ac:dyDescent="0.2">
      <c r="AB4413" s="359"/>
      <c r="AC4413" s="359"/>
      <c r="AD4413" s="359"/>
      <c r="AE4413" s="359"/>
      <c r="AF4413" s="359"/>
      <c r="AG4413" s="359"/>
      <c r="AH4413" s="359"/>
    </row>
    <row r="4414" spans="28:34" x14ac:dyDescent="0.2">
      <c r="AB4414" s="359"/>
      <c r="AC4414" s="359"/>
      <c r="AD4414" s="359"/>
      <c r="AE4414" s="359"/>
      <c r="AF4414" s="359"/>
      <c r="AG4414" s="359"/>
      <c r="AH4414" s="359"/>
    </row>
    <row r="4415" spans="28:34" x14ac:dyDescent="0.2">
      <c r="AB4415" s="359"/>
      <c r="AC4415" s="359"/>
      <c r="AD4415" s="359"/>
      <c r="AE4415" s="359"/>
      <c r="AF4415" s="359"/>
      <c r="AG4415" s="359"/>
      <c r="AH4415" s="359"/>
    </row>
    <row r="4416" spans="28:34" x14ac:dyDescent="0.2">
      <c r="AB4416" s="359"/>
      <c r="AC4416" s="359"/>
      <c r="AD4416" s="359"/>
      <c r="AE4416" s="359"/>
      <c r="AF4416" s="359"/>
      <c r="AG4416" s="359"/>
      <c r="AH4416" s="359"/>
    </row>
    <row r="4417" spans="28:34" x14ac:dyDescent="0.2">
      <c r="AB4417" s="359"/>
      <c r="AC4417" s="359"/>
      <c r="AD4417" s="359"/>
      <c r="AE4417" s="359"/>
      <c r="AF4417" s="359"/>
      <c r="AG4417" s="359"/>
      <c r="AH4417" s="359"/>
    </row>
    <row r="4418" spans="28:34" x14ac:dyDescent="0.2">
      <c r="AB4418" s="359"/>
      <c r="AC4418" s="359"/>
      <c r="AD4418" s="359"/>
      <c r="AE4418" s="359"/>
      <c r="AF4418" s="359"/>
      <c r="AG4418" s="359"/>
      <c r="AH4418" s="359"/>
    </row>
    <row r="4419" spans="28:34" x14ac:dyDescent="0.2">
      <c r="AB4419" s="359"/>
      <c r="AC4419" s="359"/>
      <c r="AD4419" s="359"/>
      <c r="AE4419" s="359"/>
      <c r="AF4419" s="359"/>
      <c r="AG4419" s="359"/>
      <c r="AH4419" s="359"/>
    </row>
    <row r="4420" spans="28:34" x14ac:dyDescent="0.2">
      <c r="AB4420" s="359"/>
      <c r="AC4420" s="359"/>
      <c r="AD4420" s="359"/>
      <c r="AE4420" s="359"/>
      <c r="AF4420" s="359"/>
      <c r="AG4420" s="359"/>
      <c r="AH4420" s="359"/>
    </row>
    <row r="4421" spans="28:34" x14ac:dyDescent="0.2">
      <c r="AB4421" s="359"/>
      <c r="AC4421" s="359"/>
      <c r="AD4421" s="359"/>
      <c r="AE4421" s="359"/>
      <c r="AF4421" s="359"/>
      <c r="AG4421" s="359"/>
      <c r="AH4421" s="359"/>
    </row>
    <row r="4422" spans="28:34" x14ac:dyDescent="0.2">
      <c r="AB4422" s="359"/>
      <c r="AC4422" s="359"/>
      <c r="AD4422" s="359"/>
      <c r="AE4422" s="359"/>
      <c r="AF4422" s="359"/>
      <c r="AG4422" s="359"/>
      <c r="AH4422" s="359"/>
    </row>
    <row r="4423" spans="28:34" x14ac:dyDescent="0.2">
      <c r="AB4423" s="359"/>
      <c r="AC4423" s="359"/>
      <c r="AD4423" s="359"/>
      <c r="AE4423" s="359"/>
      <c r="AF4423" s="359"/>
      <c r="AG4423" s="359"/>
      <c r="AH4423" s="359"/>
    </row>
    <row r="4424" spans="28:34" x14ac:dyDescent="0.2">
      <c r="AB4424" s="359"/>
      <c r="AC4424" s="359"/>
      <c r="AD4424" s="359"/>
      <c r="AE4424" s="359"/>
      <c r="AF4424" s="359"/>
      <c r="AG4424" s="359"/>
      <c r="AH4424" s="359"/>
    </row>
    <row r="4425" spans="28:34" x14ac:dyDescent="0.2">
      <c r="AB4425" s="359"/>
      <c r="AC4425" s="359"/>
      <c r="AD4425" s="359"/>
      <c r="AE4425" s="359"/>
      <c r="AF4425" s="359"/>
      <c r="AG4425" s="359"/>
      <c r="AH4425" s="359"/>
    </row>
    <row r="4426" spans="28:34" x14ac:dyDescent="0.2">
      <c r="AB4426" s="359"/>
      <c r="AC4426" s="359"/>
      <c r="AD4426" s="359"/>
      <c r="AE4426" s="359"/>
      <c r="AF4426" s="359"/>
      <c r="AG4426" s="359"/>
      <c r="AH4426" s="359"/>
    </row>
    <row r="4427" spans="28:34" x14ac:dyDescent="0.2">
      <c r="AB4427" s="359"/>
      <c r="AC4427" s="359"/>
      <c r="AD4427" s="359"/>
      <c r="AE4427" s="359"/>
      <c r="AF4427" s="359"/>
      <c r="AG4427" s="359"/>
      <c r="AH4427" s="359"/>
    </row>
    <row r="4428" spans="28:34" x14ac:dyDescent="0.2">
      <c r="AB4428" s="359"/>
      <c r="AC4428" s="359"/>
      <c r="AD4428" s="359"/>
      <c r="AE4428" s="359"/>
      <c r="AF4428" s="359"/>
      <c r="AG4428" s="359"/>
      <c r="AH4428" s="359"/>
    </row>
    <row r="4429" spans="28:34" x14ac:dyDescent="0.2">
      <c r="AB4429" s="359"/>
      <c r="AC4429" s="359"/>
      <c r="AD4429" s="359"/>
      <c r="AE4429" s="359"/>
      <c r="AF4429" s="359"/>
      <c r="AG4429" s="359"/>
      <c r="AH4429" s="359"/>
    </row>
    <row r="4430" spans="28:34" x14ac:dyDescent="0.2">
      <c r="AB4430" s="359"/>
      <c r="AC4430" s="359"/>
      <c r="AD4430" s="359"/>
      <c r="AE4430" s="359"/>
      <c r="AF4430" s="359"/>
      <c r="AG4430" s="359"/>
      <c r="AH4430" s="359"/>
    </row>
    <row r="4431" spans="28:34" x14ac:dyDescent="0.2">
      <c r="AB4431" s="359"/>
      <c r="AC4431" s="359"/>
      <c r="AD4431" s="359"/>
      <c r="AE4431" s="359"/>
      <c r="AF4431" s="359"/>
      <c r="AG4431" s="359"/>
      <c r="AH4431" s="359"/>
    </row>
    <row r="4432" spans="28:34" x14ac:dyDescent="0.2">
      <c r="AB4432" s="359"/>
      <c r="AC4432" s="359"/>
      <c r="AD4432" s="359"/>
      <c r="AE4432" s="359"/>
      <c r="AF4432" s="359"/>
      <c r="AG4432" s="359"/>
      <c r="AH4432" s="359"/>
    </row>
    <row r="4433" spans="28:34" x14ac:dyDescent="0.2">
      <c r="AB4433" s="359"/>
      <c r="AC4433" s="359"/>
      <c r="AD4433" s="359"/>
      <c r="AE4433" s="359"/>
      <c r="AF4433" s="359"/>
      <c r="AG4433" s="359"/>
      <c r="AH4433" s="359"/>
    </row>
    <row r="4434" spans="28:34" x14ac:dyDescent="0.2">
      <c r="AB4434" s="359"/>
      <c r="AC4434" s="359"/>
      <c r="AD4434" s="359"/>
      <c r="AE4434" s="359"/>
      <c r="AF4434" s="359"/>
      <c r="AG4434" s="359"/>
      <c r="AH4434" s="359"/>
    </row>
    <row r="4435" spans="28:34" x14ac:dyDescent="0.2">
      <c r="AB4435" s="359"/>
      <c r="AC4435" s="359"/>
      <c r="AD4435" s="359"/>
      <c r="AE4435" s="359"/>
      <c r="AF4435" s="359"/>
      <c r="AG4435" s="359"/>
      <c r="AH4435" s="359"/>
    </row>
    <row r="4436" spans="28:34" x14ac:dyDescent="0.2">
      <c r="AB4436" s="359"/>
      <c r="AC4436" s="359"/>
      <c r="AD4436" s="359"/>
      <c r="AE4436" s="359"/>
      <c r="AF4436" s="359"/>
      <c r="AG4436" s="359"/>
      <c r="AH4436" s="359"/>
    </row>
    <row r="4437" spans="28:34" x14ac:dyDescent="0.2">
      <c r="AB4437" s="359"/>
      <c r="AC4437" s="359"/>
      <c r="AD4437" s="359"/>
      <c r="AE4437" s="359"/>
      <c r="AF4437" s="359"/>
      <c r="AG4437" s="359"/>
      <c r="AH4437" s="359"/>
    </row>
    <row r="4438" spans="28:34" x14ac:dyDescent="0.2">
      <c r="AB4438" s="359"/>
      <c r="AC4438" s="359"/>
      <c r="AD4438" s="359"/>
      <c r="AE4438" s="359"/>
      <c r="AF4438" s="359"/>
      <c r="AG4438" s="359"/>
      <c r="AH4438" s="359"/>
    </row>
    <row r="4439" spans="28:34" x14ac:dyDescent="0.2">
      <c r="AB4439" s="359"/>
      <c r="AC4439" s="359"/>
      <c r="AD4439" s="359"/>
      <c r="AE4439" s="359"/>
      <c r="AF4439" s="359"/>
      <c r="AG4439" s="359"/>
      <c r="AH4439" s="359"/>
    </row>
    <row r="4440" spans="28:34" x14ac:dyDescent="0.2">
      <c r="AB4440" s="359"/>
      <c r="AC4440" s="359"/>
      <c r="AD4440" s="359"/>
      <c r="AE4440" s="359"/>
      <c r="AF4440" s="359"/>
      <c r="AG4440" s="359"/>
      <c r="AH4440" s="359"/>
    </row>
    <row r="4441" spans="28:34" x14ac:dyDescent="0.2">
      <c r="AB4441" s="359"/>
      <c r="AC4441" s="359"/>
      <c r="AD4441" s="359"/>
      <c r="AE4441" s="359"/>
      <c r="AF4441" s="359"/>
      <c r="AG4441" s="359"/>
      <c r="AH4441" s="359"/>
    </row>
    <row r="4442" spans="28:34" x14ac:dyDescent="0.2">
      <c r="AB4442" s="359"/>
      <c r="AC4442" s="359"/>
      <c r="AD4442" s="359"/>
      <c r="AE4442" s="359"/>
      <c r="AF4442" s="359"/>
      <c r="AG4442" s="359"/>
      <c r="AH4442" s="359"/>
    </row>
    <row r="4443" spans="28:34" x14ac:dyDescent="0.2">
      <c r="AB4443" s="359"/>
      <c r="AC4443" s="359"/>
      <c r="AD4443" s="359"/>
      <c r="AE4443" s="359"/>
      <c r="AF4443" s="359"/>
      <c r="AG4443" s="359"/>
      <c r="AH4443" s="359"/>
    </row>
    <row r="4444" spans="28:34" x14ac:dyDescent="0.2">
      <c r="AB4444" s="359"/>
      <c r="AC4444" s="359"/>
      <c r="AD4444" s="359"/>
      <c r="AE4444" s="359"/>
      <c r="AF4444" s="359"/>
      <c r="AG4444" s="359"/>
      <c r="AH4444" s="359"/>
    </row>
    <row r="4445" spans="28:34" x14ac:dyDescent="0.2">
      <c r="AB4445" s="359"/>
      <c r="AC4445" s="359"/>
      <c r="AD4445" s="359"/>
      <c r="AE4445" s="359"/>
      <c r="AF4445" s="359"/>
      <c r="AG4445" s="359"/>
      <c r="AH4445" s="359"/>
    </row>
    <row r="4446" spans="28:34" x14ac:dyDescent="0.2">
      <c r="AB4446" s="359"/>
      <c r="AC4446" s="359"/>
      <c r="AD4446" s="359"/>
      <c r="AE4446" s="359"/>
      <c r="AF4446" s="359"/>
      <c r="AG4446" s="359"/>
      <c r="AH4446" s="359"/>
    </row>
    <row r="4447" spans="28:34" x14ac:dyDescent="0.2">
      <c r="AB4447" s="359"/>
      <c r="AC4447" s="359"/>
      <c r="AD4447" s="359"/>
      <c r="AE4447" s="359"/>
      <c r="AF4447" s="359"/>
      <c r="AG4447" s="359"/>
      <c r="AH4447" s="359"/>
    </row>
    <row r="4448" spans="28:34" x14ac:dyDescent="0.2">
      <c r="AB4448" s="359"/>
      <c r="AC4448" s="359"/>
      <c r="AD4448" s="359"/>
      <c r="AE4448" s="359"/>
      <c r="AF4448" s="359"/>
      <c r="AG4448" s="359"/>
      <c r="AH4448" s="359"/>
    </row>
    <row r="4449" spans="28:34" x14ac:dyDescent="0.2">
      <c r="AB4449" s="359"/>
      <c r="AC4449" s="359"/>
      <c r="AD4449" s="359"/>
      <c r="AE4449" s="359"/>
      <c r="AF4449" s="359"/>
      <c r="AG4449" s="359"/>
      <c r="AH4449" s="359"/>
    </row>
    <row r="4450" spans="28:34" x14ac:dyDescent="0.2">
      <c r="AB4450" s="359"/>
      <c r="AC4450" s="359"/>
      <c r="AD4450" s="359"/>
      <c r="AE4450" s="359"/>
      <c r="AF4450" s="359"/>
      <c r="AG4450" s="359"/>
      <c r="AH4450" s="359"/>
    </row>
    <row r="4451" spans="28:34" x14ac:dyDescent="0.2">
      <c r="AB4451" s="359"/>
      <c r="AC4451" s="359"/>
      <c r="AD4451" s="359"/>
      <c r="AE4451" s="359"/>
      <c r="AF4451" s="359"/>
      <c r="AG4451" s="359"/>
      <c r="AH4451" s="359"/>
    </row>
    <row r="4452" spans="28:34" x14ac:dyDescent="0.2">
      <c r="AB4452" s="359"/>
      <c r="AC4452" s="359"/>
      <c r="AD4452" s="359"/>
      <c r="AE4452" s="359"/>
      <c r="AF4452" s="359"/>
      <c r="AG4452" s="359"/>
      <c r="AH4452" s="359"/>
    </row>
    <row r="4453" spans="28:34" x14ac:dyDescent="0.2">
      <c r="AB4453" s="359"/>
      <c r="AC4453" s="359"/>
      <c r="AD4453" s="359"/>
      <c r="AE4453" s="359"/>
      <c r="AF4453" s="359"/>
      <c r="AG4453" s="359"/>
      <c r="AH4453" s="359"/>
    </row>
    <row r="4454" spans="28:34" x14ac:dyDescent="0.2">
      <c r="AB4454" s="359"/>
      <c r="AC4454" s="359"/>
      <c r="AD4454" s="359"/>
      <c r="AE4454" s="359"/>
      <c r="AF4454" s="359"/>
      <c r="AG4454" s="359"/>
      <c r="AH4454" s="359"/>
    </row>
    <row r="4455" spans="28:34" x14ac:dyDescent="0.2">
      <c r="AB4455" s="359"/>
      <c r="AC4455" s="359"/>
      <c r="AD4455" s="359"/>
      <c r="AE4455" s="359"/>
      <c r="AF4455" s="359"/>
      <c r="AG4455" s="359"/>
      <c r="AH4455" s="359"/>
    </row>
    <row r="4456" spans="28:34" x14ac:dyDescent="0.2">
      <c r="AB4456" s="359"/>
      <c r="AC4456" s="359"/>
      <c r="AD4456" s="359"/>
      <c r="AE4456" s="359"/>
      <c r="AF4456" s="359"/>
      <c r="AG4456" s="359"/>
      <c r="AH4456" s="359"/>
    </row>
    <row r="4457" spans="28:34" x14ac:dyDescent="0.2">
      <c r="AB4457" s="359"/>
      <c r="AC4457" s="359"/>
      <c r="AD4457" s="359"/>
      <c r="AE4457" s="359"/>
      <c r="AF4457" s="359"/>
      <c r="AG4457" s="359"/>
      <c r="AH4457" s="359"/>
    </row>
    <row r="4458" spans="28:34" x14ac:dyDescent="0.2">
      <c r="AB4458" s="359"/>
      <c r="AC4458" s="359"/>
      <c r="AD4458" s="359"/>
      <c r="AE4458" s="359"/>
      <c r="AF4458" s="359"/>
      <c r="AG4458" s="359"/>
      <c r="AH4458" s="359"/>
    </row>
    <row r="4459" spans="28:34" x14ac:dyDescent="0.2">
      <c r="AB4459" s="359"/>
      <c r="AC4459" s="359"/>
      <c r="AD4459" s="359"/>
      <c r="AE4459" s="359"/>
      <c r="AF4459" s="359"/>
      <c r="AG4459" s="359"/>
      <c r="AH4459" s="359"/>
    </row>
    <row r="4460" spans="28:34" x14ac:dyDescent="0.2">
      <c r="AB4460" s="359"/>
      <c r="AC4460" s="359"/>
      <c r="AD4460" s="359"/>
      <c r="AE4460" s="359"/>
      <c r="AF4460" s="359"/>
      <c r="AG4460" s="359"/>
      <c r="AH4460" s="359"/>
    </row>
    <row r="4461" spans="28:34" x14ac:dyDescent="0.2">
      <c r="AB4461" s="359"/>
      <c r="AC4461" s="359"/>
      <c r="AD4461" s="359"/>
      <c r="AE4461" s="359"/>
      <c r="AF4461" s="359"/>
      <c r="AG4461" s="359"/>
      <c r="AH4461" s="359"/>
    </row>
    <row r="4462" spans="28:34" x14ac:dyDescent="0.2">
      <c r="AB4462" s="359"/>
      <c r="AC4462" s="359"/>
      <c r="AD4462" s="359"/>
      <c r="AE4462" s="359"/>
      <c r="AF4462" s="359"/>
      <c r="AG4462" s="359"/>
      <c r="AH4462" s="359"/>
    </row>
    <row r="4463" spans="28:34" x14ac:dyDescent="0.2">
      <c r="AB4463" s="359"/>
      <c r="AC4463" s="359"/>
      <c r="AD4463" s="359"/>
      <c r="AE4463" s="359"/>
      <c r="AF4463" s="359"/>
      <c r="AG4463" s="359"/>
      <c r="AH4463" s="359"/>
    </row>
    <row r="4464" spans="28:34" x14ac:dyDescent="0.2">
      <c r="AB4464" s="359"/>
      <c r="AC4464" s="359"/>
      <c r="AD4464" s="359"/>
      <c r="AE4464" s="359"/>
      <c r="AF4464" s="359"/>
      <c r="AG4464" s="359"/>
      <c r="AH4464" s="359"/>
    </row>
    <row r="4465" spans="28:34" x14ac:dyDescent="0.2">
      <c r="AB4465" s="359"/>
      <c r="AC4465" s="359"/>
      <c r="AD4465" s="359"/>
      <c r="AE4465" s="359"/>
      <c r="AF4465" s="359"/>
      <c r="AG4465" s="359"/>
      <c r="AH4465" s="359"/>
    </row>
    <row r="4466" spans="28:34" x14ac:dyDescent="0.2">
      <c r="AB4466" s="359"/>
      <c r="AC4466" s="359"/>
      <c r="AD4466" s="359"/>
      <c r="AE4466" s="359"/>
      <c r="AF4466" s="359"/>
      <c r="AG4466" s="359"/>
      <c r="AH4466" s="359"/>
    </row>
    <row r="4467" spans="28:34" x14ac:dyDescent="0.2">
      <c r="AB4467" s="359"/>
      <c r="AC4467" s="359"/>
      <c r="AD4467" s="359"/>
      <c r="AE4467" s="359"/>
      <c r="AF4467" s="359"/>
      <c r="AG4467" s="359"/>
      <c r="AH4467" s="359"/>
    </row>
    <row r="4468" spans="28:34" x14ac:dyDescent="0.2">
      <c r="AB4468" s="359"/>
      <c r="AC4468" s="359"/>
      <c r="AD4468" s="359"/>
      <c r="AE4468" s="359"/>
      <c r="AF4468" s="359"/>
      <c r="AG4468" s="359"/>
      <c r="AH4468" s="359"/>
    </row>
    <row r="4469" spans="28:34" x14ac:dyDescent="0.2">
      <c r="AB4469" s="359"/>
      <c r="AC4469" s="359"/>
      <c r="AD4469" s="359"/>
      <c r="AE4469" s="359"/>
      <c r="AF4469" s="359"/>
      <c r="AG4469" s="359"/>
      <c r="AH4469" s="359"/>
    </row>
    <row r="4470" spans="28:34" x14ac:dyDescent="0.2">
      <c r="AB4470" s="359"/>
      <c r="AC4470" s="359"/>
      <c r="AD4470" s="359"/>
      <c r="AE4470" s="359"/>
      <c r="AF4470" s="359"/>
      <c r="AG4470" s="359"/>
      <c r="AH4470" s="359"/>
    </row>
    <row r="4471" spans="28:34" x14ac:dyDescent="0.2">
      <c r="AB4471" s="359"/>
      <c r="AC4471" s="359"/>
      <c r="AD4471" s="359"/>
      <c r="AE4471" s="359"/>
      <c r="AF4471" s="359"/>
      <c r="AG4471" s="359"/>
      <c r="AH4471" s="359"/>
    </row>
    <row r="4472" spans="28:34" x14ac:dyDescent="0.2">
      <c r="AB4472" s="359"/>
      <c r="AC4472" s="359"/>
      <c r="AD4472" s="359"/>
      <c r="AE4472" s="359"/>
      <c r="AF4472" s="359"/>
      <c r="AG4472" s="359"/>
      <c r="AH4472" s="359"/>
    </row>
    <row r="4473" spans="28:34" x14ac:dyDescent="0.2">
      <c r="AB4473" s="359"/>
      <c r="AC4473" s="359"/>
      <c r="AD4473" s="359"/>
      <c r="AE4473" s="359"/>
      <c r="AF4473" s="359"/>
      <c r="AG4473" s="359"/>
      <c r="AH4473" s="359"/>
    </row>
    <row r="4474" spans="28:34" x14ac:dyDescent="0.2">
      <c r="AB4474" s="359"/>
      <c r="AC4474" s="359"/>
      <c r="AD4474" s="359"/>
      <c r="AE4474" s="359"/>
      <c r="AF4474" s="359"/>
      <c r="AG4474" s="359"/>
      <c r="AH4474" s="359"/>
    </row>
    <row r="4475" spans="28:34" x14ac:dyDescent="0.2">
      <c r="AB4475" s="359"/>
      <c r="AC4475" s="359"/>
      <c r="AD4475" s="359"/>
      <c r="AE4475" s="359"/>
      <c r="AF4475" s="359"/>
      <c r="AG4475" s="359"/>
      <c r="AH4475" s="359"/>
    </row>
    <row r="4476" spans="28:34" x14ac:dyDescent="0.2">
      <c r="AB4476" s="359"/>
      <c r="AC4476" s="359"/>
      <c r="AD4476" s="359"/>
      <c r="AE4476" s="359"/>
      <c r="AF4476" s="359"/>
      <c r="AG4476" s="359"/>
      <c r="AH4476" s="359"/>
    </row>
    <row r="4477" spans="28:34" x14ac:dyDescent="0.2">
      <c r="AB4477" s="359"/>
      <c r="AC4477" s="359"/>
      <c r="AD4477" s="359"/>
      <c r="AE4477" s="359"/>
      <c r="AF4477" s="359"/>
      <c r="AG4477" s="359"/>
      <c r="AH4477" s="359"/>
    </row>
    <row r="4478" spans="28:34" x14ac:dyDescent="0.2">
      <c r="AB4478" s="359"/>
      <c r="AC4478" s="359"/>
      <c r="AD4478" s="359"/>
      <c r="AE4478" s="359"/>
      <c r="AF4478" s="359"/>
      <c r="AG4478" s="359"/>
      <c r="AH4478" s="359"/>
    </row>
    <row r="4479" spans="28:34" x14ac:dyDescent="0.2">
      <c r="AB4479" s="359"/>
      <c r="AC4479" s="359"/>
      <c r="AD4479" s="359"/>
      <c r="AE4479" s="359"/>
      <c r="AF4479" s="359"/>
      <c r="AG4479" s="359"/>
      <c r="AH4479" s="359"/>
    </row>
    <row r="4480" spans="28:34" x14ac:dyDescent="0.2">
      <c r="AB4480" s="359"/>
      <c r="AC4480" s="359"/>
      <c r="AD4480" s="359"/>
      <c r="AE4480" s="359"/>
      <c r="AF4480" s="359"/>
      <c r="AG4480" s="359"/>
      <c r="AH4480" s="359"/>
    </row>
    <row r="4481" spans="28:34" x14ac:dyDescent="0.2">
      <c r="AB4481" s="359"/>
      <c r="AC4481" s="359"/>
      <c r="AD4481" s="359"/>
      <c r="AE4481" s="359"/>
      <c r="AF4481" s="359"/>
      <c r="AG4481" s="359"/>
      <c r="AH4481" s="359"/>
    </row>
    <row r="4482" spans="28:34" x14ac:dyDescent="0.2">
      <c r="AB4482" s="359"/>
      <c r="AC4482" s="359"/>
      <c r="AD4482" s="359"/>
      <c r="AE4482" s="359"/>
      <c r="AF4482" s="359"/>
      <c r="AG4482" s="359"/>
      <c r="AH4482" s="359"/>
    </row>
    <row r="4483" spans="28:34" x14ac:dyDescent="0.2">
      <c r="AB4483" s="359"/>
      <c r="AC4483" s="359"/>
      <c r="AD4483" s="359"/>
      <c r="AE4483" s="359"/>
      <c r="AF4483" s="359"/>
      <c r="AG4483" s="359"/>
      <c r="AH4483" s="359"/>
    </row>
    <row r="4484" spans="28:34" x14ac:dyDescent="0.2">
      <c r="AB4484" s="359"/>
      <c r="AC4484" s="359"/>
      <c r="AD4484" s="359"/>
      <c r="AE4484" s="359"/>
      <c r="AF4484" s="359"/>
      <c r="AG4484" s="359"/>
      <c r="AH4484" s="359"/>
    </row>
    <row r="4485" spans="28:34" x14ac:dyDescent="0.2">
      <c r="AB4485" s="359"/>
      <c r="AC4485" s="359"/>
      <c r="AD4485" s="359"/>
      <c r="AE4485" s="359"/>
      <c r="AF4485" s="359"/>
      <c r="AG4485" s="359"/>
      <c r="AH4485" s="359"/>
    </row>
    <row r="4486" spans="28:34" x14ac:dyDescent="0.2">
      <c r="AB4486" s="359"/>
      <c r="AC4486" s="359"/>
      <c r="AD4486" s="359"/>
      <c r="AE4486" s="359"/>
      <c r="AF4486" s="359"/>
      <c r="AG4486" s="359"/>
      <c r="AH4486" s="359"/>
    </row>
    <row r="4487" spans="28:34" x14ac:dyDescent="0.2">
      <c r="AB4487" s="359"/>
      <c r="AC4487" s="359"/>
      <c r="AD4487" s="359"/>
      <c r="AE4487" s="359"/>
      <c r="AF4487" s="359"/>
      <c r="AG4487" s="359"/>
      <c r="AH4487" s="359"/>
    </row>
    <row r="4488" spans="28:34" x14ac:dyDescent="0.2">
      <c r="AB4488" s="359"/>
      <c r="AC4488" s="359"/>
      <c r="AD4488" s="359"/>
      <c r="AE4488" s="359"/>
      <c r="AF4488" s="359"/>
      <c r="AG4488" s="359"/>
      <c r="AH4488" s="359"/>
    </row>
    <row r="4489" spans="28:34" x14ac:dyDescent="0.2">
      <c r="AB4489" s="359"/>
      <c r="AC4489" s="359"/>
      <c r="AD4489" s="359"/>
      <c r="AE4489" s="359"/>
      <c r="AF4489" s="359"/>
      <c r="AG4489" s="359"/>
      <c r="AH4489" s="359"/>
    </row>
    <row r="4490" spans="28:34" x14ac:dyDescent="0.2">
      <c r="AB4490" s="359"/>
      <c r="AC4490" s="359"/>
      <c r="AD4490" s="359"/>
      <c r="AE4490" s="359"/>
      <c r="AF4490" s="359"/>
      <c r="AG4490" s="359"/>
      <c r="AH4490" s="359"/>
    </row>
    <row r="4491" spans="28:34" x14ac:dyDescent="0.2">
      <c r="AB4491" s="359"/>
      <c r="AC4491" s="359"/>
      <c r="AD4491" s="359"/>
      <c r="AE4491" s="359"/>
      <c r="AF4491" s="359"/>
      <c r="AG4491" s="359"/>
      <c r="AH4491" s="359"/>
    </row>
    <row r="4492" spans="28:34" x14ac:dyDescent="0.2">
      <c r="AB4492" s="359"/>
      <c r="AC4492" s="359"/>
      <c r="AD4492" s="359"/>
      <c r="AE4492" s="359"/>
      <c r="AF4492" s="359"/>
      <c r="AG4492" s="359"/>
      <c r="AH4492" s="359"/>
    </row>
    <row r="4493" spans="28:34" x14ac:dyDescent="0.2">
      <c r="AB4493" s="359"/>
      <c r="AC4493" s="359"/>
      <c r="AD4493" s="359"/>
      <c r="AE4493" s="359"/>
      <c r="AF4493" s="359"/>
      <c r="AG4493" s="359"/>
      <c r="AH4493" s="359"/>
    </row>
    <row r="4494" spans="28:34" x14ac:dyDescent="0.2">
      <c r="AB4494" s="359"/>
      <c r="AC4494" s="359"/>
      <c r="AD4494" s="359"/>
      <c r="AE4494" s="359"/>
      <c r="AF4494" s="359"/>
      <c r="AG4494" s="359"/>
      <c r="AH4494" s="359"/>
    </row>
    <row r="4495" spans="28:34" x14ac:dyDescent="0.2">
      <c r="AB4495" s="359"/>
      <c r="AC4495" s="359"/>
      <c r="AD4495" s="359"/>
      <c r="AE4495" s="359"/>
      <c r="AF4495" s="359"/>
      <c r="AG4495" s="359"/>
      <c r="AH4495" s="359"/>
    </row>
    <row r="4496" spans="28:34" x14ac:dyDescent="0.2">
      <c r="AB4496" s="359"/>
      <c r="AC4496" s="359"/>
      <c r="AD4496" s="359"/>
      <c r="AE4496" s="359"/>
      <c r="AF4496" s="359"/>
      <c r="AG4496" s="359"/>
      <c r="AH4496" s="359"/>
    </row>
    <row r="4497" spans="28:34" x14ac:dyDescent="0.2">
      <c r="AB4497" s="359"/>
      <c r="AC4497" s="359"/>
      <c r="AD4497" s="359"/>
      <c r="AE4497" s="359"/>
      <c r="AF4497" s="359"/>
      <c r="AG4497" s="359"/>
      <c r="AH4497" s="359"/>
    </row>
    <row r="4498" spans="28:34" x14ac:dyDescent="0.2">
      <c r="AB4498" s="359"/>
      <c r="AC4498" s="359"/>
      <c r="AD4498" s="359"/>
      <c r="AE4498" s="359"/>
      <c r="AF4498" s="359"/>
      <c r="AG4498" s="359"/>
      <c r="AH4498" s="359"/>
    </row>
    <row r="4499" spans="28:34" x14ac:dyDescent="0.2">
      <c r="AB4499" s="359"/>
      <c r="AC4499" s="359"/>
      <c r="AD4499" s="359"/>
      <c r="AE4499" s="359"/>
      <c r="AF4499" s="359"/>
      <c r="AG4499" s="359"/>
      <c r="AH4499" s="359"/>
    </row>
    <row r="4500" spans="28:34" x14ac:dyDescent="0.2">
      <c r="AB4500" s="359"/>
      <c r="AC4500" s="359"/>
      <c r="AD4500" s="359"/>
      <c r="AE4500" s="359"/>
      <c r="AF4500" s="359"/>
      <c r="AG4500" s="359"/>
      <c r="AH4500" s="359"/>
    </row>
    <row r="4501" spans="28:34" x14ac:dyDescent="0.2">
      <c r="AB4501" s="359"/>
      <c r="AC4501" s="359"/>
      <c r="AD4501" s="359"/>
      <c r="AE4501" s="359"/>
      <c r="AF4501" s="359"/>
      <c r="AG4501" s="359"/>
      <c r="AH4501" s="359"/>
    </row>
    <row r="4502" spans="28:34" x14ac:dyDescent="0.2">
      <c r="AB4502" s="359"/>
      <c r="AC4502" s="359"/>
      <c r="AD4502" s="359"/>
      <c r="AE4502" s="359"/>
      <c r="AF4502" s="359"/>
      <c r="AG4502" s="359"/>
      <c r="AH4502" s="359"/>
    </row>
    <row r="4503" spans="28:34" x14ac:dyDescent="0.2">
      <c r="AB4503" s="359"/>
      <c r="AC4503" s="359"/>
      <c r="AD4503" s="359"/>
      <c r="AE4503" s="359"/>
      <c r="AF4503" s="359"/>
      <c r="AG4503" s="359"/>
      <c r="AH4503" s="359"/>
    </row>
    <row r="4504" spans="28:34" x14ac:dyDescent="0.2">
      <c r="AB4504" s="359"/>
      <c r="AC4504" s="359"/>
      <c r="AD4504" s="359"/>
      <c r="AE4504" s="359"/>
      <c r="AF4504" s="359"/>
      <c r="AG4504" s="359"/>
      <c r="AH4504" s="359"/>
    </row>
    <row r="4505" spans="28:34" x14ac:dyDescent="0.2">
      <c r="AB4505" s="359"/>
      <c r="AC4505" s="359"/>
      <c r="AD4505" s="359"/>
      <c r="AE4505" s="359"/>
      <c r="AF4505" s="359"/>
      <c r="AG4505" s="359"/>
      <c r="AH4505" s="359"/>
    </row>
    <row r="4506" spans="28:34" x14ac:dyDescent="0.2">
      <c r="AB4506" s="359"/>
      <c r="AC4506" s="359"/>
      <c r="AD4506" s="359"/>
      <c r="AE4506" s="359"/>
      <c r="AF4506" s="359"/>
      <c r="AG4506" s="359"/>
      <c r="AH4506" s="359"/>
    </row>
    <row r="4507" spans="28:34" x14ac:dyDescent="0.2">
      <c r="AB4507" s="359"/>
      <c r="AC4507" s="359"/>
      <c r="AD4507" s="359"/>
      <c r="AE4507" s="359"/>
      <c r="AF4507" s="359"/>
      <c r="AG4507" s="359"/>
      <c r="AH4507" s="359"/>
    </row>
    <row r="4508" spans="28:34" x14ac:dyDescent="0.2">
      <c r="AB4508" s="359"/>
      <c r="AC4508" s="359"/>
      <c r="AD4508" s="359"/>
      <c r="AE4508" s="359"/>
      <c r="AF4508" s="359"/>
      <c r="AG4508" s="359"/>
      <c r="AH4508" s="359"/>
    </row>
    <row r="4509" spans="28:34" x14ac:dyDescent="0.2">
      <c r="AB4509" s="359"/>
      <c r="AC4509" s="359"/>
      <c r="AD4509" s="359"/>
      <c r="AE4509" s="359"/>
      <c r="AF4509" s="359"/>
      <c r="AG4509" s="359"/>
      <c r="AH4509" s="359"/>
    </row>
    <row r="4510" spans="28:34" x14ac:dyDescent="0.2">
      <c r="AB4510" s="359"/>
      <c r="AC4510" s="359"/>
      <c r="AD4510" s="359"/>
      <c r="AE4510" s="359"/>
      <c r="AF4510" s="359"/>
      <c r="AG4510" s="359"/>
      <c r="AH4510" s="359"/>
    </row>
    <row r="4511" spans="28:34" x14ac:dyDescent="0.2">
      <c r="AB4511" s="359"/>
      <c r="AC4511" s="359"/>
      <c r="AD4511" s="359"/>
      <c r="AE4511" s="359"/>
      <c r="AF4511" s="359"/>
      <c r="AG4511" s="359"/>
      <c r="AH4511" s="359"/>
    </row>
    <row r="4512" spans="28:34" x14ac:dyDescent="0.2">
      <c r="AB4512" s="359"/>
      <c r="AC4512" s="359"/>
      <c r="AD4512" s="359"/>
      <c r="AE4512" s="359"/>
      <c r="AF4512" s="359"/>
      <c r="AG4512" s="359"/>
      <c r="AH4512" s="359"/>
    </row>
    <row r="4513" spans="28:34" x14ac:dyDescent="0.2">
      <c r="AB4513" s="359"/>
      <c r="AC4513" s="359"/>
      <c r="AD4513" s="359"/>
      <c r="AE4513" s="359"/>
      <c r="AF4513" s="359"/>
      <c r="AG4513" s="359"/>
      <c r="AH4513" s="359"/>
    </row>
    <row r="4514" spans="28:34" x14ac:dyDescent="0.2">
      <c r="AB4514" s="359"/>
      <c r="AC4514" s="359"/>
      <c r="AD4514" s="359"/>
      <c r="AE4514" s="359"/>
      <c r="AF4514" s="359"/>
      <c r="AG4514" s="359"/>
      <c r="AH4514" s="359"/>
    </row>
    <row r="4515" spans="28:34" x14ac:dyDescent="0.2">
      <c r="AB4515" s="359"/>
      <c r="AC4515" s="359"/>
      <c r="AD4515" s="359"/>
      <c r="AE4515" s="359"/>
      <c r="AF4515" s="359"/>
      <c r="AG4515" s="359"/>
      <c r="AH4515" s="359"/>
    </row>
    <row r="4516" spans="28:34" x14ac:dyDescent="0.2">
      <c r="AB4516" s="359"/>
      <c r="AC4516" s="359"/>
      <c r="AD4516" s="359"/>
      <c r="AE4516" s="359"/>
      <c r="AF4516" s="359"/>
      <c r="AG4516" s="359"/>
      <c r="AH4516" s="359"/>
    </row>
    <row r="4517" spans="28:34" x14ac:dyDescent="0.2">
      <c r="AB4517" s="359"/>
      <c r="AC4517" s="359"/>
      <c r="AD4517" s="359"/>
      <c r="AE4517" s="359"/>
      <c r="AF4517" s="359"/>
      <c r="AG4517" s="359"/>
      <c r="AH4517" s="359"/>
    </row>
    <row r="4518" spans="28:34" x14ac:dyDescent="0.2">
      <c r="AB4518" s="359"/>
      <c r="AC4518" s="359"/>
      <c r="AD4518" s="359"/>
      <c r="AE4518" s="359"/>
      <c r="AF4518" s="359"/>
      <c r="AG4518" s="359"/>
      <c r="AH4518" s="359"/>
    </row>
    <row r="4519" spans="28:34" x14ac:dyDescent="0.2">
      <c r="AB4519" s="359"/>
      <c r="AC4519" s="359"/>
      <c r="AD4519" s="359"/>
      <c r="AE4519" s="359"/>
      <c r="AF4519" s="359"/>
      <c r="AG4519" s="359"/>
      <c r="AH4519" s="359"/>
    </row>
    <row r="4520" spans="28:34" x14ac:dyDescent="0.2">
      <c r="AB4520" s="359"/>
      <c r="AC4520" s="359"/>
      <c r="AD4520" s="359"/>
      <c r="AE4520" s="359"/>
      <c r="AF4520" s="359"/>
      <c r="AG4520" s="359"/>
      <c r="AH4520" s="359"/>
    </row>
    <row r="4521" spans="28:34" x14ac:dyDescent="0.2">
      <c r="AB4521" s="359"/>
      <c r="AC4521" s="359"/>
      <c r="AD4521" s="359"/>
      <c r="AE4521" s="359"/>
      <c r="AF4521" s="359"/>
      <c r="AG4521" s="359"/>
      <c r="AH4521" s="359"/>
    </row>
    <row r="4522" spans="28:34" x14ac:dyDescent="0.2">
      <c r="AB4522" s="359"/>
      <c r="AC4522" s="359"/>
      <c r="AD4522" s="359"/>
      <c r="AE4522" s="359"/>
      <c r="AF4522" s="359"/>
      <c r="AG4522" s="359"/>
      <c r="AH4522" s="359"/>
    </row>
    <row r="4523" spans="28:34" x14ac:dyDescent="0.2">
      <c r="AB4523" s="359"/>
      <c r="AC4523" s="359"/>
      <c r="AD4523" s="359"/>
      <c r="AE4523" s="359"/>
      <c r="AF4523" s="359"/>
      <c r="AG4523" s="359"/>
      <c r="AH4523" s="359"/>
    </row>
    <row r="4524" spans="28:34" x14ac:dyDescent="0.2">
      <c r="AB4524" s="359"/>
      <c r="AC4524" s="359"/>
      <c r="AD4524" s="359"/>
      <c r="AE4524" s="359"/>
      <c r="AF4524" s="359"/>
      <c r="AG4524" s="359"/>
      <c r="AH4524" s="359"/>
    </row>
    <row r="4525" spans="28:34" x14ac:dyDescent="0.2">
      <c r="AB4525" s="359"/>
      <c r="AC4525" s="359"/>
      <c r="AD4525" s="359"/>
      <c r="AE4525" s="359"/>
      <c r="AF4525" s="359"/>
      <c r="AG4525" s="359"/>
      <c r="AH4525" s="359"/>
    </row>
    <row r="4526" spans="28:34" x14ac:dyDescent="0.2">
      <c r="AB4526" s="359"/>
      <c r="AC4526" s="359"/>
      <c r="AD4526" s="359"/>
      <c r="AE4526" s="359"/>
      <c r="AF4526" s="359"/>
      <c r="AG4526" s="359"/>
      <c r="AH4526" s="359"/>
    </row>
    <row r="4527" spans="28:34" x14ac:dyDescent="0.2">
      <c r="AB4527" s="359"/>
      <c r="AC4527" s="359"/>
      <c r="AD4527" s="359"/>
      <c r="AE4527" s="359"/>
      <c r="AF4527" s="359"/>
      <c r="AG4527" s="359"/>
      <c r="AH4527" s="359"/>
    </row>
    <row r="4528" spans="28:34" x14ac:dyDescent="0.2">
      <c r="AB4528" s="359"/>
      <c r="AC4528" s="359"/>
      <c r="AD4528" s="359"/>
      <c r="AE4528" s="359"/>
      <c r="AF4528" s="359"/>
      <c r="AG4528" s="359"/>
      <c r="AH4528" s="359"/>
    </row>
    <row r="4529" spans="28:34" x14ac:dyDescent="0.2">
      <c r="AB4529" s="359"/>
      <c r="AC4529" s="359"/>
      <c r="AD4529" s="359"/>
      <c r="AE4529" s="359"/>
      <c r="AF4529" s="359"/>
      <c r="AG4529" s="359"/>
      <c r="AH4529" s="359"/>
    </row>
    <row r="4530" spans="28:34" x14ac:dyDescent="0.2">
      <c r="AB4530" s="359"/>
      <c r="AC4530" s="359"/>
      <c r="AD4530" s="359"/>
      <c r="AE4530" s="359"/>
      <c r="AF4530" s="359"/>
      <c r="AG4530" s="359"/>
      <c r="AH4530" s="359"/>
    </row>
    <row r="4531" spans="28:34" x14ac:dyDescent="0.2">
      <c r="AB4531" s="359"/>
      <c r="AC4531" s="359"/>
      <c r="AD4531" s="359"/>
      <c r="AE4531" s="359"/>
      <c r="AF4531" s="359"/>
      <c r="AG4531" s="359"/>
      <c r="AH4531" s="359"/>
    </row>
    <row r="4532" spans="28:34" x14ac:dyDescent="0.2">
      <c r="AB4532" s="359"/>
      <c r="AC4532" s="359"/>
      <c r="AD4532" s="359"/>
      <c r="AE4532" s="359"/>
      <c r="AF4532" s="359"/>
      <c r="AG4532" s="359"/>
      <c r="AH4532" s="359"/>
    </row>
    <row r="4533" spans="28:34" x14ac:dyDescent="0.2">
      <c r="AB4533" s="359"/>
      <c r="AC4533" s="359"/>
      <c r="AD4533" s="359"/>
      <c r="AE4533" s="359"/>
      <c r="AF4533" s="359"/>
      <c r="AG4533" s="359"/>
      <c r="AH4533" s="359"/>
    </row>
    <row r="4534" spans="28:34" x14ac:dyDescent="0.2">
      <c r="AB4534" s="359"/>
      <c r="AC4534" s="359"/>
      <c r="AD4534" s="359"/>
      <c r="AE4534" s="359"/>
      <c r="AF4534" s="359"/>
      <c r="AG4534" s="359"/>
      <c r="AH4534" s="359"/>
    </row>
    <row r="4535" spans="28:34" x14ac:dyDescent="0.2">
      <c r="AB4535" s="359"/>
      <c r="AC4535" s="359"/>
      <c r="AD4535" s="359"/>
      <c r="AE4535" s="359"/>
      <c r="AF4535" s="359"/>
      <c r="AG4535" s="359"/>
      <c r="AH4535" s="359"/>
    </row>
    <row r="4536" spans="28:34" x14ac:dyDescent="0.2">
      <c r="AB4536" s="359"/>
      <c r="AC4536" s="359"/>
      <c r="AD4536" s="359"/>
      <c r="AE4536" s="359"/>
      <c r="AF4536" s="359"/>
      <c r="AG4536" s="359"/>
      <c r="AH4536" s="359"/>
    </row>
    <row r="4537" spans="28:34" x14ac:dyDescent="0.2">
      <c r="AB4537" s="359"/>
      <c r="AC4537" s="359"/>
      <c r="AD4537" s="359"/>
      <c r="AE4537" s="359"/>
      <c r="AF4537" s="359"/>
      <c r="AG4537" s="359"/>
      <c r="AH4537" s="359"/>
    </row>
    <row r="4538" spans="28:34" x14ac:dyDescent="0.2">
      <c r="AB4538" s="359"/>
      <c r="AC4538" s="359"/>
      <c r="AD4538" s="359"/>
      <c r="AE4538" s="359"/>
      <c r="AF4538" s="359"/>
      <c r="AG4538" s="359"/>
      <c r="AH4538" s="359"/>
    </row>
    <row r="4539" spans="28:34" x14ac:dyDescent="0.2">
      <c r="AB4539" s="359"/>
      <c r="AC4539" s="359"/>
      <c r="AD4539" s="359"/>
      <c r="AE4539" s="359"/>
      <c r="AF4539" s="359"/>
      <c r="AG4539" s="359"/>
      <c r="AH4539" s="359"/>
    </row>
    <row r="4540" spans="28:34" x14ac:dyDescent="0.2">
      <c r="AB4540" s="359"/>
      <c r="AC4540" s="359"/>
      <c r="AD4540" s="359"/>
      <c r="AE4540" s="359"/>
      <c r="AF4540" s="359"/>
      <c r="AG4540" s="359"/>
      <c r="AH4540" s="359"/>
    </row>
    <row r="4541" spans="28:34" x14ac:dyDescent="0.2">
      <c r="AB4541" s="359"/>
      <c r="AC4541" s="359"/>
      <c r="AD4541" s="359"/>
      <c r="AE4541" s="359"/>
      <c r="AF4541" s="359"/>
      <c r="AG4541" s="359"/>
      <c r="AH4541" s="359"/>
    </row>
    <row r="4542" spans="28:34" x14ac:dyDescent="0.2">
      <c r="AB4542" s="359"/>
      <c r="AC4542" s="359"/>
      <c r="AD4542" s="359"/>
      <c r="AE4542" s="359"/>
      <c r="AF4542" s="359"/>
      <c r="AG4542" s="359"/>
      <c r="AH4542" s="359"/>
    </row>
    <row r="4543" spans="28:34" x14ac:dyDescent="0.2">
      <c r="AB4543" s="359"/>
      <c r="AC4543" s="359"/>
      <c r="AD4543" s="359"/>
      <c r="AE4543" s="359"/>
      <c r="AF4543" s="359"/>
      <c r="AG4543" s="359"/>
      <c r="AH4543" s="359"/>
    </row>
    <row r="4544" spans="28:34" x14ac:dyDescent="0.2">
      <c r="AB4544" s="359"/>
      <c r="AC4544" s="359"/>
      <c r="AD4544" s="359"/>
      <c r="AE4544" s="359"/>
      <c r="AF4544" s="359"/>
      <c r="AG4544" s="359"/>
      <c r="AH4544" s="359"/>
    </row>
    <row r="4545" spans="28:34" x14ac:dyDescent="0.2">
      <c r="AB4545" s="359"/>
      <c r="AC4545" s="359"/>
      <c r="AD4545" s="359"/>
      <c r="AE4545" s="359"/>
      <c r="AF4545" s="359"/>
      <c r="AG4545" s="359"/>
      <c r="AH4545" s="359"/>
    </row>
    <row r="4546" spans="28:34" x14ac:dyDescent="0.2">
      <c r="AB4546" s="359"/>
      <c r="AC4546" s="359"/>
      <c r="AD4546" s="359"/>
      <c r="AE4546" s="359"/>
      <c r="AF4546" s="359"/>
      <c r="AG4546" s="359"/>
      <c r="AH4546" s="359"/>
    </row>
    <row r="4547" spans="28:34" x14ac:dyDescent="0.2">
      <c r="AB4547" s="359"/>
      <c r="AC4547" s="359"/>
      <c r="AD4547" s="359"/>
      <c r="AE4547" s="359"/>
      <c r="AF4547" s="359"/>
      <c r="AG4547" s="359"/>
      <c r="AH4547" s="359"/>
    </row>
    <row r="4548" spans="28:34" x14ac:dyDescent="0.2">
      <c r="AB4548" s="359"/>
      <c r="AC4548" s="359"/>
      <c r="AD4548" s="359"/>
      <c r="AE4548" s="359"/>
      <c r="AF4548" s="359"/>
      <c r="AG4548" s="359"/>
      <c r="AH4548" s="359"/>
    </row>
    <row r="4549" spans="28:34" x14ac:dyDescent="0.2">
      <c r="AB4549" s="359"/>
      <c r="AC4549" s="359"/>
      <c r="AD4549" s="359"/>
      <c r="AE4549" s="359"/>
      <c r="AF4549" s="359"/>
      <c r="AG4549" s="359"/>
      <c r="AH4549" s="359"/>
    </row>
    <row r="4550" spans="28:34" x14ac:dyDescent="0.2">
      <c r="AB4550" s="359"/>
      <c r="AC4550" s="359"/>
      <c r="AD4550" s="359"/>
      <c r="AE4550" s="359"/>
      <c r="AF4550" s="359"/>
      <c r="AG4550" s="359"/>
      <c r="AH4550" s="359"/>
    </row>
    <row r="4551" spans="28:34" x14ac:dyDescent="0.2">
      <c r="AB4551" s="359"/>
      <c r="AC4551" s="359"/>
      <c r="AD4551" s="359"/>
      <c r="AE4551" s="359"/>
      <c r="AF4551" s="359"/>
      <c r="AG4551" s="359"/>
      <c r="AH4551" s="359"/>
    </row>
    <row r="4552" spans="28:34" x14ac:dyDescent="0.2">
      <c r="AB4552" s="359"/>
      <c r="AC4552" s="359"/>
      <c r="AD4552" s="359"/>
      <c r="AE4552" s="359"/>
      <c r="AF4552" s="359"/>
      <c r="AG4552" s="359"/>
      <c r="AH4552" s="359"/>
    </row>
    <row r="4553" spans="28:34" x14ac:dyDescent="0.2">
      <c r="AB4553" s="359"/>
      <c r="AC4553" s="359"/>
      <c r="AD4553" s="359"/>
      <c r="AE4553" s="359"/>
      <c r="AF4553" s="359"/>
      <c r="AG4553" s="359"/>
      <c r="AH4553" s="359"/>
    </row>
    <row r="4554" spans="28:34" x14ac:dyDescent="0.2">
      <c r="AB4554" s="359"/>
      <c r="AC4554" s="359"/>
      <c r="AD4554" s="359"/>
      <c r="AE4554" s="359"/>
      <c r="AF4554" s="359"/>
      <c r="AG4554" s="359"/>
      <c r="AH4554" s="359"/>
    </row>
    <row r="4555" spans="28:34" x14ac:dyDescent="0.2">
      <c r="AB4555" s="359"/>
      <c r="AC4555" s="359"/>
      <c r="AD4555" s="359"/>
      <c r="AE4555" s="359"/>
      <c r="AF4555" s="359"/>
      <c r="AG4555" s="359"/>
      <c r="AH4555" s="359"/>
    </row>
    <row r="4556" spans="28:34" x14ac:dyDescent="0.2">
      <c r="AB4556" s="359"/>
      <c r="AC4556" s="359"/>
      <c r="AD4556" s="359"/>
      <c r="AE4556" s="359"/>
      <c r="AF4556" s="359"/>
      <c r="AG4556" s="359"/>
      <c r="AH4556" s="359"/>
    </row>
    <row r="4557" spans="28:34" x14ac:dyDescent="0.2">
      <c r="AB4557" s="359"/>
      <c r="AC4557" s="359"/>
      <c r="AD4557" s="359"/>
      <c r="AE4557" s="359"/>
      <c r="AF4557" s="359"/>
      <c r="AG4557" s="359"/>
      <c r="AH4557" s="359"/>
    </row>
    <row r="4558" spans="28:34" x14ac:dyDescent="0.2">
      <c r="AB4558" s="359"/>
      <c r="AC4558" s="359"/>
      <c r="AD4558" s="359"/>
      <c r="AE4558" s="359"/>
      <c r="AF4558" s="359"/>
      <c r="AG4558" s="359"/>
      <c r="AH4558" s="359"/>
    </row>
    <row r="4559" spans="28:34" x14ac:dyDescent="0.2">
      <c r="AB4559" s="359"/>
      <c r="AC4559" s="359"/>
      <c r="AD4559" s="359"/>
      <c r="AE4559" s="359"/>
      <c r="AF4559" s="359"/>
      <c r="AG4559" s="359"/>
      <c r="AH4559" s="359"/>
    </row>
    <row r="4560" spans="28:34" x14ac:dyDescent="0.2">
      <c r="AB4560" s="359"/>
      <c r="AC4560" s="359"/>
      <c r="AD4560" s="359"/>
      <c r="AE4560" s="359"/>
      <c r="AF4560" s="359"/>
      <c r="AG4560" s="359"/>
      <c r="AH4560" s="359"/>
    </row>
    <row r="4561" spans="28:34" x14ac:dyDescent="0.2">
      <c r="AB4561" s="359"/>
      <c r="AC4561" s="359"/>
      <c r="AD4561" s="359"/>
      <c r="AE4561" s="359"/>
      <c r="AF4561" s="359"/>
      <c r="AG4561" s="359"/>
      <c r="AH4561" s="359"/>
    </row>
    <row r="4562" spans="28:34" x14ac:dyDescent="0.2">
      <c r="AB4562" s="359"/>
      <c r="AC4562" s="359"/>
      <c r="AD4562" s="359"/>
      <c r="AE4562" s="359"/>
      <c r="AF4562" s="359"/>
      <c r="AG4562" s="359"/>
      <c r="AH4562" s="359"/>
    </row>
    <row r="4563" spans="28:34" x14ac:dyDescent="0.2">
      <c r="AB4563" s="359"/>
      <c r="AC4563" s="359"/>
      <c r="AD4563" s="359"/>
      <c r="AE4563" s="359"/>
      <c r="AF4563" s="359"/>
      <c r="AG4563" s="359"/>
      <c r="AH4563" s="359"/>
    </row>
    <row r="4564" spans="28:34" x14ac:dyDescent="0.2">
      <c r="AB4564" s="359"/>
      <c r="AC4564" s="359"/>
      <c r="AD4564" s="359"/>
      <c r="AE4564" s="359"/>
      <c r="AF4564" s="359"/>
      <c r="AG4564" s="359"/>
      <c r="AH4564" s="359"/>
    </row>
    <row r="4565" spans="28:34" x14ac:dyDescent="0.2">
      <c r="AB4565" s="359"/>
      <c r="AC4565" s="359"/>
      <c r="AD4565" s="359"/>
      <c r="AE4565" s="359"/>
      <c r="AF4565" s="359"/>
      <c r="AG4565" s="359"/>
      <c r="AH4565" s="359"/>
    </row>
    <row r="4566" spans="28:34" x14ac:dyDescent="0.2">
      <c r="AB4566" s="359"/>
      <c r="AC4566" s="359"/>
      <c r="AD4566" s="359"/>
      <c r="AE4566" s="359"/>
      <c r="AF4566" s="359"/>
      <c r="AG4566" s="359"/>
      <c r="AH4566" s="359"/>
    </row>
    <row r="4567" spans="28:34" x14ac:dyDescent="0.2">
      <c r="AB4567" s="359"/>
      <c r="AC4567" s="359"/>
      <c r="AD4567" s="359"/>
      <c r="AE4567" s="359"/>
      <c r="AF4567" s="359"/>
      <c r="AG4567" s="359"/>
      <c r="AH4567" s="359"/>
    </row>
    <row r="4568" spans="28:34" x14ac:dyDescent="0.2">
      <c r="AB4568" s="359"/>
      <c r="AC4568" s="359"/>
      <c r="AD4568" s="359"/>
      <c r="AE4568" s="359"/>
      <c r="AF4568" s="359"/>
      <c r="AG4568" s="359"/>
      <c r="AH4568" s="359"/>
    </row>
    <row r="4569" spans="28:34" x14ac:dyDescent="0.2">
      <c r="AB4569" s="359"/>
      <c r="AC4569" s="359"/>
      <c r="AD4569" s="359"/>
      <c r="AE4569" s="359"/>
      <c r="AF4569" s="359"/>
      <c r="AG4569" s="359"/>
      <c r="AH4569" s="359"/>
    </row>
    <row r="4570" spans="28:34" x14ac:dyDescent="0.2">
      <c r="AB4570" s="359"/>
      <c r="AC4570" s="359"/>
      <c r="AD4570" s="359"/>
      <c r="AE4570" s="359"/>
      <c r="AF4570" s="359"/>
      <c r="AG4570" s="359"/>
      <c r="AH4570" s="359"/>
    </row>
    <row r="4571" spans="28:34" x14ac:dyDescent="0.2">
      <c r="AB4571" s="359"/>
      <c r="AC4571" s="359"/>
      <c r="AD4571" s="359"/>
      <c r="AE4571" s="359"/>
      <c r="AF4571" s="359"/>
      <c r="AG4571" s="359"/>
      <c r="AH4571" s="359"/>
    </row>
    <row r="4572" spans="28:34" x14ac:dyDescent="0.2">
      <c r="AB4572" s="359"/>
      <c r="AC4572" s="359"/>
      <c r="AD4572" s="359"/>
      <c r="AE4572" s="359"/>
      <c r="AF4572" s="359"/>
      <c r="AG4572" s="359"/>
      <c r="AH4572" s="359"/>
    </row>
    <row r="4573" spans="28:34" x14ac:dyDescent="0.2">
      <c r="AB4573" s="359"/>
      <c r="AC4573" s="359"/>
      <c r="AD4573" s="359"/>
      <c r="AE4573" s="359"/>
      <c r="AF4573" s="359"/>
      <c r="AG4573" s="359"/>
      <c r="AH4573" s="359"/>
    </row>
    <row r="4574" spans="28:34" x14ac:dyDescent="0.2">
      <c r="AB4574" s="359"/>
      <c r="AC4574" s="359"/>
      <c r="AD4574" s="359"/>
      <c r="AE4574" s="359"/>
      <c r="AF4574" s="359"/>
      <c r="AG4574" s="359"/>
      <c r="AH4574" s="359"/>
    </row>
    <row r="4575" spans="28:34" x14ac:dyDescent="0.2">
      <c r="AB4575" s="359"/>
      <c r="AC4575" s="359"/>
      <c r="AD4575" s="359"/>
      <c r="AE4575" s="359"/>
      <c r="AF4575" s="359"/>
      <c r="AG4575" s="359"/>
      <c r="AH4575" s="359"/>
    </row>
    <row r="4576" spans="28:34" x14ac:dyDescent="0.2">
      <c r="AB4576" s="359"/>
      <c r="AC4576" s="359"/>
      <c r="AD4576" s="359"/>
      <c r="AE4576" s="359"/>
      <c r="AF4576" s="359"/>
      <c r="AG4576" s="359"/>
      <c r="AH4576" s="359"/>
    </row>
    <row r="4577" spans="28:34" x14ac:dyDescent="0.2">
      <c r="AB4577" s="359"/>
      <c r="AC4577" s="359"/>
      <c r="AD4577" s="359"/>
      <c r="AE4577" s="359"/>
      <c r="AF4577" s="359"/>
      <c r="AG4577" s="359"/>
      <c r="AH4577" s="359"/>
    </row>
    <row r="4578" spans="28:34" x14ac:dyDescent="0.2">
      <c r="AB4578" s="359"/>
      <c r="AC4578" s="359"/>
      <c r="AD4578" s="359"/>
      <c r="AE4578" s="359"/>
      <c r="AF4578" s="359"/>
      <c r="AG4578" s="359"/>
      <c r="AH4578" s="359"/>
    </row>
    <row r="4579" spans="28:34" x14ac:dyDescent="0.2">
      <c r="AB4579" s="359"/>
      <c r="AC4579" s="359"/>
      <c r="AD4579" s="359"/>
      <c r="AE4579" s="359"/>
      <c r="AF4579" s="359"/>
      <c r="AG4579" s="359"/>
      <c r="AH4579" s="359"/>
    </row>
    <row r="4580" spans="28:34" x14ac:dyDescent="0.2">
      <c r="AB4580" s="359"/>
      <c r="AC4580" s="359"/>
      <c r="AD4580" s="359"/>
      <c r="AE4580" s="359"/>
      <c r="AF4580" s="359"/>
      <c r="AG4580" s="359"/>
      <c r="AH4580" s="359"/>
    </row>
    <row r="4581" spans="28:34" x14ac:dyDescent="0.2">
      <c r="AB4581" s="359"/>
      <c r="AC4581" s="359"/>
      <c r="AD4581" s="359"/>
      <c r="AE4581" s="359"/>
      <c r="AF4581" s="359"/>
      <c r="AG4581" s="359"/>
      <c r="AH4581" s="359"/>
    </row>
    <row r="4582" spans="28:34" x14ac:dyDescent="0.2">
      <c r="AB4582" s="359"/>
      <c r="AC4582" s="359"/>
      <c r="AD4582" s="359"/>
      <c r="AE4582" s="359"/>
      <c r="AF4582" s="359"/>
      <c r="AG4582" s="359"/>
      <c r="AH4582" s="359"/>
    </row>
    <row r="4583" spans="28:34" x14ac:dyDescent="0.2">
      <c r="AB4583" s="359"/>
      <c r="AC4583" s="359"/>
      <c r="AD4583" s="359"/>
      <c r="AE4583" s="359"/>
      <c r="AF4583" s="359"/>
      <c r="AG4583" s="359"/>
      <c r="AH4583" s="359"/>
    </row>
    <row r="4584" spans="28:34" x14ac:dyDescent="0.2">
      <c r="AB4584" s="359"/>
      <c r="AC4584" s="359"/>
      <c r="AD4584" s="359"/>
      <c r="AE4584" s="359"/>
      <c r="AF4584" s="359"/>
      <c r="AG4584" s="359"/>
      <c r="AH4584" s="359"/>
    </row>
    <row r="4585" spans="28:34" x14ac:dyDescent="0.2">
      <c r="AB4585" s="359"/>
      <c r="AC4585" s="359"/>
      <c r="AD4585" s="359"/>
      <c r="AE4585" s="359"/>
      <c r="AF4585" s="359"/>
      <c r="AG4585" s="359"/>
      <c r="AH4585" s="359"/>
    </row>
    <row r="4586" spans="28:34" x14ac:dyDescent="0.2">
      <c r="AB4586" s="359"/>
      <c r="AC4586" s="359"/>
      <c r="AD4586" s="359"/>
      <c r="AE4586" s="359"/>
      <c r="AF4586" s="359"/>
      <c r="AG4586" s="359"/>
      <c r="AH4586" s="359"/>
    </row>
    <row r="4587" spans="28:34" x14ac:dyDescent="0.2">
      <c r="AB4587" s="359"/>
      <c r="AC4587" s="359"/>
      <c r="AD4587" s="359"/>
      <c r="AE4587" s="359"/>
      <c r="AF4587" s="359"/>
      <c r="AG4587" s="359"/>
      <c r="AH4587" s="359"/>
    </row>
    <row r="4588" spans="28:34" x14ac:dyDescent="0.2">
      <c r="AB4588" s="359"/>
      <c r="AC4588" s="359"/>
      <c r="AD4588" s="359"/>
      <c r="AE4588" s="359"/>
      <c r="AF4588" s="359"/>
      <c r="AG4588" s="359"/>
      <c r="AH4588" s="359"/>
    </row>
    <row r="4589" spans="28:34" x14ac:dyDescent="0.2">
      <c r="AB4589" s="359"/>
      <c r="AC4589" s="359"/>
      <c r="AD4589" s="359"/>
      <c r="AE4589" s="359"/>
      <c r="AF4589" s="359"/>
      <c r="AG4589" s="359"/>
      <c r="AH4589" s="359"/>
    </row>
    <row r="4590" spans="28:34" x14ac:dyDescent="0.2">
      <c r="AB4590" s="359"/>
      <c r="AC4590" s="359"/>
      <c r="AD4590" s="359"/>
      <c r="AE4590" s="359"/>
      <c r="AF4590" s="359"/>
      <c r="AG4590" s="359"/>
      <c r="AH4590" s="359"/>
    </row>
    <row r="4591" spans="28:34" x14ac:dyDescent="0.2">
      <c r="AB4591" s="359"/>
      <c r="AC4591" s="359"/>
      <c r="AD4591" s="359"/>
      <c r="AE4591" s="359"/>
      <c r="AF4591" s="359"/>
      <c r="AG4591" s="359"/>
      <c r="AH4591" s="359"/>
    </row>
    <row r="4592" spans="28:34" x14ac:dyDescent="0.2">
      <c r="AB4592" s="359"/>
      <c r="AC4592" s="359"/>
      <c r="AD4592" s="359"/>
      <c r="AE4592" s="359"/>
      <c r="AF4592" s="359"/>
      <c r="AG4592" s="359"/>
      <c r="AH4592" s="359"/>
    </row>
    <row r="4593" spans="28:34" x14ac:dyDescent="0.2">
      <c r="AB4593" s="359"/>
      <c r="AC4593" s="359"/>
      <c r="AD4593" s="359"/>
      <c r="AE4593" s="359"/>
      <c r="AF4593" s="359"/>
      <c r="AG4593" s="359"/>
      <c r="AH4593" s="359"/>
    </row>
    <row r="4594" spans="28:34" x14ac:dyDescent="0.2">
      <c r="AB4594" s="359"/>
      <c r="AC4594" s="359"/>
      <c r="AD4594" s="359"/>
      <c r="AE4594" s="359"/>
      <c r="AF4594" s="359"/>
      <c r="AG4594" s="359"/>
      <c r="AH4594" s="359"/>
    </row>
    <row r="4595" spans="28:34" x14ac:dyDescent="0.2">
      <c r="AB4595" s="359"/>
      <c r="AC4595" s="359"/>
      <c r="AD4595" s="359"/>
      <c r="AE4595" s="359"/>
      <c r="AF4595" s="359"/>
      <c r="AG4595" s="359"/>
      <c r="AH4595" s="359"/>
    </row>
    <row r="4596" spans="28:34" x14ac:dyDescent="0.2">
      <c r="AB4596" s="359"/>
      <c r="AC4596" s="359"/>
      <c r="AD4596" s="359"/>
      <c r="AE4596" s="359"/>
      <c r="AF4596" s="359"/>
      <c r="AG4596" s="359"/>
      <c r="AH4596" s="359"/>
    </row>
    <row r="4597" spans="28:34" x14ac:dyDescent="0.2">
      <c r="AB4597" s="359"/>
      <c r="AC4597" s="359"/>
      <c r="AD4597" s="359"/>
      <c r="AE4597" s="359"/>
      <c r="AF4597" s="359"/>
      <c r="AG4597" s="359"/>
      <c r="AH4597" s="359"/>
    </row>
    <row r="4598" spans="28:34" x14ac:dyDescent="0.2">
      <c r="AB4598" s="359"/>
      <c r="AC4598" s="359"/>
      <c r="AD4598" s="359"/>
      <c r="AE4598" s="359"/>
      <c r="AF4598" s="359"/>
      <c r="AG4598" s="359"/>
      <c r="AH4598" s="359"/>
    </row>
    <row r="4599" spans="28:34" x14ac:dyDescent="0.2">
      <c r="AB4599" s="359"/>
      <c r="AC4599" s="359"/>
      <c r="AD4599" s="359"/>
      <c r="AE4599" s="359"/>
      <c r="AF4599" s="359"/>
      <c r="AG4599" s="359"/>
      <c r="AH4599" s="359"/>
    </row>
    <row r="4600" spans="28:34" x14ac:dyDescent="0.2">
      <c r="AB4600" s="359"/>
      <c r="AC4600" s="359"/>
      <c r="AD4600" s="359"/>
      <c r="AE4600" s="359"/>
      <c r="AF4600" s="359"/>
      <c r="AG4600" s="359"/>
      <c r="AH4600" s="359"/>
    </row>
    <row r="4601" spans="28:34" x14ac:dyDescent="0.2">
      <c r="AB4601" s="359"/>
      <c r="AC4601" s="359"/>
      <c r="AD4601" s="359"/>
      <c r="AE4601" s="359"/>
      <c r="AF4601" s="359"/>
      <c r="AG4601" s="359"/>
      <c r="AH4601" s="359"/>
    </row>
    <row r="4602" spans="28:34" x14ac:dyDescent="0.2">
      <c r="AB4602" s="359"/>
      <c r="AC4602" s="359"/>
      <c r="AD4602" s="359"/>
      <c r="AE4602" s="359"/>
      <c r="AF4602" s="359"/>
      <c r="AG4602" s="359"/>
      <c r="AH4602" s="359"/>
    </row>
    <row r="4603" spans="28:34" x14ac:dyDescent="0.2">
      <c r="AB4603" s="359"/>
      <c r="AC4603" s="359"/>
      <c r="AD4603" s="359"/>
      <c r="AE4603" s="359"/>
      <c r="AF4603" s="359"/>
      <c r="AG4603" s="359"/>
      <c r="AH4603" s="359"/>
    </row>
    <row r="4604" spans="28:34" x14ac:dyDescent="0.2">
      <c r="AB4604" s="359"/>
      <c r="AC4604" s="359"/>
      <c r="AD4604" s="359"/>
      <c r="AE4604" s="359"/>
      <c r="AF4604" s="359"/>
      <c r="AG4604" s="359"/>
      <c r="AH4604" s="359"/>
    </row>
    <row r="4605" spans="28:34" x14ac:dyDescent="0.2">
      <c r="AB4605" s="359"/>
      <c r="AC4605" s="359"/>
      <c r="AD4605" s="359"/>
      <c r="AE4605" s="359"/>
      <c r="AF4605" s="359"/>
      <c r="AG4605" s="359"/>
      <c r="AH4605" s="359"/>
    </row>
    <row r="4606" spans="28:34" x14ac:dyDescent="0.2">
      <c r="AB4606" s="359"/>
      <c r="AC4606" s="359"/>
      <c r="AD4606" s="359"/>
      <c r="AE4606" s="359"/>
      <c r="AF4606" s="359"/>
      <c r="AG4606" s="359"/>
      <c r="AH4606" s="359"/>
    </row>
    <row r="4607" spans="28:34" x14ac:dyDescent="0.2">
      <c r="AB4607" s="359"/>
      <c r="AC4607" s="359"/>
      <c r="AD4607" s="359"/>
      <c r="AE4607" s="359"/>
      <c r="AF4607" s="359"/>
      <c r="AG4607" s="359"/>
      <c r="AH4607" s="359"/>
    </row>
    <row r="4608" spans="28:34" x14ac:dyDescent="0.2">
      <c r="AB4608" s="359"/>
      <c r="AC4608" s="359"/>
      <c r="AD4608" s="359"/>
      <c r="AE4608" s="359"/>
      <c r="AF4608" s="359"/>
      <c r="AG4608" s="359"/>
      <c r="AH4608" s="359"/>
    </row>
    <row r="4609" spans="28:34" x14ac:dyDescent="0.2">
      <c r="AB4609" s="359"/>
      <c r="AC4609" s="359"/>
      <c r="AD4609" s="359"/>
      <c r="AE4609" s="359"/>
      <c r="AF4609" s="359"/>
      <c r="AG4609" s="359"/>
      <c r="AH4609" s="359"/>
    </row>
    <row r="4610" spans="28:34" x14ac:dyDescent="0.2">
      <c r="AB4610" s="359"/>
      <c r="AC4610" s="359"/>
      <c r="AD4610" s="359"/>
      <c r="AE4610" s="359"/>
      <c r="AF4610" s="359"/>
      <c r="AG4610" s="359"/>
      <c r="AH4610" s="359"/>
    </row>
    <row r="4611" spans="28:34" x14ac:dyDescent="0.2">
      <c r="AB4611" s="359"/>
      <c r="AC4611" s="359"/>
      <c r="AD4611" s="359"/>
      <c r="AE4611" s="359"/>
      <c r="AF4611" s="359"/>
      <c r="AG4611" s="359"/>
      <c r="AH4611" s="359"/>
    </row>
    <row r="4612" spans="28:34" x14ac:dyDescent="0.2">
      <c r="AB4612" s="359"/>
      <c r="AC4612" s="359"/>
      <c r="AD4612" s="359"/>
      <c r="AE4612" s="359"/>
      <c r="AF4612" s="359"/>
      <c r="AG4612" s="359"/>
      <c r="AH4612" s="359"/>
    </row>
    <row r="4613" spans="28:34" x14ac:dyDescent="0.2">
      <c r="AB4613" s="359"/>
      <c r="AC4613" s="359"/>
      <c r="AD4613" s="359"/>
      <c r="AE4613" s="359"/>
      <c r="AF4613" s="359"/>
      <c r="AG4613" s="359"/>
      <c r="AH4613" s="359"/>
    </row>
    <row r="4614" spans="28:34" x14ac:dyDescent="0.2">
      <c r="AB4614" s="359"/>
      <c r="AC4614" s="359"/>
      <c r="AD4614" s="359"/>
      <c r="AE4614" s="359"/>
      <c r="AF4614" s="359"/>
      <c r="AG4614" s="359"/>
      <c r="AH4614" s="359"/>
    </row>
    <row r="4615" spans="28:34" x14ac:dyDescent="0.2">
      <c r="AB4615" s="359"/>
      <c r="AC4615" s="359"/>
      <c r="AD4615" s="359"/>
      <c r="AE4615" s="359"/>
      <c r="AF4615" s="359"/>
      <c r="AG4615" s="359"/>
      <c r="AH4615" s="359"/>
    </row>
    <row r="4616" spans="28:34" x14ac:dyDescent="0.2">
      <c r="AB4616" s="359"/>
      <c r="AC4616" s="359"/>
      <c r="AD4616" s="359"/>
      <c r="AE4616" s="359"/>
      <c r="AF4616" s="359"/>
      <c r="AG4616" s="359"/>
      <c r="AH4616" s="359"/>
    </row>
    <row r="4617" spans="28:34" x14ac:dyDescent="0.2">
      <c r="AB4617" s="359"/>
      <c r="AC4617" s="359"/>
      <c r="AD4617" s="359"/>
      <c r="AE4617" s="359"/>
      <c r="AF4617" s="359"/>
      <c r="AG4617" s="359"/>
      <c r="AH4617" s="359"/>
    </row>
    <row r="4618" spans="28:34" x14ac:dyDescent="0.2">
      <c r="AB4618" s="359"/>
      <c r="AC4618" s="359"/>
      <c r="AD4618" s="359"/>
      <c r="AE4618" s="359"/>
      <c r="AF4618" s="359"/>
      <c r="AG4618" s="359"/>
      <c r="AH4618" s="359"/>
    </row>
    <row r="4619" spans="28:34" x14ac:dyDescent="0.2">
      <c r="AB4619" s="359"/>
      <c r="AC4619" s="359"/>
      <c r="AD4619" s="359"/>
      <c r="AE4619" s="359"/>
      <c r="AF4619" s="359"/>
      <c r="AG4619" s="359"/>
      <c r="AH4619" s="359"/>
    </row>
    <row r="4620" spans="28:34" x14ac:dyDescent="0.2">
      <c r="AB4620" s="359"/>
      <c r="AC4620" s="359"/>
      <c r="AD4620" s="359"/>
      <c r="AE4620" s="359"/>
      <c r="AF4620" s="359"/>
      <c r="AG4620" s="359"/>
      <c r="AH4620" s="359"/>
    </row>
    <row r="4621" spans="28:34" x14ac:dyDescent="0.2">
      <c r="AB4621" s="359"/>
      <c r="AC4621" s="359"/>
      <c r="AD4621" s="359"/>
      <c r="AE4621" s="359"/>
      <c r="AF4621" s="359"/>
      <c r="AG4621" s="359"/>
      <c r="AH4621" s="359"/>
    </row>
    <row r="4622" spans="28:34" x14ac:dyDescent="0.2">
      <c r="AB4622" s="359"/>
      <c r="AC4622" s="359"/>
      <c r="AD4622" s="359"/>
      <c r="AE4622" s="359"/>
      <c r="AF4622" s="359"/>
      <c r="AG4622" s="359"/>
      <c r="AH4622" s="359"/>
    </row>
    <row r="4623" spans="28:34" x14ac:dyDescent="0.2">
      <c r="AB4623" s="359"/>
      <c r="AC4623" s="359"/>
      <c r="AD4623" s="359"/>
      <c r="AE4623" s="359"/>
      <c r="AF4623" s="359"/>
      <c r="AG4623" s="359"/>
      <c r="AH4623" s="359"/>
    </row>
    <row r="4624" spans="28:34" x14ac:dyDescent="0.2">
      <c r="AB4624" s="359"/>
      <c r="AC4624" s="359"/>
      <c r="AD4624" s="359"/>
      <c r="AE4624" s="359"/>
      <c r="AF4624" s="359"/>
      <c r="AG4624" s="359"/>
      <c r="AH4624" s="359"/>
    </row>
    <row r="4625" spans="28:34" x14ac:dyDescent="0.2">
      <c r="AB4625" s="359"/>
      <c r="AC4625" s="359"/>
      <c r="AD4625" s="359"/>
      <c r="AE4625" s="359"/>
      <c r="AF4625" s="359"/>
      <c r="AG4625" s="359"/>
      <c r="AH4625" s="359"/>
    </row>
    <row r="4626" spans="28:34" x14ac:dyDescent="0.2">
      <c r="AB4626" s="359"/>
      <c r="AC4626" s="359"/>
      <c r="AD4626" s="359"/>
      <c r="AE4626" s="359"/>
      <c r="AF4626" s="359"/>
      <c r="AG4626" s="359"/>
      <c r="AH4626" s="359"/>
    </row>
    <row r="4627" spans="28:34" x14ac:dyDescent="0.2">
      <c r="AB4627" s="359"/>
      <c r="AC4627" s="359"/>
      <c r="AD4627" s="359"/>
      <c r="AE4627" s="359"/>
      <c r="AF4627" s="359"/>
      <c r="AG4627" s="359"/>
      <c r="AH4627" s="359"/>
    </row>
    <row r="4628" spans="28:34" x14ac:dyDescent="0.2">
      <c r="AB4628" s="359"/>
      <c r="AC4628" s="359"/>
      <c r="AD4628" s="359"/>
      <c r="AE4628" s="359"/>
      <c r="AF4628" s="359"/>
      <c r="AG4628" s="359"/>
      <c r="AH4628" s="359"/>
    </row>
    <row r="4629" spans="28:34" x14ac:dyDescent="0.2">
      <c r="AB4629" s="359"/>
      <c r="AC4629" s="359"/>
      <c r="AD4629" s="359"/>
      <c r="AE4629" s="359"/>
      <c r="AF4629" s="359"/>
      <c r="AG4629" s="359"/>
      <c r="AH4629" s="359"/>
    </row>
    <row r="4630" spans="28:34" x14ac:dyDescent="0.2">
      <c r="AB4630" s="359"/>
      <c r="AC4630" s="359"/>
      <c r="AD4630" s="359"/>
      <c r="AE4630" s="359"/>
      <c r="AF4630" s="359"/>
      <c r="AG4630" s="359"/>
      <c r="AH4630" s="359"/>
    </row>
    <row r="4631" spans="28:34" x14ac:dyDescent="0.2">
      <c r="AB4631" s="359"/>
      <c r="AC4631" s="359"/>
      <c r="AD4631" s="359"/>
      <c r="AE4631" s="359"/>
      <c r="AF4631" s="359"/>
      <c r="AG4631" s="359"/>
      <c r="AH4631" s="359"/>
    </row>
    <row r="4632" spans="28:34" x14ac:dyDescent="0.2">
      <c r="AB4632" s="359"/>
      <c r="AC4632" s="359"/>
      <c r="AD4632" s="359"/>
      <c r="AE4632" s="359"/>
      <c r="AF4632" s="359"/>
      <c r="AG4632" s="359"/>
      <c r="AH4632" s="359"/>
    </row>
    <row r="4633" spans="28:34" x14ac:dyDescent="0.2">
      <c r="AB4633" s="359"/>
      <c r="AC4633" s="359"/>
      <c r="AD4633" s="359"/>
      <c r="AE4633" s="359"/>
      <c r="AF4633" s="359"/>
      <c r="AG4633" s="359"/>
      <c r="AH4633" s="359"/>
    </row>
    <row r="4634" spans="28:34" x14ac:dyDescent="0.2">
      <c r="AB4634" s="359"/>
      <c r="AC4634" s="359"/>
      <c r="AD4634" s="359"/>
      <c r="AE4634" s="359"/>
      <c r="AF4634" s="359"/>
      <c r="AG4634" s="359"/>
      <c r="AH4634" s="359"/>
    </row>
    <row r="4635" spans="28:34" x14ac:dyDescent="0.2">
      <c r="AB4635" s="359"/>
      <c r="AC4635" s="359"/>
      <c r="AD4635" s="359"/>
      <c r="AE4635" s="359"/>
      <c r="AF4635" s="359"/>
      <c r="AG4635" s="359"/>
      <c r="AH4635" s="359"/>
    </row>
    <row r="4636" spans="28:34" x14ac:dyDescent="0.2">
      <c r="AB4636" s="359"/>
      <c r="AC4636" s="359"/>
      <c r="AD4636" s="359"/>
      <c r="AE4636" s="359"/>
      <c r="AF4636" s="359"/>
      <c r="AG4636" s="359"/>
      <c r="AH4636" s="359"/>
    </row>
    <row r="4637" spans="28:34" x14ac:dyDescent="0.2">
      <c r="AB4637" s="359"/>
      <c r="AC4637" s="359"/>
      <c r="AD4637" s="359"/>
      <c r="AE4637" s="359"/>
      <c r="AF4637" s="359"/>
      <c r="AG4637" s="359"/>
      <c r="AH4637" s="359"/>
    </row>
    <row r="4638" spans="28:34" x14ac:dyDescent="0.2">
      <c r="AB4638" s="359"/>
      <c r="AC4638" s="359"/>
      <c r="AD4638" s="359"/>
      <c r="AE4638" s="359"/>
      <c r="AF4638" s="359"/>
      <c r="AG4638" s="359"/>
      <c r="AH4638" s="359"/>
    </row>
    <row r="4639" spans="28:34" x14ac:dyDescent="0.2">
      <c r="AB4639" s="359"/>
      <c r="AC4639" s="359"/>
      <c r="AD4639" s="359"/>
      <c r="AE4639" s="359"/>
      <c r="AF4639" s="359"/>
      <c r="AG4639" s="359"/>
      <c r="AH4639" s="359"/>
    </row>
    <row r="4640" spans="28:34" x14ac:dyDescent="0.2">
      <c r="AB4640" s="359"/>
      <c r="AC4640" s="359"/>
      <c r="AD4640" s="359"/>
      <c r="AE4640" s="359"/>
      <c r="AF4640" s="359"/>
      <c r="AG4640" s="359"/>
      <c r="AH4640" s="359"/>
    </row>
    <row r="4641" spans="28:34" x14ac:dyDescent="0.2">
      <c r="AB4641" s="359"/>
      <c r="AC4641" s="359"/>
      <c r="AD4641" s="359"/>
      <c r="AE4641" s="359"/>
      <c r="AF4641" s="359"/>
      <c r="AG4641" s="359"/>
      <c r="AH4641" s="359"/>
    </row>
    <row r="4642" spans="28:34" x14ac:dyDescent="0.2">
      <c r="AB4642" s="359"/>
      <c r="AC4642" s="359"/>
      <c r="AD4642" s="359"/>
      <c r="AE4642" s="359"/>
      <c r="AF4642" s="359"/>
      <c r="AG4642" s="359"/>
      <c r="AH4642" s="359"/>
    </row>
    <row r="4643" spans="28:34" x14ac:dyDescent="0.2">
      <c r="AB4643" s="359"/>
      <c r="AC4643" s="359"/>
      <c r="AD4643" s="359"/>
      <c r="AE4643" s="359"/>
      <c r="AF4643" s="359"/>
      <c r="AG4643" s="359"/>
      <c r="AH4643" s="359"/>
    </row>
    <row r="4644" spans="28:34" x14ac:dyDescent="0.2">
      <c r="AB4644" s="359"/>
      <c r="AC4644" s="359"/>
      <c r="AD4644" s="359"/>
      <c r="AE4644" s="359"/>
      <c r="AF4644" s="359"/>
      <c r="AG4644" s="359"/>
      <c r="AH4644" s="359"/>
    </row>
    <row r="4645" spans="28:34" x14ac:dyDescent="0.2">
      <c r="AB4645" s="359"/>
      <c r="AC4645" s="359"/>
      <c r="AD4645" s="359"/>
      <c r="AE4645" s="359"/>
      <c r="AF4645" s="359"/>
      <c r="AG4645" s="359"/>
      <c r="AH4645" s="359"/>
    </row>
    <row r="4646" spans="28:34" x14ac:dyDescent="0.2">
      <c r="AB4646" s="359"/>
      <c r="AC4646" s="359"/>
      <c r="AD4646" s="359"/>
      <c r="AE4646" s="359"/>
      <c r="AF4646" s="359"/>
      <c r="AG4646" s="359"/>
      <c r="AH4646" s="359"/>
    </row>
    <row r="4647" spans="28:34" x14ac:dyDescent="0.2">
      <c r="AB4647" s="359"/>
      <c r="AC4647" s="359"/>
      <c r="AD4647" s="359"/>
      <c r="AE4647" s="359"/>
      <c r="AF4647" s="359"/>
      <c r="AG4647" s="359"/>
      <c r="AH4647" s="359"/>
    </row>
    <row r="4648" spans="28:34" x14ac:dyDescent="0.2">
      <c r="AB4648" s="359"/>
      <c r="AC4648" s="359"/>
      <c r="AD4648" s="359"/>
      <c r="AE4648" s="359"/>
      <c r="AF4648" s="359"/>
      <c r="AG4648" s="359"/>
      <c r="AH4648" s="359"/>
    </row>
    <row r="4649" spans="28:34" x14ac:dyDescent="0.2">
      <c r="AB4649" s="359"/>
      <c r="AC4649" s="359"/>
      <c r="AD4649" s="359"/>
      <c r="AE4649" s="359"/>
      <c r="AF4649" s="359"/>
      <c r="AG4649" s="359"/>
      <c r="AH4649" s="359"/>
    </row>
    <row r="4650" spans="28:34" x14ac:dyDescent="0.2">
      <c r="AB4650" s="359"/>
      <c r="AC4650" s="359"/>
      <c r="AD4650" s="359"/>
      <c r="AE4650" s="359"/>
      <c r="AF4650" s="359"/>
      <c r="AG4650" s="359"/>
      <c r="AH4650" s="359"/>
    </row>
    <row r="4651" spans="28:34" x14ac:dyDescent="0.2">
      <c r="AB4651" s="359"/>
      <c r="AC4651" s="359"/>
      <c r="AD4651" s="359"/>
      <c r="AE4651" s="359"/>
      <c r="AF4651" s="359"/>
      <c r="AG4651" s="359"/>
      <c r="AH4651" s="359"/>
    </row>
    <row r="4652" spans="28:34" x14ac:dyDescent="0.2">
      <c r="AB4652" s="359"/>
      <c r="AC4652" s="359"/>
      <c r="AD4652" s="359"/>
      <c r="AE4652" s="359"/>
      <c r="AF4652" s="359"/>
      <c r="AG4652" s="359"/>
      <c r="AH4652" s="359"/>
    </row>
    <row r="4653" spans="28:34" x14ac:dyDescent="0.2">
      <c r="AB4653" s="359"/>
      <c r="AC4653" s="359"/>
      <c r="AD4653" s="359"/>
      <c r="AE4653" s="359"/>
      <c r="AF4653" s="359"/>
      <c r="AG4653" s="359"/>
      <c r="AH4653" s="359"/>
    </row>
    <row r="4654" spans="28:34" x14ac:dyDescent="0.2">
      <c r="AB4654" s="359"/>
      <c r="AC4654" s="359"/>
      <c r="AD4654" s="359"/>
      <c r="AE4654" s="359"/>
      <c r="AF4654" s="359"/>
      <c r="AG4654" s="359"/>
      <c r="AH4654" s="359"/>
    </row>
    <row r="4655" spans="28:34" x14ac:dyDescent="0.2">
      <c r="AB4655" s="359"/>
      <c r="AC4655" s="359"/>
      <c r="AD4655" s="359"/>
      <c r="AE4655" s="359"/>
      <c r="AF4655" s="359"/>
      <c r="AG4655" s="359"/>
      <c r="AH4655" s="359"/>
    </row>
    <row r="4656" spans="28:34" x14ac:dyDescent="0.2">
      <c r="AB4656" s="359"/>
      <c r="AC4656" s="359"/>
      <c r="AD4656" s="359"/>
      <c r="AE4656" s="359"/>
      <c r="AF4656" s="359"/>
      <c r="AG4656" s="359"/>
      <c r="AH4656" s="359"/>
    </row>
    <row r="4657" spans="28:34" x14ac:dyDescent="0.2">
      <c r="AB4657" s="359"/>
      <c r="AC4657" s="359"/>
      <c r="AD4657" s="359"/>
      <c r="AE4657" s="359"/>
      <c r="AF4657" s="359"/>
      <c r="AG4657" s="359"/>
      <c r="AH4657" s="359"/>
    </row>
    <row r="4658" spans="28:34" x14ac:dyDescent="0.2">
      <c r="AB4658" s="359"/>
      <c r="AC4658" s="359"/>
      <c r="AD4658" s="359"/>
      <c r="AE4658" s="359"/>
      <c r="AF4658" s="359"/>
      <c r="AG4658" s="359"/>
      <c r="AH4658" s="359"/>
    </row>
    <row r="4659" spans="28:34" x14ac:dyDescent="0.2">
      <c r="AB4659" s="359"/>
      <c r="AC4659" s="359"/>
      <c r="AD4659" s="359"/>
      <c r="AE4659" s="359"/>
      <c r="AF4659" s="359"/>
      <c r="AG4659" s="359"/>
      <c r="AH4659" s="359"/>
    </row>
    <row r="4660" spans="28:34" x14ac:dyDescent="0.2">
      <c r="AB4660" s="359"/>
      <c r="AC4660" s="359"/>
      <c r="AD4660" s="359"/>
      <c r="AE4660" s="359"/>
      <c r="AF4660" s="359"/>
      <c r="AG4660" s="359"/>
      <c r="AH4660" s="359"/>
    </row>
    <row r="4661" spans="28:34" x14ac:dyDescent="0.2">
      <c r="AB4661" s="359"/>
      <c r="AC4661" s="359"/>
      <c r="AD4661" s="359"/>
      <c r="AE4661" s="359"/>
      <c r="AF4661" s="359"/>
      <c r="AG4661" s="359"/>
      <c r="AH4661" s="359"/>
    </row>
    <row r="4662" spans="28:34" x14ac:dyDescent="0.2">
      <c r="AB4662" s="359"/>
      <c r="AC4662" s="359"/>
      <c r="AD4662" s="359"/>
      <c r="AE4662" s="359"/>
      <c r="AF4662" s="359"/>
      <c r="AG4662" s="359"/>
      <c r="AH4662" s="359"/>
    </row>
    <row r="4663" spans="28:34" x14ac:dyDescent="0.2">
      <c r="AB4663" s="359"/>
      <c r="AC4663" s="359"/>
      <c r="AD4663" s="359"/>
      <c r="AE4663" s="359"/>
      <c r="AF4663" s="359"/>
      <c r="AG4663" s="359"/>
      <c r="AH4663" s="359"/>
    </row>
    <row r="4664" spans="28:34" x14ac:dyDescent="0.2">
      <c r="AB4664" s="359"/>
      <c r="AC4664" s="359"/>
      <c r="AD4664" s="359"/>
      <c r="AE4664" s="359"/>
      <c r="AF4664" s="359"/>
      <c r="AG4664" s="359"/>
      <c r="AH4664" s="359"/>
    </row>
    <row r="4665" spans="28:34" x14ac:dyDescent="0.2">
      <c r="AB4665" s="359"/>
      <c r="AC4665" s="359"/>
      <c r="AD4665" s="359"/>
      <c r="AE4665" s="359"/>
      <c r="AF4665" s="359"/>
      <c r="AG4665" s="359"/>
      <c r="AH4665" s="359"/>
    </row>
    <row r="4666" spans="28:34" x14ac:dyDescent="0.2">
      <c r="AB4666" s="359"/>
      <c r="AC4666" s="359"/>
      <c r="AD4666" s="359"/>
      <c r="AE4666" s="359"/>
      <c r="AF4666" s="359"/>
      <c r="AG4666" s="359"/>
      <c r="AH4666" s="359"/>
    </row>
    <row r="4667" spans="28:34" x14ac:dyDescent="0.2">
      <c r="AB4667" s="359"/>
      <c r="AC4667" s="359"/>
      <c r="AD4667" s="359"/>
      <c r="AE4667" s="359"/>
      <c r="AF4667" s="359"/>
      <c r="AG4667" s="359"/>
      <c r="AH4667" s="359"/>
    </row>
    <row r="4668" spans="28:34" x14ac:dyDescent="0.2">
      <c r="AB4668" s="359"/>
      <c r="AC4668" s="359"/>
      <c r="AD4668" s="359"/>
      <c r="AE4668" s="359"/>
      <c r="AF4668" s="359"/>
      <c r="AG4668" s="359"/>
      <c r="AH4668" s="359"/>
    </row>
    <row r="4669" spans="28:34" x14ac:dyDescent="0.2">
      <c r="AB4669" s="359"/>
      <c r="AC4669" s="359"/>
      <c r="AD4669" s="359"/>
      <c r="AE4669" s="359"/>
      <c r="AF4669" s="359"/>
      <c r="AG4669" s="359"/>
      <c r="AH4669" s="359"/>
    </row>
    <row r="4670" spans="28:34" x14ac:dyDescent="0.2">
      <c r="AB4670" s="359"/>
      <c r="AC4670" s="359"/>
      <c r="AD4670" s="359"/>
      <c r="AE4670" s="359"/>
      <c r="AF4670" s="359"/>
      <c r="AG4670" s="359"/>
      <c r="AH4670" s="359"/>
    </row>
    <row r="4671" spans="28:34" x14ac:dyDescent="0.2">
      <c r="AB4671" s="359"/>
      <c r="AC4671" s="359"/>
      <c r="AD4671" s="359"/>
      <c r="AE4671" s="359"/>
      <c r="AF4671" s="359"/>
      <c r="AG4671" s="359"/>
      <c r="AH4671" s="359"/>
    </row>
    <row r="4672" spans="28:34" x14ac:dyDescent="0.2">
      <c r="AB4672" s="359"/>
      <c r="AC4672" s="359"/>
      <c r="AD4672" s="359"/>
      <c r="AE4672" s="359"/>
      <c r="AF4672" s="359"/>
      <c r="AG4672" s="359"/>
      <c r="AH4672" s="359"/>
    </row>
    <row r="4673" spans="28:34" x14ac:dyDescent="0.2">
      <c r="AB4673" s="359"/>
      <c r="AC4673" s="359"/>
      <c r="AD4673" s="359"/>
      <c r="AE4673" s="359"/>
      <c r="AF4673" s="359"/>
      <c r="AG4673" s="359"/>
      <c r="AH4673" s="359"/>
    </row>
    <row r="4674" spans="28:34" x14ac:dyDescent="0.2">
      <c r="AB4674" s="359"/>
      <c r="AC4674" s="359"/>
      <c r="AD4674" s="359"/>
      <c r="AE4674" s="359"/>
      <c r="AF4674" s="359"/>
      <c r="AG4674" s="359"/>
      <c r="AH4674" s="359"/>
    </row>
    <row r="4675" spans="28:34" x14ac:dyDescent="0.2">
      <c r="AB4675" s="359"/>
      <c r="AC4675" s="359"/>
      <c r="AD4675" s="359"/>
      <c r="AE4675" s="359"/>
      <c r="AF4675" s="359"/>
      <c r="AG4675" s="359"/>
      <c r="AH4675" s="359"/>
    </row>
    <row r="4676" spans="28:34" x14ac:dyDescent="0.2">
      <c r="AB4676" s="359"/>
      <c r="AC4676" s="359"/>
      <c r="AD4676" s="359"/>
      <c r="AE4676" s="359"/>
      <c r="AF4676" s="359"/>
      <c r="AG4676" s="359"/>
      <c r="AH4676" s="359"/>
    </row>
    <row r="4677" spans="28:34" x14ac:dyDescent="0.2">
      <c r="AB4677" s="359"/>
      <c r="AC4677" s="359"/>
      <c r="AD4677" s="359"/>
      <c r="AE4677" s="359"/>
      <c r="AF4677" s="359"/>
      <c r="AG4677" s="359"/>
      <c r="AH4677" s="359"/>
    </row>
    <row r="4678" spans="28:34" x14ac:dyDescent="0.2">
      <c r="AB4678" s="359"/>
      <c r="AC4678" s="359"/>
      <c r="AD4678" s="359"/>
      <c r="AE4678" s="359"/>
      <c r="AF4678" s="359"/>
      <c r="AG4678" s="359"/>
      <c r="AH4678" s="359"/>
    </row>
    <row r="4679" spans="28:34" x14ac:dyDescent="0.2">
      <c r="AB4679" s="359"/>
      <c r="AC4679" s="359"/>
      <c r="AD4679" s="359"/>
      <c r="AE4679" s="359"/>
      <c r="AF4679" s="359"/>
      <c r="AG4679" s="359"/>
      <c r="AH4679" s="359"/>
    </row>
    <row r="4680" spans="28:34" x14ac:dyDescent="0.2">
      <c r="AB4680" s="359"/>
      <c r="AC4680" s="359"/>
      <c r="AD4680" s="359"/>
      <c r="AE4680" s="359"/>
      <c r="AF4680" s="359"/>
      <c r="AG4680" s="359"/>
      <c r="AH4680" s="359"/>
    </row>
    <row r="4681" spans="28:34" x14ac:dyDescent="0.2">
      <c r="AB4681" s="359"/>
      <c r="AC4681" s="359"/>
      <c r="AD4681" s="359"/>
      <c r="AE4681" s="359"/>
      <c r="AF4681" s="359"/>
      <c r="AG4681" s="359"/>
      <c r="AH4681" s="359"/>
    </row>
    <row r="4682" spans="28:34" x14ac:dyDescent="0.2">
      <c r="AB4682" s="359"/>
      <c r="AC4682" s="359"/>
      <c r="AD4682" s="359"/>
      <c r="AE4682" s="359"/>
      <c r="AF4682" s="359"/>
      <c r="AG4682" s="359"/>
      <c r="AH4682" s="359"/>
    </row>
    <row r="4683" spans="28:34" x14ac:dyDescent="0.2">
      <c r="AB4683" s="359"/>
      <c r="AC4683" s="359"/>
      <c r="AD4683" s="359"/>
      <c r="AE4683" s="359"/>
      <c r="AF4683" s="359"/>
      <c r="AG4683" s="359"/>
      <c r="AH4683" s="359"/>
    </row>
    <row r="4684" spans="28:34" x14ac:dyDescent="0.2">
      <c r="AB4684" s="359"/>
      <c r="AC4684" s="359"/>
      <c r="AD4684" s="359"/>
      <c r="AE4684" s="359"/>
      <c r="AF4684" s="359"/>
      <c r="AG4684" s="359"/>
      <c r="AH4684" s="359"/>
    </row>
    <row r="4685" spans="28:34" x14ac:dyDescent="0.2">
      <c r="AB4685" s="359"/>
      <c r="AC4685" s="359"/>
      <c r="AD4685" s="359"/>
      <c r="AE4685" s="359"/>
      <c r="AF4685" s="359"/>
      <c r="AG4685" s="359"/>
      <c r="AH4685" s="359"/>
    </row>
    <row r="4686" spans="28:34" x14ac:dyDescent="0.2">
      <c r="AB4686" s="359"/>
      <c r="AC4686" s="359"/>
      <c r="AD4686" s="359"/>
      <c r="AE4686" s="359"/>
      <c r="AF4686" s="359"/>
      <c r="AG4686" s="359"/>
      <c r="AH4686" s="359"/>
    </row>
    <row r="4687" spans="28:34" x14ac:dyDescent="0.2">
      <c r="AB4687" s="359"/>
      <c r="AC4687" s="359"/>
      <c r="AD4687" s="359"/>
      <c r="AE4687" s="359"/>
      <c r="AF4687" s="359"/>
      <c r="AG4687" s="359"/>
      <c r="AH4687" s="359"/>
    </row>
    <row r="4688" spans="28:34" x14ac:dyDescent="0.2">
      <c r="AB4688" s="359"/>
      <c r="AC4688" s="359"/>
      <c r="AD4688" s="359"/>
      <c r="AE4688" s="359"/>
      <c r="AF4688" s="359"/>
      <c r="AG4688" s="359"/>
      <c r="AH4688" s="359"/>
    </row>
    <row r="4689" spans="28:34" x14ac:dyDescent="0.2">
      <c r="AB4689" s="359"/>
      <c r="AC4689" s="359"/>
      <c r="AD4689" s="359"/>
      <c r="AE4689" s="359"/>
      <c r="AF4689" s="359"/>
      <c r="AG4689" s="359"/>
      <c r="AH4689" s="359"/>
    </row>
    <row r="4690" spans="28:34" x14ac:dyDescent="0.2">
      <c r="AB4690" s="359"/>
      <c r="AC4690" s="359"/>
      <c r="AD4690" s="359"/>
      <c r="AE4690" s="359"/>
      <c r="AF4690" s="359"/>
      <c r="AG4690" s="359"/>
      <c r="AH4690" s="359"/>
    </row>
    <row r="4691" spans="28:34" x14ac:dyDescent="0.2">
      <c r="AB4691" s="359"/>
      <c r="AC4691" s="359"/>
      <c r="AD4691" s="359"/>
      <c r="AE4691" s="359"/>
      <c r="AF4691" s="359"/>
      <c r="AG4691" s="359"/>
      <c r="AH4691" s="359"/>
    </row>
    <row r="4692" spans="28:34" x14ac:dyDescent="0.2">
      <c r="AB4692" s="359"/>
      <c r="AC4692" s="359"/>
      <c r="AD4692" s="359"/>
      <c r="AE4692" s="359"/>
      <c r="AF4692" s="359"/>
      <c r="AG4692" s="359"/>
      <c r="AH4692" s="359"/>
    </row>
    <row r="4693" spans="28:34" x14ac:dyDescent="0.2">
      <c r="AB4693" s="359"/>
      <c r="AC4693" s="359"/>
      <c r="AD4693" s="359"/>
      <c r="AE4693" s="359"/>
      <c r="AF4693" s="359"/>
      <c r="AG4693" s="359"/>
      <c r="AH4693" s="359"/>
    </row>
    <row r="4694" spans="28:34" x14ac:dyDescent="0.2">
      <c r="AB4694" s="359"/>
      <c r="AC4694" s="359"/>
      <c r="AD4694" s="359"/>
      <c r="AE4694" s="359"/>
      <c r="AF4694" s="359"/>
      <c r="AG4694" s="359"/>
      <c r="AH4694" s="359"/>
    </row>
    <row r="4695" spans="28:34" x14ac:dyDescent="0.2">
      <c r="AB4695" s="359"/>
      <c r="AC4695" s="359"/>
      <c r="AD4695" s="359"/>
      <c r="AE4695" s="359"/>
      <c r="AF4695" s="359"/>
      <c r="AG4695" s="359"/>
      <c r="AH4695" s="359"/>
    </row>
    <row r="4696" spans="28:34" x14ac:dyDescent="0.2">
      <c r="AB4696" s="359"/>
      <c r="AC4696" s="359"/>
      <c r="AD4696" s="359"/>
      <c r="AE4696" s="359"/>
      <c r="AF4696" s="359"/>
      <c r="AG4696" s="359"/>
      <c r="AH4696" s="359"/>
    </row>
    <row r="4697" spans="28:34" x14ac:dyDescent="0.2">
      <c r="AB4697" s="359"/>
      <c r="AC4697" s="359"/>
      <c r="AD4697" s="359"/>
      <c r="AE4697" s="359"/>
      <c r="AF4697" s="359"/>
      <c r="AG4697" s="359"/>
      <c r="AH4697" s="359"/>
    </row>
    <row r="4698" spans="28:34" x14ac:dyDescent="0.2">
      <c r="AB4698" s="359"/>
      <c r="AC4698" s="359"/>
      <c r="AD4698" s="359"/>
      <c r="AE4698" s="359"/>
      <c r="AF4698" s="359"/>
      <c r="AG4698" s="359"/>
      <c r="AH4698" s="359"/>
    </row>
    <row r="4699" spans="28:34" x14ac:dyDescent="0.2">
      <c r="AB4699" s="359"/>
      <c r="AC4699" s="359"/>
      <c r="AD4699" s="359"/>
      <c r="AE4699" s="359"/>
      <c r="AF4699" s="359"/>
      <c r="AG4699" s="359"/>
      <c r="AH4699" s="359"/>
    </row>
    <row r="4700" spans="28:34" x14ac:dyDescent="0.2">
      <c r="AB4700" s="359"/>
      <c r="AC4700" s="359"/>
      <c r="AD4700" s="359"/>
      <c r="AE4700" s="359"/>
      <c r="AF4700" s="359"/>
      <c r="AG4700" s="359"/>
      <c r="AH4700" s="359"/>
    </row>
    <row r="4701" spans="28:34" x14ac:dyDescent="0.2">
      <c r="AB4701" s="359"/>
      <c r="AC4701" s="359"/>
      <c r="AD4701" s="359"/>
      <c r="AE4701" s="359"/>
      <c r="AF4701" s="359"/>
      <c r="AG4701" s="359"/>
      <c r="AH4701" s="359"/>
    </row>
    <row r="4702" spans="28:34" x14ac:dyDescent="0.2">
      <c r="AB4702" s="359"/>
      <c r="AC4702" s="359"/>
      <c r="AD4702" s="359"/>
      <c r="AE4702" s="359"/>
      <c r="AF4702" s="359"/>
      <c r="AG4702" s="359"/>
      <c r="AH4702" s="359"/>
    </row>
    <row r="4703" spans="28:34" x14ac:dyDescent="0.2">
      <c r="AB4703" s="359"/>
      <c r="AC4703" s="359"/>
      <c r="AD4703" s="359"/>
      <c r="AE4703" s="359"/>
      <c r="AF4703" s="359"/>
      <c r="AG4703" s="359"/>
      <c r="AH4703" s="359"/>
    </row>
    <row r="4704" spans="28:34" x14ac:dyDescent="0.2">
      <c r="AB4704" s="359"/>
      <c r="AC4704" s="359"/>
      <c r="AD4704" s="359"/>
      <c r="AE4704" s="359"/>
      <c r="AF4704" s="359"/>
      <c r="AG4704" s="359"/>
      <c r="AH4704" s="359"/>
    </row>
    <row r="4705" spans="28:34" x14ac:dyDescent="0.2">
      <c r="AB4705" s="359"/>
      <c r="AC4705" s="359"/>
      <c r="AD4705" s="359"/>
      <c r="AE4705" s="359"/>
      <c r="AF4705" s="359"/>
      <c r="AG4705" s="359"/>
      <c r="AH4705" s="359"/>
    </row>
    <row r="4706" spans="28:34" x14ac:dyDescent="0.2">
      <c r="AB4706" s="359"/>
      <c r="AC4706" s="359"/>
      <c r="AD4706" s="359"/>
      <c r="AE4706" s="359"/>
      <c r="AF4706" s="359"/>
      <c r="AG4706" s="359"/>
      <c r="AH4706" s="359"/>
    </row>
    <row r="4707" spans="28:34" x14ac:dyDescent="0.2">
      <c r="AB4707" s="359"/>
      <c r="AC4707" s="359"/>
      <c r="AD4707" s="359"/>
      <c r="AE4707" s="359"/>
      <c r="AF4707" s="359"/>
      <c r="AG4707" s="359"/>
      <c r="AH4707" s="359"/>
    </row>
    <row r="4708" spans="28:34" x14ac:dyDescent="0.2">
      <c r="AB4708" s="359"/>
      <c r="AC4708" s="359"/>
      <c r="AD4708" s="359"/>
      <c r="AE4708" s="359"/>
      <c r="AF4708" s="359"/>
      <c r="AG4708" s="359"/>
      <c r="AH4708" s="359"/>
    </row>
    <row r="4709" spans="28:34" x14ac:dyDescent="0.2">
      <c r="AB4709" s="359"/>
      <c r="AC4709" s="359"/>
      <c r="AD4709" s="359"/>
      <c r="AE4709" s="359"/>
      <c r="AF4709" s="359"/>
      <c r="AG4709" s="359"/>
      <c r="AH4709" s="359"/>
    </row>
    <row r="4710" spans="28:34" x14ac:dyDescent="0.2">
      <c r="AB4710" s="359"/>
      <c r="AC4710" s="359"/>
      <c r="AD4710" s="359"/>
      <c r="AE4710" s="359"/>
      <c r="AF4710" s="359"/>
      <c r="AG4710" s="359"/>
      <c r="AH4710" s="359"/>
    </row>
    <row r="4711" spans="28:34" x14ac:dyDescent="0.2">
      <c r="AB4711" s="359"/>
      <c r="AC4711" s="359"/>
      <c r="AD4711" s="359"/>
      <c r="AE4711" s="359"/>
      <c r="AF4711" s="359"/>
      <c r="AG4711" s="359"/>
      <c r="AH4711" s="359"/>
    </row>
    <row r="4712" spans="28:34" x14ac:dyDescent="0.2">
      <c r="AB4712" s="359"/>
      <c r="AC4712" s="359"/>
      <c r="AD4712" s="359"/>
      <c r="AE4712" s="359"/>
      <c r="AF4712" s="359"/>
      <c r="AG4712" s="359"/>
      <c r="AH4712" s="359"/>
    </row>
    <row r="4713" spans="28:34" x14ac:dyDescent="0.2">
      <c r="AB4713" s="359"/>
      <c r="AC4713" s="359"/>
      <c r="AD4713" s="359"/>
      <c r="AE4713" s="359"/>
      <c r="AF4713" s="359"/>
      <c r="AG4713" s="359"/>
      <c r="AH4713" s="359"/>
    </row>
    <row r="4714" spans="28:34" x14ac:dyDescent="0.2">
      <c r="AB4714" s="359"/>
      <c r="AC4714" s="359"/>
      <c r="AD4714" s="359"/>
      <c r="AE4714" s="359"/>
      <c r="AF4714" s="359"/>
      <c r="AG4714" s="359"/>
      <c r="AH4714" s="359"/>
    </row>
    <row r="4715" spans="28:34" x14ac:dyDescent="0.2">
      <c r="AB4715" s="359"/>
      <c r="AC4715" s="359"/>
      <c r="AD4715" s="359"/>
      <c r="AE4715" s="359"/>
      <c r="AF4715" s="359"/>
      <c r="AG4715" s="359"/>
      <c r="AH4715" s="359"/>
    </row>
    <row r="4716" spans="28:34" x14ac:dyDescent="0.2">
      <c r="AB4716" s="359"/>
      <c r="AC4716" s="359"/>
      <c r="AD4716" s="359"/>
      <c r="AE4716" s="359"/>
      <c r="AF4716" s="359"/>
      <c r="AG4716" s="359"/>
      <c r="AH4716" s="359"/>
    </row>
    <row r="4717" spans="28:34" x14ac:dyDescent="0.2">
      <c r="AB4717" s="359"/>
      <c r="AC4717" s="359"/>
      <c r="AD4717" s="359"/>
      <c r="AE4717" s="359"/>
      <c r="AF4717" s="359"/>
      <c r="AG4717" s="359"/>
      <c r="AH4717" s="359"/>
    </row>
    <row r="4718" spans="28:34" x14ac:dyDescent="0.2">
      <c r="AB4718" s="359"/>
      <c r="AC4718" s="359"/>
      <c r="AD4718" s="359"/>
      <c r="AE4718" s="359"/>
      <c r="AF4718" s="359"/>
      <c r="AG4718" s="359"/>
      <c r="AH4718" s="359"/>
    </row>
    <row r="4719" spans="28:34" x14ac:dyDescent="0.2">
      <c r="AB4719" s="359"/>
      <c r="AC4719" s="359"/>
      <c r="AD4719" s="359"/>
      <c r="AE4719" s="359"/>
      <c r="AF4719" s="359"/>
      <c r="AG4719" s="359"/>
      <c r="AH4719" s="359"/>
    </row>
    <row r="4720" spans="28:34" x14ac:dyDescent="0.2">
      <c r="AB4720" s="359"/>
      <c r="AC4720" s="359"/>
      <c r="AD4720" s="359"/>
      <c r="AE4720" s="359"/>
      <c r="AF4720" s="359"/>
      <c r="AG4720" s="359"/>
      <c r="AH4720" s="359"/>
    </row>
    <row r="4721" spans="28:34" x14ac:dyDescent="0.2">
      <c r="AB4721" s="359"/>
      <c r="AC4721" s="359"/>
      <c r="AD4721" s="359"/>
      <c r="AE4721" s="359"/>
      <c r="AF4721" s="359"/>
      <c r="AG4721" s="359"/>
      <c r="AH4721" s="359"/>
    </row>
    <row r="4722" spans="28:34" x14ac:dyDescent="0.2">
      <c r="AB4722" s="359"/>
      <c r="AC4722" s="359"/>
      <c r="AD4722" s="359"/>
      <c r="AE4722" s="359"/>
      <c r="AF4722" s="359"/>
      <c r="AG4722" s="359"/>
      <c r="AH4722" s="359"/>
    </row>
    <row r="4723" spans="28:34" x14ac:dyDescent="0.2">
      <c r="AB4723" s="359"/>
      <c r="AC4723" s="359"/>
      <c r="AD4723" s="359"/>
      <c r="AE4723" s="359"/>
      <c r="AF4723" s="359"/>
      <c r="AG4723" s="359"/>
      <c r="AH4723" s="359"/>
    </row>
    <row r="4724" spans="28:34" x14ac:dyDescent="0.2">
      <c r="AB4724" s="359"/>
      <c r="AC4724" s="359"/>
      <c r="AD4724" s="359"/>
      <c r="AE4724" s="359"/>
      <c r="AF4724" s="359"/>
      <c r="AG4724" s="359"/>
      <c r="AH4724" s="359"/>
    </row>
    <row r="4725" spans="28:34" x14ac:dyDescent="0.2">
      <c r="AB4725" s="359"/>
      <c r="AC4725" s="359"/>
      <c r="AD4725" s="359"/>
      <c r="AE4725" s="359"/>
      <c r="AF4725" s="359"/>
      <c r="AG4725" s="359"/>
      <c r="AH4725" s="359"/>
    </row>
    <row r="4726" spans="28:34" x14ac:dyDescent="0.2">
      <c r="AB4726" s="359"/>
      <c r="AC4726" s="359"/>
      <c r="AD4726" s="359"/>
      <c r="AE4726" s="359"/>
      <c r="AF4726" s="359"/>
      <c r="AG4726" s="359"/>
      <c r="AH4726" s="359"/>
    </row>
    <row r="4727" spans="28:34" x14ac:dyDescent="0.2">
      <c r="AB4727" s="359"/>
      <c r="AC4727" s="359"/>
      <c r="AD4727" s="359"/>
      <c r="AE4727" s="359"/>
      <c r="AF4727" s="359"/>
      <c r="AG4727" s="359"/>
      <c r="AH4727" s="359"/>
    </row>
    <row r="4728" spans="28:34" x14ac:dyDescent="0.2">
      <c r="AB4728" s="359"/>
      <c r="AC4728" s="359"/>
      <c r="AD4728" s="359"/>
      <c r="AE4728" s="359"/>
      <c r="AF4728" s="359"/>
      <c r="AG4728" s="359"/>
      <c r="AH4728" s="359"/>
    </row>
    <row r="4729" spans="28:34" x14ac:dyDescent="0.2">
      <c r="AB4729" s="359"/>
      <c r="AC4729" s="359"/>
      <c r="AD4729" s="359"/>
      <c r="AE4729" s="359"/>
      <c r="AF4729" s="359"/>
      <c r="AG4729" s="359"/>
      <c r="AH4729" s="359"/>
    </row>
    <row r="4730" spans="28:34" x14ac:dyDescent="0.2">
      <c r="AB4730" s="359"/>
      <c r="AC4730" s="359"/>
      <c r="AD4730" s="359"/>
      <c r="AE4730" s="359"/>
      <c r="AF4730" s="359"/>
      <c r="AG4730" s="359"/>
      <c r="AH4730" s="359"/>
    </row>
    <row r="4731" spans="28:34" x14ac:dyDescent="0.2">
      <c r="AB4731" s="359"/>
      <c r="AC4731" s="359"/>
      <c r="AD4731" s="359"/>
      <c r="AE4731" s="359"/>
      <c r="AF4731" s="359"/>
      <c r="AG4731" s="359"/>
      <c r="AH4731" s="359"/>
    </row>
    <row r="4732" spans="28:34" x14ac:dyDescent="0.2">
      <c r="AB4732" s="359"/>
      <c r="AC4732" s="359"/>
      <c r="AD4732" s="359"/>
      <c r="AE4732" s="359"/>
      <c r="AF4732" s="359"/>
      <c r="AG4732" s="359"/>
      <c r="AH4732" s="359"/>
    </row>
    <row r="4733" spans="28:34" x14ac:dyDescent="0.2">
      <c r="AB4733" s="359"/>
      <c r="AC4733" s="359"/>
      <c r="AD4733" s="359"/>
      <c r="AE4733" s="359"/>
      <c r="AF4733" s="359"/>
      <c r="AG4733" s="359"/>
      <c r="AH4733" s="359"/>
    </row>
    <row r="4734" spans="28:34" x14ac:dyDescent="0.2">
      <c r="AB4734" s="359"/>
      <c r="AC4734" s="359"/>
      <c r="AD4734" s="359"/>
      <c r="AE4734" s="359"/>
      <c r="AF4734" s="359"/>
      <c r="AG4734" s="359"/>
      <c r="AH4734" s="359"/>
    </row>
    <row r="4735" spans="28:34" x14ac:dyDescent="0.2">
      <c r="AB4735" s="359"/>
      <c r="AC4735" s="359"/>
      <c r="AD4735" s="359"/>
      <c r="AE4735" s="359"/>
      <c r="AF4735" s="359"/>
      <c r="AG4735" s="359"/>
      <c r="AH4735" s="359"/>
    </row>
    <row r="4736" spans="28:34" x14ac:dyDescent="0.2">
      <c r="AB4736" s="359"/>
      <c r="AC4736" s="359"/>
      <c r="AD4736" s="359"/>
      <c r="AE4736" s="359"/>
      <c r="AF4736" s="359"/>
      <c r="AG4736" s="359"/>
      <c r="AH4736" s="359"/>
    </row>
    <row r="4737" spans="28:34" x14ac:dyDescent="0.2">
      <c r="AB4737" s="359"/>
      <c r="AC4737" s="359"/>
      <c r="AD4737" s="359"/>
      <c r="AE4737" s="359"/>
      <c r="AF4737" s="359"/>
      <c r="AG4737" s="359"/>
      <c r="AH4737" s="359"/>
    </row>
    <row r="4738" spans="28:34" x14ac:dyDescent="0.2">
      <c r="AB4738" s="359"/>
      <c r="AC4738" s="359"/>
      <c r="AD4738" s="359"/>
      <c r="AE4738" s="359"/>
      <c r="AF4738" s="359"/>
      <c r="AG4738" s="359"/>
      <c r="AH4738" s="359"/>
    </row>
    <row r="4739" spans="28:34" x14ac:dyDescent="0.2">
      <c r="AB4739" s="359"/>
      <c r="AC4739" s="359"/>
      <c r="AD4739" s="359"/>
      <c r="AE4739" s="359"/>
      <c r="AF4739" s="359"/>
      <c r="AG4739" s="359"/>
      <c r="AH4739" s="359"/>
    </row>
    <row r="4740" spans="28:34" x14ac:dyDescent="0.2">
      <c r="AB4740" s="359"/>
      <c r="AC4740" s="359"/>
      <c r="AD4740" s="359"/>
      <c r="AE4740" s="359"/>
      <c r="AF4740" s="359"/>
      <c r="AG4740" s="359"/>
      <c r="AH4740" s="359"/>
    </row>
    <row r="4741" spans="28:34" x14ac:dyDescent="0.2">
      <c r="AB4741" s="359"/>
      <c r="AC4741" s="359"/>
      <c r="AD4741" s="359"/>
      <c r="AE4741" s="359"/>
      <c r="AF4741" s="359"/>
      <c r="AG4741" s="359"/>
      <c r="AH4741" s="359"/>
    </row>
    <row r="4742" spans="28:34" x14ac:dyDescent="0.2">
      <c r="AB4742" s="359"/>
      <c r="AC4742" s="359"/>
      <c r="AD4742" s="359"/>
      <c r="AE4742" s="359"/>
      <c r="AF4742" s="359"/>
      <c r="AG4742" s="359"/>
      <c r="AH4742" s="359"/>
    </row>
    <row r="4743" spans="28:34" x14ac:dyDescent="0.2">
      <c r="AB4743" s="359"/>
      <c r="AC4743" s="359"/>
      <c r="AD4743" s="359"/>
      <c r="AE4743" s="359"/>
      <c r="AF4743" s="359"/>
      <c r="AG4743" s="359"/>
      <c r="AH4743" s="359"/>
    </row>
    <row r="4744" spans="28:34" x14ac:dyDescent="0.2">
      <c r="AB4744" s="359"/>
      <c r="AC4744" s="359"/>
      <c r="AD4744" s="359"/>
      <c r="AE4744" s="359"/>
      <c r="AF4744" s="359"/>
      <c r="AG4744" s="359"/>
      <c r="AH4744" s="359"/>
    </row>
    <row r="4745" spans="28:34" x14ac:dyDescent="0.2">
      <c r="AB4745" s="359"/>
      <c r="AC4745" s="359"/>
      <c r="AD4745" s="359"/>
      <c r="AE4745" s="359"/>
      <c r="AF4745" s="359"/>
      <c r="AG4745" s="359"/>
      <c r="AH4745" s="359"/>
    </row>
    <row r="4746" spans="28:34" x14ac:dyDescent="0.2">
      <c r="AB4746" s="359"/>
      <c r="AC4746" s="359"/>
      <c r="AD4746" s="359"/>
      <c r="AE4746" s="359"/>
      <c r="AF4746" s="359"/>
      <c r="AG4746" s="359"/>
      <c r="AH4746" s="359"/>
    </row>
    <row r="4747" spans="28:34" x14ac:dyDescent="0.2">
      <c r="AB4747" s="359"/>
      <c r="AC4747" s="359"/>
      <c r="AD4747" s="359"/>
      <c r="AE4747" s="359"/>
      <c r="AF4747" s="359"/>
      <c r="AG4747" s="359"/>
      <c r="AH4747" s="359"/>
    </row>
    <row r="4748" spans="28:34" x14ac:dyDescent="0.2">
      <c r="AB4748" s="359"/>
      <c r="AC4748" s="359"/>
      <c r="AD4748" s="359"/>
      <c r="AE4748" s="359"/>
      <c r="AF4748" s="359"/>
      <c r="AG4748" s="359"/>
      <c r="AH4748" s="359"/>
    </row>
    <row r="4749" spans="28:34" x14ac:dyDescent="0.2">
      <c r="AB4749" s="359"/>
      <c r="AC4749" s="359"/>
      <c r="AD4749" s="359"/>
      <c r="AE4749" s="359"/>
      <c r="AF4749" s="359"/>
      <c r="AG4749" s="359"/>
      <c r="AH4749" s="359"/>
    </row>
    <row r="4750" spans="28:34" x14ac:dyDescent="0.2">
      <c r="AB4750" s="359"/>
      <c r="AC4750" s="359"/>
      <c r="AD4750" s="359"/>
      <c r="AE4750" s="359"/>
      <c r="AF4750" s="359"/>
      <c r="AG4750" s="359"/>
      <c r="AH4750" s="359"/>
    </row>
    <row r="4751" spans="28:34" x14ac:dyDescent="0.2">
      <c r="AB4751" s="359"/>
      <c r="AC4751" s="359"/>
      <c r="AD4751" s="359"/>
      <c r="AE4751" s="359"/>
      <c r="AF4751" s="359"/>
      <c r="AG4751" s="359"/>
      <c r="AH4751" s="359"/>
    </row>
    <row r="4752" spans="28:34" x14ac:dyDescent="0.2">
      <c r="AB4752" s="359"/>
      <c r="AC4752" s="359"/>
      <c r="AD4752" s="359"/>
      <c r="AE4752" s="359"/>
      <c r="AF4752" s="359"/>
      <c r="AG4752" s="359"/>
      <c r="AH4752" s="359"/>
    </row>
    <row r="4753" spans="28:34" x14ac:dyDescent="0.2">
      <c r="AB4753" s="359"/>
      <c r="AC4753" s="359"/>
      <c r="AD4753" s="359"/>
      <c r="AE4753" s="359"/>
      <c r="AF4753" s="359"/>
      <c r="AG4753" s="359"/>
      <c r="AH4753" s="359"/>
    </row>
    <row r="4754" spans="28:34" x14ac:dyDescent="0.2">
      <c r="AB4754" s="359"/>
      <c r="AC4754" s="359"/>
      <c r="AD4754" s="359"/>
      <c r="AE4754" s="359"/>
      <c r="AF4754" s="359"/>
      <c r="AG4754" s="359"/>
      <c r="AH4754" s="359"/>
    </row>
    <row r="4755" spans="28:34" x14ac:dyDescent="0.2">
      <c r="AB4755" s="359"/>
      <c r="AC4755" s="359"/>
      <c r="AD4755" s="359"/>
      <c r="AE4755" s="359"/>
      <c r="AF4755" s="359"/>
      <c r="AG4755" s="359"/>
      <c r="AH4755" s="359"/>
    </row>
    <row r="4756" spans="28:34" x14ac:dyDescent="0.2">
      <c r="AB4756" s="359"/>
      <c r="AC4756" s="359"/>
      <c r="AD4756" s="359"/>
      <c r="AE4756" s="359"/>
      <c r="AF4756" s="359"/>
      <c r="AG4756" s="359"/>
      <c r="AH4756" s="359"/>
    </row>
    <row r="4757" spans="28:34" x14ac:dyDescent="0.2">
      <c r="AB4757" s="359"/>
      <c r="AC4757" s="359"/>
      <c r="AD4757" s="359"/>
      <c r="AE4757" s="359"/>
      <c r="AF4757" s="359"/>
      <c r="AG4757" s="359"/>
      <c r="AH4757" s="359"/>
    </row>
    <row r="4758" spans="28:34" x14ac:dyDescent="0.2">
      <c r="AB4758" s="359"/>
      <c r="AC4758" s="359"/>
      <c r="AD4758" s="359"/>
      <c r="AE4758" s="359"/>
      <c r="AF4758" s="359"/>
      <c r="AG4758" s="359"/>
      <c r="AH4758" s="359"/>
    </row>
    <row r="4759" spans="28:34" x14ac:dyDescent="0.2">
      <c r="AB4759" s="359"/>
      <c r="AC4759" s="359"/>
      <c r="AD4759" s="359"/>
      <c r="AE4759" s="359"/>
      <c r="AF4759" s="359"/>
      <c r="AG4759" s="359"/>
      <c r="AH4759" s="359"/>
    </row>
    <row r="4760" spans="28:34" x14ac:dyDescent="0.2">
      <c r="AB4760" s="359"/>
      <c r="AC4760" s="359"/>
      <c r="AD4760" s="359"/>
      <c r="AE4760" s="359"/>
      <c r="AF4760" s="359"/>
      <c r="AG4760" s="359"/>
      <c r="AH4760" s="359"/>
    </row>
    <row r="4761" spans="28:34" x14ac:dyDescent="0.2">
      <c r="AB4761" s="359"/>
      <c r="AC4761" s="359"/>
      <c r="AD4761" s="359"/>
      <c r="AE4761" s="359"/>
      <c r="AF4761" s="359"/>
      <c r="AG4761" s="359"/>
      <c r="AH4761" s="359"/>
    </row>
    <row r="4762" spans="28:34" x14ac:dyDescent="0.2">
      <c r="AB4762" s="359"/>
      <c r="AC4762" s="359"/>
      <c r="AD4762" s="359"/>
      <c r="AE4762" s="359"/>
      <c r="AF4762" s="359"/>
      <c r="AG4762" s="359"/>
      <c r="AH4762" s="359"/>
    </row>
    <row r="4763" spans="28:34" x14ac:dyDescent="0.2">
      <c r="AB4763" s="359"/>
      <c r="AC4763" s="359"/>
      <c r="AD4763" s="359"/>
      <c r="AE4763" s="359"/>
      <c r="AF4763" s="359"/>
      <c r="AG4763" s="359"/>
      <c r="AH4763" s="359"/>
    </row>
    <row r="4764" spans="28:34" x14ac:dyDescent="0.2">
      <c r="AB4764" s="359"/>
      <c r="AC4764" s="359"/>
      <c r="AD4764" s="359"/>
      <c r="AE4764" s="359"/>
      <c r="AF4764" s="359"/>
      <c r="AG4764" s="359"/>
      <c r="AH4764" s="359"/>
    </row>
    <row r="4765" spans="28:34" x14ac:dyDescent="0.2">
      <c r="AB4765" s="359"/>
      <c r="AC4765" s="359"/>
      <c r="AD4765" s="359"/>
      <c r="AE4765" s="359"/>
      <c r="AF4765" s="359"/>
      <c r="AG4765" s="359"/>
      <c r="AH4765" s="359"/>
    </row>
    <row r="4766" spans="28:34" x14ac:dyDescent="0.2">
      <c r="AB4766" s="359"/>
      <c r="AC4766" s="359"/>
      <c r="AD4766" s="359"/>
      <c r="AE4766" s="359"/>
      <c r="AF4766" s="359"/>
      <c r="AG4766" s="359"/>
      <c r="AH4766" s="359"/>
    </row>
    <row r="4767" spans="28:34" x14ac:dyDescent="0.2">
      <c r="AB4767" s="359"/>
      <c r="AC4767" s="359"/>
      <c r="AD4767" s="359"/>
      <c r="AE4767" s="359"/>
      <c r="AF4767" s="359"/>
      <c r="AG4767" s="359"/>
      <c r="AH4767" s="359"/>
    </row>
    <row r="4768" spans="28:34" x14ac:dyDescent="0.2">
      <c r="AB4768" s="359"/>
      <c r="AC4768" s="359"/>
      <c r="AD4768" s="359"/>
      <c r="AE4768" s="359"/>
      <c r="AF4768" s="359"/>
      <c r="AG4768" s="359"/>
      <c r="AH4768" s="359"/>
    </row>
    <row r="4769" spans="28:34" x14ac:dyDescent="0.2">
      <c r="AB4769" s="359"/>
      <c r="AC4769" s="359"/>
      <c r="AD4769" s="359"/>
      <c r="AE4769" s="359"/>
      <c r="AF4769" s="359"/>
      <c r="AG4769" s="359"/>
      <c r="AH4769" s="359"/>
    </row>
    <row r="4770" spans="28:34" x14ac:dyDescent="0.2">
      <c r="AB4770" s="359"/>
      <c r="AC4770" s="359"/>
      <c r="AD4770" s="359"/>
      <c r="AE4770" s="359"/>
      <c r="AF4770" s="359"/>
      <c r="AG4770" s="359"/>
      <c r="AH4770" s="359"/>
    </row>
    <row r="4771" spans="28:34" x14ac:dyDescent="0.2">
      <c r="AB4771" s="359"/>
      <c r="AC4771" s="359"/>
      <c r="AD4771" s="359"/>
      <c r="AE4771" s="359"/>
      <c r="AF4771" s="359"/>
      <c r="AG4771" s="359"/>
      <c r="AH4771" s="359"/>
    </row>
    <row r="4772" spans="28:34" x14ac:dyDescent="0.2">
      <c r="AB4772" s="359"/>
      <c r="AC4772" s="359"/>
      <c r="AD4772" s="359"/>
      <c r="AE4772" s="359"/>
      <c r="AF4772" s="359"/>
      <c r="AG4772" s="359"/>
      <c r="AH4772" s="359"/>
    </row>
    <row r="4773" spans="28:34" x14ac:dyDescent="0.2">
      <c r="AB4773" s="359"/>
      <c r="AC4773" s="359"/>
      <c r="AD4773" s="359"/>
      <c r="AE4773" s="359"/>
      <c r="AF4773" s="359"/>
      <c r="AG4773" s="359"/>
      <c r="AH4773" s="359"/>
    </row>
    <row r="4774" spans="28:34" x14ac:dyDescent="0.2">
      <c r="AB4774" s="359"/>
      <c r="AC4774" s="359"/>
      <c r="AD4774" s="359"/>
      <c r="AE4774" s="359"/>
      <c r="AF4774" s="359"/>
      <c r="AG4774" s="359"/>
      <c r="AH4774" s="359"/>
    </row>
    <row r="4775" spans="28:34" x14ac:dyDescent="0.2">
      <c r="AB4775" s="359"/>
      <c r="AC4775" s="359"/>
      <c r="AD4775" s="359"/>
      <c r="AE4775" s="359"/>
      <c r="AF4775" s="359"/>
      <c r="AG4775" s="359"/>
      <c r="AH4775" s="359"/>
    </row>
    <row r="4776" spans="28:34" x14ac:dyDescent="0.2">
      <c r="AB4776" s="359"/>
      <c r="AC4776" s="359"/>
      <c r="AD4776" s="359"/>
      <c r="AE4776" s="359"/>
      <c r="AF4776" s="359"/>
      <c r="AG4776" s="359"/>
      <c r="AH4776" s="359"/>
    </row>
    <row r="4777" spans="28:34" x14ac:dyDescent="0.2">
      <c r="AB4777" s="359"/>
      <c r="AC4777" s="359"/>
      <c r="AD4777" s="359"/>
      <c r="AE4777" s="359"/>
      <c r="AF4777" s="359"/>
      <c r="AG4777" s="359"/>
      <c r="AH4777" s="359"/>
    </row>
    <row r="4778" spans="28:34" x14ac:dyDescent="0.2">
      <c r="AB4778" s="359"/>
      <c r="AC4778" s="359"/>
      <c r="AD4778" s="359"/>
      <c r="AE4778" s="359"/>
      <c r="AF4778" s="359"/>
      <c r="AG4778" s="359"/>
      <c r="AH4778" s="359"/>
    </row>
    <row r="4779" spans="28:34" x14ac:dyDescent="0.2">
      <c r="AB4779" s="359"/>
      <c r="AC4779" s="359"/>
      <c r="AD4779" s="359"/>
      <c r="AE4779" s="359"/>
      <c r="AF4779" s="359"/>
      <c r="AG4779" s="359"/>
      <c r="AH4779" s="359"/>
    </row>
    <row r="4780" spans="28:34" x14ac:dyDescent="0.2">
      <c r="AB4780" s="359"/>
      <c r="AC4780" s="359"/>
      <c r="AD4780" s="359"/>
      <c r="AE4780" s="359"/>
      <c r="AF4780" s="359"/>
      <c r="AG4780" s="359"/>
      <c r="AH4780" s="359"/>
    </row>
    <row r="4781" spans="28:34" x14ac:dyDescent="0.2">
      <c r="AB4781" s="359"/>
      <c r="AC4781" s="359"/>
      <c r="AD4781" s="359"/>
      <c r="AE4781" s="359"/>
      <c r="AF4781" s="359"/>
      <c r="AG4781" s="359"/>
      <c r="AH4781" s="359"/>
    </row>
    <row r="4782" spans="28:34" x14ac:dyDescent="0.2">
      <c r="AB4782" s="359"/>
      <c r="AC4782" s="359"/>
      <c r="AD4782" s="359"/>
      <c r="AE4782" s="359"/>
      <c r="AF4782" s="359"/>
      <c r="AG4782" s="359"/>
      <c r="AH4782" s="359"/>
    </row>
    <row r="4783" spans="28:34" x14ac:dyDescent="0.2">
      <c r="AB4783" s="359"/>
      <c r="AC4783" s="359"/>
      <c r="AD4783" s="359"/>
      <c r="AE4783" s="359"/>
      <c r="AF4783" s="359"/>
      <c r="AG4783" s="359"/>
      <c r="AH4783" s="359"/>
    </row>
    <row r="4784" spans="28:34" x14ac:dyDescent="0.2">
      <c r="AB4784" s="359"/>
      <c r="AC4784" s="359"/>
      <c r="AD4784" s="359"/>
      <c r="AE4784" s="359"/>
      <c r="AF4784" s="359"/>
      <c r="AG4784" s="359"/>
      <c r="AH4784" s="359"/>
    </row>
    <row r="4785" spans="28:34" x14ac:dyDescent="0.2">
      <c r="AB4785" s="359"/>
      <c r="AC4785" s="359"/>
      <c r="AD4785" s="359"/>
      <c r="AE4785" s="359"/>
      <c r="AF4785" s="359"/>
      <c r="AG4785" s="359"/>
      <c r="AH4785" s="359"/>
    </row>
    <row r="4786" spans="28:34" x14ac:dyDescent="0.2">
      <c r="AB4786" s="359"/>
      <c r="AC4786" s="359"/>
      <c r="AD4786" s="359"/>
      <c r="AE4786" s="359"/>
      <c r="AF4786" s="359"/>
      <c r="AG4786" s="359"/>
      <c r="AH4786" s="359"/>
    </row>
    <row r="4787" spans="28:34" x14ac:dyDescent="0.2">
      <c r="AB4787" s="359"/>
      <c r="AC4787" s="359"/>
      <c r="AD4787" s="359"/>
      <c r="AE4787" s="359"/>
      <c r="AF4787" s="359"/>
      <c r="AG4787" s="359"/>
      <c r="AH4787" s="359"/>
    </row>
    <row r="4788" spans="28:34" x14ac:dyDescent="0.2">
      <c r="AB4788" s="359"/>
      <c r="AC4788" s="359"/>
      <c r="AD4788" s="359"/>
      <c r="AE4788" s="359"/>
      <c r="AF4788" s="359"/>
      <c r="AG4788" s="359"/>
      <c r="AH4788" s="359"/>
    </row>
    <row r="4789" spans="28:34" x14ac:dyDescent="0.2">
      <c r="AB4789" s="359"/>
      <c r="AC4789" s="359"/>
      <c r="AD4789" s="359"/>
      <c r="AE4789" s="359"/>
      <c r="AF4789" s="359"/>
      <c r="AG4789" s="359"/>
      <c r="AH4789" s="359"/>
    </row>
    <row r="4790" spans="28:34" x14ac:dyDescent="0.2">
      <c r="AB4790" s="359"/>
      <c r="AC4790" s="359"/>
      <c r="AD4790" s="359"/>
      <c r="AE4790" s="359"/>
      <c r="AF4790" s="359"/>
      <c r="AG4790" s="359"/>
      <c r="AH4790" s="359"/>
    </row>
    <row r="4791" spans="28:34" x14ac:dyDescent="0.2">
      <c r="AB4791" s="359"/>
      <c r="AC4791" s="359"/>
      <c r="AD4791" s="359"/>
      <c r="AE4791" s="359"/>
      <c r="AF4791" s="359"/>
      <c r="AG4791" s="359"/>
      <c r="AH4791" s="359"/>
    </row>
    <row r="4792" spans="28:34" x14ac:dyDescent="0.2">
      <c r="AB4792" s="359"/>
      <c r="AC4792" s="359"/>
      <c r="AD4792" s="359"/>
      <c r="AE4792" s="359"/>
      <c r="AF4792" s="359"/>
      <c r="AG4792" s="359"/>
      <c r="AH4792" s="359"/>
    </row>
    <row r="4793" spans="28:34" x14ac:dyDescent="0.2">
      <c r="AB4793" s="359"/>
      <c r="AC4793" s="359"/>
      <c r="AD4793" s="359"/>
      <c r="AE4793" s="359"/>
      <c r="AF4793" s="359"/>
      <c r="AG4793" s="359"/>
      <c r="AH4793" s="359"/>
    </row>
    <row r="4794" spans="28:34" x14ac:dyDescent="0.2">
      <c r="AB4794" s="359"/>
      <c r="AC4794" s="359"/>
      <c r="AD4794" s="359"/>
      <c r="AE4794" s="359"/>
      <c r="AF4794" s="359"/>
      <c r="AG4794" s="359"/>
      <c r="AH4794" s="359"/>
    </row>
    <row r="4795" spans="28:34" x14ac:dyDescent="0.2">
      <c r="AB4795" s="359"/>
      <c r="AC4795" s="359"/>
      <c r="AD4795" s="359"/>
      <c r="AE4795" s="359"/>
      <c r="AF4795" s="359"/>
      <c r="AG4795" s="359"/>
      <c r="AH4795" s="359"/>
    </row>
    <row r="4796" spans="28:34" x14ac:dyDescent="0.2">
      <c r="AB4796" s="359"/>
      <c r="AC4796" s="359"/>
      <c r="AD4796" s="359"/>
      <c r="AE4796" s="359"/>
      <c r="AF4796" s="359"/>
      <c r="AG4796" s="359"/>
      <c r="AH4796" s="359"/>
    </row>
    <row r="4797" spans="28:34" x14ac:dyDescent="0.2">
      <c r="AB4797" s="359"/>
      <c r="AC4797" s="359"/>
      <c r="AD4797" s="359"/>
      <c r="AE4797" s="359"/>
      <c r="AF4797" s="359"/>
      <c r="AG4797" s="359"/>
      <c r="AH4797" s="359"/>
    </row>
    <row r="4798" spans="28:34" x14ac:dyDescent="0.2">
      <c r="AB4798" s="359"/>
      <c r="AC4798" s="359"/>
      <c r="AD4798" s="359"/>
      <c r="AE4798" s="359"/>
      <c r="AF4798" s="359"/>
      <c r="AG4798" s="359"/>
      <c r="AH4798" s="359"/>
    </row>
    <row r="4799" spans="28:34" x14ac:dyDescent="0.2">
      <c r="AB4799" s="359"/>
      <c r="AC4799" s="359"/>
      <c r="AD4799" s="359"/>
      <c r="AE4799" s="359"/>
      <c r="AF4799" s="359"/>
      <c r="AG4799" s="359"/>
      <c r="AH4799" s="359"/>
    </row>
    <row r="4800" spans="28:34" x14ac:dyDescent="0.2">
      <c r="AB4800" s="359"/>
      <c r="AC4800" s="359"/>
      <c r="AD4800" s="359"/>
      <c r="AE4800" s="359"/>
      <c r="AF4800" s="359"/>
      <c r="AG4800" s="359"/>
      <c r="AH4800" s="359"/>
    </row>
    <row r="4801" spans="28:34" x14ac:dyDescent="0.2">
      <c r="AB4801" s="359"/>
      <c r="AC4801" s="359"/>
      <c r="AD4801" s="359"/>
      <c r="AE4801" s="359"/>
      <c r="AF4801" s="359"/>
      <c r="AG4801" s="359"/>
      <c r="AH4801" s="359"/>
    </row>
    <row r="4802" spans="28:34" x14ac:dyDescent="0.2">
      <c r="AB4802" s="359"/>
      <c r="AC4802" s="359"/>
      <c r="AD4802" s="359"/>
      <c r="AE4802" s="359"/>
      <c r="AF4802" s="359"/>
      <c r="AG4802" s="359"/>
      <c r="AH4802" s="359"/>
    </row>
    <row r="4803" spans="28:34" x14ac:dyDescent="0.2">
      <c r="AB4803" s="359"/>
      <c r="AC4803" s="359"/>
      <c r="AD4803" s="359"/>
      <c r="AE4803" s="359"/>
      <c r="AF4803" s="359"/>
      <c r="AG4803" s="359"/>
      <c r="AH4803" s="359"/>
    </row>
    <row r="4804" spans="28:34" x14ac:dyDescent="0.2">
      <c r="AB4804" s="359"/>
      <c r="AC4804" s="359"/>
      <c r="AD4804" s="359"/>
      <c r="AE4804" s="359"/>
      <c r="AF4804" s="359"/>
      <c r="AG4804" s="359"/>
      <c r="AH4804" s="359"/>
    </row>
    <row r="4805" spans="28:34" x14ac:dyDescent="0.2">
      <c r="AB4805" s="359"/>
      <c r="AC4805" s="359"/>
      <c r="AD4805" s="359"/>
      <c r="AE4805" s="359"/>
      <c r="AF4805" s="359"/>
      <c r="AG4805" s="359"/>
      <c r="AH4805" s="359"/>
    </row>
    <row r="4806" spans="28:34" x14ac:dyDescent="0.2">
      <c r="AB4806" s="359"/>
      <c r="AC4806" s="359"/>
      <c r="AD4806" s="359"/>
      <c r="AE4806" s="359"/>
      <c r="AF4806" s="359"/>
      <c r="AG4806" s="359"/>
      <c r="AH4806" s="359"/>
    </row>
    <row r="4807" spans="28:34" x14ac:dyDescent="0.2">
      <c r="AB4807" s="359"/>
      <c r="AC4807" s="359"/>
      <c r="AD4807" s="359"/>
      <c r="AE4807" s="359"/>
      <c r="AF4807" s="359"/>
      <c r="AG4807" s="359"/>
      <c r="AH4807" s="359"/>
    </row>
    <row r="4808" spans="28:34" x14ac:dyDescent="0.2">
      <c r="AB4808" s="359"/>
      <c r="AC4808" s="359"/>
      <c r="AD4808" s="359"/>
      <c r="AE4808" s="359"/>
      <c r="AF4808" s="359"/>
      <c r="AG4808" s="359"/>
      <c r="AH4808" s="359"/>
    </row>
    <row r="4809" spans="28:34" x14ac:dyDescent="0.2">
      <c r="AB4809" s="359"/>
      <c r="AC4809" s="359"/>
      <c r="AD4809" s="359"/>
      <c r="AE4809" s="359"/>
      <c r="AF4809" s="359"/>
      <c r="AG4809" s="359"/>
      <c r="AH4809" s="359"/>
    </row>
    <row r="4810" spans="28:34" x14ac:dyDescent="0.2">
      <c r="AB4810" s="359"/>
      <c r="AC4810" s="359"/>
      <c r="AD4810" s="359"/>
      <c r="AE4810" s="359"/>
      <c r="AF4810" s="359"/>
      <c r="AG4810" s="359"/>
      <c r="AH4810" s="359"/>
    </row>
    <row r="4811" spans="28:34" x14ac:dyDescent="0.2">
      <c r="AB4811" s="359"/>
      <c r="AC4811" s="359"/>
      <c r="AD4811" s="359"/>
      <c r="AE4811" s="359"/>
      <c r="AF4811" s="359"/>
      <c r="AG4811" s="359"/>
      <c r="AH4811" s="359"/>
    </row>
    <row r="4812" spans="28:34" x14ac:dyDescent="0.2">
      <c r="AB4812" s="359"/>
      <c r="AC4812" s="359"/>
      <c r="AD4812" s="359"/>
      <c r="AE4812" s="359"/>
      <c r="AF4812" s="359"/>
      <c r="AG4812" s="359"/>
      <c r="AH4812" s="359"/>
    </row>
    <row r="4813" spans="28:34" x14ac:dyDescent="0.2">
      <c r="AB4813" s="359"/>
      <c r="AC4813" s="359"/>
      <c r="AD4813" s="359"/>
      <c r="AE4813" s="359"/>
      <c r="AF4813" s="359"/>
      <c r="AG4813" s="359"/>
      <c r="AH4813" s="359"/>
    </row>
    <row r="4814" spans="28:34" x14ac:dyDescent="0.2">
      <c r="AB4814" s="359"/>
      <c r="AC4814" s="359"/>
      <c r="AD4814" s="359"/>
      <c r="AE4814" s="359"/>
      <c r="AF4814" s="359"/>
      <c r="AG4814" s="359"/>
      <c r="AH4814" s="359"/>
    </row>
    <row r="4815" spans="28:34" x14ac:dyDescent="0.2">
      <c r="AB4815" s="359"/>
      <c r="AC4815" s="359"/>
      <c r="AD4815" s="359"/>
      <c r="AE4815" s="359"/>
      <c r="AF4815" s="359"/>
      <c r="AG4815" s="359"/>
      <c r="AH4815" s="359"/>
    </row>
    <row r="4816" spans="28:34" x14ac:dyDescent="0.2">
      <c r="AB4816" s="359"/>
      <c r="AC4816" s="359"/>
      <c r="AD4816" s="359"/>
      <c r="AE4816" s="359"/>
      <c r="AF4816" s="359"/>
      <c r="AG4816" s="359"/>
      <c r="AH4816" s="359"/>
    </row>
    <row r="4817" spans="28:34" x14ac:dyDescent="0.2">
      <c r="AB4817" s="359"/>
      <c r="AC4817" s="359"/>
      <c r="AD4817" s="359"/>
      <c r="AE4817" s="359"/>
      <c r="AF4817" s="359"/>
      <c r="AG4817" s="359"/>
      <c r="AH4817" s="359"/>
    </row>
    <row r="4818" spans="28:34" x14ac:dyDescent="0.2">
      <c r="AB4818" s="359"/>
      <c r="AC4818" s="359"/>
      <c r="AD4818" s="359"/>
      <c r="AE4818" s="359"/>
      <c r="AF4818" s="359"/>
      <c r="AG4818" s="359"/>
      <c r="AH4818" s="359"/>
    </row>
    <row r="4819" spans="28:34" x14ac:dyDescent="0.2">
      <c r="AB4819" s="359"/>
      <c r="AC4819" s="359"/>
      <c r="AD4819" s="359"/>
      <c r="AE4819" s="359"/>
      <c r="AF4819" s="359"/>
      <c r="AG4819" s="359"/>
      <c r="AH4819" s="359"/>
    </row>
    <row r="4820" spans="28:34" x14ac:dyDescent="0.2">
      <c r="AB4820" s="359"/>
      <c r="AC4820" s="359"/>
      <c r="AD4820" s="359"/>
      <c r="AE4820" s="359"/>
      <c r="AF4820" s="359"/>
      <c r="AG4820" s="359"/>
      <c r="AH4820" s="359"/>
    </row>
    <row r="4821" spans="28:34" x14ac:dyDescent="0.2">
      <c r="AB4821" s="359"/>
      <c r="AC4821" s="359"/>
      <c r="AD4821" s="359"/>
      <c r="AE4821" s="359"/>
      <c r="AF4821" s="359"/>
      <c r="AG4821" s="359"/>
      <c r="AH4821" s="359"/>
    </row>
    <row r="4822" spans="28:34" x14ac:dyDescent="0.2">
      <c r="AB4822" s="359"/>
      <c r="AC4822" s="359"/>
      <c r="AD4822" s="359"/>
      <c r="AE4822" s="359"/>
      <c r="AF4822" s="359"/>
      <c r="AG4822" s="359"/>
      <c r="AH4822" s="359"/>
    </row>
    <row r="4823" spans="28:34" x14ac:dyDescent="0.2">
      <c r="AB4823" s="359"/>
      <c r="AC4823" s="359"/>
      <c r="AD4823" s="359"/>
      <c r="AE4823" s="359"/>
      <c r="AF4823" s="359"/>
      <c r="AG4823" s="359"/>
      <c r="AH4823" s="359"/>
    </row>
    <row r="4824" spans="28:34" x14ac:dyDescent="0.2">
      <c r="AB4824" s="359"/>
      <c r="AC4824" s="359"/>
      <c r="AD4824" s="359"/>
      <c r="AE4824" s="359"/>
      <c r="AF4824" s="359"/>
      <c r="AG4824" s="359"/>
      <c r="AH4824" s="359"/>
    </row>
    <row r="4825" spans="28:34" x14ac:dyDescent="0.2">
      <c r="AB4825" s="359"/>
      <c r="AC4825" s="359"/>
      <c r="AD4825" s="359"/>
      <c r="AE4825" s="359"/>
      <c r="AF4825" s="359"/>
      <c r="AG4825" s="359"/>
      <c r="AH4825" s="359"/>
    </row>
    <row r="4826" spans="28:34" x14ac:dyDescent="0.2">
      <c r="AB4826" s="359"/>
      <c r="AC4826" s="359"/>
      <c r="AD4826" s="359"/>
      <c r="AE4826" s="359"/>
      <c r="AF4826" s="359"/>
      <c r="AG4826" s="359"/>
      <c r="AH4826" s="359"/>
    </row>
    <row r="4827" spans="28:34" x14ac:dyDescent="0.2">
      <c r="AB4827" s="359"/>
      <c r="AC4827" s="359"/>
      <c r="AD4827" s="359"/>
      <c r="AE4827" s="359"/>
      <c r="AF4827" s="359"/>
      <c r="AG4827" s="359"/>
      <c r="AH4827" s="359"/>
    </row>
    <row r="4828" spans="28:34" x14ac:dyDescent="0.2">
      <c r="AB4828" s="359"/>
      <c r="AC4828" s="359"/>
      <c r="AD4828" s="359"/>
      <c r="AE4828" s="359"/>
      <c r="AF4828" s="359"/>
      <c r="AG4828" s="359"/>
      <c r="AH4828" s="359"/>
    </row>
    <row r="4829" spans="28:34" x14ac:dyDescent="0.2">
      <c r="AB4829" s="359"/>
      <c r="AC4829" s="359"/>
      <c r="AD4829" s="359"/>
      <c r="AE4829" s="359"/>
      <c r="AF4829" s="359"/>
      <c r="AG4829" s="359"/>
      <c r="AH4829" s="359"/>
    </row>
    <row r="4830" spans="28:34" x14ac:dyDescent="0.2">
      <c r="AB4830" s="359"/>
      <c r="AC4830" s="359"/>
      <c r="AD4830" s="359"/>
      <c r="AE4830" s="359"/>
      <c r="AF4830" s="359"/>
      <c r="AG4830" s="359"/>
      <c r="AH4830" s="359"/>
    </row>
    <row r="4831" spans="28:34" x14ac:dyDescent="0.2">
      <c r="AB4831" s="359"/>
      <c r="AC4831" s="359"/>
      <c r="AD4831" s="359"/>
      <c r="AE4831" s="359"/>
      <c r="AF4831" s="359"/>
      <c r="AG4831" s="359"/>
      <c r="AH4831" s="359"/>
    </row>
    <row r="4832" spans="28:34" x14ac:dyDescent="0.2">
      <c r="AB4832" s="359"/>
      <c r="AC4832" s="359"/>
      <c r="AD4832" s="359"/>
      <c r="AE4832" s="359"/>
      <c r="AF4832" s="359"/>
      <c r="AG4832" s="359"/>
      <c r="AH4832" s="359"/>
    </row>
    <row r="4833" spans="28:34" x14ac:dyDescent="0.2">
      <c r="AB4833" s="359"/>
      <c r="AC4833" s="359"/>
      <c r="AD4833" s="359"/>
      <c r="AE4833" s="359"/>
      <c r="AF4833" s="359"/>
      <c r="AG4833" s="359"/>
      <c r="AH4833" s="359"/>
    </row>
    <row r="4834" spans="28:34" x14ac:dyDescent="0.2">
      <c r="AB4834" s="359"/>
      <c r="AC4834" s="359"/>
      <c r="AD4834" s="359"/>
      <c r="AE4834" s="359"/>
      <c r="AF4834" s="359"/>
      <c r="AG4834" s="359"/>
      <c r="AH4834" s="359"/>
    </row>
    <row r="4835" spans="28:34" x14ac:dyDescent="0.2">
      <c r="AB4835" s="359"/>
      <c r="AC4835" s="359"/>
      <c r="AD4835" s="359"/>
      <c r="AE4835" s="359"/>
      <c r="AF4835" s="359"/>
      <c r="AG4835" s="359"/>
      <c r="AH4835" s="359"/>
    </row>
    <row r="4836" spans="28:34" x14ac:dyDescent="0.2">
      <c r="AB4836" s="359"/>
      <c r="AC4836" s="359"/>
      <c r="AD4836" s="359"/>
      <c r="AE4836" s="359"/>
      <c r="AF4836" s="359"/>
      <c r="AG4836" s="359"/>
      <c r="AH4836" s="359"/>
    </row>
    <row r="4837" spans="28:34" x14ac:dyDescent="0.2">
      <c r="AB4837" s="359"/>
      <c r="AC4837" s="359"/>
      <c r="AD4837" s="359"/>
      <c r="AE4837" s="359"/>
      <c r="AF4837" s="359"/>
      <c r="AG4837" s="359"/>
      <c r="AH4837" s="359"/>
    </row>
    <row r="4838" spans="28:34" x14ac:dyDescent="0.2">
      <c r="AB4838" s="359"/>
      <c r="AC4838" s="359"/>
      <c r="AD4838" s="359"/>
      <c r="AE4838" s="359"/>
      <c r="AF4838" s="359"/>
      <c r="AG4838" s="359"/>
      <c r="AH4838" s="359"/>
    </row>
    <row r="4839" spans="28:34" x14ac:dyDescent="0.2">
      <c r="AB4839" s="359"/>
      <c r="AC4839" s="359"/>
      <c r="AD4839" s="359"/>
      <c r="AE4839" s="359"/>
      <c r="AF4839" s="359"/>
      <c r="AG4839" s="359"/>
      <c r="AH4839" s="359"/>
    </row>
    <row r="4840" spans="28:34" x14ac:dyDescent="0.2">
      <c r="AB4840" s="359"/>
      <c r="AC4840" s="359"/>
      <c r="AD4840" s="359"/>
      <c r="AE4840" s="359"/>
      <c r="AF4840" s="359"/>
      <c r="AG4840" s="359"/>
      <c r="AH4840" s="359"/>
    </row>
    <row r="4841" spans="28:34" x14ac:dyDescent="0.2">
      <c r="AB4841" s="359"/>
      <c r="AC4841" s="359"/>
      <c r="AD4841" s="359"/>
      <c r="AE4841" s="359"/>
      <c r="AF4841" s="359"/>
      <c r="AG4841" s="359"/>
      <c r="AH4841" s="359"/>
    </row>
    <row r="4842" spans="28:34" x14ac:dyDescent="0.2">
      <c r="AB4842" s="359"/>
      <c r="AC4842" s="359"/>
      <c r="AD4842" s="359"/>
      <c r="AE4842" s="359"/>
      <c r="AF4842" s="359"/>
      <c r="AG4842" s="359"/>
      <c r="AH4842" s="359"/>
    </row>
    <row r="4843" spans="28:34" x14ac:dyDescent="0.2">
      <c r="AB4843" s="359"/>
      <c r="AC4843" s="359"/>
      <c r="AD4843" s="359"/>
      <c r="AE4843" s="359"/>
      <c r="AF4843" s="359"/>
      <c r="AG4843" s="359"/>
      <c r="AH4843" s="359"/>
    </row>
    <row r="4844" spans="28:34" x14ac:dyDescent="0.2">
      <c r="AB4844" s="359"/>
      <c r="AC4844" s="359"/>
      <c r="AD4844" s="359"/>
      <c r="AE4844" s="359"/>
      <c r="AF4844" s="359"/>
      <c r="AG4844" s="359"/>
      <c r="AH4844" s="359"/>
    </row>
    <row r="4845" spans="28:34" x14ac:dyDescent="0.2">
      <c r="AB4845" s="359"/>
      <c r="AC4845" s="359"/>
      <c r="AD4845" s="359"/>
      <c r="AE4845" s="359"/>
      <c r="AF4845" s="359"/>
      <c r="AG4845" s="359"/>
      <c r="AH4845" s="359"/>
    </row>
    <row r="4846" spans="28:34" x14ac:dyDescent="0.2">
      <c r="AB4846" s="359"/>
      <c r="AC4846" s="359"/>
      <c r="AD4846" s="359"/>
      <c r="AE4846" s="359"/>
      <c r="AF4846" s="359"/>
      <c r="AG4846" s="359"/>
      <c r="AH4846" s="359"/>
    </row>
    <row r="4847" spans="28:34" x14ac:dyDescent="0.2">
      <c r="AB4847" s="359"/>
      <c r="AC4847" s="359"/>
      <c r="AD4847" s="359"/>
      <c r="AE4847" s="359"/>
      <c r="AF4847" s="359"/>
      <c r="AG4847" s="359"/>
      <c r="AH4847" s="359"/>
    </row>
    <row r="4848" spans="28:34" x14ac:dyDescent="0.2">
      <c r="AB4848" s="359"/>
      <c r="AC4848" s="359"/>
      <c r="AD4848" s="359"/>
      <c r="AE4848" s="359"/>
      <c r="AF4848" s="359"/>
      <c r="AG4848" s="359"/>
      <c r="AH4848" s="359"/>
    </row>
    <row r="4849" spans="28:34" x14ac:dyDescent="0.2">
      <c r="AB4849" s="359"/>
      <c r="AC4849" s="359"/>
      <c r="AD4849" s="359"/>
      <c r="AE4849" s="359"/>
      <c r="AF4849" s="359"/>
      <c r="AG4849" s="359"/>
      <c r="AH4849" s="359"/>
    </row>
    <row r="4850" spans="28:34" x14ac:dyDescent="0.2">
      <c r="AB4850" s="359"/>
      <c r="AC4850" s="359"/>
      <c r="AD4850" s="359"/>
      <c r="AE4850" s="359"/>
      <c r="AF4850" s="359"/>
      <c r="AG4850" s="359"/>
      <c r="AH4850" s="359"/>
    </row>
    <row r="4851" spans="28:34" x14ac:dyDescent="0.2">
      <c r="AB4851" s="359"/>
      <c r="AC4851" s="359"/>
      <c r="AD4851" s="359"/>
      <c r="AE4851" s="359"/>
      <c r="AF4851" s="359"/>
      <c r="AG4851" s="359"/>
      <c r="AH4851" s="359"/>
    </row>
    <row r="4852" spans="28:34" x14ac:dyDescent="0.2">
      <c r="AB4852" s="359"/>
      <c r="AC4852" s="359"/>
      <c r="AD4852" s="359"/>
      <c r="AE4852" s="359"/>
      <c r="AF4852" s="359"/>
      <c r="AG4852" s="359"/>
      <c r="AH4852" s="359"/>
    </row>
    <row r="4853" spans="28:34" x14ac:dyDescent="0.2">
      <c r="AB4853" s="359"/>
      <c r="AC4853" s="359"/>
      <c r="AD4853" s="359"/>
      <c r="AE4853" s="359"/>
      <c r="AF4853" s="359"/>
      <c r="AG4853" s="359"/>
      <c r="AH4853" s="359"/>
    </row>
    <row r="4854" spans="28:34" x14ac:dyDescent="0.2">
      <c r="AB4854" s="359"/>
      <c r="AC4854" s="359"/>
      <c r="AD4854" s="359"/>
      <c r="AE4854" s="359"/>
      <c r="AF4854" s="359"/>
      <c r="AG4854" s="359"/>
      <c r="AH4854" s="359"/>
    </row>
    <row r="4855" spans="28:34" x14ac:dyDescent="0.2">
      <c r="AB4855" s="359"/>
      <c r="AC4855" s="359"/>
      <c r="AD4855" s="359"/>
      <c r="AE4855" s="359"/>
      <c r="AF4855" s="359"/>
      <c r="AG4855" s="359"/>
      <c r="AH4855" s="359"/>
    </row>
    <row r="4856" spans="28:34" x14ac:dyDescent="0.2">
      <c r="AB4856" s="359"/>
      <c r="AC4856" s="359"/>
      <c r="AD4856" s="359"/>
      <c r="AE4856" s="359"/>
      <c r="AF4856" s="359"/>
      <c r="AG4856" s="359"/>
      <c r="AH4856" s="359"/>
    </row>
    <row r="4857" spans="28:34" x14ac:dyDescent="0.2">
      <c r="AB4857" s="359"/>
      <c r="AC4857" s="359"/>
      <c r="AD4857" s="359"/>
      <c r="AE4857" s="359"/>
      <c r="AF4857" s="359"/>
      <c r="AG4857" s="359"/>
      <c r="AH4857" s="359"/>
    </row>
    <row r="4858" spans="28:34" x14ac:dyDescent="0.2">
      <c r="AB4858" s="359"/>
      <c r="AC4858" s="359"/>
      <c r="AD4858" s="359"/>
      <c r="AE4858" s="359"/>
      <c r="AF4858" s="359"/>
      <c r="AG4858" s="359"/>
      <c r="AH4858" s="359"/>
    </row>
    <row r="4859" spans="28:34" x14ac:dyDescent="0.2">
      <c r="AB4859" s="359"/>
      <c r="AC4859" s="359"/>
      <c r="AD4859" s="359"/>
      <c r="AE4859" s="359"/>
      <c r="AF4859" s="359"/>
      <c r="AG4859" s="359"/>
      <c r="AH4859" s="359"/>
    </row>
    <row r="4860" spans="28:34" x14ac:dyDescent="0.2">
      <c r="AB4860" s="359"/>
      <c r="AC4860" s="359"/>
      <c r="AD4860" s="359"/>
      <c r="AE4860" s="359"/>
      <c r="AF4860" s="359"/>
      <c r="AG4860" s="359"/>
      <c r="AH4860" s="359"/>
    </row>
    <row r="4861" spans="28:34" x14ac:dyDescent="0.2">
      <c r="AB4861" s="359"/>
      <c r="AC4861" s="359"/>
      <c r="AD4861" s="359"/>
      <c r="AE4861" s="359"/>
      <c r="AF4861" s="359"/>
      <c r="AG4861" s="359"/>
      <c r="AH4861" s="359"/>
    </row>
    <row r="4862" spans="28:34" x14ac:dyDescent="0.2">
      <c r="AB4862" s="359"/>
      <c r="AC4862" s="359"/>
      <c r="AD4862" s="359"/>
      <c r="AE4862" s="359"/>
      <c r="AF4862" s="359"/>
      <c r="AG4862" s="359"/>
      <c r="AH4862" s="359"/>
    </row>
    <row r="4863" spans="28:34" x14ac:dyDescent="0.2">
      <c r="AB4863" s="359"/>
      <c r="AC4863" s="359"/>
      <c r="AD4863" s="359"/>
      <c r="AE4863" s="359"/>
      <c r="AF4863" s="359"/>
      <c r="AG4863" s="359"/>
      <c r="AH4863" s="359"/>
    </row>
    <row r="4864" spans="28:34" x14ac:dyDescent="0.2">
      <c r="AB4864" s="359"/>
      <c r="AC4864" s="359"/>
      <c r="AD4864" s="359"/>
      <c r="AE4864" s="359"/>
      <c r="AF4864" s="359"/>
      <c r="AG4864" s="359"/>
      <c r="AH4864" s="359"/>
    </row>
    <row r="4865" spans="28:34" x14ac:dyDescent="0.2">
      <c r="AB4865" s="359"/>
      <c r="AC4865" s="359"/>
      <c r="AD4865" s="359"/>
      <c r="AE4865" s="359"/>
      <c r="AF4865" s="359"/>
      <c r="AG4865" s="359"/>
      <c r="AH4865" s="359"/>
    </row>
    <row r="4866" spans="28:34" x14ac:dyDescent="0.2">
      <c r="AB4866" s="359"/>
      <c r="AC4866" s="359"/>
      <c r="AD4866" s="359"/>
      <c r="AE4866" s="359"/>
      <c r="AF4866" s="359"/>
      <c r="AG4866" s="359"/>
      <c r="AH4866" s="359"/>
    </row>
    <row r="4867" spans="28:34" x14ac:dyDescent="0.2">
      <c r="AB4867" s="359"/>
      <c r="AC4867" s="359"/>
      <c r="AD4867" s="359"/>
      <c r="AE4867" s="359"/>
      <c r="AF4867" s="359"/>
      <c r="AG4867" s="359"/>
      <c r="AH4867" s="359"/>
    </row>
    <row r="4868" spans="28:34" x14ac:dyDescent="0.2">
      <c r="AB4868" s="359"/>
      <c r="AC4868" s="359"/>
      <c r="AD4868" s="359"/>
      <c r="AE4868" s="359"/>
      <c r="AF4868" s="359"/>
      <c r="AG4868" s="359"/>
      <c r="AH4868" s="359"/>
    </row>
    <row r="4869" spans="28:34" x14ac:dyDescent="0.2">
      <c r="AB4869" s="359"/>
      <c r="AC4869" s="359"/>
      <c r="AD4869" s="359"/>
      <c r="AE4869" s="359"/>
      <c r="AF4869" s="359"/>
      <c r="AG4869" s="359"/>
      <c r="AH4869" s="359"/>
    </row>
    <row r="4870" spans="28:34" x14ac:dyDescent="0.2">
      <c r="AB4870" s="359"/>
      <c r="AC4870" s="359"/>
      <c r="AD4870" s="359"/>
      <c r="AE4870" s="359"/>
      <c r="AF4870" s="359"/>
      <c r="AG4870" s="359"/>
      <c r="AH4870" s="359"/>
    </row>
    <row r="4871" spans="28:34" x14ac:dyDescent="0.2">
      <c r="AB4871" s="359"/>
      <c r="AC4871" s="359"/>
      <c r="AD4871" s="359"/>
      <c r="AE4871" s="359"/>
      <c r="AF4871" s="359"/>
      <c r="AG4871" s="359"/>
      <c r="AH4871" s="359"/>
    </row>
    <row r="4872" spans="28:34" x14ac:dyDescent="0.2">
      <c r="AB4872" s="359"/>
      <c r="AC4872" s="359"/>
      <c r="AD4872" s="359"/>
      <c r="AE4872" s="359"/>
      <c r="AF4872" s="359"/>
      <c r="AG4872" s="359"/>
      <c r="AH4872" s="359"/>
    </row>
    <row r="4873" spans="28:34" x14ac:dyDescent="0.2">
      <c r="AB4873" s="359"/>
      <c r="AC4873" s="359"/>
      <c r="AD4873" s="359"/>
      <c r="AE4873" s="359"/>
      <c r="AF4873" s="359"/>
      <c r="AG4873" s="359"/>
      <c r="AH4873" s="359"/>
    </row>
    <row r="4874" spans="28:34" x14ac:dyDescent="0.2">
      <c r="AB4874" s="359"/>
      <c r="AC4874" s="359"/>
      <c r="AD4874" s="359"/>
      <c r="AE4874" s="359"/>
      <c r="AF4874" s="359"/>
      <c r="AG4874" s="359"/>
      <c r="AH4874" s="359"/>
    </row>
    <row r="4875" spans="28:34" x14ac:dyDescent="0.2">
      <c r="AB4875" s="359"/>
      <c r="AC4875" s="359"/>
      <c r="AD4875" s="359"/>
      <c r="AE4875" s="359"/>
      <c r="AF4875" s="359"/>
      <c r="AG4875" s="359"/>
      <c r="AH4875" s="359"/>
    </row>
    <row r="4876" spans="28:34" x14ac:dyDescent="0.2">
      <c r="AB4876" s="359"/>
      <c r="AC4876" s="359"/>
      <c r="AD4876" s="359"/>
      <c r="AE4876" s="359"/>
      <c r="AF4876" s="359"/>
      <c r="AG4876" s="359"/>
      <c r="AH4876" s="359"/>
    </row>
    <row r="4877" spans="28:34" x14ac:dyDescent="0.2">
      <c r="AB4877" s="359"/>
      <c r="AC4877" s="359"/>
      <c r="AD4877" s="359"/>
      <c r="AE4877" s="359"/>
      <c r="AF4877" s="359"/>
      <c r="AG4877" s="359"/>
      <c r="AH4877" s="359"/>
    </row>
    <row r="4878" spans="28:34" x14ac:dyDescent="0.2">
      <c r="AB4878" s="359"/>
      <c r="AC4878" s="359"/>
      <c r="AD4878" s="359"/>
      <c r="AE4878" s="359"/>
      <c r="AF4878" s="359"/>
      <c r="AG4878" s="359"/>
      <c r="AH4878" s="359"/>
    </row>
    <row r="4879" spans="28:34" x14ac:dyDescent="0.2">
      <c r="AB4879" s="359"/>
      <c r="AC4879" s="359"/>
      <c r="AD4879" s="359"/>
      <c r="AE4879" s="359"/>
      <c r="AF4879" s="359"/>
      <c r="AG4879" s="359"/>
      <c r="AH4879" s="359"/>
    </row>
    <row r="4880" spans="28:34" x14ac:dyDescent="0.2">
      <c r="AB4880" s="359"/>
      <c r="AC4880" s="359"/>
      <c r="AD4880" s="359"/>
      <c r="AE4880" s="359"/>
      <c r="AF4880" s="359"/>
      <c r="AG4880" s="359"/>
      <c r="AH4880" s="359"/>
    </row>
    <row r="4881" spans="28:34" x14ac:dyDescent="0.2">
      <c r="AB4881" s="359"/>
      <c r="AC4881" s="359"/>
      <c r="AD4881" s="359"/>
      <c r="AE4881" s="359"/>
      <c r="AF4881" s="359"/>
      <c r="AG4881" s="359"/>
      <c r="AH4881" s="359"/>
    </row>
    <row r="4882" spans="28:34" x14ac:dyDescent="0.2">
      <c r="AB4882" s="359"/>
      <c r="AC4882" s="359"/>
      <c r="AD4882" s="359"/>
      <c r="AE4882" s="359"/>
      <c r="AF4882" s="359"/>
      <c r="AG4882" s="359"/>
      <c r="AH4882" s="359"/>
    </row>
    <row r="4883" spans="28:34" x14ac:dyDescent="0.2">
      <c r="AB4883" s="359"/>
      <c r="AC4883" s="359"/>
      <c r="AD4883" s="359"/>
      <c r="AE4883" s="359"/>
      <c r="AF4883" s="359"/>
      <c r="AG4883" s="359"/>
      <c r="AH4883" s="359"/>
    </row>
    <row r="4884" spans="28:34" x14ac:dyDescent="0.2">
      <c r="AB4884" s="359"/>
      <c r="AC4884" s="359"/>
      <c r="AD4884" s="359"/>
      <c r="AE4884" s="359"/>
      <c r="AF4884" s="359"/>
      <c r="AG4884" s="359"/>
      <c r="AH4884" s="359"/>
    </row>
    <row r="4885" spans="28:34" x14ac:dyDescent="0.2">
      <c r="AB4885" s="359"/>
      <c r="AC4885" s="359"/>
      <c r="AD4885" s="359"/>
      <c r="AE4885" s="359"/>
      <c r="AF4885" s="359"/>
      <c r="AG4885" s="359"/>
      <c r="AH4885" s="359"/>
    </row>
    <row r="4886" spans="28:34" x14ac:dyDescent="0.2">
      <c r="AB4886" s="359"/>
      <c r="AC4886" s="359"/>
      <c r="AD4886" s="359"/>
      <c r="AE4886" s="359"/>
      <c r="AF4886" s="359"/>
      <c r="AG4886" s="359"/>
      <c r="AH4886" s="359"/>
    </row>
    <row r="4887" spans="28:34" x14ac:dyDescent="0.2">
      <c r="AB4887" s="359"/>
      <c r="AC4887" s="359"/>
      <c r="AD4887" s="359"/>
      <c r="AE4887" s="359"/>
      <c r="AF4887" s="359"/>
      <c r="AG4887" s="359"/>
      <c r="AH4887" s="359"/>
    </row>
    <row r="4888" spans="28:34" x14ac:dyDescent="0.2">
      <c r="AB4888" s="359"/>
      <c r="AC4888" s="359"/>
      <c r="AD4888" s="359"/>
      <c r="AE4888" s="359"/>
      <c r="AF4888" s="359"/>
      <c r="AG4888" s="359"/>
      <c r="AH4888" s="359"/>
    </row>
    <row r="4889" spans="28:34" x14ac:dyDescent="0.2">
      <c r="AB4889" s="359"/>
      <c r="AC4889" s="359"/>
      <c r="AD4889" s="359"/>
      <c r="AE4889" s="359"/>
      <c r="AF4889" s="359"/>
      <c r="AG4889" s="359"/>
      <c r="AH4889" s="359"/>
    </row>
    <row r="4890" spans="28:34" x14ac:dyDescent="0.2">
      <c r="AB4890" s="359"/>
      <c r="AC4890" s="359"/>
      <c r="AD4890" s="359"/>
      <c r="AE4890" s="359"/>
      <c r="AF4890" s="359"/>
      <c r="AG4890" s="359"/>
      <c r="AH4890" s="359"/>
    </row>
    <row r="4891" spans="28:34" x14ac:dyDescent="0.2">
      <c r="AB4891" s="359"/>
      <c r="AC4891" s="359"/>
      <c r="AD4891" s="359"/>
      <c r="AE4891" s="359"/>
      <c r="AF4891" s="359"/>
      <c r="AG4891" s="359"/>
      <c r="AH4891" s="359"/>
    </row>
    <row r="4892" spans="28:34" x14ac:dyDescent="0.2">
      <c r="AB4892" s="359"/>
      <c r="AC4892" s="359"/>
      <c r="AD4892" s="359"/>
      <c r="AE4892" s="359"/>
      <c r="AF4892" s="359"/>
      <c r="AG4892" s="359"/>
      <c r="AH4892" s="359"/>
    </row>
    <row r="4893" spans="28:34" x14ac:dyDescent="0.2">
      <c r="AB4893" s="359"/>
      <c r="AC4893" s="359"/>
      <c r="AD4893" s="359"/>
      <c r="AE4893" s="359"/>
      <c r="AF4893" s="359"/>
      <c r="AG4893" s="359"/>
      <c r="AH4893" s="359"/>
    </row>
    <row r="4894" spans="28:34" x14ac:dyDescent="0.2">
      <c r="AB4894" s="359"/>
      <c r="AC4894" s="359"/>
      <c r="AD4894" s="359"/>
      <c r="AE4894" s="359"/>
      <c r="AF4894" s="359"/>
      <c r="AG4894" s="359"/>
      <c r="AH4894" s="359"/>
    </row>
    <row r="4895" spans="28:34" x14ac:dyDescent="0.2">
      <c r="AB4895" s="359"/>
      <c r="AC4895" s="359"/>
      <c r="AD4895" s="359"/>
      <c r="AE4895" s="359"/>
      <c r="AF4895" s="359"/>
      <c r="AG4895" s="359"/>
      <c r="AH4895" s="359"/>
    </row>
    <row r="4896" spans="28:34" x14ac:dyDescent="0.2">
      <c r="AB4896" s="359"/>
      <c r="AC4896" s="359"/>
      <c r="AD4896" s="359"/>
      <c r="AE4896" s="359"/>
      <c r="AF4896" s="359"/>
      <c r="AG4896" s="359"/>
      <c r="AH4896" s="359"/>
    </row>
    <row r="4897" spans="28:34" x14ac:dyDescent="0.2">
      <c r="AB4897" s="359"/>
      <c r="AC4897" s="359"/>
      <c r="AD4897" s="359"/>
      <c r="AE4897" s="359"/>
      <c r="AF4897" s="359"/>
      <c r="AG4897" s="359"/>
      <c r="AH4897" s="359"/>
    </row>
    <row r="4898" spans="28:34" x14ac:dyDescent="0.2">
      <c r="AB4898" s="359"/>
      <c r="AC4898" s="359"/>
      <c r="AD4898" s="359"/>
      <c r="AE4898" s="359"/>
      <c r="AF4898" s="359"/>
      <c r="AG4898" s="359"/>
      <c r="AH4898" s="359"/>
    </row>
    <row r="4899" spans="28:34" x14ac:dyDescent="0.2">
      <c r="AB4899" s="359"/>
      <c r="AC4899" s="359"/>
      <c r="AD4899" s="359"/>
      <c r="AE4899" s="359"/>
      <c r="AF4899" s="359"/>
      <c r="AG4899" s="359"/>
      <c r="AH4899" s="359"/>
    </row>
    <row r="4900" spans="28:34" x14ac:dyDescent="0.2">
      <c r="AB4900" s="359"/>
      <c r="AC4900" s="359"/>
      <c r="AD4900" s="359"/>
      <c r="AE4900" s="359"/>
      <c r="AF4900" s="359"/>
      <c r="AG4900" s="359"/>
      <c r="AH4900" s="359"/>
    </row>
    <row r="4901" spans="28:34" x14ac:dyDescent="0.2">
      <c r="AB4901" s="359"/>
      <c r="AC4901" s="359"/>
      <c r="AD4901" s="359"/>
      <c r="AE4901" s="359"/>
      <c r="AF4901" s="359"/>
      <c r="AG4901" s="359"/>
      <c r="AH4901" s="359"/>
    </row>
    <row r="4902" spans="28:34" x14ac:dyDescent="0.2">
      <c r="AB4902" s="359"/>
      <c r="AC4902" s="359"/>
      <c r="AD4902" s="359"/>
      <c r="AE4902" s="359"/>
      <c r="AF4902" s="359"/>
      <c r="AG4902" s="359"/>
      <c r="AH4902" s="359"/>
    </row>
    <row r="4903" spans="28:34" x14ac:dyDescent="0.2">
      <c r="AB4903" s="359"/>
      <c r="AC4903" s="359"/>
      <c r="AD4903" s="359"/>
      <c r="AE4903" s="359"/>
      <c r="AF4903" s="359"/>
      <c r="AG4903" s="359"/>
      <c r="AH4903" s="359"/>
    </row>
    <row r="4904" spans="28:34" x14ac:dyDescent="0.2">
      <c r="AB4904" s="359"/>
      <c r="AC4904" s="359"/>
      <c r="AD4904" s="359"/>
      <c r="AE4904" s="359"/>
      <c r="AF4904" s="359"/>
      <c r="AG4904" s="359"/>
      <c r="AH4904" s="359"/>
    </row>
    <row r="4905" spans="28:34" x14ac:dyDescent="0.2">
      <c r="AB4905" s="359"/>
      <c r="AC4905" s="359"/>
      <c r="AD4905" s="359"/>
      <c r="AE4905" s="359"/>
      <c r="AF4905" s="359"/>
      <c r="AG4905" s="359"/>
      <c r="AH4905" s="359"/>
    </row>
    <row r="4906" spans="28:34" x14ac:dyDescent="0.2">
      <c r="AB4906" s="359"/>
      <c r="AC4906" s="359"/>
      <c r="AD4906" s="359"/>
      <c r="AE4906" s="359"/>
      <c r="AF4906" s="359"/>
      <c r="AG4906" s="359"/>
      <c r="AH4906" s="359"/>
    </row>
    <row r="4907" spans="28:34" x14ac:dyDescent="0.2">
      <c r="AB4907" s="359"/>
      <c r="AC4907" s="359"/>
      <c r="AD4907" s="359"/>
      <c r="AE4907" s="359"/>
      <c r="AF4907" s="359"/>
      <c r="AG4907" s="359"/>
      <c r="AH4907" s="359"/>
    </row>
    <row r="4908" spans="28:34" x14ac:dyDescent="0.2">
      <c r="AB4908" s="359"/>
      <c r="AC4908" s="359"/>
      <c r="AD4908" s="359"/>
      <c r="AE4908" s="359"/>
      <c r="AF4908" s="359"/>
      <c r="AG4908" s="359"/>
      <c r="AH4908" s="359"/>
    </row>
    <row r="4909" spans="28:34" x14ac:dyDescent="0.2">
      <c r="AB4909" s="359"/>
      <c r="AC4909" s="359"/>
      <c r="AD4909" s="359"/>
      <c r="AE4909" s="359"/>
      <c r="AF4909" s="359"/>
      <c r="AG4909" s="359"/>
      <c r="AH4909" s="359"/>
    </row>
    <row r="4910" spans="28:34" x14ac:dyDescent="0.2">
      <c r="AB4910" s="359"/>
      <c r="AC4910" s="359"/>
      <c r="AD4910" s="359"/>
      <c r="AE4910" s="359"/>
      <c r="AF4910" s="359"/>
      <c r="AG4910" s="359"/>
      <c r="AH4910" s="359"/>
    </row>
    <row r="4911" spans="28:34" x14ac:dyDescent="0.2">
      <c r="AB4911" s="359"/>
      <c r="AC4911" s="359"/>
      <c r="AD4911" s="359"/>
      <c r="AE4911" s="359"/>
      <c r="AF4911" s="359"/>
      <c r="AG4911" s="359"/>
      <c r="AH4911" s="359"/>
    </row>
    <row r="4912" spans="28:34" x14ac:dyDescent="0.2">
      <c r="AB4912" s="359"/>
      <c r="AC4912" s="359"/>
      <c r="AD4912" s="359"/>
      <c r="AE4912" s="359"/>
      <c r="AF4912" s="359"/>
      <c r="AG4912" s="359"/>
      <c r="AH4912" s="359"/>
    </row>
    <row r="4913" spans="28:34" x14ac:dyDescent="0.2">
      <c r="AB4913" s="359"/>
      <c r="AC4913" s="359"/>
      <c r="AD4913" s="359"/>
      <c r="AE4913" s="359"/>
      <c r="AF4913" s="359"/>
      <c r="AG4913" s="359"/>
      <c r="AH4913" s="359"/>
    </row>
    <row r="4914" spans="28:34" x14ac:dyDescent="0.2">
      <c r="AB4914" s="359"/>
      <c r="AC4914" s="359"/>
      <c r="AD4914" s="359"/>
      <c r="AE4914" s="359"/>
      <c r="AF4914" s="359"/>
      <c r="AG4914" s="359"/>
      <c r="AH4914" s="359"/>
    </row>
    <row r="4915" spans="28:34" x14ac:dyDescent="0.2">
      <c r="AB4915" s="359"/>
      <c r="AC4915" s="359"/>
      <c r="AD4915" s="359"/>
      <c r="AE4915" s="359"/>
      <c r="AF4915" s="359"/>
      <c r="AG4915" s="359"/>
      <c r="AH4915" s="359"/>
    </row>
    <row r="4916" spans="28:34" x14ac:dyDescent="0.2">
      <c r="AB4916" s="359"/>
      <c r="AC4916" s="359"/>
      <c r="AD4916" s="359"/>
      <c r="AE4916" s="359"/>
      <c r="AF4916" s="359"/>
      <c r="AG4916" s="359"/>
      <c r="AH4916" s="359"/>
    </row>
    <row r="4917" spans="28:34" x14ac:dyDescent="0.2">
      <c r="AB4917" s="359"/>
      <c r="AC4917" s="359"/>
      <c r="AD4917" s="359"/>
      <c r="AE4917" s="359"/>
      <c r="AF4917" s="359"/>
      <c r="AG4917" s="359"/>
      <c r="AH4917" s="359"/>
    </row>
    <row r="4918" spans="28:34" x14ac:dyDescent="0.2">
      <c r="AB4918" s="359"/>
      <c r="AC4918" s="359"/>
      <c r="AD4918" s="359"/>
      <c r="AE4918" s="359"/>
      <c r="AF4918" s="359"/>
      <c r="AG4918" s="359"/>
      <c r="AH4918" s="359"/>
    </row>
    <row r="4919" spans="28:34" x14ac:dyDescent="0.2">
      <c r="AB4919" s="359"/>
      <c r="AC4919" s="359"/>
      <c r="AD4919" s="359"/>
      <c r="AE4919" s="359"/>
      <c r="AF4919" s="359"/>
      <c r="AG4919" s="359"/>
      <c r="AH4919" s="359"/>
    </row>
    <row r="4920" spans="28:34" x14ac:dyDescent="0.2">
      <c r="AB4920" s="359"/>
      <c r="AC4920" s="359"/>
      <c r="AD4920" s="359"/>
      <c r="AE4920" s="359"/>
      <c r="AF4920" s="359"/>
      <c r="AG4920" s="359"/>
      <c r="AH4920" s="359"/>
    </row>
    <row r="4921" spans="28:34" x14ac:dyDescent="0.2">
      <c r="AB4921" s="359"/>
      <c r="AC4921" s="359"/>
      <c r="AD4921" s="359"/>
      <c r="AE4921" s="359"/>
      <c r="AF4921" s="359"/>
      <c r="AG4921" s="359"/>
      <c r="AH4921" s="359"/>
    </row>
    <row r="4922" spans="28:34" x14ac:dyDescent="0.2">
      <c r="AB4922" s="359"/>
      <c r="AC4922" s="359"/>
      <c r="AD4922" s="359"/>
      <c r="AE4922" s="359"/>
      <c r="AF4922" s="359"/>
      <c r="AG4922" s="359"/>
      <c r="AH4922" s="359"/>
    </row>
    <row r="4923" spans="28:34" x14ac:dyDescent="0.2">
      <c r="AB4923" s="359"/>
      <c r="AC4923" s="359"/>
      <c r="AD4923" s="359"/>
      <c r="AE4923" s="359"/>
      <c r="AF4923" s="359"/>
      <c r="AG4923" s="359"/>
      <c r="AH4923" s="359"/>
    </row>
    <row r="4924" spans="28:34" x14ac:dyDescent="0.2">
      <c r="AB4924" s="359"/>
      <c r="AC4924" s="359"/>
      <c r="AD4924" s="359"/>
      <c r="AE4924" s="359"/>
      <c r="AF4924" s="359"/>
      <c r="AG4924" s="359"/>
      <c r="AH4924" s="359"/>
    </row>
    <row r="4925" spans="28:34" x14ac:dyDescent="0.2">
      <c r="AB4925" s="359"/>
      <c r="AC4925" s="359"/>
      <c r="AD4925" s="359"/>
      <c r="AE4925" s="359"/>
      <c r="AF4925" s="359"/>
      <c r="AG4925" s="359"/>
      <c r="AH4925" s="359"/>
    </row>
    <row r="4926" spans="28:34" x14ac:dyDescent="0.2">
      <c r="AB4926" s="359"/>
      <c r="AC4926" s="359"/>
      <c r="AD4926" s="359"/>
      <c r="AE4926" s="359"/>
      <c r="AF4926" s="359"/>
      <c r="AG4926" s="359"/>
      <c r="AH4926" s="359"/>
    </row>
    <row r="4927" spans="28:34" x14ac:dyDescent="0.2">
      <c r="AB4927" s="359"/>
      <c r="AC4927" s="359"/>
      <c r="AD4927" s="359"/>
      <c r="AE4927" s="359"/>
      <c r="AF4927" s="359"/>
      <c r="AG4927" s="359"/>
      <c r="AH4927" s="359"/>
    </row>
    <row r="4928" spans="28:34" x14ac:dyDescent="0.2">
      <c r="AB4928" s="359"/>
      <c r="AC4928" s="359"/>
      <c r="AD4928" s="359"/>
      <c r="AE4928" s="359"/>
      <c r="AF4928" s="359"/>
      <c r="AG4928" s="359"/>
      <c r="AH4928" s="359"/>
    </row>
    <row r="4929" spans="28:34" x14ac:dyDescent="0.2">
      <c r="AB4929" s="359"/>
      <c r="AC4929" s="359"/>
      <c r="AD4929" s="359"/>
      <c r="AE4929" s="359"/>
      <c r="AF4929" s="359"/>
      <c r="AG4929" s="359"/>
      <c r="AH4929" s="359"/>
    </row>
    <row r="4930" spans="28:34" x14ac:dyDescent="0.2">
      <c r="AB4930" s="359"/>
      <c r="AC4930" s="359"/>
      <c r="AD4930" s="359"/>
      <c r="AE4930" s="359"/>
      <c r="AF4930" s="359"/>
      <c r="AG4930" s="359"/>
      <c r="AH4930" s="359"/>
    </row>
    <row r="4931" spans="28:34" x14ac:dyDescent="0.2">
      <c r="AB4931" s="359"/>
      <c r="AC4931" s="359"/>
      <c r="AD4931" s="359"/>
      <c r="AE4931" s="359"/>
      <c r="AF4931" s="359"/>
      <c r="AG4931" s="359"/>
      <c r="AH4931" s="359"/>
    </row>
    <row r="4932" spans="28:34" x14ac:dyDescent="0.2">
      <c r="AB4932" s="359"/>
      <c r="AC4932" s="359"/>
      <c r="AD4932" s="359"/>
      <c r="AE4932" s="359"/>
      <c r="AF4932" s="359"/>
      <c r="AG4932" s="359"/>
      <c r="AH4932" s="359"/>
    </row>
    <row r="4933" spans="28:34" x14ac:dyDescent="0.2">
      <c r="AB4933" s="359"/>
      <c r="AC4933" s="359"/>
      <c r="AD4933" s="359"/>
      <c r="AE4933" s="359"/>
      <c r="AF4933" s="359"/>
      <c r="AG4933" s="359"/>
      <c r="AH4933" s="359"/>
    </row>
    <row r="4934" spans="28:34" x14ac:dyDescent="0.2">
      <c r="AB4934" s="359"/>
      <c r="AC4934" s="359"/>
      <c r="AD4934" s="359"/>
      <c r="AE4934" s="359"/>
      <c r="AF4934" s="359"/>
      <c r="AG4934" s="359"/>
      <c r="AH4934" s="359"/>
    </row>
    <row r="4935" spans="28:34" x14ac:dyDescent="0.2">
      <c r="AB4935" s="359"/>
      <c r="AC4935" s="359"/>
      <c r="AD4935" s="359"/>
      <c r="AE4935" s="359"/>
      <c r="AF4935" s="359"/>
      <c r="AG4935" s="359"/>
      <c r="AH4935" s="359"/>
    </row>
    <row r="4936" spans="28:34" x14ac:dyDescent="0.2">
      <c r="AB4936" s="359"/>
      <c r="AC4936" s="359"/>
      <c r="AD4936" s="359"/>
      <c r="AE4936" s="359"/>
      <c r="AF4936" s="359"/>
      <c r="AG4936" s="359"/>
      <c r="AH4936" s="359"/>
    </row>
    <row r="4937" spans="28:34" x14ac:dyDescent="0.2">
      <c r="AB4937" s="359"/>
      <c r="AC4937" s="359"/>
      <c r="AD4937" s="359"/>
      <c r="AE4937" s="359"/>
      <c r="AF4937" s="359"/>
      <c r="AG4937" s="359"/>
      <c r="AH4937" s="359"/>
    </row>
    <row r="4938" spans="28:34" x14ac:dyDescent="0.2">
      <c r="AB4938" s="359"/>
      <c r="AC4938" s="359"/>
      <c r="AD4938" s="359"/>
      <c r="AE4938" s="359"/>
      <c r="AF4938" s="359"/>
      <c r="AG4938" s="359"/>
      <c r="AH4938" s="359"/>
    </row>
    <row r="4939" spans="28:34" x14ac:dyDescent="0.2">
      <c r="AB4939" s="359"/>
      <c r="AC4939" s="359"/>
      <c r="AD4939" s="359"/>
      <c r="AE4939" s="359"/>
      <c r="AF4939" s="359"/>
      <c r="AG4939" s="359"/>
      <c r="AH4939" s="359"/>
    </row>
    <row r="4940" spans="28:34" x14ac:dyDescent="0.2">
      <c r="AB4940" s="359"/>
      <c r="AC4940" s="359"/>
      <c r="AD4940" s="359"/>
      <c r="AE4940" s="359"/>
      <c r="AF4940" s="359"/>
      <c r="AG4940" s="359"/>
      <c r="AH4940" s="359"/>
    </row>
    <row r="4941" spans="28:34" x14ac:dyDescent="0.2">
      <c r="AB4941" s="359"/>
      <c r="AC4941" s="359"/>
      <c r="AD4941" s="359"/>
      <c r="AE4941" s="359"/>
      <c r="AF4941" s="359"/>
      <c r="AG4941" s="359"/>
      <c r="AH4941" s="359"/>
    </row>
    <row r="4942" spans="28:34" x14ac:dyDescent="0.2">
      <c r="AB4942" s="359"/>
      <c r="AC4942" s="359"/>
      <c r="AD4942" s="359"/>
      <c r="AE4942" s="359"/>
      <c r="AF4942" s="359"/>
      <c r="AG4942" s="359"/>
      <c r="AH4942" s="359"/>
    </row>
    <row r="4943" spans="28:34" x14ac:dyDescent="0.2">
      <c r="AB4943" s="359"/>
      <c r="AC4943" s="359"/>
      <c r="AD4943" s="359"/>
      <c r="AE4943" s="359"/>
      <c r="AF4943" s="359"/>
      <c r="AG4943" s="359"/>
      <c r="AH4943" s="359"/>
    </row>
    <row r="4944" spans="28:34" x14ac:dyDescent="0.2">
      <c r="AB4944" s="359"/>
      <c r="AC4944" s="359"/>
      <c r="AD4944" s="359"/>
      <c r="AE4944" s="359"/>
      <c r="AF4944" s="359"/>
      <c r="AG4944" s="359"/>
      <c r="AH4944" s="359"/>
    </row>
    <row r="4945" spans="28:34" x14ac:dyDescent="0.2">
      <c r="AB4945" s="359"/>
      <c r="AC4945" s="359"/>
      <c r="AD4945" s="359"/>
      <c r="AE4945" s="359"/>
      <c r="AF4945" s="359"/>
      <c r="AG4945" s="359"/>
      <c r="AH4945" s="359"/>
    </row>
    <row r="4946" spans="28:34" x14ac:dyDescent="0.2">
      <c r="AB4946" s="359"/>
      <c r="AC4946" s="359"/>
      <c r="AD4946" s="359"/>
      <c r="AE4946" s="359"/>
      <c r="AF4946" s="359"/>
      <c r="AG4946" s="359"/>
      <c r="AH4946" s="359"/>
    </row>
    <row r="4947" spans="28:34" x14ac:dyDescent="0.2">
      <c r="AB4947" s="359"/>
      <c r="AC4947" s="359"/>
      <c r="AD4947" s="359"/>
      <c r="AE4947" s="359"/>
      <c r="AF4947" s="359"/>
      <c r="AG4947" s="359"/>
      <c r="AH4947" s="359"/>
    </row>
    <row r="4948" spans="28:34" x14ac:dyDescent="0.2">
      <c r="AB4948" s="359"/>
      <c r="AC4948" s="359"/>
      <c r="AD4948" s="359"/>
      <c r="AE4948" s="359"/>
      <c r="AF4948" s="359"/>
      <c r="AG4948" s="359"/>
      <c r="AH4948" s="359"/>
    </row>
    <row r="4949" spans="28:34" x14ac:dyDescent="0.2">
      <c r="AB4949" s="359"/>
      <c r="AC4949" s="359"/>
      <c r="AD4949" s="359"/>
      <c r="AE4949" s="359"/>
      <c r="AF4949" s="359"/>
      <c r="AG4949" s="359"/>
      <c r="AH4949" s="359"/>
    </row>
    <row r="4950" spans="28:34" x14ac:dyDescent="0.2">
      <c r="AB4950" s="359"/>
      <c r="AC4950" s="359"/>
      <c r="AD4950" s="359"/>
      <c r="AE4950" s="359"/>
      <c r="AF4950" s="359"/>
      <c r="AG4950" s="359"/>
      <c r="AH4950" s="359"/>
    </row>
    <row r="4951" spans="28:34" x14ac:dyDescent="0.2">
      <c r="AB4951" s="359"/>
      <c r="AC4951" s="359"/>
      <c r="AD4951" s="359"/>
      <c r="AE4951" s="359"/>
      <c r="AF4951" s="359"/>
      <c r="AG4951" s="359"/>
      <c r="AH4951" s="359"/>
    </row>
    <row r="4952" spans="28:34" x14ac:dyDescent="0.2">
      <c r="AB4952" s="359"/>
      <c r="AC4952" s="359"/>
      <c r="AD4952" s="359"/>
      <c r="AE4952" s="359"/>
      <c r="AF4952" s="359"/>
      <c r="AG4952" s="359"/>
      <c r="AH4952" s="359"/>
    </row>
    <row r="4953" spans="28:34" x14ac:dyDescent="0.2">
      <c r="AB4953" s="359"/>
      <c r="AC4953" s="359"/>
      <c r="AD4953" s="359"/>
      <c r="AE4953" s="359"/>
      <c r="AF4953" s="359"/>
      <c r="AG4953" s="359"/>
      <c r="AH4953" s="359"/>
    </row>
    <row r="4954" spans="28:34" x14ac:dyDescent="0.2">
      <c r="AB4954" s="359"/>
      <c r="AC4954" s="359"/>
      <c r="AD4954" s="359"/>
      <c r="AE4954" s="359"/>
      <c r="AF4954" s="359"/>
      <c r="AG4954" s="359"/>
      <c r="AH4954" s="359"/>
    </row>
    <row r="4955" spans="28:34" x14ac:dyDescent="0.2">
      <c r="AB4955" s="359"/>
      <c r="AC4955" s="359"/>
      <c r="AD4955" s="359"/>
      <c r="AE4955" s="359"/>
      <c r="AF4955" s="359"/>
      <c r="AG4955" s="359"/>
      <c r="AH4955" s="359"/>
    </row>
    <row r="4956" spans="28:34" x14ac:dyDescent="0.2">
      <c r="AB4956" s="359"/>
      <c r="AC4956" s="359"/>
      <c r="AD4956" s="359"/>
      <c r="AE4956" s="359"/>
      <c r="AF4956" s="359"/>
      <c r="AG4956" s="359"/>
      <c r="AH4956" s="359"/>
    </row>
    <row r="4957" spans="28:34" x14ac:dyDescent="0.2">
      <c r="AB4957" s="359"/>
      <c r="AC4957" s="359"/>
      <c r="AD4957" s="359"/>
      <c r="AE4957" s="359"/>
      <c r="AF4957" s="359"/>
      <c r="AG4957" s="359"/>
      <c r="AH4957" s="359"/>
    </row>
    <row r="4958" spans="28:34" x14ac:dyDescent="0.2">
      <c r="AB4958" s="359"/>
      <c r="AC4958" s="359"/>
      <c r="AD4958" s="359"/>
      <c r="AE4958" s="359"/>
      <c r="AF4958" s="359"/>
      <c r="AG4958" s="359"/>
      <c r="AH4958" s="359"/>
    </row>
    <row r="4959" spans="28:34" x14ac:dyDescent="0.2">
      <c r="AB4959" s="359"/>
      <c r="AC4959" s="359"/>
      <c r="AD4959" s="359"/>
      <c r="AE4959" s="359"/>
      <c r="AF4959" s="359"/>
      <c r="AG4959" s="359"/>
      <c r="AH4959" s="359"/>
    </row>
    <row r="4960" spans="28:34" x14ac:dyDescent="0.2">
      <c r="AB4960" s="359"/>
      <c r="AC4960" s="359"/>
      <c r="AD4960" s="359"/>
      <c r="AE4960" s="359"/>
      <c r="AF4960" s="359"/>
      <c r="AG4960" s="359"/>
      <c r="AH4960" s="359"/>
    </row>
    <row r="4961" spans="28:34" x14ac:dyDescent="0.2">
      <c r="AB4961" s="359"/>
      <c r="AC4961" s="359"/>
      <c r="AD4961" s="359"/>
      <c r="AE4961" s="359"/>
      <c r="AF4961" s="359"/>
      <c r="AG4961" s="359"/>
      <c r="AH4961" s="359"/>
    </row>
    <row r="4962" spans="28:34" x14ac:dyDescent="0.2">
      <c r="AB4962" s="359"/>
      <c r="AC4962" s="359"/>
      <c r="AD4962" s="359"/>
      <c r="AE4962" s="359"/>
      <c r="AF4962" s="359"/>
      <c r="AG4962" s="359"/>
      <c r="AH4962" s="359"/>
    </row>
    <row r="4963" spans="28:34" x14ac:dyDescent="0.2">
      <c r="AB4963" s="359"/>
      <c r="AC4963" s="359"/>
      <c r="AD4963" s="359"/>
      <c r="AE4963" s="359"/>
      <c r="AF4963" s="359"/>
      <c r="AG4963" s="359"/>
      <c r="AH4963" s="359"/>
    </row>
    <row r="4964" spans="28:34" x14ac:dyDescent="0.2">
      <c r="AB4964" s="359"/>
      <c r="AC4964" s="359"/>
      <c r="AD4964" s="359"/>
      <c r="AE4964" s="359"/>
      <c r="AF4964" s="359"/>
      <c r="AG4964" s="359"/>
      <c r="AH4964" s="359"/>
    </row>
    <row r="4965" spans="28:34" x14ac:dyDescent="0.2">
      <c r="AB4965" s="359"/>
      <c r="AC4965" s="359"/>
      <c r="AD4965" s="359"/>
      <c r="AE4965" s="359"/>
      <c r="AF4965" s="359"/>
      <c r="AG4965" s="359"/>
      <c r="AH4965" s="359"/>
    </row>
    <row r="4966" spans="28:34" x14ac:dyDescent="0.2">
      <c r="AB4966" s="359"/>
      <c r="AC4966" s="359"/>
      <c r="AD4966" s="359"/>
      <c r="AE4966" s="359"/>
      <c r="AF4966" s="359"/>
      <c r="AG4966" s="359"/>
      <c r="AH4966" s="359"/>
    </row>
    <row r="4967" spans="28:34" x14ac:dyDescent="0.2">
      <c r="AB4967" s="359"/>
      <c r="AC4967" s="359"/>
      <c r="AD4967" s="359"/>
      <c r="AE4967" s="359"/>
      <c r="AF4967" s="359"/>
      <c r="AG4967" s="359"/>
      <c r="AH4967" s="359"/>
    </row>
    <row r="4968" spans="28:34" x14ac:dyDescent="0.2">
      <c r="AB4968" s="359"/>
      <c r="AC4968" s="359"/>
      <c r="AD4968" s="359"/>
      <c r="AE4968" s="359"/>
      <c r="AF4968" s="359"/>
      <c r="AG4968" s="359"/>
      <c r="AH4968" s="359"/>
    </row>
    <row r="4969" spans="28:34" x14ac:dyDescent="0.2">
      <c r="AB4969" s="359"/>
      <c r="AC4969" s="359"/>
      <c r="AD4969" s="359"/>
      <c r="AE4969" s="359"/>
      <c r="AF4969" s="359"/>
      <c r="AG4969" s="359"/>
      <c r="AH4969" s="359"/>
    </row>
    <row r="4970" spans="28:34" x14ac:dyDescent="0.2">
      <c r="AB4970" s="359"/>
      <c r="AC4970" s="359"/>
      <c r="AD4970" s="359"/>
      <c r="AE4970" s="359"/>
      <c r="AF4970" s="359"/>
      <c r="AG4970" s="359"/>
      <c r="AH4970" s="359"/>
    </row>
    <row r="4971" spans="28:34" x14ac:dyDescent="0.2">
      <c r="AB4971" s="359"/>
      <c r="AC4971" s="359"/>
      <c r="AD4971" s="359"/>
      <c r="AE4971" s="359"/>
      <c r="AF4971" s="359"/>
      <c r="AG4971" s="359"/>
      <c r="AH4971" s="359"/>
    </row>
    <row r="4972" spans="28:34" x14ac:dyDescent="0.2">
      <c r="AB4972" s="359"/>
      <c r="AC4972" s="359"/>
      <c r="AD4972" s="359"/>
      <c r="AE4972" s="359"/>
      <c r="AF4972" s="359"/>
      <c r="AG4972" s="359"/>
      <c r="AH4972" s="359"/>
    </row>
    <row r="4973" spans="28:34" x14ac:dyDescent="0.2">
      <c r="AB4973" s="359"/>
      <c r="AC4973" s="359"/>
      <c r="AD4973" s="359"/>
      <c r="AE4973" s="359"/>
      <c r="AF4973" s="359"/>
      <c r="AG4973" s="359"/>
      <c r="AH4973" s="359"/>
    </row>
    <row r="4974" spans="28:34" x14ac:dyDescent="0.2">
      <c r="AB4974" s="359"/>
      <c r="AC4974" s="359"/>
      <c r="AD4974" s="359"/>
      <c r="AE4974" s="359"/>
      <c r="AF4974" s="359"/>
      <c r="AG4974" s="359"/>
      <c r="AH4974" s="359"/>
    </row>
    <row r="4975" spans="28:34" x14ac:dyDescent="0.2">
      <c r="AB4975" s="359"/>
      <c r="AC4975" s="359"/>
      <c r="AD4975" s="359"/>
      <c r="AE4975" s="359"/>
      <c r="AF4975" s="359"/>
      <c r="AG4975" s="359"/>
      <c r="AH4975" s="359"/>
    </row>
    <row r="4976" spans="28:34" x14ac:dyDescent="0.2">
      <c r="AB4976" s="359"/>
      <c r="AC4976" s="359"/>
      <c r="AD4976" s="359"/>
      <c r="AE4976" s="359"/>
      <c r="AF4976" s="359"/>
      <c r="AG4976" s="359"/>
      <c r="AH4976" s="359"/>
    </row>
    <row r="4977" spans="28:34" x14ac:dyDescent="0.2">
      <c r="AB4977" s="359"/>
      <c r="AC4977" s="359"/>
      <c r="AD4977" s="359"/>
      <c r="AE4977" s="359"/>
      <c r="AF4977" s="359"/>
      <c r="AG4977" s="359"/>
      <c r="AH4977" s="359"/>
    </row>
    <row r="4978" spans="28:34" x14ac:dyDescent="0.2">
      <c r="AB4978" s="359"/>
      <c r="AC4978" s="359"/>
      <c r="AD4978" s="359"/>
      <c r="AE4978" s="359"/>
      <c r="AF4978" s="359"/>
      <c r="AG4978" s="359"/>
      <c r="AH4978" s="359"/>
    </row>
    <row r="4979" spans="28:34" x14ac:dyDescent="0.2">
      <c r="AB4979" s="359"/>
      <c r="AC4979" s="359"/>
      <c r="AD4979" s="359"/>
      <c r="AE4979" s="359"/>
      <c r="AF4979" s="359"/>
      <c r="AG4979" s="359"/>
      <c r="AH4979" s="359"/>
    </row>
    <row r="4980" spans="28:34" x14ac:dyDescent="0.2">
      <c r="AB4980" s="359"/>
      <c r="AC4980" s="359"/>
      <c r="AD4980" s="359"/>
      <c r="AE4980" s="359"/>
      <c r="AF4980" s="359"/>
      <c r="AG4980" s="359"/>
      <c r="AH4980" s="359"/>
    </row>
    <row r="4981" spans="28:34" x14ac:dyDescent="0.2">
      <c r="AB4981" s="359"/>
      <c r="AC4981" s="359"/>
      <c r="AD4981" s="359"/>
      <c r="AE4981" s="359"/>
      <c r="AF4981" s="359"/>
      <c r="AG4981" s="359"/>
      <c r="AH4981" s="359"/>
    </row>
    <row r="4982" spans="28:34" x14ac:dyDescent="0.2">
      <c r="AB4982" s="359"/>
      <c r="AC4982" s="359"/>
      <c r="AD4982" s="359"/>
      <c r="AE4982" s="359"/>
      <c r="AF4982" s="359"/>
      <c r="AG4982" s="359"/>
      <c r="AH4982" s="359"/>
    </row>
    <row r="4983" spans="28:34" x14ac:dyDescent="0.2">
      <c r="AB4983" s="359"/>
      <c r="AC4983" s="359"/>
      <c r="AD4983" s="359"/>
      <c r="AE4983" s="359"/>
      <c r="AF4983" s="359"/>
      <c r="AG4983" s="359"/>
      <c r="AH4983" s="359"/>
    </row>
    <row r="4984" spans="28:34" x14ac:dyDescent="0.2">
      <c r="AB4984" s="359"/>
      <c r="AC4984" s="359"/>
      <c r="AD4984" s="359"/>
      <c r="AE4984" s="359"/>
      <c r="AF4984" s="359"/>
      <c r="AG4984" s="359"/>
      <c r="AH4984" s="359"/>
    </row>
    <row r="4985" spans="28:34" x14ac:dyDescent="0.2">
      <c r="AB4985" s="359"/>
      <c r="AC4985" s="359"/>
      <c r="AD4985" s="359"/>
      <c r="AE4985" s="359"/>
      <c r="AF4985" s="359"/>
      <c r="AG4985" s="359"/>
      <c r="AH4985" s="359"/>
    </row>
    <row r="4986" spans="28:34" x14ac:dyDescent="0.2">
      <c r="AB4986" s="359"/>
      <c r="AC4986" s="359"/>
      <c r="AD4986" s="359"/>
      <c r="AE4986" s="359"/>
      <c r="AF4986" s="359"/>
      <c r="AG4986" s="359"/>
      <c r="AH4986" s="359"/>
    </row>
    <row r="4987" spans="28:34" x14ac:dyDescent="0.2">
      <c r="AB4987" s="359"/>
      <c r="AC4987" s="359"/>
      <c r="AD4987" s="359"/>
      <c r="AE4987" s="359"/>
      <c r="AF4987" s="359"/>
      <c r="AG4987" s="359"/>
      <c r="AH4987" s="359"/>
    </row>
    <row r="4988" spans="28:34" x14ac:dyDescent="0.2">
      <c r="AB4988" s="359"/>
      <c r="AC4988" s="359"/>
      <c r="AD4988" s="359"/>
      <c r="AE4988" s="359"/>
      <c r="AF4988" s="359"/>
      <c r="AG4988" s="359"/>
      <c r="AH4988" s="359"/>
    </row>
    <row r="4989" spans="28:34" x14ac:dyDescent="0.2">
      <c r="AB4989" s="359"/>
      <c r="AC4989" s="359"/>
      <c r="AD4989" s="359"/>
      <c r="AE4989" s="359"/>
      <c r="AF4989" s="359"/>
      <c r="AG4989" s="359"/>
      <c r="AH4989" s="359"/>
    </row>
    <row r="4990" spans="28:34" x14ac:dyDescent="0.2">
      <c r="AB4990" s="359"/>
      <c r="AC4990" s="359"/>
      <c r="AD4990" s="359"/>
      <c r="AE4990" s="359"/>
      <c r="AF4990" s="359"/>
      <c r="AG4990" s="359"/>
      <c r="AH4990" s="359"/>
    </row>
    <row r="4991" spans="28:34" x14ac:dyDescent="0.2">
      <c r="AB4991" s="359"/>
      <c r="AC4991" s="359"/>
      <c r="AD4991" s="359"/>
      <c r="AE4991" s="359"/>
      <c r="AF4991" s="359"/>
      <c r="AG4991" s="359"/>
      <c r="AH4991" s="359"/>
    </row>
    <row r="4992" spans="28:34" x14ac:dyDescent="0.2">
      <c r="AB4992" s="359"/>
      <c r="AC4992" s="359"/>
      <c r="AD4992" s="359"/>
      <c r="AE4992" s="359"/>
      <c r="AF4992" s="359"/>
      <c r="AG4992" s="359"/>
      <c r="AH4992" s="359"/>
    </row>
    <row r="4993" spans="28:34" x14ac:dyDescent="0.2">
      <c r="AB4993" s="359"/>
      <c r="AC4993" s="359"/>
      <c r="AD4993" s="359"/>
      <c r="AE4993" s="359"/>
      <c r="AF4993" s="359"/>
      <c r="AG4993" s="359"/>
      <c r="AH4993" s="359"/>
    </row>
    <row r="4994" spans="28:34" x14ac:dyDescent="0.2">
      <c r="AB4994" s="359"/>
      <c r="AC4994" s="359"/>
      <c r="AD4994" s="359"/>
      <c r="AE4994" s="359"/>
      <c r="AF4994" s="359"/>
      <c r="AG4994" s="359"/>
      <c r="AH4994" s="359"/>
    </row>
    <row r="4995" spans="28:34" x14ac:dyDescent="0.2">
      <c r="AB4995" s="359"/>
      <c r="AC4995" s="359"/>
      <c r="AD4995" s="359"/>
      <c r="AE4995" s="359"/>
      <c r="AF4995" s="359"/>
      <c r="AG4995" s="359"/>
      <c r="AH4995" s="359"/>
    </row>
    <row r="4996" spans="28:34" x14ac:dyDescent="0.2">
      <c r="AB4996" s="359"/>
      <c r="AC4996" s="359"/>
      <c r="AD4996" s="359"/>
      <c r="AE4996" s="359"/>
      <c r="AF4996" s="359"/>
      <c r="AG4996" s="359"/>
      <c r="AH4996" s="359"/>
    </row>
    <row r="4997" spans="28:34" x14ac:dyDescent="0.2">
      <c r="AB4997" s="359"/>
      <c r="AC4997" s="359"/>
      <c r="AD4997" s="359"/>
      <c r="AE4997" s="359"/>
      <c r="AF4997" s="359"/>
      <c r="AG4997" s="359"/>
      <c r="AH4997" s="359"/>
    </row>
    <row r="4998" spans="28:34" x14ac:dyDescent="0.2">
      <c r="AB4998" s="359"/>
      <c r="AC4998" s="359"/>
      <c r="AD4998" s="359"/>
      <c r="AE4998" s="359"/>
      <c r="AF4998" s="359"/>
      <c r="AG4998" s="359"/>
      <c r="AH4998" s="359"/>
    </row>
    <row r="4999" spans="28:34" x14ac:dyDescent="0.2">
      <c r="AB4999" s="359"/>
      <c r="AC4999" s="359"/>
      <c r="AD4999" s="359"/>
      <c r="AE4999" s="359"/>
      <c r="AF4999" s="359"/>
      <c r="AG4999" s="359"/>
      <c r="AH4999" s="359"/>
    </row>
    <row r="5000" spans="28:34" x14ac:dyDescent="0.2">
      <c r="AB5000" s="359"/>
      <c r="AC5000" s="359"/>
      <c r="AD5000" s="359"/>
      <c r="AE5000" s="359"/>
      <c r="AF5000" s="359"/>
      <c r="AG5000" s="359"/>
      <c r="AH5000" s="359"/>
    </row>
    <row r="5001" spans="28:34" x14ac:dyDescent="0.2">
      <c r="AB5001" s="359"/>
      <c r="AC5001" s="359"/>
      <c r="AD5001" s="359"/>
      <c r="AE5001" s="359"/>
      <c r="AF5001" s="359"/>
      <c r="AG5001" s="359"/>
      <c r="AH5001" s="359"/>
    </row>
    <row r="5002" spans="28:34" x14ac:dyDescent="0.2">
      <c r="AB5002" s="359"/>
      <c r="AC5002" s="359"/>
      <c r="AD5002" s="359"/>
      <c r="AE5002" s="359"/>
      <c r="AF5002" s="359"/>
      <c r="AG5002" s="359"/>
      <c r="AH5002" s="359"/>
    </row>
    <row r="5003" spans="28:34" x14ac:dyDescent="0.2">
      <c r="AB5003" s="359"/>
      <c r="AC5003" s="359"/>
      <c r="AD5003" s="359"/>
      <c r="AE5003" s="359"/>
      <c r="AF5003" s="359"/>
      <c r="AG5003" s="359"/>
      <c r="AH5003" s="359"/>
    </row>
    <row r="5004" spans="28:34" x14ac:dyDescent="0.2">
      <c r="AB5004" s="359"/>
      <c r="AC5004" s="359"/>
      <c r="AD5004" s="359"/>
      <c r="AE5004" s="359"/>
      <c r="AF5004" s="359"/>
      <c r="AG5004" s="359"/>
      <c r="AH5004" s="359"/>
    </row>
    <row r="5005" spans="28:34" x14ac:dyDescent="0.2">
      <c r="AB5005" s="359"/>
      <c r="AC5005" s="359"/>
      <c r="AD5005" s="359"/>
      <c r="AE5005" s="359"/>
      <c r="AF5005" s="359"/>
      <c r="AG5005" s="359"/>
      <c r="AH5005" s="359"/>
    </row>
    <row r="5006" spans="28:34" x14ac:dyDescent="0.2">
      <c r="AB5006" s="359"/>
      <c r="AC5006" s="359"/>
      <c r="AD5006" s="359"/>
      <c r="AE5006" s="359"/>
      <c r="AF5006" s="359"/>
      <c r="AG5006" s="359"/>
      <c r="AH5006" s="359"/>
    </row>
    <row r="5007" spans="28:34" x14ac:dyDescent="0.2">
      <c r="AB5007" s="359"/>
      <c r="AC5007" s="359"/>
      <c r="AD5007" s="359"/>
      <c r="AE5007" s="359"/>
      <c r="AF5007" s="359"/>
      <c r="AG5007" s="359"/>
      <c r="AH5007" s="359"/>
    </row>
    <row r="5008" spans="28:34" x14ac:dyDescent="0.2">
      <c r="AB5008" s="359"/>
      <c r="AC5008" s="359"/>
      <c r="AD5008" s="359"/>
      <c r="AE5008" s="359"/>
      <c r="AF5008" s="359"/>
      <c r="AG5008" s="359"/>
      <c r="AH5008" s="359"/>
    </row>
    <row r="5009" spans="28:34" x14ac:dyDescent="0.2">
      <c r="AB5009" s="359"/>
      <c r="AC5009" s="359"/>
      <c r="AD5009" s="359"/>
      <c r="AE5009" s="359"/>
      <c r="AF5009" s="359"/>
      <c r="AG5009" s="359"/>
      <c r="AH5009" s="359"/>
    </row>
    <row r="5010" spans="28:34" x14ac:dyDescent="0.2">
      <c r="AB5010" s="359"/>
      <c r="AC5010" s="359"/>
      <c r="AD5010" s="359"/>
      <c r="AE5010" s="359"/>
      <c r="AF5010" s="359"/>
      <c r="AG5010" s="359"/>
      <c r="AH5010" s="359"/>
    </row>
    <row r="5011" spans="28:34" x14ac:dyDescent="0.2">
      <c r="AB5011" s="359"/>
      <c r="AC5011" s="359"/>
      <c r="AD5011" s="359"/>
      <c r="AE5011" s="359"/>
      <c r="AF5011" s="359"/>
      <c r="AG5011" s="359"/>
      <c r="AH5011" s="359"/>
    </row>
    <row r="5012" spans="28:34" x14ac:dyDescent="0.2">
      <c r="AB5012" s="359"/>
      <c r="AC5012" s="359"/>
      <c r="AD5012" s="359"/>
      <c r="AE5012" s="359"/>
      <c r="AF5012" s="359"/>
      <c r="AG5012" s="359"/>
      <c r="AH5012" s="359"/>
    </row>
    <row r="5013" spans="28:34" x14ac:dyDescent="0.2">
      <c r="AB5013" s="359"/>
      <c r="AC5013" s="359"/>
      <c r="AD5013" s="359"/>
      <c r="AE5013" s="359"/>
      <c r="AF5013" s="359"/>
      <c r="AG5013" s="359"/>
      <c r="AH5013" s="359"/>
    </row>
    <row r="5014" spans="28:34" x14ac:dyDescent="0.2">
      <c r="AB5014" s="359"/>
      <c r="AC5014" s="359"/>
      <c r="AD5014" s="359"/>
      <c r="AE5014" s="359"/>
      <c r="AF5014" s="359"/>
      <c r="AG5014" s="359"/>
      <c r="AH5014" s="359"/>
    </row>
    <row r="5015" spans="28:34" x14ac:dyDescent="0.2">
      <c r="AB5015" s="359"/>
      <c r="AC5015" s="359"/>
      <c r="AD5015" s="359"/>
      <c r="AE5015" s="359"/>
      <c r="AF5015" s="359"/>
      <c r="AG5015" s="359"/>
      <c r="AH5015" s="359"/>
    </row>
    <row r="5016" spans="28:34" x14ac:dyDescent="0.2">
      <c r="AB5016" s="359"/>
      <c r="AC5016" s="359"/>
      <c r="AD5016" s="359"/>
      <c r="AE5016" s="359"/>
      <c r="AF5016" s="359"/>
      <c r="AG5016" s="359"/>
      <c r="AH5016" s="359"/>
    </row>
    <row r="5017" spans="28:34" x14ac:dyDescent="0.2">
      <c r="AB5017" s="359"/>
      <c r="AC5017" s="359"/>
      <c r="AD5017" s="359"/>
      <c r="AE5017" s="359"/>
      <c r="AF5017" s="359"/>
      <c r="AG5017" s="359"/>
      <c r="AH5017" s="359"/>
    </row>
    <row r="5018" spans="28:34" x14ac:dyDescent="0.2">
      <c r="AB5018" s="359"/>
      <c r="AC5018" s="359"/>
      <c r="AD5018" s="359"/>
      <c r="AE5018" s="359"/>
      <c r="AF5018" s="359"/>
      <c r="AG5018" s="359"/>
      <c r="AH5018" s="359"/>
    </row>
    <row r="5019" spans="28:34" x14ac:dyDescent="0.2">
      <c r="AB5019" s="359"/>
      <c r="AC5019" s="359"/>
      <c r="AD5019" s="359"/>
      <c r="AE5019" s="359"/>
      <c r="AF5019" s="359"/>
      <c r="AG5019" s="359"/>
      <c r="AH5019" s="359"/>
    </row>
    <row r="5020" spans="28:34" x14ac:dyDescent="0.2">
      <c r="AB5020" s="359"/>
      <c r="AC5020" s="359"/>
      <c r="AD5020" s="359"/>
      <c r="AE5020" s="359"/>
      <c r="AF5020" s="359"/>
      <c r="AG5020" s="359"/>
      <c r="AH5020" s="359"/>
    </row>
    <row r="5021" spans="28:34" x14ac:dyDescent="0.2">
      <c r="AB5021" s="359"/>
      <c r="AC5021" s="359"/>
      <c r="AD5021" s="359"/>
      <c r="AE5021" s="359"/>
      <c r="AF5021" s="359"/>
      <c r="AG5021" s="359"/>
      <c r="AH5021" s="359"/>
    </row>
    <row r="5022" spans="28:34" x14ac:dyDescent="0.2">
      <c r="AB5022" s="359"/>
      <c r="AC5022" s="359"/>
      <c r="AD5022" s="359"/>
      <c r="AE5022" s="359"/>
      <c r="AF5022" s="359"/>
      <c r="AG5022" s="359"/>
      <c r="AH5022" s="359"/>
    </row>
    <row r="5023" spans="28:34" x14ac:dyDescent="0.2">
      <c r="AB5023" s="359"/>
      <c r="AC5023" s="359"/>
      <c r="AD5023" s="359"/>
      <c r="AE5023" s="359"/>
      <c r="AF5023" s="359"/>
      <c r="AG5023" s="359"/>
      <c r="AH5023" s="359"/>
    </row>
    <row r="5024" spans="28:34" x14ac:dyDescent="0.2">
      <c r="AB5024" s="359"/>
      <c r="AC5024" s="359"/>
      <c r="AD5024" s="359"/>
      <c r="AE5024" s="359"/>
      <c r="AF5024" s="359"/>
      <c r="AG5024" s="359"/>
      <c r="AH5024" s="359"/>
    </row>
    <row r="5025" spans="28:34" x14ac:dyDescent="0.2">
      <c r="AB5025" s="359"/>
      <c r="AC5025" s="359"/>
      <c r="AD5025" s="359"/>
      <c r="AE5025" s="359"/>
      <c r="AF5025" s="359"/>
      <c r="AG5025" s="359"/>
      <c r="AH5025" s="359"/>
    </row>
    <row r="5026" spans="28:34" x14ac:dyDescent="0.2">
      <c r="AB5026" s="359"/>
      <c r="AC5026" s="359"/>
      <c r="AD5026" s="359"/>
      <c r="AE5026" s="359"/>
      <c r="AF5026" s="359"/>
      <c r="AG5026" s="359"/>
      <c r="AH5026" s="359"/>
    </row>
    <row r="5027" spans="28:34" x14ac:dyDescent="0.2">
      <c r="AB5027" s="359"/>
      <c r="AC5027" s="359"/>
      <c r="AD5027" s="359"/>
      <c r="AE5027" s="359"/>
      <c r="AF5027" s="359"/>
      <c r="AG5027" s="359"/>
      <c r="AH5027" s="359"/>
    </row>
    <row r="5028" spans="28:34" x14ac:dyDescent="0.2">
      <c r="AB5028" s="359"/>
      <c r="AC5028" s="359"/>
      <c r="AD5028" s="359"/>
      <c r="AE5028" s="359"/>
      <c r="AF5028" s="359"/>
      <c r="AG5028" s="359"/>
      <c r="AH5028" s="359"/>
    </row>
    <row r="5029" spans="28:34" x14ac:dyDescent="0.2">
      <c r="AB5029" s="359"/>
      <c r="AC5029" s="359"/>
      <c r="AD5029" s="359"/>
      <c r="AE5029" s="359"/>
      <c r="AF5029" s="359"/>
      <c r="AG5029" s="359"/>
      <c r="AH5029" s="359"/>
    </row>
    <row r="5030" spans="28:34" x14ac:dyDescent="0.2">
      <c r="AB5030" s="359"/>
      <c r="AC5030" s="359"/>
      <c r="AD5030" s="359"/>
      <c r="AE5030" s="359"/>
      <c r="AF5030" s="359"/>
      <c r="AG5030" s="359"/>
      <c r="AH5030" s="359"/>
    </row>
    <row r="5031" spans="28:34" x14ac:dyDescent="0.2">
      <c r="AB5031" s="359"/>
      <c r="AC5031" s="359"/>
      <c r="AD5031" s="359"/>
      <c r="AE5031" s="359"/>
      <c r="AF5031" s="359"/>
      <c r="AG5031" s="359"/>
      <c r="AH5031" s="359"/>
    </row>
    <row r="5032" spans="28:34" x14ac:dyDescent="0.2">
      <c r="AB5032" s="359"/>
      <c r="AC5032" s="359"/>
      <c r="AD5032" s="359"/>
      <c r="AE5032" s="359"/>
      <c r="AF5032" s="359"/>
      <c r="AG5032" s="359"/>
      <c r="AH5032" s="359"/>
    </row>
    <row r="5033" spans="28:34" x14ac:dyDescent="0.2">
      <c r="AB5033" s="359"/>
      <c r="AC5033" s="359"/>
      <c r="AD5033" s="359"/>
      <c r="AE5033" s="359"/>
      <c r="AF5033" s="359"/>
      <c r="AG5033" s="359"/>
      <c r="AH5033" s="359"/>
    </row>
    <row r="5034" spans="28:34" x14ac:dyDescent="0.2">
      <c r="AB5034" s="359"/>
      <c r="AC5034" s="359"/>
      <c r="AD5034" s="359"/>
      <c r="AE5034" s="359"/>
      <c r="AF5034" s="359"/>
      <c r="AG5034" s="359"/>
      <c r="AH5034" s="359"/>
    </row>
    <row r="5035" spans="28:34" x14ac:dyDescent="0.2">
      <c r="AB5035" s="359"/>
      <c r="AC5035" s="359"/>
      <c r="AD5035" s="359"/>
      <c r="AE5035" s="359"/>
      <c r="AF5035" s="359"/>
      <c r="AG5035" s="359"/>
      <c r="AH5035" s="359"/>
    </row>
    <row r="5036" spans="28:34" x14ac:dyDescent="0.2">
      <c r="AB5036" s="359"/>
      <c r="AC5036" s="359"/>
      <c r="AD5036" s="359"/>
      <c r="AE5036" s="359"/>
      <c r="AF5036" s="359"/>
      <c r="AG5036" s="359"/>
      <c r="AH5036" s="359"/>
    </row>
    <row r="5037" spans="28:34" x14ac:dyDescent="0.2">
      <c r="AB5037" s="359"/>
      <c r="AC5037" s="359"/>
      <c r="AD5037" s="359"/>
      <c r="AE5037" s="359"/>
      <c r="AF5037" s="359"/>
      <c r="AG5037" s="359"/>
      <c r="AH5037" s="359"/>
    </row>
    <row r="5038" spans="28:34" x14ac:dyDescent="0.2">
      <c r="AB5038" s="359"/>
      <c r="AC5038" s="359"/>
      <c r="AD5038" s="359"/>
      <c r="AE5038" s="359"/>
      <c r="AF5038" s="359"/>
      <c r="AG5038" s="359"/>
      <c r="AH5038" s="359"/>
    </row>
    <row r="5039" spans="28:34" x14ac:dyDescent="0.2">
      <c r="AB5039" s="359"/>
      <c r="AC5039" s="359"/>
      <c r="AD5039" s="359"/>
      <c r="AE5039" s="359"/>
      <c r="AF5039" s="359"/>
      <c r="AG5039" s="359"/>
      <c r="AH5039" s="359"/>
    </row>
    <row r="5040" spans="28:34" x14ac:dyDescent="0.2">
      <c r="AB5040" s="359"/>
      <c r="AC5040" s="359"/>
      <c r="AD5040" s="359"/>
      <c r="AE5040" s="359"/>
      <c r="AF5040" s="359"/>
      <c r="AG5040" s="359"/>
      <c r="AH5040" s="359"/>
    </row>
    <row r="5041" spans="28:34" x14ac:dyDescent="0.2">
      <c r="AB5041" s="359"/>
      <c r="AC5041" s="359"/>
      <c r="AD5041" s="359"/>
      <c r="AE5041" s="359"/>
      <c r="AF5041" s="359"/>
      <c r="AG5041" s="359"/>
      <c r="AH5041" s="359"/>
    </row>
    <row r="5042" spans="28:34" x14ac:dyDescent="0.2">
      <c r="AB5042" s="359"/>
      <c r="AC5042" s="359"/>
      <c r="AD5042" s="359"/>
      <c r="AE5042" s="359"/>
      <c r="AF5042" s="359"/>
      <c r="AG5042" s="359"/>
      <c r="AH5042" s="359"/>
    </row>
    <row r="5043" spans="28:34" x14ac:dyDescent="0.2">
      <c r="AB5043" s="359"/>
      <c r="AC5043" s="359"/>
      <c r="AD5043" s="359"/>
      <c r="AE5043" s="359"/>
      <c r="AF5043" s="359"/>
      <c r="AG5043" s="359"/>
      <c r="AH5043" s="359"/>
    </row>
    <row r="5044" spans="28:34" x14ac:dyDescent="0.2">
      <c r="AB5044" s="359"/>
      <c r="AC5044" s="359"/>
      <c r="AD5044" s="359"/>
      <c r="AE5044" s="359"/>
      <c r="AF5044" s="359"/>
      <c r="AG5044" s="359"/>
      <c r="AH5044" s="359"/>
    </row>
    <row r="5045" spans="28:34" x14ac:dyDescent="0.2">
      <c r="AB5045" s="359"/>
      <c r="AC5045" s="359"/>
      <c r="AD5045" s="359"/>
      <c r="AE5045" s="359"/>
      <c r="AF5045" s="359"/>
      <c r="AG5045" s="359"/>
      <c r="AH5045" s="359"/>
    </row>
    <row r="5046" spans="28:34" x14ac:dyDescent="0.2">
      <c r="AB5046" s="359"/>
      <c r="AC5046" s="359"/>
      <c r="AD5046" s="359"/>
      <c r="AE5046" s="359"/>
      <c r="AF5046" s="359"/>
      <c r="AG5046" s="359"/>
      <c r="AH5046" s="359"/>
    </row>
    <row r="5047" spans="28:34" x14ac:dyDescent="0.2">
      <c r="AB5047" s="359"/>
      <c r="AC5047" s="359"/>
      <c r="AD5047" s="359"/>
      <c r="AE5047" s="359"/>
      <c r="AF5047" s="359"/>
      <c r="AG5047" s="359"/>
      <c r="AH5047" s="359"/>
    </row>
    <row r="5048" spans="28:34" x14ac:dyDescent="0.2">
      <c r="AB5048" s="359"/>
      <c r="AC5048" s="359"/>
      <c r="AD5048" s="359"/>
      <c r="AE5048" s="359"/>
      <c r="AF5048" s="359"/>
      <c r="AG5048" s="359"/>
      <c r="AH5048" s="359"/>
    </row>
    <row r="5049" spans="28:34" x14ac:dyDescent="0.2">
      <c r="AB5049" s="359"/>
      <c r="AC5049" s="359"/>
      <c r="AD5049" s="359"/>
      <c r="AE5049" s="359"/>
      <c r="AF5049" s="359"/>
      <c r="AG5049" s="359"/>
      <c r="AH5049" s="359"/>
    </row>
    <row r="5050" spans="28:34" x14ac:dyDescent="0.2">
      <c r="AB5050" s="359"/>
      <c r="AC5050" s="359"/>
      <c r="AD5050" s="359"/>
      <c r="AE5050" s="359"/>
      <c r="AF5050" s="359"/>
      <c r="AG5050" s="359"/>
      <c r="AH5050" s="359"/>
    </row>
    <row r="5051" spans="28:34" x14ac:dyDescent="0.2">
      <c r="AB5051" s="359"/>
      <c r="AC5051" s="359"/>
      <c r="AD5051" s="359"/>
      <c r="AE5051" s="359"/>
      <c r="AF5051" s="359"/>
      <c r="AG5051" s="359"/>
      <c r="AH5051" s="359"/>
    </row>
    <row r="5052" spans="28:34" x14ac:dyDescent="0.2">
      <c r="AB5052" s="359"/>
      <c r="AC5052" s="359"/>
      <c r="AD5052" s="359"/>
      <c r="AE5052" s="359"/>
      <c r="AF5052" s="359"/>
      <c r="AG5052" s="359"/>
      <c r="AH5052" s="359"/>
    </row>
    <row r="5053" spans="28:34" x14ac:dyDescent="0.2">
      <c r="AB5053" s="359"/>
      <c r="AC5053" s="359"/>
      <c r="AD5053" s="359"/>
      <c r="AE5053" s="359"/>
      <c r="AF5053" s="359"/>
      <c r="AG5053" s="359"/>
      <c r="AH5053" s="359"/>
    </row>
    <row r="5054" spans="28:34" x14ac:dyDescent="0.2">
      <c r="AB5054" s="359"/>
      <c r="AC5054" s="359"/>
      <c r="AD5054" s="359"/>
      <c r="AE5054" s="359"/>
      <c r="AF5054" s="359"/>
      <c r="AG5054" s="359"/>
      <c r="AH5054" s="359"/>
    </row>
    <row r="5055" spans="28:34" x14ac:dyDescent="0.2">
      <c r="AB5055" s="359"/>
      <c r="AC5055" s="359"/>
      <c r="AD5055" s="359"/>
      <c r="AE5055" s="359"/>
      <c r="AF5055" s="359"/>
      <c r="AG5055" s="359"/>
      <c r="AH5055" s="359"/>
    </row>
    <row r="5056" spans="28:34" x14ac:dyDescent="0.2">
      <c r="AB5056" s="359"/>
      <c r="AC5056" s="359"/>
      <c r="AD5056" s="359"/>
      <c r="AE5056" s="359"/>
      <c r="AF5056" s="359"/>
      <c r="AG5056" s="359"/>
      <c r="AH5056" s="359"/>
    </row>
    <row r="5057" spans="28:34" x14ac:dyDescent="0.2">
      <c r="AB5057" s="359"/>
      <c r="AC5057" s="359"/>
      <c r="AD5057" s="359"/>
      <c r="AE5057" s="359"/>
      <c r="AF5057" s="359"/>
      <c r="AG5057" s="359"/>
      <c r="AH5057" s="359"/>
    </row>
    <row r="5058" spans="28:34" x14ac:dyDescent="0.2">
      <c r="AB5058" s="359"/>
      <c r="AC5058" s="359"/>
      <c r="AD5058" s="359"/>
      <c r="AE5058" s="359"/>
      <c r="AF5058" s="359"/>
      <c r="AG5058" s="359"/>
      <c r="AH5058" s="359"/>
    </row>
    <row r="5059" spans="28:34" x14ac:dyDescent="0.2">
      <c r="AB5059" s="359"/>
      <c r="AC5059" s="359"/>
      <c r="AD5059" s="359"/>
      <c r="AE5059" s="359"/>
      <c r="AF5059" s="359"/>
      <c r="AG5059" s="359"/>
      <c r="AH5059" s="359"/>
    </row>
    <row r="5060" spans="28:34" x14ac:dyDescent="0.2">
      <c r="AB5060" s="359"/>
      <c r="AC5060" s="359"/>
      <c r="AD5060" s="359"/>
      <c r="AE5060" s="359"/>
      <c r="AF5060" s="359"/>
      <c r="AG5060" s="359"/>
      <c r="AH5060" s="359"/>
    </row>
    <row r="5061" spans="28:34" x14ac:dyDescent="0.2">
      <c r="AB5061" s="359"/>
      <c r="AC5061" s="359"/>
      <c r="AD5061" s="359"/>
      <c r="AE5061" s="359"/>
      <c r="AF5061" s="359"/>
      <c r="AG5061" s="359"/>
      <c r="AH5061" s="359"/>
    </row>
    <row r="5062" spans="28:34" x14ac:dyDescent="0.2">
      <c r="AB5062" s="359"/>
      <c r="AC5062" s="359"/>
      <c r="AD5062" s="359"/>
      <c r="AE5062" s="359"/>
      <c r="AF5062" s="359"/>
      <c r="AG5062" s="359"/>
      <c r="AH5062" s="359"/>
    </row>
    <row r="5063" spans="28:34" x14ac:dyDescent="0.2">
      <c r="AB5063" s="359"/>
      <c r="AC5063" s="359"/>
      <c r="AD5063" s="359"/>
      <c r="AE5063" s="359"/>
      <c r="AF5063" s="359"/>
      <c r="AG5063" s="359"/>
      <c r="AH5063" s="359"/>
    </row>
    <row r="5064" spans="28:34" x14ac:dyDescent="0.2">
      <c r="AB5064" s="359"/>
      <c r="AC5064" s="359"/>
      <c r="AD5064" s="359"/>
      <c r="AE5064" s="359"/>
      <c r="AF5064" s="359"/>
      <c r="AG5064" s="359"/>
      <c r="AH5064" s="359"/>
    </row>
    <row r="5065" spans="28:34" x14ac:dyDescent="0.2">
      <c r="AB5065" s="359"/>
      <c r="AC5065" s="359"/>
      <c r="AD5065" s="359"/>
      <c r="AE5065" s="359"/>
      <c r="AF5065" s="359"/>
      <c r="AG5065" s="359"/>
      <c r="AH5065" s="359"/>
    </row>
    <row r="5066" spans="28:34" x14ac:dyDescent="0.2">
      <c r="AB5066" s="359"/>
      <c r="AC5066" s="359"/>
      <c r="AD5066" s="359"/>
      <c r="AE5066" s="359"/>
      <c r="AF5066" s="359"/>
      <c r="AG5066" s="359"/>
      <c r="AH5066" s="359"/>
    </row>
    <row r="5067" spans="28:34" x14ac:dyDescent="0.2">
      <c r="AB5067" s="359"/>
      <c r="AC5067" s="359"/>
      <c r="AD5067" s="359"/>
      <c r="AE5067" s="359"/>
      <c r="AF5067" s="359"/>
      <c r="AG5067" s="359"/>
      <c r="AH5067" s="359"/>
    </row>
    <row r="5068" spans="28:34" x14ac:dyDescent="0.2">
      <c r="AB5068" s="359"/>
      <c r="AC5068" s="359"/>
      <c r="AD5068" s="359"/>
      <c r="AE5068" s="359"/>
      <c r="AF5068" s="359"/>
      <c r="AG5068" s="359"/>
      <c r="AH5068" s="359"/>
    </row>
    <row r="5069" spans="28:34" x14ac:dyDescent="0.2">
      <c r="AB5069" s="359"/>
      <c r="AC5069" s="359"/>
      <c r="AD5069" s="359"/>
      <c r="AE5069" s="359"/>
      <c r="AF5069" s="359"/>
      <c r="AG5069" s="359"/>
      <c r="AH5069" s="359"/>
    </row>
    <row r="5070" spans="28:34" x14ac:dyDescent="0.2">
      <c r="AB5070" s="359"/>
      <c r="AC5070" s="359"/>
      <c r="AD5070" s="359"/>
      <c r="AE5070" s="359"/>
      <c r="AF5070" s="359"/>
      <c r="AG5070" s="359"/>
      <c r="AH5070" s="359"/>
    </row>
    <row r="5071" spans="28:34" x14ac:dyDescent="0.2">
      <c r="AB5071" s="359"/>
      <c r="AC5071" s="359"/>
      <c r="AD5071" s="359"/>
      <c r="AE5071" s="359"/>
      <c r="AF5071" s="359"/>
      <c r="AG5071" s="359"/>
      <c r="AH5071" s="359"/>
    </row>
    <row r="5072" spans="28:34" x14ac:dyDescent="0.2">
      <c r="AB5072" s="359"/>
      <c r="AC5072" s="359"/>
      <c r="AD5072" s="359"/>
      <c r="AE5072" s="359"/>
      <c r="AF5072" s="359"/>
      <c r="AG5072" s="359"/>
      <c r="AH5072" s="359"/>
    </row>
    <row r="5073" spans="28:34" x14ac:dyDescent="0.2">
      <c r="AB5073" s="359"/>
      <c r="AC5073" s="359"/>
      <c r="AD5073" s="359"/>
      <c r="AE5073" s="359"/>
      <c r="AF5073" s="359"/>
      <c r="AG5073" s="359"/>
      <c r="AH5073" s="359"/>
    </row>
    <row r="5074" spans="28:34" x14ac:dyDescent="0.2">
      <c r="AB5074" s="359"/>
      <c r="AC5074" s="359"/>
      <c r="AD5074" s="359"/>
      <c r="AE5074" s="359"/>
      <c r="AF5074" s="359"/>
      <c r="AG5074" s="359"/>
      <c r="AH5074" s="359"/>
    </row>
    <row r="5075" spans="28:34" x14ac:dyDescent="0.2">
      <c r="AB5075" s="359"/>
      <c r="AC5075" s="359"/>
      <c r="AD5075" s="359"/>
      <c r="AE5075" s="359"/>
      <c r="AF5075" s="359"/>
      <c r="AG5075" s="359"/>
      <c r="AH5075" s="359"/>
    </row>
    <row r="5076" spans="28:34" x14ac:dyDescent="0.2">
      <c r="AB5076" s="359"/>
      <c r="AC5076" s="359"/>
      <c r="AD5076" s="359"/>
      <c r="AE5076" s="359"/>
      <c r="AF5076" s="359"/>
      <c r="AG5076" s="359"/>
      <c r="AH5076" s="359"/>
    </row>
    <row r="5077" spans="28:34" x14ac:dyDescent="0.2">
      <c r="AB5077" s="359"/>
      <c r="AC5077" s="359"/>
      <c r="AD5077" s="359"/>
      <c r="AE5077" s="359"/>
      <c r="AF5077" s="359"/>
      <c r="AG5077" s="359"/>
      <c r="AH5077" s="359"/>
    </row>
    <row r="5078" spans="28:34" x14ac:dyDescent="0.2">
      <c r="AB5078" s="359"/>
      <c r="AC5078" s="359"/>
      <c r="AD5078" s="359"/>
      <c r="AE5078" s="359"/>
      <c r="AF5078" s="359"/>
      <c r="AG5078" s="359"/>
      <c r="AH5078" s="359"/>
    </row>
    <row r="5079" spans="28:34" x14ac:dyDescent="0.2">
      <c r="AB5079" s="359"/>
      <c r="AC5079" s="359"/>
      <c r="AD5079" s="359"/>
      <c r="AE5079" s="359"/>
      <c r="AF5079" s="359"/>
      <c r="AG5079" s="359"/>
      <c r="AH5079" s="359"/>
    </row>
    <row r="5080" spans="28:34" x14ac:dyDescent="0.2">
      <c r="AB5080" s="359"/>
      <c r="AC5080" s="359"/>
      <c r="AD5080" s="359"/>
      <c r="AE5080" s="359"/>
      <c r="AF5080" s="359"/>
      <c r="AG5080" s="359"/>
      <c r="AH5080" s="359"/>
    </row>
    <row r="5081" spans="28:34" x14ac:dyDescent="0.2">
      <c r="AB5081" s="359"/>
      <c r="AC5081" s="359"/>
      <c r="AD5081" s="359"/>
      <c r="AE5081" s="359"/>
      <c r="AF5081" s="359"/>
      <c r="AG5081" s="359"/>
      <c r="AH5081" s="359"/>
    </row>
    <row r="5082" spans="28:34" x14ac:dyDescent="0.2">
      <c r="AB5082" s="359"/>
      <c r="AC5082" s="359"/>
      <c r="AD5082" s="359"/>
      <c r="AE5082" s="359"/>
      <c r="AF5082" s="359"/>
      <c r="AG5082" s="359"/>
      <c r="AH5082" s="359"/>
    </row>
    <row r="5083" spans="28:34" x14ac:dyDescent="0.2">
      <c r="AB5083" s="359"/>
      <c r="AC5083" s="359"/>
      <c r="AD5083" s="359"/>
      <c r="AE5083" s="359"/>
      <c r="AF5083" s="359"/>
      <c r="AG5083" s="359"/>
      <c r="AH5083" s="359"/>
    </row>
    <row r="5084" spans="28:34" x14ac:dyDescent="0.2">
      <c r="AB5084" s="359"/>
      <c r="AC5084" s="359"/>
      <c r="AD5084" s="359"/>
      <c r="AE5084" s="359"/>
      <c r="AF5084" s="359"/>
      <c r="AG5084" s="359"/>
      <c r="AH5084" s="359"/>
    </row>
    <row r="5085" spans="28:34" x14ac:dyDescent="0.2">
      <c r="AB5085" s="359"/>
      <c r="AC5085" s="359"/>
      <c r="AD5085" s="359"/>
      <c r="AE5085" s="359"/>
      <c r="AF5085" s="359"/>
      <c r="AG5085" s="359"/>
      <c r="AH5085" s="359"/>
    </row>
    <row r="5086" spans="28:34" x14ac:dyDescent="0.2">
      <c r="AB5086" s="359"/>
      <c r="AC5086" s="359"/>
      <c r="AD5086" s="359"/>
      <c r="AE5086" s="359"/>
      <c r="AF5086" s="359"/>
      <c r="AG5086" s="359"/>
      <c r="AH5086" s="359"/>
    </row>
    <row r="5087" spans="28:34" x14ac:dyDescent="0.2">
      <c r="AB5087" s="359"/>
      <c r="AC5087" s="359"/>
      <c r="AD5087" s="359"/>
      <c r="AE5087" s="359"/>
      <c r="AF5087" s="359"/>
      <c r="AG5087" s="359"/>
      <c r="AH5087" s="359"/>
    </row>
    <row r="5088" spans="28:34" x14ac:dyDescent="0.2">
      <c r="AB5088" s="359"/>
      <c r="AC5088" s="359"/>
      <c r="AD5088" s="359"/>
      <c r="AE5088" s="359"/>
      <c r="AF5088" s="359"/>
      <c r="AG5088" s="359"/>
      <c r="AH5088" s="359"/>
    </row>
    <row r="5089" spans="28:34" x14ac:dyDescent="0.2">
      <c r="AB5089" s="359"/>
      <c r="AC5089" s="359"/>
      <c r="AD5089" s="359"/>
      <c r="AE5089" s="359"/>
      <c r="AF5089" s="359"/>
      <c r="AG5089" s="359"/>
      <c r="AH5089" s="359"/>
    </row>
    <row r="5090" spans="28:34" x14ac:dyDescent="0.2">
      <c r="AB5090" s="359"/>
      <c r="AC5090" s="359"/>
      <c r="AD5090" s="359"/>
      <c r="AE5090" s="359"/>
      <c r="AF5090" s="359"/>
      <c r="AG5090" s="359"/>
      <c r="AH5090" s="359"/>
    </row>
    <row r="5091" spans="28:34" x14ac:dyDescent="0.2">
      <c r="AB5091" s="359"/>
      <c r="AC5091" s="359"/>
      <c r="AD5091" s="359"/>
      <c r="AE5091" s="359"/>
      <c r="AF5091" s="359"/>
      <c r="AG5091" s="359"/>
      <c r="AH5091" s="359"/>
    </row>
    <row r="5092" spans="28:34" x14ac:dyDescent="0.2">
      <c r="AB5092" s="359"/>
      <c r="AC5092" s="359"/>
      <c r="AD5092" s="359"/>
      <c r="AE5092" s="359"/>
      <c r="AF5092" s="359"/>
      <c r="AG5092" s="359"/>
      <c r="AH5092" s="359"/>
    </row>
    <row r="5093" spans="28:34" x14ac:dyDescent="0.2">
      <c r="AB5093" s="359"/>
      <c r="AC5093" s="359"/>
      <c r="AD5093" s="359"/>
      <c r="AE5093" s="359"/>
      <c r="AF5093" s="359"/>
      <c r="AG5093" s="359"/>
      <c r="AH5093" s="359"/>
    </row>
    <row r="5094" spans="28:34" x14ac:dyDescent="0.2">
      <c r="AB5094" s="359"/>
      <c r="AC5094" s="359"/>
      <c r="AD5094" s="359"/>
      <c r="AE5094" s="359"/>
      <c r="AF5094" s="359"/>
      <c r="AG5094" s="359"/>
      <c r="AH5094" s="359"/>
    </row>
    <row r="5095" spans="28:34" x14ac:dyDescent="0.2">
      <c r="AB5095" s="359"/>
      <c r="AC5095" s="359"/>
      <c r="AD5095" s="359"/>
      <c r="AE5095" s="359"/>
      <c r="AF5095" s="359"/>
      <c r="AG5095" s="359"/>
      <c r="AH5095" s="359"/>
    </row>
    <row r="5096" spans="28:34" x14ac:dyDescent="0.2">
      <c r="AB5096" s="359"/>
      <c r="AC5096" s="359"/>
      <c r="AD5096" s="359"/>
      <c r="AE5096" s="359"/>
      <c r="AF5096" s="359"/>
      <c r="AG5096" s="359"/>
      <c r="AH5096" s="359"/>
    </row>
    <row r="5097" spans="28:34" x14ac:dyDescent="0.2">
      <c r="AB5097" s="359"/>
      <c r="AC5097" s="359"/>
      <c r="AD5097" s="359"/>
      <c r="AE5097" s="359"/>
      <c r="AF5097" s="359"/>
      <c r="AG5097" s="359"/>
      <c r="AH5097" s="359"/>
    </row>
    <row r="5098" spans="28:34" x14ac:dyDescent="0.2">
      <c r="AB5098" s="359"/>
      <c r="AC5098" s="359"/>
      <c r="AD5098" s="359"/>
      <c r="AE5098" s="359"/>
      <c r="AF5098" s="359"/>
      <c r="AG5098" s="359"/>
      <c r="AH5098" s="359"/>
    </row>
    <row r="5099" spans="28:34" x14ac:dyDescent="0.2">
      <c r="AB5099" s="359"/>
      <c r="AC5099" s="359"/>
      <c r="AD5099" s="359"/>
      <c r="AE5099" s="359"/>
      <c r="AF5099" s="359"/>
      <c r="AG5099" s="359"/>
      <c r="AH5099" s="359"/>
    </row>
    <row r="5100" spans="28:34" x14ac:dyDescent="0.2">
      <c r="AB5100" s="359"/>
      <c r="AC5100" s="359"/>
      <c r="AD5100" s="359"/>
      <c r="AE5100" s="359"/>
      <c r="AF5100" s="359"/>
      <c r="AG5100" s="359"/>
      <c r="AH5100" s="359"/>
    </row>
    <row r="5101" spans="28:34" x14ac:dyDescent="0.2">
      <c r="AB5101" s="359"/>
      <c r="AC5101" s="359"/>
      <c r="AD5101" s="359"/>
      <c r="AE5101" s="359"/>
      <c r="AF5101" s="359"/>
      <c r="AG5101" s="359"/>
      <c r="AH5101" s="359"/>
    </row>
    <row r="5102" spans="28:34" x14ac:dyDescent="0.2">
      <c r="AB5102" s="359"/>
      <c r="AC5102" s="359"/>
      <c r="AD5102" s="359"/>
      <c r="AE5102" s="359"/>
      <c r="AF5102" s="359"/>
      <c r="AG5102" s="359"/>
      <c r="AH5102" s="359"/>
    </row>
    <row r="5103" spans="28:34" x14ac:dyDescent="0.2">
      <c r="AB5103" s="359"/>
      <c r="AC5103" s="359"/>
      <c r="AD5103" s="359"/>
      <c r="AE5103" s="359"/>
      <c r="AF5103" s="359"/>
      <c r="AG5103" s="359"/>
      <c r="AH5103" s="359"/>
    </row>
    <row r="5104" spans="28:34" x14ac:dyDescent="0.2">
      <c r="AB5104" s="359"/>
      <c r="AC5104" s="359"/>
      <c r="AD5104" s="359"/>
      <c r="AE5104" s="359"/>
      <c r="AF5104" s="359"/>
      <c r="AG5104" s="359"/>
      <c r="AH5104" s="359"/>
    </row>
    <row r="5105" spans="28:34" x14ac:dyDescent="0.2">
      <c r="AB5105" s="359"/>
      <c r="AC5105" s="359"/>
      <c r="AD5105" s="359"/>
      <c r="AE5105" s="359"/>
      <c r="AF5105" s="359"/>
      <c r="AG5105" s="359"/>
      <c r="AH5105" s="359"/>
    </row>
    <row r="5106" spans="28:34" x14ac:dyDescent="0.2">
      <c r="AB5106" s="359"/>
      <c r="AC5106" s="359"/>
      <c r="AD5106" s="359"/>
      <c r="AE5106" s="359"/>
      <c r="AF5106" s="359"/>
      <c r="AG5106" s="359"/>
      <c r="AH5106" s="359"/>
    </row>
    <row r="5107" spans="28:34" x14ac:dyDescent="0.2">
      <c r="AB5107" s="359"/>
      <c r="AC5107" s="359"/>
      <c r="AD5107" s="359"/>
      <c r="AE5107" s="359"/>
      <c r="AF5107" s="359"/>
      <c r="AG5107" s="359"/>
      <c r="AH5107" s="359"/>
    </row>
    <row r="5108" spans="28:34" x14ac:dyDescent="0.2">
      <c r="AB5108" s="359"/>
      <c r="AC5108" s="359"/>
      <c r="AD5108" s="359"/>
      <c r="AE5108" s="359"/>
      <c r="AF5108" s="359"/>
      <c r="AG5108" s="359"/>
      <c r="AH5108" s="359"/>
    </row>
    <row r="5109" spans="28:34" x14ac:dyDescent="0.2">
      <c r="AB5109" s="359"/>
      <c r="AC5109" s="359"/>
      <c r="AD5109" s="359"/>
      <c r="AE5109" s="359"/>
      <c r="AF5109" s="359"/>
      <c r="AG5109" s="359"/>
      <c r="AH5109" s="359"/>
    </row>
    <row r="5110" spans="28:34" x14ac:dyDescent="0.2">
      <c r="AB5110" s="359"/>
      <c r="AC5110" s="359"/>
      <c r="AD5110" s="359"/>
      <c r="AE5110" s="359"/>
      <c r="AF5110" s="359"/>
      <c r="AG5110" s="359"/>
      <c r="AH5110" s="359"/>
    </row>
    <row r="5111" spans="28:34" x14ac:dyDescent="0.2">
      <c r="AB5111" s="359"/>
      <c r="AC5111" s="359"/>
      <c r="AD5111" s="359"/>
      <c r="AE5111" s="359"/>
      <c r="AF5111" s="359"/>
      <c r="AG5111" s="359"/>
      <c r="AH5111" s="359"/>
    </row>
    <row r="5112" spans="28:34" x14ac:dyDescent="0.2">
      <c r="AB5112" s="359"/>
      <c r="AC5112" s="359"/>
      <c r="AD5112" s="359"/>
      <c r="AE5112" s="359"/>
      <c r="AF5112" s="359"/>
      <c r="AG5112" s="359"/>
      <c r="AH5112" s="359"/>
    </row>
    <row r="5113" spans="28:34" x14ac:dyDescent="0.2">
      <c r="AB5113" s="359"/>
      <c r="AC5113" s="359"/>
      <c r="AD5113" s="359"/>
      <c r="AE5113" s="359"/>
      <c r="AF5113" s="359"/>
      <c r="AG5113" s="359"/>
      <c r="AH5113" s="359"/>
    </row>
    <row r="5114" spans="28:34" x14ac:dyDescent="0.2">
      <c r="AB5114" s="359"/>
      <c r="AC5114" s="359"/>
      <c r="AD5114" s="359"/>
      <c r="AE5114" s="359"/>
      <c r="AF5114" s="359"/>
      <c r="AG5114" s="359"/>
      <c r="AH5114" s="359"/>
    </row>
    <row r="5115" spans="28:34" x14ac:dyDescent="0.2">
      <c r="AB5115" s="359"/>
      <c r="AC5115" s="359"/>
      <c r="AD5115" s="359"/>
      <c r="AE5115" s="359"/>
      <c r="AF5115" s="359"/>
      <c r="AG5115" s="359"/>
      <c r="AH5115" s="359"/>
    </row>
    <row r="5116" spans="28:34" x14ac:dyDescent="0.2">
      <c r="AB5116" s="359"/>
      <c r="AC5116" s="359"/>
      <c r="AD5116" s="359"/>
      <c r="AE5116" s="359"/>
      <c r="AF5116" s="359"/>
      <c r="AG5116" s="359"/>
      <c r="AH5116" s="359"/>
    </row>
    <row r="5117" spans="28:34" x14ac:dyDescent="0.2">
      <c r="AB5117" s="359"/>
      <c r="AC5117" s="359"/>
      <c r="AD5117" s="359"/>
      <c r="AE5117" s="359"/>
      <c r="AF5117" s="359"/>
      <c r="AG5117" s="359"/>
      <c r="AH5117" s="359"/>
    </row>
    <row r="5118" spans="28:34" x14ac:dyDescent="0.2">
      <c r="AB5118" s="359"/>
      <c r="AC5118" s="359"/>
      <c r="AD5118" s="359"/>
      <c r="AE5118" s="359"/>
      <c r="AF5118" s="359"/>
      <c r="AG5118" s="359"/>
      <c r="AH5118" s="359"/>
    </row>
    <row r="5119" spans="28:34" x14ac:dyDescent="0.2">
      <c r="AB5119" s="359"/>
      <c r="AC5119" s="359"/>
      <c r="AD5119" s="359"/>
      <c r="AE5119" s="359"/>
      <c r="AF5119" s="359"/>
      <c r="AG5119" s="359"/>
      <c r="AH5119" s="359"/>
    </row>
    <row r="5120" spans="28:34" x14ac:dyDescent="0.2">
      <c r="AB5120" s="359"/>
      <c r="AC5120" s="359"/>
      <c r="AD5120" s="359"/>
      <c r="AE5120" s="359"/>
      <c r="AF5120" s="359"/>
      <c r="AG5120" s="359"/>
      <c r="AH5120" s="359"/>
    </row>
    <row r="5121" spans="28:34" x14ac:dyDescent="0.2">
      <c r="AB5121" s="359"/>
      <c r="AC5121" s="359"/>
      <c r="AD5121" s="359"/>
      <c r="AE5121" s="359"/>
      <c r="AF5121" s="359"/>
      <c r="AG5121" s="359"/>
      <c r="AH5121" s="359"/>
    </row>
    <row r="5122" spans="28:34" x14ac:dyDescent="0.2">
      <c r="AB5122" s="359"/>
      <c r="AC5122" s="359"/>
      <c r="AD5122" s="359"/>
      <c r="AE5122" s="359"/>
      <c r="AF5122" s="359"/>
      <c r="AG5122" s="359"/>
      <c r="AH5122" s="359"/>
    </row>
    <row r="5123" spans="28:34" x14ac:dyDescent="0.2">
      <c r="AB5123" s="359"/>
      <c r="AC5123" s="359"/>
      <c r="AD5123" s="359"/>
      <c r="AE5123" s="359"/>
      <c r="AF5123" s="359"/>
      <c r="AG5123" s="359"/>
      <c r="AH5123" s="359"/>
    </row>
    <row r="5124" spans="28:34" x14ac:dyDescent="0.2">
      <c r="AB5124" s="359"/>
      <c r="AC5124" s="359"/>
      <c r="AD5124" s="359"/>
      <c r="AE5124" s="359"/>
      <c r="AF5124" s="359"/>
      <c r="AG5124" s="359"/>
      <c r="AH5124" s="359"/>
    </row>
    <row r="5125" spans="28:34" x14ac:dyDescent="0.2">
      <c r="AB5125" s="359"/>
      <c r="AC5125" s="359"/>
      <c r="AD5125" s="359"/>
      <c r="AE5125" s="359"/>
      <c r="AF5125" s="359"/>
      <c r="AG5125" s="359"/>
      <c r="AH5125" s="359"/>
    </row>
    <row r="5126" spans="28:34" x14ac:dyDescent="0.2">
      <c r="AB5126" s="359"/>
      <c r="AC5126" s="359"/>
      <c r="AD5126" s="359"/>
      <c r="AE5126" s="359"/>
      <c r="AF5126" s="359"/>
      <c r="AG5126" s="359"/>
      <c r="AH5126" s="359"/>
    </row>
    <row r="5127" spans="28:34" x14ac:dyDescent="0.2">
      <c r="AB5127" s="359"/>
      <c r="AC5127" s="359"/>
      <c r="AD5127" s="359"/>
      <c r="AE5127" s="359"/>
      <c r="AF5127" s="359"/>
      <c r="AG5127" s="359"/>
      <c r="AH5127" s="359"/>
    </row>
    <row r="5128" spans="28:34" x14ac:dyDescent="0.2">
      <c r="AB5128" s="359"/>
      <c r="AC5128" s="359"/>
      <c r="AD5128" s="359"/>
      <c r="AE5128" s="359"/>
      <c r="AF5128" s="359"/>
      <c r="AG5128" s="359"/>
      <c r="AH5128" s="359"/>
    </row>
    <row r="5129" spans="28:34" x14ac:dyDescent="0.2">
      <c r="AB5129" s="359"/>
      <c r="AC5129" s="359"/>
      <c r="AD5129" s="359"/>
      <c r="AE5129" s="359"/>
      <c r="AF5129" s="359"/>
      <c r="AG5129" s="359"/>
      <c r="AH5129" s="359"/>
    </row>
    <row r="5130" spans="28:34" x14ac:dyDescent="0.2">
      <c r="AB5130" s="359"/>
      <c r="AC5130" s="359"/>
      <c r="AD5130" s="359"/>
      <c r="AE5130" s="359"/>
      <c r="AF5130" s="359"/>
      <c r="AG5130" s="359"/>
      <c r="AH5130" s="359"/>
    </row>
    <row r="5131" spans="28:34" x14ac:dyDescent="0.2">
      <c r="AB5131" s="359"/>
      <c r="AC5131" s="359"/>
      <c r="AD5131" s="359"/>
      <c r="AE5131" s="359"/>
      <c r="AF5131" s="359"/>
      <c r="AG5131" s="359"/>
      <c r="AH5131" s="359"/>
    </row>
    <row r="5132" spans="28:34" x14ac:dyDescent="0.2">
      <c r="AB5132" s="359"/>
      <c r="AC5132" s="359"/>
      <c r="AD5132" s="359"/>
      <c r="AE5132" s="359"/>
      <c r="AF5132" s="359"/>
      <c r="AG5132" s="359"/>
      <c r="AH5132" s="359"/>
    </row>
    <row r="5133" spans="28:34" x14ac:dyDescent="0.2">
      <c r="AB5133" s="359"/>
      <c r="AC5133" s="359"/>
      <c r="AD5133" s="359"/>
      <c r="AE5133" s="359"/>
      <c r="AF5133" s="359"/>
      <c r="AG5133" s="359"/>
      <c r="AH5133" s="359"/>
    </row>
    <row r="5134" spans="28:34" x14ac:dyDescent="0.2">
      <c r="AB5134" s="359"/>
      <c r="AC5134" s="359"/>
      <c r="AD5134" s="359"/>
      <c r="AE5134" s="359"/>
      <c r="AF5134" s="359"/>
      <c r="AG5134" s="359"/>
      <c r="AH5134" s="359"/>
    </row>
    <row r="5135" spans="28:34" x14ac:dyDescent="0.2">
      <c r="AB5135" s="359"/>
      <c r="AC5135" s="359"/>
      <c r="AD5135" s="359"/>
      <c r="AE5135" s="359"/>
      <c r="AF5135" s="359"/>
      <c r="AG5135" s="359"/>
      <c r="AH5135" s="359"/>
    </row>
    <row r="5136" spans="28:34" x14ac:dyDescent="0.2">
      <c r="AB5136" s="359"/>
      <c r="AC5136" s="359"/>
      <c r="AD5136" s="359"/>
      <c r="AE5136" s="359"/>
      <c r="AF5136" s="359"/>
      <c r="AG5136" s="359"/>
      <c r="AH5136" s="359"/>
    </row>
    <row r="5137" spans="28:34" x14ac:dyDescent="0.2">
      <c r="AB5137" s="359"/>
      <c r="AC5137" s="359"/>
      <c r="AD5137" s="359"/>
      <c r="AE5137" s="359"/>
      <c r="AF5137" s="359"/>
      <c r="AG5137" s="359"/>
      <c r="AH5137" s="359"/>
    </row>
    <row r="5138" spans="28:34" x14ac:dyDescent="0.2">
      <c r="AB5138" s="359"/>
      <c r="AC5138" s="359"/>
      <c r="AD5138" s="359"/>
      <c r="AE5138" s="359"/>
      <c r="AF5138" s="359"/>
      <c r="AG5138" s="359"/>
      <c r="AH5138" s="359"/>
    </row>
    <row r="5139" spans="28:34" x14ac:dyDescent="0.2">
      <c r="AB5139" s="359"/>
      <c r="AC5139" s="359"/>
      <c r="AD5139" s="359"/>
      <c r="AE5139" s="359"/>
      <c r="AF5139" s="359"/>
      <c r="AG5139" s="359"/>
      <c r="AH5139" s="359"/>
    </row>
    <row r="5140" spans="28:34" x14ac:dyDescent="0.2">
      <c r="AB5140" s="359"/>
      <c r="AC5140" s="359"/>
      <c r="AD5140" s="359"/>
      <c r="AE5140" s="359"/>
      <c r="AF5140" s="359"/>
      <c r="AG5140" s="359"/>
      <c r="AH5140" s="359"/>
    </row>
    <row r="5141" spans="28:34" x14ac:dyDescent="0.2">
      <c r="AB5141" s="359"/>
      <c r="AC5141" s="359"/>
      <c r="AD5141" s="359"/>
      <c r="AE5141" s="359"/>
      <c r="AF5141" s="359"/>
      <c r="AG5141" s="359"/>
      <c r="AH5141" s="359"/>
    </row>
    <row r="5142" spans="28:34" x14ac:dyDescent="0.2">
      <c r="AB5142" s="359"/>
      <c r="AC5142" s="359"/>
      <c r="AD5142" s="359"/>
      <c r="AE5142" s="359"/>
      <c r="AF5142" s="359"/>
      <c r="AG5142" s="359"/>
      <c r="AH5142" s="359"/>
    </row>
    <row r="5143" spans="28:34" x14ac:dyDescent="0.2">
      <c r="AB5143" s="359"/>
      <c r="AC5143" s="359"/>
      <c r="AD5143" s="359"/>
      <c r="AE5143" s="359"/>
      <c r="AF5143" s="359"/>
      <c r="AG5143" s="359"/>
      <c r="AH5143" s="359"/>
    </row>
    <row r="5144" spans="28:34" x14ac:dyDescent="0.2">
      <c r="AB5144" s="359"/>
      <c r="AC5144" s="359"/>
      <c r="AD5144" s="359"/>
      <c r="AE5144" s="359"/>
      <c r="AF5144" s="359"/>
      <c r="AG5144" s="359"/>
      <c r="AH5144" s="359"/>
    </row>
    <row r="5145" spans="28:34" x14ac:dyDescent="0.2">
      <c r="AB5145" s="359"/>
      <c r="AC5145" s="359"/>
      <c r="AD5145" s="359"/>
      <c r="AE5145" s="359"/>
      <c r="AF5145" s="359"/>
      <c r="AG5145" s="359"/>
      <c r="AH5145" s="359"/>
    </row>
    <row r="5146" spans="28:34" x14ac:dyDescent="0.2">
      <c r="AB5146" s="359"/>
      <c r="AC5146" s="359"/>
      <c r="AD5146" s="359"/>
      <c r="AE5146" s="359"/>
      <c r="AF5146" s="359"/>
      <c r="AG5146" s="359"/>
      <c r="AH5146" s="359"/>
    </row>
    <row r="5147" spans="28:34" x14ac:dyDescent="0.2">
      <c r="AB5147" s="359"/>
      <c r="AC5147" s="359"/>
      <c r="AD5147" s="359"/>
      <c r="AE5147" s="359"/>
      <c r="AF5147" s="359"/>
      <c r="AG5147" s="359"/>
      <c r="AH5147" s="359"/>
    </row>
    <row r="5148" spans="28:34" x14ac:dyDescent="0.2">
      <c r="AB5148" s="359"/>
      <c r="AC5148" s="359"/>
      <c r="AD5148" s="359"/>
      <c r="AE5148" s="359"/>
      <c r="AF5148" s="359"/>
      <c r="AG5148" s="359"/>
      <c r="AH5148" s="359"/>
    </row>
    <row r="5149" spans="28:34" x14ac:dyDescent="0.2">
      <c r="AB5149" s="359"/>
      <c r="AC5149" s="359"/>
      <c r="AD5149" s="359"/>
      <c r="AE5149" s="359"/>
      <c r="AF5149" s="359"/>
      <c r="AG5149" s="359"/>
      <c r="AH5149" s="359"/>
    </row>
    <row r="5150" spans="28:34" x14ac:dyDescent="0.2">
      <c r="AB5150" s="359"/>
      <c r="AC5150" s="359"/>
      <c r="AD5150" s="359"/>
      <c r="AE5150" s="359"/>
      <c r="AF5150" s="359"/>
      <c r="AG5150" s="359"/>
      <c r="AH5150" s="359"/>
    </row>
    <row r="5151" spans="28:34" x14ac:dyDescent="0.2">
      <c r="AB5151" s="359"/>
      <c r="AC5151" s="359"/>
      <c r="AD5151" s="359"/>
      <c r="AE5151" s="359"/>
      <c r="AF5151" s="359"/>
      <c r="AG5151" s="359"/>
      <c r="AH5151" s="359"/>
    </row>
    <row r="5152" spans="28:34" x14ac:dyDescent="0.2">
      <c r="AB5152" s="359"/>
      <c r="AC5152" s="359"/>
      <c r="AD5152" s="359"/>
      <c r="AE5152" s="359"/>
      <c r="AF5152" s="359"/>
      <c r="AG5152" s="359"/>
      <c r="AH5152" s="359"/>
    </row>
    <row r="5153" spans="28:34" x14ac:dyDescent="0.2">
      <c r="AB5153" s="359"/>
      <c r="AC5153" s="359"/>
      <c r="AD5153" s="359"/>
      <c r="AE5153" s="359"/>
      <c r="AF5153" s="359"/>
      <c r="AG5153" s="359"/>
      <c r="AH5153" s="359"/>
    </row>
    <row r="5154" spans="28:34" x14ac:dyDescent="0.2">
      <c r="AB5154" s="359"/>
      <c r="AC5154" s="359"/>
      <c r="AD5154" s="359"/>
      <c r="AE5154" s="359"/>
      <c r="AF5154" s="359"/>
      <c r="AG5154" s="359"/>
      <c r="AH5154" s="359"/>
    </row>
    <row r="5155" spans="28:34" x14ac:dyDescent="0.2">
      <c r="AB5155" s="359"/>
      <c r="AC5155" s="359"/>
      <c r="AD5155" s="359"/>
      <c r="AE5155" s="359"/>
      <c r="AF5155" s="359"/>
      <c r="AG5155" s="359"/>
      <c r="AH5155" s="359"/>
    </row>
    <row r="5156" spans="28:34" x14ac:dyDescent="0.2">
      <c r="AB5156" s="359"/>
      <c r="AC5156" s="359"/>
      <c r="AD5156" s="359"/>
      <c r="AE5156" s="359"/>
      <c r="AF5156" s="359"/>
      <c r="AG5156" s="359"/>
      <c r="AH5156" s="359"/>
    </row>
    <row r="5157" spans="28:34" x14ac:dyDescent="0.2">
      <c r="AB5157" s="359"/>
      <c r="AC5157" s="359"/>
      <c r="AD5157" s="359"/>
      <c r="AE5157" s="359"/>
      <c r="AF5157" s="359"/>
      <c r="AG5157" s="359"/>
      <c r="AH5157" s="359"/>
    </row>
    <row r="5158" spans="28:34" x14ac:dyDescent="0.2">
      <c r="AB5158" s="359"/>
      <c r="AC5158" s="359"/>
      <c r="AD5158" s="359"/>
      <c r="AE5158" s="359"/>
      <c r="AF5158" s="359"/>
      <c r="AG5158" s="359"/>
      <c r="AH5158" s="359"/>
    </row>
    <row r="5159" spans="28:34" x14ac:dyDescent="0.2">
      <c r="AB5159" s="359"/>
      <c r="AC5159" s="359"/>
      <c r="AD5159" s="359"/>
      <c r="AE5159" s="359"/>
      <c r="AF5159" s="359"/>
      <c r="AG5159" s="359"/>
      <c r="AH5159" s="359"/>
    </row>
    <row r="5160" spans="28:34" x14ac:dyDescent="0.2">
      <c r="AB5160" s="359"/>
      <c r="AC5160" s="359"/>
      <c r="AD5160" s="359"/>
      <c r="AE5160" s="359"/>
      <c r="AF5160" s="359"/>
      <c r="AG5160" s="359"/>
      <c r="AH5160" s="359"/>
    </row>
    <row r="5161" spans="28:34" x14ac:dyDescent="0.2">
      <c r="AB5161" s="359"/>
      <c r="AC5161" s="359"/>
      <c r="AD5161" s="359"/>
      <c r="AE5161" s="359"/>
      <c r="AF5161" s="359"/>
      <c r="AG5161" s="359"/>
      <c r="AH5161" s="359"/>
    </row>
    <row r="5162" spans="28:34" x14ac:dyDescent="0.2">
      <c r="AB5162" s="359"/>
      <c r="AC5162" s="359"/>
      <c r="AD5162" s="359"/>
      <c r="AE5162" s="359"/>
      <c r="AF5162" s="359"/>
      <c r="AG5162" s="359"/>
      <c r="AH5162" s="359"/>
    </row>
    <row r="5163" spans="28:34" x14ac:dyDescent="0.2">
      <c r="AB5163" s="359"/>
      <c r="AC5163" s="359"/>
      <c r="AD5163" s="359"/>
      <c r="AE5163" s="359"/>
      <c r="AF5163" s="359"/>
      <c r="AG5163" s="359"/>
      <c r="AH5163" s="359"/>
    </row>
    <row r="5164" spans="28:34" x14ac:dyDescent="0.2">
      <c r="AB5164" s="359"/>
      <c r="AC5164" s="359"/>
      <c r="AD5164" s="359"/>
      <c r="AE5164" s="359"/>
      <c r="AF5164" s="359"/>
      <c r="AG5164" s="359"/>
      <c r="AH5164" s="359"/>
    </row>
    <row r="5165" spans="28:34" x14ac:dyDescent="0.2">
      <c r="AB5165" s="359"/>
      <c r="AC5165" s="359"/>
      <c r="AD5165" s="359"/>
      <c r="AE5165" s="359"/>
      <c r="AF5165" s="359"/>
      <c r="AG5165" s="359"/>
      <c r="AH5165" s="359"/>
    </row>
    <row r="5166" spans="28:34" x14ac:dyDescent="0.2">
      <c r="AB5166" s="359"/>
      <c r="AC5166" s="359"/>
      <c r="AD5166" s="359"/>
      <c r="AE5166" s="359"/>
      <c r="AF5166" s="359"/>
      <c r="AG5166" s="359"/>
      <c r="AH5166" s="359"/>
    </row>
    <row r="5167" spans="28:34" x14ac:dyDescent="0.2">
      <c r="AB5167" s="359"/>
      <c r="AC5167" s="359"/>
      <c r="AD5167" s="359"/>
      <c r="AE5167" s="359"/>
      <c r="AF5167" s="359"/>
      <c r="AG5167" s="359"/>
      <c r="AH5167" s="359"/>
    </row>
    <row r="5168" spans="28:34" x14ac:dyDescent="0.2">
      <c r="AB5168" s="359"/>
      <c r="AC5168" s="359"/>
      <c r="AD5168" s="359"/>
      <c r="AE5168" s="359"/>
      <c r="AF5168" s="359"/>
      <c r="AG5168" s="359"/>
      <c r="AH5168" s="359"/>
    </row>
    <row r="5169" spans="28:34" x14ac:dyDescent="0.2">
      <c r="AB5169" s="359"/>
      <c r="AC5169" s="359"/>
      <c r="AD5169" s="359"/>
      <c r="AE5169" s="359"/>
      <c r="AF5169" s="359"/>
      <c r="AG5169" s="359"/>
      <c r="AH5169" s="359"/>
    </row>
    <row r="5170" spans="28:34" x14ac:dyDescent="0.2">
      <c r="AB5170" s="359"/>
      <c r="AC5170" s="359"/>
      <c r="AD5170" s="359"/>
      <c r="AE5170" s="359"/>
      <c r="AF5170" s="359"/>
      <c r="AG5170" s="359"/>
      <c r="AH5170" s="359"/>
    </row>
    <row r="5171" spans="28:34" x14ac:dyDescent="0.2">
      <c r="AB5171" s="359"/>
      <c r="AC5171" s="359"/>
      <c r="AD5171" s="359"/>
      <c r="AE5171" s="359"/>
      <c r="AF5171" s="359"/>
      <c r="AG5171" s="359"/>
      <c r="AH5171" s="359"/>
    </row>
    <row r="5172" spans="28:34" x14ac:dyDescent="0.2">
      <c r="AB5172" s="359"/>
      <c r="AC5172" s="359"/>
      <c r="AD5172" s="359"/>
      <c r="AE5172" s="359"/>
      <c r="AF5172" s="359"/>
      <c r="AG5172" s="359"/>
      <c r="AH5172" s="359"/>
    </row>
    <row r="5173" spans="28:34" x14ac:dyDescent="0.2">
      <c r="AB5173" s="359"/>
      <c r="AC5173" s="359"/>
      <c r="AD5173" s="359"/>
      <c r="AE5173" s="359"/>
      <c r="AF5173" s="359"/>
      <c r="AG5173" s="359"/>
      <c r="AH5173" s="359"/>
    </row>
    <row r="5174" spans="28:34" x14ac:dyDescent="0.2">
      <c r="AB5174" s="359"/>
      <c r="AC5174" s="359"/>
      <c r="AD5174" s="359"/>
      <c r="AE5174" s="359"/>
      <c r="AF5174" s="359"/>
      <c r="AG5174" s="359"/>
      <c r="AH5174" s="359"/>
    </row>
    <row r="5175" spans="28:34" x14ac:dyDescent="0.2">
      <c r="AB5175" s="359"/>
      <c r="AC5175" s="359"/>
      <c r="AD5175" s="359"/>
      <c r="AE5175" s="359"/>
      <c r="AF5175" s="359"/>
      <c r="AG5175" s="359"/>
      <c r="AH5175" s="359"/>
    </row>
    <row r="5176" spans="28:34" x14ac:dyDescent="0.2">
      <c r="AB5176" s="359"/>
      <c r="AC5176" s="359"/>
      <c r="AD5176" s="359"/>
      <c r="AE5176" s="359"/>
      <c r="AF5176" s="359"/>
      <c r="AG5176" s="359"/>
      <c r="AH5176" s="359"/>
    </row>
    <row r="5177" spans="28:34" x14ac:dyDescent="0.2">
      <c r="AB5177" s="359"/>
      <c r="AC5177" s="359"/>
      <c r="AD5177" s="359"/>
      <c r="AE5177" s="359"/>
      <c r="AF5177" s="359"/>
      <c r="AG5177" s="359"/>
      <c r="AH5177" s="359"/>
    </row>
    <row r="5178" spans="28:34" x14ac:dyDescent="0.2">
      <c r="AB5178" s="359"/>
      <c r="AC5178" s="359"/>
      <c r="AD5178" s="359"/>
      <c r="AE5178" s="359"/>
      <c r="AF5178" s="359"/>
      <c r="AG5178" s="359"/>
      <c r="AH5178" s="359"/>
    </row>
    <row r="5179" spans="28:34" x14ac:dyDescent="0.2">
      <c r="AB5179" s="359"/>
      <c r="AC5179" s="359"/>
      <c r="AD5179" s="359"/>
      <c r="AE5179" s="359"/>
      <c r="AF5179" s="359"/>
      <c r="AG5179" s="359"/>
      <c r="AH5179" s="359"/>
    </row>
    <row r="5180" spans="28:34" x14ac:dyDescent="0.2">
      <c r="AB5180" s="359"/>
      <c r="AC5180" s="359"/>
      <c r="AD5180" s="359"/>
      <c r="AE5180" s="359"/>
      <c r="AF5180" s="359"/>
      <c r="AG5180" s="359"/>
      <c r="AH5180" s="359"/>
    </row>
    <row r="5181" spans="28:34" x14ac:dyDescent="0.2">
      <c r="AB5181" s="359"/>
      <c r="AC5181" s="359"/>
      <c r="AD5181" s="359"/>
      <c r="AE5181" s="359"/>
      <c r="AF5181" s="359"/>
      <c r="AG5181" s="359"/>
      <c r="AH5181" s="359"/>
    </row>
    <row r="5182" spans="28:34" x14ac:dyDescent="0.2">
      <c r="AB5182" s="359"/>
      <c r="AC5182" s="359"/>
      <c r="AD5182" s="359"/>
      <c r="AE5182" s="359"/>
      <c r="AF5182" s="359"/>
      <c r="AG5182" s="359"/>
      <c r="AH5182" s="359"/>
    </row>
    <row r="5183" spans="28:34" x14ac:dyDescent="0.2">
      <c r="AB5183" s="359"/>
      <c r="AC5183" s="359"/>
      <c r="AD5183" s="359"/>
      <c r="AE5183" s="359"/>
      <c r="AF5183" s="359"/>
      <c r="AG5183" s="359"/>
      <c r="AH5183" s="359"/>
    </row>
    <row r="5184" spans="28:34" x14ac:dyDescent="0.2">
      <c r="AB5184" s="359"/>
      <c r="AC5184" s="359"/>
      <c r="AD5184" s="359"/>
      <c r="AE5184" s="359"/>
      <c r="AF5184" s="359"/>
      <c r="AG5184" s="359"/>
      <c r="AH5184" s="359"/>
    </row>
    <row r="5185" spans="28:34" x14ac:dyDescent="0.2">
      <c r="AB5185" s="359"/>
      <c r="AC5185" s="359"/>
      <c r="AD5185" s="359"/>
      <c r="AE5185" s="359"/>
      <c r="AF5185" s="359"/>
      <c r="AG5185" s="359"/>
      <c r="AH5185" s="359"/>
    </row>
    <row r="5186" spans="28:34" x14ac:dyDescent="0.2">
      <c r="AB5186" s="359"/>
      <c r="AC5186" s="359"/>
      <c r="AD5186" s="359"/>
      <c r="AE5186" s="359"/>
      <c r="AF5186" s="359"/>
      <c r="AG5186" s="359"/>
      <c r="AH5186" s="359"/>
    </row>
    <row r="5187" spans="28:34" x14ac:dyDescent="0.2">
      <c r="AB5187" s="359"/>
      <c r="AC5187" s="359"/>
      <c r="AD5187" s="359"/>
      <c r="AE5187" s="359"/>
      <c r="AF5187" s="359"/>
      <c r="AG5187" s="359"/>
      <c r="AH5187" s="359"/>
    </row>
    <row r="5188" spans="28:34" x14ac:dyDescent="0.2">
      <c r="AB5188" s="359"/>
      <c r="AC5188" s="359"/>
      <c r="AD5188" s="359"/>
      <c r="AE5188" s="359"/>
      <c r="AF5188" s="359"/>
      <c r="AG5188" s="359"/>
      <c r="AH5188" s="359"/>
    </row>
    <row r="5189" spans="28:34" x14ac:dyDescent="0.2">
      <c r="AB5189" s="359"/>
      <c r="AC5189" s="359"/>
      <c r="AD5189" s="359"/>
      <c r="AE5189" s="359"/>
      <c r="AF5189" s="359"/>
      <c r="AG5189" s="359"/>
      <c r="AH5189" s="359"/>
    </row>
    <row r="5190" spans="28:34" x14ac:dyDescent="0.2">
      <c r="AB5190" s="359"/>
      <c r="AC5190" s="359"/>
      <c r="AD5190" s="359"/>
      <c r="AE5190" s="359"/>
      <c r="AF5190" s="359"/>
      <c r="AG5190" s="359"/>
      <c r="AH5190" s="359"/>
    </row>
    <row r="5191" spans="28:34" x14ac:dyDescent="0.2">
      <c r="AB5191" s="359"/>
      <c r="AC5191" s="359"/>
      <c r="AD5191" s="359"/>
      <c r="AE5191" s="359"/>
      <c r="AF5191" s="359"/>
      <c r="AG5191" s="359"/>
      <c r="AH5191" s="359"/>
    </row>
    <row r="5192" spans="28:34" x14ac:dyDescent="0.2">
      <c r="AB5192" s="359"/>
      <c r="AC5192" s="359"/>
      <c r="AD5192" s="359"/>
      <c r="AE5192" s="359"/>
      <c r="AF5192" s="359"/>
      <c r="AG5192" s="359"/>
      <c r="AH5192" s="359"/>
    </row>
    <row r="5193" spans="28:34" x14ac:dyDescent="0.2">
      <c r="AB5193" s="359"/>
      <c r="AC5193" s="359"/>
      <c r="AD5193" s="359"/>
      <c r="AE5193" s="359"/>
      <c r="AF5193" s="359"/>
      <c r="AG5193" s="359"/>
      <c r="AH5193" s="359"/>
    </row>
    <row r="5194" spans="28:34" x14ac:dyDescent="0.2">
      <c r="AB5194" s="359"/>
      <c r="AC5194" s="359"/>
      <c r="AD5194" s="359"/>
      <c r="AE5194" s="359"/>
      <c r="AF5194" s="359"/>
      <c r="AG5194" s="359"/>
      <c r="AH5194" s="359"/>
    </row>
    <row r="5195" spans="28:34" x14ac:dyDescent="0.2">
      <c r="AB5195" s="359"/>
      <c r="AC5195" s="359"/>
      <c r="AD5195" s="359"/>
      <c r="AE5195" s="359"/>
      <c r="AF5195" s="359"/>
      <c r="AG5195" s="359"/>
      <c r="AH5195" s="359"/>
    </row>
    <row r="5196" spans="28:34" x14ac:dyDescent="0.2">
      <c r="AB5196" s="359"/>
      <c r="AC5196" s="359"/>
      <c r="AD5196" s="359"/>
      <c r="AE5196" s="359"/>
      <c r="AF5196" s="359"/>
      <c r="AG5196" s="359"/>
      <c r="AH5196" s="359"/>
    </row>
    <row r="5197" spans="28:34" x14ac:dyDescent="0.2">
      <c r="AB5197" s="359"/>
      <c r="AC5197" s="359"/>
      <c r="AD5197" s="359"/>
      <c r="AE5197" s="359"/>
      <c r="AF5197" s="359"/>
      <c r="AG5197" s="359"/>
      <c r="AH5197" s="359"/>
    </row>
    <row r="5198" spans="28:34" x14ac:dyDescent="0.2">
      <c r="AB5198" s="359"/>
      <c r="AC5198" s="359"/>
      <c r="AD5198" s="359"/>
      <c r="AE5198" s="359"/>
      <c r="AF5198" s="359"/>
      <c r="AG5198" s="359"/>
      <c r="AH5198" s="359"/>
    </row>
    <row r="5199" spans="28:34" x14ac:dyDescent="0.2">
      <c r="AB5199" s="359"/>
      <c r="AC5199" s="359"/>
      <c r="AD5199" s="359"/>
      <c r="AE5199" s="359"/>
      <c r="AF5199" s="359"/>
      <c r="AG5199" s="359"/>
      <c r="AH5199" s="359"/>
    </row>
    <row r="5200" spans="28:34" x14ac:dyDescent="0.2">
      <c r="AB5200" s="359"/>
      <c r="AC5200" s="359"/>
      <c r="AD5200" s="359"/>
      <c r="AE5200" s="359"/>
      <c r="AF5200" s="359"/>
      <c r="AG5200" s="359"/>
      <c r="AH5200" s="359"/>
    </row>
    <row r="5201" spans="28:34" x14ac:dyDescent="0.2">
      <c r="AB5201" s="359"/>
      <c r="AC5201" s="359"/>
      <c r="AD5201" s="359"/>
      <c r="AE5201" s="359"/>
      <c r="AF5201" s="359"/>
      <c r="AG5201" s="359"/>
      <c r="AH5201" s="359"/>
    </row>
    <row r="5202" spans="28:34" x14ac:dyDescent="0.2">
      <c r="AB5202" s="359"/>
      <c r="AC5202" s="359"/>
      <c r="AD5202" s="359"/>
      <c r="AE5202" s="359"/>
      <c r="AF5202" s="359"/>
      <c r="AG5202" s="359"/>
      <c r="AH5202" s="359"/>
    </row>
    <row r="5203" spans="28:34" x14ac:dyDescent="0.2">
      <c r="AB5203" s="359"/>
      <c r="AC5203" s="359"/>
      <c r="AD5203" s="359"/>
      <c r="AE5203" s="359"/>
      <c r="AF5203" s="359"/>
      <c r="AG5203" s="359"/>
      <c r="AH5203" s="359"/>
    </row>
    <row r="5204" spans="28:34" x14ac:dyDescent="0.2">
      <c r="AB5204" s="359"/>
      <c r="AC5204" s="359"/>
      <c r="AD5204" s="359"/>
      <c r="AE5204" s="359"/>
      <c r="AF5204" s="359"/>
      <c r="AG5204" s="359"/>
      <c r="AH5204" s="359"/>
    </row>
    <row r="5205" spans="28:34" x14ac:dyDescent="0.2">
      <c r="AB5205" s="359"/>
      <c r="AC5205" s="359"/>
      <c r="AD5205" s="359"/>
      <c r="AE5205" s="359"/>
      <c r="AF5205" s="359"/>
      <c r="AG5205" s="359"/>
      <c r="AH5205" s="359"/>
    </row>
    <row r="5206" spans="28:34" x14ac:dyDescent="0.2">
      <c r="AB5206" s="359"/>
      <c r="AC5206" s="359"/>
      <c r="AD5206" s="359"/>
      <c r="AE5206" s="359"/>
      <c r="AF5206" s="359"/>
      <c r="AG5206" s="359"/>
      <c r="AH5206" s="359"/>
    </row>
    <row r="5207" spans="28:34" x14ac:dyDescent="0.2">
      <c r="AB5207" s="359"/>
      <c r="AC5207" s="359"/>
      <c r="AD5207" s="359"/>
      <c r="AE5207" s="359"/>
      <c r="AF5207" s="359"/>
      <c r="AG5207" s="359"/>
      <c r="AH5207" s="359"/>
    </row>
    <row r="5208" spans="28:34" x14ac:dyDescent="0.2">
      <c r="AB5208" s="359"/>
      <c r="AC5208" s="359"/>
      <c r="AD5208" s="359"/>
      <c r="AE5208" s="359"/>
      <c r="AF5208" s="359"/>
      <c r="AG5208" s="359"/>
      <c r="AH5208" s="359"/>
    </row>
    <row r="5209" spans="28:34" x14ac:dyDescent="0.2">
      <c r="AB5209" s="359"/>
      <c r="AC5209" s="359"/>
      <c r="AD5209" s="359"/>
      <c r="AE5209" s="359"/>
      <c r="AF5209" s="359"/>
      <c r="AG5209" s="359"/>
      <c r="AH5209" s="359"/>
    </row>
    <row r="5210" spans="28:34" x14ac:dyDescent="0.2">
      <c r="AB5210" s="359"/>
      <c r="AC5210" s="359"/>
      <c r="AD5210" s="359"/>
      <c r="AE5210" s="359"/>
      <c r="AF5210" s="359"/>
      <c r="AG5210" s="359"/>
      <c r="AH5210" s="359"/>
    </row>
    <row r="5211" spans="28:34" x14ac:dyDescent="0.2">
      <c r="AB5211" s="359"/>
      <c r="AC5211" s="359"/>
      <c r="AD5211" s="359"/>
      <c r="AE5211" s="359"/>
      <c r="AF5211" s="359"/>
      <c r="AG5211" s="359"/>
      <c r="AH5211" s="359"/>
    </row>
    <row r="5212" spans="28:34" x14ac:dyDescent="0.2">
      <c r="AB5212" s="359"/>
      <c r="AC5212" s="359"/>
      <c r="AD5212" s="359"/>
      <c r="AE5212" s="359"/>
      <c r="AF5212" s="359"/>
      <c r="AG5212" s="359"/>
      <c r="AH5212" s="359"/>
    </row>
    <row r="5213" spans="28:34" x14ac:dyDescent="0.2">
      <c r="AB5213" s="359"/>
      <c r="AC5213" s="359"/>
      <c r="AD5213" s="359"/>
      <c r="AE5213" s="359"/>
      <c r="AF5213" s="359"/>
      <c r="AG5213" s="359"/>
      <c r="AH5213" s="359"/>
    </row>
    <row r="5214" spans="28:34" x14ac:dyDescent="0.2">
      <c r="AB5214" s="359"/>
      <c r="AC5214" s="359"/>
      <c r="AD5214" s="359"/>
      <c r="AE5214" s="359"/>
      <c r="AF5214" s="359"/>
      <c r="AG5214" s="359"/>
      <c r="AH5214" s="359"/>
    </row>
    <row r="5215" spans="28:34" x14ac:dyDescent="0.2">
      <c r="AB5215" s="359"/>
      <c r="AC5215" s="359"/>
      <c r="AD5215" s="359"/>
      <c r="AE5215" s="359"/>
      <c r="AF5215" s="359"/>
      <c r="AG5215" s="359"/>
      <c r="AH5215" s="359"/>
    </row>
    <row r="5216" spans="28:34" x14ac:dyDescent="0.2">
      <c r="AB5216" s="359"/>
      <c r="AC5216" s="359"/>
      <c r="AD5216" s="359"/>
      <c r="AE5216" s="359"/>
      <c r="AF5216" s="359"/>
      <c r="AG5216" s="359"/>
      <c r="AH5216" s="359"/>
    </row>
    <row r="5217" spans="28:34" x14ac:dyDescent="0.2">
      <c r="AB5217" s="359"/>
      <c r="AC5217" s="359"/>
      <c r="AD5217" s="359"/>
      <c r="AE5217" s="359"/>
      <c r="AF5217" s="359"/>
      <c r="AG5217" s="359"/>
      <c r="AH5217" s="359"/>
    </row>
    <row r="5218" spans="28:34" x14ac:dyDescent="0.2">
      <c r="AB5218" s="359"/>
      <c r="AC5218" s="359"/>
      <c r="AD5218" s="359"/>
      <c r="AE5218" s="359"/>
      <c r="AF5218" s="359"/>
      <c r="AG5218" s="359"/>
      <c r="AH5218" s="359"/>
    </row>
    <row r="5219" spans="28:34" x14ac:dyDescent="0.2">
      <c r="AB5219" s="359"/>
      <c r="AC5219" s="359"/>
      <c r="AD5219" s="359"/>
      <c r="AE5219" s="359"/>
      <c r="AF5219" s="359"/>
      <c r="AG5219" s="359"/>
      <c r="AH5219" s="359"/>
    </row>
    <row r="5220" spans="28:34" x14ac:dyDescent="0.2">
      <c r="AB5220" s="359"/>
      <c r="AC5220" s="359"/>
      <c r="AD5220" s="359"/>
      <c r="AE5220" s="359"/>
      <c r="AF5220" s="359"/>
      <c r="AG5220" s="359"/>
      <c r="AH5220" s="359"/>
    </row>
    <row r="5221" spans="28:34" x14ac:dyDescent="0.2">
      <c r="AB5221" s="359"/>
      <c r="AC5221" s="359"/>
      <c r="AD5221" s="359"/>
      <c r="AE5221" s="359"/>
      <c r="AF5221" s="359"/>
      <c r="AG5221" s="359"/>
      <c r="AH5221" s="359"/>
    </row>
    <row r="5222" spans="28:34" x14ac:dyDescent="0.2">
      <c r="AB5222" s="359"/>
      <c r="AC5222" s="359"/>
      <c r="AD5222" s="359"/>
      <c r="AE5222" s="359"/>
      <c r="AF5222" s="359"/>
      <c r="AG5222" s="359"/>
      <c r="AH5222" s="359"/>
    </row>
    <row r="5223" spans="28:34" x14ac:dyDescent="0.2">
      <c r="AB5223" s="359"/>
      <c r="AC5223" s="359"/>
      <c r="AD5223" s="359"/>
      <c r="AE5223" s="359"/>
      <c r="AF5223" s="359"/>
      <c r="AG5223" s="359"/>
      <c r="AH5223" s="359"/>
    </row>
    <row r="5224" spans="28:34" x14ac:dyDescent="0.2">
      <c r="AB5224" s="359"/>
      <c r="AC5224" s="359"/>
      <c r="AD5224" s="359"/>
      <c r="AE5224" s="359"/>
      <c r="AF5224" s="359"/>
      <c r="AG5224" s="359"/>
      <c r="AH5224" s="359"/>
    </row>
    <row r="5225" spans="28:34" x14ac:dyDescent="0.2">
      <c r="AB5225" s="359"/>
      <c r="AC5225" s="359"/>
      <c r="AD5225" s="359"/>
      <c r="AE5225" s="359"/>
      <c r="AF5225" s="359"/>
      <c r="AG5225" s="359"/>
      <c r="AH5225" s="359"/>
    </row>
    <row r="5226" spans="28:34" x14ac:dyDescent="0.2">
      <c r="AB5226" s="359"/>
      <c r="AC5226" s="359"/>
      <c r="AD5226" s="359"/>
      <c r="AE5226" s="359"/>
      <c r="AF5226" s="359"/>
      <c r="AG5226" s="359"/>
      <c r="AH5226" s="359"/>
    </row>
    <row r="5227" spans="28:34" x14ac:dyDescent="0.2">
      <c r="AB5227" s="359"/>
      <c r="AC5227" s="359"/>
      <c r="AD5227" s="359"/>
      <c r="AE5227" s="359"/>
      <c r="AF5227" s="359"/>
      <c r="AG5227" s="359"/>
      <c r="AH5227" s="359"/>
    </row>
    <row r="5228" spans="28:34" x14ac:dyDescent="0.2">
      <c r="AB5228" s="359"/>
      <c r="AC5228" s="359"/>
      <c r="AD5228" s="359"/>
      <c r="AE5228" s="359"/>
      <c r="AF5228" s="359"/>
      <c r="AG5228" s="359"/>
      <c r="AH5228" s="359"/>
    </row>
    <row r="5229" spans="28:34" x14ac:dyDescent="0.2">
      <c r="AB5229" s="359"/>
      <c r="AC5229" s="359"/>
      <c r="AD5229" s="359"/>
      <c r="AE5229" s="359"/>
      <c r="AF5229" s="359"/>
      <c r="AG5229" s="359"/>
      <c r="AH5229" s="359"/>
    </row>
    <row r="5230" spans="28:34" x14ac:dyDescent="0.2">
      <c r="AB5230" s="359"/>
      <c r="AC5230" s="359"/>
      <c r="AD5230" s="359"/>
      <c r="AE5230" s="359"/>
      <c r="AF5230" s="359"/>
      <c r="AG5230" s="359"/>
      <c r="AH5230" s="359"/>
    </row>
    <row r="5231" spans="28:34" x14ac:dyDescent="0.2">
      <c r="AB5231" s="359"/>
      <c r="AC5231" s="359"/>
      <c r="AD5231" s="359"/>
      <c r="AE5231" s="359"/>
      <c r="AF5231" s="359"/>
      <c r="AG5231" s="359"/>
      <c r="AH5231" s="359"/>
    </row>
    <row r="5232" spans="28:34" x14ac:dyDescent="0.2">
      <c r="AB5232" s="359"/>
      <c r="AC5232" s="359"/>
      <c r="AD5232" s="359"/>
      <c r="AE5232" s="359"/>
      <c r="AF5232" s="359"/>
      <c r="AG5232" s="359"/>
      <c r="AH5232" s="359"/>
    </row>
    <row r="5233" spans="28:34" x14ac:dyDescent="0.2">
      <c r="AB5233" s="359"/>
      <c r="AC5233" s="359"/>
      <c r="AD5233" s="359"/>
      <c r="AE5233" s="359"/>
      <c r="AF5233" s="359"/>
      <c r="AG5233" s="359"/>
      <c r="AH5233" s="359"/>
    </row>
    <row r="5234" spans="28:34" x14ac:dyDescent="0.2">
      <c r="AB5234" s="359"/>
      <c r="AC5234" s="359"/>
      <c r="AD5234" s="359"/>
      <c r="AE5234" s="359"/>
      <c r="AF5234" s="359"/>
      <c r="AG5234" s="359"/>
      <c r="AH5234" s="359"/>
    </row>
    <row r="5235" spans="28:34" x14ac:dyDescent="0.2">
      <c r="AB5235" s="359"/>
      <c r="AC5235" s="359"/>
      <c r="AD5235" s="359"/>
      <c r="AE5235" s="359"/>
      <c r="AF5235" s="359"/>
      <c r="AG5235" s="359"/>
      <c r="AH5235" s="359"/>
    </row>
    <row r="5236" spans="28:34" x14ac:dyDescent="0.2">
      <c r="AB5236" s="359"/>
      <c r="AC5236" s="359"/>
      <c r="AD5236" s="359"/>
      <c r="AE5236" s="359"/>
      <c r="AF5236" s="359"/>
      <c r="AG5236" s="359"/>
      <c r="AH5236" s="359"/>
    </row>
    <row r="5237" spans="28:34" x14ac:dyDescent="0.2">
      <c r="AB5237" s="359"/>
      <c r="AC5237" s="359"/>
      <c r="AD5237" s="359"/>
      <c r="AE5237" s="359"/>
      <c r="AF5237" s="359"/>
      <c r="AG5237" s="359"/>
      <c r="AH5237" s="359"/>
    </row>
    <row r="5238" spans="28:34" x14ac:dyDescent="0.2">
      <c r="AB5238" s="359"/>
      <c r="AC5238" s="359"/>
      <c r="AD5238" s="359"/>
      <c r="AE5238" s="359"/>
      <c r="AF5238" s="359"/>
      <c r="AG5238" s="359"/>
      <c r="AH5238" s="359"/>
    </row>
    <row r="5239" spans="28:34" x14ac:dyDescent="0.2">
      <c r="AB5239" s="359"/>
      <c r="AC5239" s="359"/>
      <c r="AD5239" s="359"/>
      <c r="AE5239" s="359"/>
      <c r="AF5239" s="359"/>
      <c r="AG5239" s="359"/>
      <c r="AH5239" s="359"/>
    </row>
    <row r="5240" spans="28:34" x14ac:dyDescent="0.2">
      <c r="AB5240" s="359"/>
      <c r="AC5240" s="359"/>
      <c r="AD5240" s="359"/>
      <c r="AE5240" s="359"/>
      <c r="AF5240" s="359"/>
      <c r="AG5240" s="359"/>
      <c r="AH5240" s="359"/>
    </row>
    <row r="5241" spans="28:34" x14ac:dyDescent="0.2">
      <c r="AB5241" s="359"/>
      <c r="AC5241" s="359"/>
      <c r="AD5241" s="359"/>
      <c r="AE5241" s="359"/>
      <c r="AF5241" s="359"/>
      <c r="AG5241" s="359"/>
      <c r="AH5241" s="359"/>
    </row>
    <row r="5242" spans="28:34" x14ac:dyDescent="0.2">
      <c r="AB5242" s="359"/>
      <c r="AC5242" s="359"/>
      <c r="AD5242" s="359"/>
      <c r="AE5242" s="359"/>
      <c r="AF5242" s="359"/>
      <c r="AG5242" s="359"/>
      <c r="AH5242" s="359"/>
    </row>
    <row r="5243" spans="28:34" x14ac:dyDescent="0.2">
      <c r="AB5243" s="359"/>
      <c r="AC5243" s="359"/>
      <c r="AD5243" s="359"/>
      <c r="AE5243" s="359"/>
      <c r="AF5243" s="359"/>
      <c r="AG5243" s="359"/>
      <c r="AH5243" s="359"/>
    </row>
    <row r="5244" spans="28:34" x14ac:dyDescent="0.2">
      <c r="AB5244" s="359"/>
      <c r="AC5244" s="359"/>
      <c r="AD5244" s="359"/>
      <c r="AE5244" s="359"/>
      <c r="AF5244" s="359"/>
      <c r="AG5244" s="359"/>
      <c r="AH5244" s="359"/>
    </row>
    <row r="5245" spans="28:34" x14ac:dyDescent="0.2">
      <c r="AB5245" s="359"/>
      <c r="AC5245" s="359"/>
      <c r="AD5245" s="359"/>
      <c r="AE5245" s="359"/>
      <c r="AF5245" s="359"/>
      <c r="AG5245" s="359"/>
      <c r="AH5245" s="359"/>
    </row>
    <row r="5246" spans="28:34" x14ac:dyDescent="0.2">
      <c r="AB5246" s="359"/>
      <c r="AC5246" s="359"/>
      <c r="AD5246" s="359"/>
      <c r="AE5246" s="359"/>
      <c r="AF5246" s="359"/>
      <c r="AG5246" s="359"/>
      <c r="AH5246" s="359"/>
    </row>
    <row r="5247" spans="28:34" x14ac:dyDescent="0.2">
      <c r="AB5247" s="359"/>
      <c r="AC5247" s="359"/>
      <c r="AD5247" s="359"/>
      <c r="AE5247" s="359"/>
      <c r="AF5247" s="359"/>
      <c r="AG5247" s="359"/>
      <c r="AH5247" s="359"/>
    </row>
    <row r="5248" spans="28:34" x14ac:dyDescent="0.2">
      <c r="AB5248" s="359"/>
      <c r="AC5248" s="359"/>
      <c r="AD5248" s="359"/>
      <c r="AE5248" s="359"/>
      <c r="AF5248" s="359"/>
      <c r="AG5248" s="359"/>
      <c r="AH5248" s="359"/>
    </row>
    <row r="5249" spans="28:34" x14ac:dyDescent="0.2">
      <c r="AB5249" s="359"/>
      <c r="AC5249" s="359"/>
      <c r="AD5249" s="359"/>
      <c r="AE5249" s="359"/>
      <c r="AF5249" s="359"/>
      <c r="AG5249" s="359"/>
      <c r="AH5249" s="359"/>
    </row>
    <row r="5250" spans="28:34" x14ac:dyDescent="0.2">
      <c r="AB5250" s="359"/>
      <c r="AC5250" s="359"/>
      <c r="AD5250" s="359"/>
      <c r="AE5250" s="359"/>
      <c r="AF5250" s="359"/>
      <c r="AG5250" s="359"/>
      <c r="AH5250" s="359"/>
    </row>
    <row r="5251" spans="28:34" x14ac:dyDescent="0.2">
      <c r="AB5251" s="359"/>
      <c r="AC5251" s="359"/>
      <c r="AD5251" s="359"/>
      <c r="AE5251" s="359"/>
      <c r="AF5251" s="359"/>
      <c r="AG5251" s="359"/>
      <c r="AH5251" s="359"/>
    </row>
    <row r="5252" spans="28:34" x14ac:dyDescent="0.2">
      <c r="AB5252" s="359"/>
      <c r="AC5252" s="359"/>
      <c r="AD5252" s="359"/>
      <c r="AE5252" s="359"/>
      <c r="AF5252" s="359"/>
      <c r="AG5252" s="359"/>
      <c r="AH5252" s="359"/>
    </row>
    <row r="5253" spans="28:34" x14ac:dyDescent="0.2">
      <c r="AB5253" s="359"/>
      <c r="AC5253" s="359"/>
      <c r="AD5253" s="359"/>
      <c r="AE5253" s="359"/>
      <c r="AF5253" s="359"/>
      <c r="AG5253" s="359"/>
      <c r="AH5253" s="359"/>
    </row>
    <row r="5254" spans="28:34" x14ac:dyDescent="0.2">
      <c r="AB5254" s="359"/>
      <c r="AC5254" s="359"/>
      <c r="AD5254" s="359"/>
      <c r="AE5254" s="359"/>
      <c r="AF5254" s="359"/>
      <c r="AG5254" s="359"/>
      <c r="AH5254" s="359"/>
    </row>
    <row r="5255" spans="28:34" x14ac:dyDescent="0.2">
      <c r="AB5255" s="359"/>
      <c r="AC5255" s="359"/>
      <c r="AD5255" s="359"/>
      <c r="AE5255" s="359"/>
      <c r="AF5255" s="359"/>
      <c r="AG5255" s="359"/>
      <c r="AH5255" s="359"/>
    </row>
    <row r="5256" spans="28:34" x14ac:dyDescent="0.2">
      <c r="AB5256" s="359"/>
      <c r="AC5256" s="359"/>
      <c r="AD5256" s="359"/>
      <c r="AE5256" s="359"/>
      <c r="AF5256" s="359"/>
      <c r="AG5256" s="359"/>
      <c r="AH5256" s="359"/>
    </row>
    <row r="5257" spans="28:34" x14ac:dyDescent="0.2">
      <c r="AB5257" s="359"/>
      <c r="AC5257" s="359"/>
      <c r="AD5257" s="359"/>
      <c r="AE5257" s="359"/>
      <c r="AF5257" s="359"/>
      <c r="AG5257" s="359"/>
      <c r="AH5257" s="359"/>
    </row>
    <row r="5258" spans="28:34" x14ac:dyDescent="0.2">
      <c r="AB5258" s="359"/>
      <c r="AC5258" s="359"/>
      <c r="AD5258" s="359"/>
      <c r="AE5258" s="359"/>
      <c r="AF5258" s="359"/>
      <c r="AG5258" s="359"/>
      <c r="AH5258" s="359"/>
    </row>
    <row r="5259" spans="28:34" x14ac:dyDescent="0.2">
      <c r="AB5259" s="359"/>
      <c r="AC5259" s="359"/>
      <c r="AD5259" s="359"/>
      <c r="AE5259" s="359"/>
      <c r="AF5259" s="359"/>
      <c r="AG5259" s="359"/>
      <c r="AH5259" s="359"/>
    </row>
    <row r="5260" spans="28:34" x14ac:dyDescent="0.2">
      <c r="AB5260" s="359"/>
      <c r="AC5260" s="359"/>
      <c r="AD5260" s="359"/>
      <c r="AE5260" s="359"/>
      <c r="AF5260" s="359"/>
      <c r="AG5260" s="359"/>
      <c r="AH5260" s="359"/>
    </row>
    <row r="5261" spans="28:34" x14ac:dyDescent="0.2">
      <c r="AB5261" s="359"/>
      <c r="AC5261" s="359"/>
      <c r="AD5261" s="359"/>
      <c r="AE5261" s="359"/>
      <c r="AF5261" s="359"/>
      <c r="AG5261" s="359"/>
      <c r="AH5261" s="359"/>
    </row>
    <row r="5262" spans="28:34" x14ac:dyDescent="0.2">
      <c r="AB5262" s="359"/>
      <c r="AC5262" s="359"/>
      <c r="AD5262" s="359"/>
      <c r="AE5262" s="359"/>
      <c r="AF5262" s="359"/>
      <c r="AG5262" s="359"/>
      <c r="AH5262" s="359"/>
    </row>
    <row r="5263" spans="28:34" x14ac:dyDescent="0.2">
      <c r="AB5263" s="359"/>
      <c r="AC5263" s="359"/>
      <c r="AD5263" s="359"/>
      <c r="AE5263" s="359"/>
      <c r="AF5263" s="359"/>
      <c r="AG5263" s="359"/>
      <c r="AH5263" s="359"/>
    </row>
    <row r="5264" spans="28:34" x14ac:dyDescent="0.2">
      <c r="AB5264" s="359"/>
      <c r="AC5264" s="359"/>
      <c r="AD5264" s="359"/>
      <c r="AE5264" s="359"/>
      <c r="AF5264" s="359"/>
      <c r="AG5264" s="359"/>
      <c r="AH5264" s="359"/>
    </row>
    <row r="5265" spans="28:34" x14ac:dyDescent="0.2">
      <c r="AB5265" s="359"/>
      <c r="AC5265" s="359"/>
      <c r="AD5265" s="359"/>
      <c r="AE5265" s="359"/>
      <c r="AF5265" s="359"/>
      <c r="AG5265" s="359"/>
      <c r="AH5265" s="359"/>
    </row>
    <row r="5266" spans="28:34" x14ac:dyDescent="0.2">
      <c r="AB5266" s="359"/>
      <c r="AC5266" s="359"/>
      <c r="AD5266" s="359"/>
      <c r="AE5266" s="359"/>
      <c r="AF5266" s="359"/>
      <c r="AG5266" s="359"/>
      <c r="AH5266" s="359"/>
    </row>
    <row r="5267" spans="28:34" x14ac:dyDescent="0.2">
      <c r="AB5267" s="359"/>
      <c r="AC5267" s="359"/>
      <c r="AD5267" s="359"/>
      <c r="AE5267" s="359"/>
      <c r="AF5267" s="359"/>
      <c r="AG5267" s="359"/>
      <c r="AH5267" s="359"/>
    </row>
    <row r="5268" spans="28:34" x14ac:dyDescent="0.2">
      <c r="AB5268" s="359"/>
      <c r="AC5268" s="359"/>
      <c r="AD5268" s="359"/>
      <c r="AE5268" s="359"/>
      <c r="AF5268" s="359"/>
      <c r="AG5268" s="359"/>
      <c r="AH5268" s="359"/>
    </row>
    <row r="5269" spans="28:34" x14ac:dyDescent="0.2">
      <c r="AB5269" s="359"/>
      <c r="AC5269" s="359"/>
      <c r="AD5269" s="359"/>
      <c r="AE5269" s="359"/>
      <c r="AF5269" s="359"/>
      <c r="AG5269" s="359"/>
      <c r="AH5269" s="359"/>
    </row>
    <row r="5270" spans="28:34" x14ac:dyDescent="0.2">
      <c r="AB5270" s="359"/>
      <c r="AC5270" s="359"/>
      <c r="AD5270" s="359"/>
      <c r="AE5270" s="359"/>
      <c r="AF5270" s="359"/>
      <c r="AG5270" s="359"/>
      <c r="AH5270" s="359"/>
    </row>
    <row r="5271" spans="28:34" x14ac:dyDescent="0.2">
      <c r="AB5271" s="359"/>
      <c r="AC5271" s="359"/>
      <c r="AD5271" s="359"/>
      <c r="AE5271" s="359"/>
      <c r="AF5271" s="359"/>
      <c r="AG5271" s="359"/>
      <c r="AH5271" s="359"/>
    </row>
    <row r="5272" spans="28:34" x14ac:dyDescent="0.2">
      <c r="AB5272" s="359"/>
      <c r="AC5272" s="359"/>
      <c r="AD5272" s="359"/>
      <c r="AE5272" s="359"/>
      <c r="AF5272" s="359"/>
      <c r="AG5272" s="359"/>
      <c r="AH5272" s="359"/>
    </row>
    <row r="5273" spans="28:34" x14ac:dyDescent="0.2">
      <c r="AB5273" s="359"/>
      <c r="AC5273" s="359"/>
      <c r="AD5273" s="359"/>
      <c r="AE5273" s="359"/>
      <c r="AF5273" s="359"/>
      <c r="AG5273" s="359"/>
      <c r="AH5273" s="359"/>
    </row>
    <row r="5274" spans="28:34" x14ac:dyDescent="0.2">
      <c r="AB5274" s="359"/>
      <c r="AC5274" s="359"/>
      <c r="AD5274" s="359"/>
      <c r="AE5274" s="359"/>
      <c r="AF5274" s="359"/>
      <c r="AG5274" s="359"/>
      <c r="AH5274" s="359"/>
    </row>
    <row r="5275" spans="28:34" x14ac:dyDescent="0.2">
      <c r="AB5275" s="359"/>
      <c r="AC5275" s="359"/>
      <c r="AD5275" s="359"/>
      <c r="AE5275" s="359"/>
      <c r="AF5275" s="359"/>
      <c r="AG5275" s="359"/>
      <c r="AH5275" s="359"/>
    </row>
    <row r="5276" spans="28:34" x14ac:dyDescent="0.2">
      <c r="AB5276" s="359"/>
      <c r="AC5276" s="359"/>
      <c r="AD5276" s="359"/>
      <c r="AE5276" s="359"/>
      <c r="AF5276" s="359"/>
      <c r="AG5276" s="359"/>
      <c r="AH5276" s="359"/>
    </row>
    <row r="5277" spans="28:34" x14ac:dyDescent="0.2">
      <c r="AB5277" s="359"/>
      <c r="AC5277" s="359"/>
      <c r="AD5277" s="359"/>
      <c r="AE5277" s="359"/>
      <c r="AF5277" s="359"/>
      <c r="AG5277" s="359"/>
      <c r="AH5277" s="359"/>
    </row>
    <row r="5278" spans="28:34" x14ac:dyDescent="0.2">
      <c r="AB5278" s="359"/>
      <c r="AC5278" s="359"/>
      <c r="AD5278" s="359"/>
      <c r="AE5278" s="359"/>
      <c r="AF5278" s="359"/>
      <c r="AG5278" s="359"/>
      <c r="AH5278" s="359"/>
    </row>
    <row r="5279" spans="28:34" x14ac:dyDescent="0.2">
      <c r="AB5279" s="359"/>
      <c r="AC5279" s="359"/>
      <c r="AD5279" s="359"/>
      <c r="AE5279" s="359"/>
      <c r="AF5279" s="359"/>
      <c r="AG5279" s="359"/>
      <c r="AH5279" s="359"/>
    </row>
    <row r="5280" spans="28:34" x14ac:dyDescent="0.2">
      <c r="AB5280" s="359"/>
      <c r="AC5280" s="359"/>
      <c r="AD5280" s="359"/>
      <c r="AE5280" s="359"/>
      <c r="AF5280" s="359"/>
      <c r="AG5280" s="359"/>
      <c r="AH5280" s="359"/>
    </row>
    <row r="5281" spans="28:34" x14ac:dyDescent="0.2">
      <c r="AB5281" s="359"/>
      <c r="AC5281" s="359"/>
      <c r="AD5281" s="359"/>
      <c r="AE5281" s="359"/>
      <c r="AF5281" s="359"/>
      <c r="AG5281" s="359"/>
      <c r="AH5281" s="359"/>
    </row>
    <row r="5282" spans="28:34" x14ac:dyDescent="0.2">
      <c r="AB5282" s="359"/>
      <c r="AC5282" s="359"/>
      <c r="AD5282" s="359"/>
      <c r="AE5282" s="359"/>
      <c r="AF5282" s="359"/>
      <c r="AG5282" s="359"/>
      <c r="AH5282" s="359"/>
    </row>
    <row r="5283" spans="28:34" x14ac:dyDescent="0.2">
      <c r="AB5283" s="359"/>
      <c r="AC5283" s="359"/>
      <c r="AD5283" s="359"/>
      <c r="AE5283" s="359"/>
      <c r="AF5283" s="359"/>
      <c r="AG5283" s="359"/>
      <c r="AH5283" s="359"/>
    </row>
    <row r="5284" spans="28:34" x14ac:dyDescent="0.2">
      <c r="AB5284" s="359"/>
      <c r="AC5284" s="359"/>
      <c r="AD5284" s="359"/>
      <c r="AE5284" s="359"/>
      <c r="AF5284" s="359"/>
      <c r="AG5284" s="359"/>
      <c r="AH5284" s="359"/>
    </row>
    <row r="5285" spans="28:34" x14ac:dyDescent="0.2">
      <c r="AB5285" s="359"/>
      <c r="AC5285" s="359"/>
      <c r="AD5285" s="359"/>
      <c r="AE5285" s="359"/>
      <c r="AF5285" s="359"/>
      <c r="AG5285" s="359"/>
      <c r="AH5285" s="359"/>
    </row>
    <row r="5286" spans="28:34" x14ac:dyDescent="0.2">
      <c r="AB5286" s="359"/>
      <c r="AC5286" s="359"/>
      <c r="AD5286" s="359"/>
      <c r="AE5286" s="359"/>
      <c r="AF5286" s="359"/>
      <c r="AG5286" s="359"/>
      <c r="AH5286" s="359"/>
    </row>
    <row r="5287" spans="28:34" x14ac:dyDescent="0.2">
      <c r="AB5287" s="359"/>
      <c r="AC5287" s="359"/>
      <c r="AD5287" s="359"/>
      <c r="AE5287" s="359"/>
      <c r="AF5287" s="359"/>
      <c r="AG5287" s="359"/>
      <c r="AH5287" s="359"/>
    </row>
    <row r="5288" spans="28:34" x14ac:dyDescent="0.2">
      <c r="AB5288" s="359"/>
      <c r="AC5288" s="359"/>
      <c r="AD5288" s="359"/>
      <c r="AE5288" s="359"/>
      <c r="AF5288" s="359"/>
      <c r="AG5288" s="359"/>
      <c r="AH5288" s="359"/>
    </row>
    <row r="5289" spans="28:34" x14ac:dyDescent="0.2">
      <c r="AB5289" s="359"/>
      <c r="AC5289" s="359"/>
      <c r="AD5289" s="359"/>
      <c r="AE5289" s="359"/>
      <c r="AF5289" s="359"/>
      <c r="AG5289" s="359"/>
      <c r="AH5289" s="359"/>
    </row>
    <row r="5290" spans="28:34" x14ac:dyDescent="0.2">
      <c r="AB5290" s="359"/>
      <c r="AC5290" s="359"/>
      <c r="AD5290" s="359"/>
      <c r="AE5290" s="359"/>
      <c r="AF5290" s="359"/>
      <c r="AG5290" s="359"/>
      <c r="AH5290" s="359"/>
    </row>
    <row r="5291" spans="28:34" x14ac:dyDescent="0.2">
      <c r="AB5291" s="359"/>
      <c r="AC5291" s="359"/>
      <c r="AD5291" s="359"/>
      <c r="AE5291" s="359"/>
      <c r="AF5291" s="359"/>
      <c r="AG5291" s="359"/>
      <c r="AH5291" s="359"/>
    </row>
    <row r="5292" spans="28:34" x14ac:dyDescent="0.2">
      <c r="AB5292" s="359"/>
      <c r="AC5292" s="359"/>
      <c r="AD5292" s="359"/>
      <c r="AE5292" s="359"/>
      <c r="AF5292" s="359"/>
      <c r="AG5292" s="359"/>
      <c r="AH5292" s="359"/>
    </row>
    <row r="5293" spans="28:34" x14ac:dyDescent="0.2">
      <c r="AB5293" s="359"/>
      <c r="AC5293" s="359"/>
      <c r="AD5293" s="359"/>
      <c r="AE5293" s="359"/>
      <c r="AF5293" s="359"/>
      <c r="AG5293" s="359"/>
      <c r="AH5293" s="359"/>
    </row>
    <row r="5294" spans="28:34" x14ac:dyDescent="0.2">
      <c r="AB5294" s="359"/>
      <c r="AC5294" s="359"/>
      <c r="AD5294" s="359"/>
      <c r="AE5294" s="359"/>
      <c r="AF5294" s="359"/>
      <c r="AG5294" s="359"/>
      <c r="AH5294" s="359"/>
    </row>
    <row r="5295" spans="28:34" x14ac:dyDescent="0.2">
      <c r="AB5295" s="359"/>
      <c r="AC5295" s="359"/>
      <c r="AD5295" s="359"/>
      <c r="AE5295" s="359"/>
      <c r="AF5295" s="359"/>
      <c r="AG5295" s="359"/>
      <c r="AH5295" s="359"/>
    </row>
    <row r="5296" spans="28:34" x14ac:dyDescent="0.2">
      <c r="AB5296" s="359"/>
      <c r="AC5296" s="359"/>
      <c r="AD5296" s="359"/>
      <c r="AE5296" s="359"/>
      <c r="AF5296" s="359"/>
      <c r="AG5296" s="359"/>
      <c r="AH5296" s="359"/>
    </row>
    <row r="5297" spans="28:34" x14ac:dyDescent="0.2">
      <c r="AB5297" s="359"/>
      <c r="AC5297" s="359"/>
      <c r="AD5297" s="359"/>
      <c r="AE5297" s="359"/>
      <c r="AF5297" s="359"/>
      <c r="AG5297" s="359"/>
      <c r="AH5297" s="359"/>
    </row>
    <row r="5298" spans="28:34" x14ac:dyDescent="0.2">
      <c r="AB5298" s="359"/>
      <c r="AC5298" s="359"/>
      <c r="AD5298" s="359"/>
      <c r="AE5298" s="359"/>
      <c r="AF5298" s="359"/>
      <c r="AG5298" s="359"/>
      <c r="AH5298" s="359"/>
    </row>
    <row r="5299" spans="28:34" x14ac:dyDescent="0.2">
      <c r="AB5299" s="359"/>
      <c r="AC5299" s="359"/>
      <c r="AD5299" s="359"/>
      <c r="AE5299" s="359"/>
      <c r="AF5299" s="359"/>
      <c r="AG5299" s="359"/>
      <c r="AH5299" s="359"/>
    </row>
    <row r="5300" spans="28:34" x14ac:dyDescent="0.2">
      <c r="AB5300" s="359"/>
      <c r="AC5300" s="359"/>
      <c r="AD5300" s="359"/>
      <c r="AE5300" s="359"/>
      <c r="AF5300" s="359"/>
      <c r="AG5300" s="359"/>
      <c r="AH5300" s="359"/>
    </row>
    <row r="5301" spans="28:34" x14ac:dyDescent="0.2">
      <c r="AB5301" s="359"/>
      <c r="AC5301" s="359"/>
      <c r="AD5301" s="359"/>
      <c r="AE5301" s="359"/>
      <c r="AF5301" s="359"/>
      <c r="AG5301" s="359"/>
      <c r="AH5301" s="359"/>
    </row>
    <row r="5302" spans="28:34" x14ac:dyDescent="0.2">
      <c r="AB5302" s="359"/>
      <c r="AC5302" s="359"/>
      <c r="AD5302" s="359"/>
      <c r="AE5302" s="359"/>
      <c r="AF5302" s="359"/>
      <c r="AG5302" s="359"/>
      <c r="AH5302" s="359"/>
    </row>
    <row r="5303" spans="28:34" x14ac:dyDescent="0.2">
      <c r="AB5303" s="359"/>
      <c r="AC5303" s="359"/>
      <c r="AD5303" s="359"/>
      <c r="AE5303" s="359"/>
      <c r="AF5303" s="359"/>
      <c r="AG5303" s="359"/>
      <c r="AH5303" s="359"/>
    </row>
    <row r="5304" spans="28:34" x14ac:dyDescent="0.2">
      <c r="AB5304" s="359"/>
      <c r="AC5304" s="359"/>
      <c r="AD5304" s="359"/>
      <c r="AE5304" s="359"/>
      <c r="AF5304" s="359"/>
      <c r="AG5304" s="359"/>
      <c r="AH5304" s="359"/>
    </row>
    <row r="5305" spans="28:34" x14ac:dyDescent="0.2">
      <c r="AB5305" s="359"/>
      <c r="AC5305" s="359"/>
      <c r="AD5305" s="359"/>
      <c r="AE5305" s="359"/>
      <c r="AF5305" s="359"/>
      <c r="AG5305" s="359"/>
      <c r="AH5305" s="359"/>
    </row>
    <row r="5306" spans="28:34" x14ac:dyDescent="0.2">
      <c r="AB5306" s="359"/>
      <c r="AC5306" s="359"/>
      <c r="AD5306" s="359"/>
      <c r="AE5306" s="359"/>
      <c r="AF5306" s="359"/>
      <c r="AG5306" s="359"/>
      <c r="AH5306" s="359"/>
    </row>
    <row r="5307" spans="28:34" x14ac:dyDescent="0.2">
      <c r="AB5307" s="359"/>
      <c r="AC5307" s="359"/>
      <c r="AD5307" s="359"/>
      <c r="AE5307" s="359"/>
      <c r="AF5307" s="359"/>
      <c r="AG5307" s="359"/>
      <c r="AH5307" s="359"/>
    </row>
    <row r="5308" spans="28:34" x14ac:dyDescent="0.2">
      <c r="AB5308" s="359"/>
      <c r="AC5308" s="359"/>
      <c r="AD5308" s="359"/>
      <c r="AE5308" s="359"/>
      <c r="AF5308" s="359"/>
      <c r="AG5308" s="359"/>
      <c r="AH5308" s="359"/>
    </row>
    <row r="5309" spans="28:34" x14ac:dyDescent="0.2">
      <c r="AB5309" s="359"/>
      <c r="AC5309" s="359"/>
      <c r="AD5309" s="359"/>
      <c r="AE5309" s="359"/>
      <c r="AF5309" s="359"/>
      <c r="AG5309" s="359"/>
      <c r="AH5309" s="359"/>
    </row>
    <row r="5310" spans="28:34" x14ac:dyDescent="0.2">
      <c r="AB5310" s="359"/>
      <c r="AC5310" s="359"/>
      <c r="AD5310" s="359"/>
      <c r="AE5310" s="359"/>
      <c r="AF5310" s="359"/>
      <c r="AG5310" s="359"/>
      <c r="AH5310" s="359"/>
    </row>
    <row r="5311" spans="28:34" x14ac:dyDescent="0.2">
      <c r="AB5311" s="359"/>
      <c r="AC5311" s="359"/>
      <c r="AD5311" s="359"/>
      <c r="AE5311" s="359"/>
      <c r="AF5311" s="359"/>
      <c r="AG5311" s="359"/>
      <c r="AH5311" s="359"/>
    </row>
    <row r="5312" spans="28:34" x14ac:dyDescent="0.2">
      <c r="AB5312" s="359"/>
      <c r="AC5312" s="359"/>
      <c r="AD5312" s="359"/>
      <c r="AE5312" s="359"/>
      <c r="AF5312" s="359"/>
      <c r="AG5312" s="359"/>
      <c r="AH5312" s="359"/>
    </row>
    <row r="5313" spans="28:34" x14ac:dyDescent="0.2">
      <c r="AB5313" s="359"/>
      <c r="AC5313" s="359"/>
      <c r="AD5313" s="359"/>
      <c r="AE5313" s="359"/>
      <c r="AF5313" s="359"/>
      <c r="AG5313" s="359"/>
      <c r="AH5313" s="359"/>
    </row>
    <row r="5314" spans="28:34" x14ac:dyDescent="0.2">
      <c r="AB5314" s="359"/>
      <c r="AC5314" s="359"/>
      <c r="AD5314" s="359"/>
      <c r="AE5314" s="359"/>
      <c r="AF5314" s="359"/>
      <c r="AG5314" s="359"/>
      <c r="AH5314" s="359"/>
    </row>
    <row r="5315" spans="28:34" x14ac:dyDescent="0.2">
      <c r="AB5315" s="359"/>
      <c r="AC5315" s="359"/>
      <c r="AD5315" s="359"/>
      <c r="AE5315" s="359"/>
      <c r="AF5315" s="359"/>
      <c r="AG5315" s="359"/>
      <c r="AH5315" s="359"/>
    </row>
    <row r="5316" spans="28:34" x14ac:dyDescent="0.2">
      <c r="AB5316" s="359"/>
      <c r="AC5316" s="359"/>
      <c r="AD5316" s="359"/>
      <c r="AE5316" s="359"/>
      <c r="AF5316" s="359"/>
      <c r="AG5316" s="359"/>
      <c r="AH5316" s="359"/>
    </row>
    <row r="5317" spans="28:34" x14ac:dyDescent="0.2">
      <c r="AB5317" s="359"/>
      <c r="AC5317" s="359"/>
      <c r="AD5317" s="359"/>
      <c r="AE5317" s="359"/>
      <c r="AF5317" s="359"/>
      <c r="AG5317" s="359"/>
      <c r="AH5317" s="359"/>
    </row>
    <row r="5318" spans="28:34" x14ac:dyDescent="0.2">
      <c r="AB5318" s="359"/>
      <c r="AC5318" s="359"/>
      <c r="AD5318" s="359"/>
      <c r="AE5318" s="359"/>
      <c r="AF5318" s="359"/>
      <c r="AG5318" s="359"/>
      <c r="AH5318" s="359"/>
    </row>
    <row r="5319" spans="28:34" x14ac:dyDescent="0.2">
      <c r="AB5319" s="359"/>
      <c r="AC5319" s="359"/>
      <c r="AD5319" s="359"/>
      <c r="AE5319" s="359"/>
      <c r="AF5319" s="359"/>
      <c r="AG5319" s="359"/>
      <c r="AH5319" s="359"/>
    </row>
    <row r="5320" spans="28:34" x14ac:dyDescent="0.2">
      <c r="AB5320" s="359"/>
      <c r="AC5320" s="359"/>
      <c r="AD5320" s="359"/>
      <c r="AE5320" s="359"/>
      <c r="AF5320" s="359"/>
      <c r="AG5320" s="359"/>
      <c r="AH5320" s="359"/>
    </row>
    <row r="5321" spans="28:34" x14ac:dyDescent="0.2">
      <c r="AB5321" s="359"/>
      <c r="AC5321" s="359"/>
      <c r="AD5321" s="359"/>
      <c r="AE5321" s="359"/>
      <c r="AF5321" s="359"/>
      <c r="AG5321" s="359"/>
      <c r="AH5321" s="359"/>
    </row>
    <row r="5322" spans="28:34" x14ac:dyDescent="0.2">
      <c r="AB5322" s="359"/>
      <c r="AC5322" s="359"/>
      <c r="AD5322" s="359"/>
      <c r="AE5322" s="359"/>
      <c r="AF5322" s="359"/>
      <c r="AG5322" s="359"/>
      <c r="AH5322" s="359"/>
    </row>
    <row r="5323" spans="28:34" x14ac:dyDescent="0.2">
      <c r="AB5323" s="359"/>
      <c r="AC5323" s="359"/>
      <c r="AD5323" s="359"/>
      <c r="AE5323" s="359"/>
      <c r="AF5323" s="359"/>
      <c r="AG5323" s="359"/>
      <c r="AH5323" s="359"/>
    </row>
    <row r="5324" spans="28:34" x14ac:dyDescent="0.2">
      <c r="AB5324" s="359"/>
      <c r="AC5324" s="359"/>
      <c r="AD5324" s="359"/>
      <c r="AE5324" s="359"/>
      <c r="AF5324" s="359"/>
      <c r="AG5324" s="359"/>
      <c r="AH5324" s="359"/>
    </row>
    <row r="5325" spans="28:34" x14ac:dyDescent="0.2">
      <c r="AB5325" s="359"/>
      <c r="AC5325" s="359"/>
      <c r="AD5325" s="359"/>
      <c r="AE5325" s="359"/>
      <c r="AF5325" s="359"/>
      <c r="AG5325" s="359"/>
      <c r="AH5325" s="359"/>
    </row>
    <row r="5326" spans="28:34" x14ac:dyDescent="0.2">
      <c r="AB5326" s="359"/>
      <c r="AC5326" s="359"/>
      <c r="AD5326" s="359"/>
      <c r="AE5326" s="359"/>
      <c r="AF5326" s="359"/>
      <c r="AG5326" s="359"/>
      <c r="AH5326" s="359"/>
    </row>
    <row r="5327" spans="28:34" x14ac:dyDescent="0.2">
      <c r="AB5327" s="359"/>
      <c r="AC5327" s="359"/>
      <c r="AD5327" s="359"/>
      <c r="AE5327" s="359"/>
      <c r="AF5327" s="359"/>
      <c r="AG5327" s="359"/>
      <c r="AH5327" s="359"/>
    </row>
    <row r="5328" spans="28:34" x14ac:dyDescent="0.2">
      <c r="AB5328" s="359"/>
      <c r="AC5328" s="359"/>
      <c r="AD5328" s="359"/>
      <c r="AE5328" s="359"/>
      <c r="AF5328" s="359"/>
      <c r="AG5328" s="359"/>
      <c r="AH5328" s="359"/>
    </row>
    <row r="5329" spans="28:34" x14ac:dyDescent="0.2">
      <c r="AB5329" s="359"/>
      <c r="AC5329" s="359"/>
      <c r="AD5329" s="359"/>
      <c r="AE5329" s="359"/>
      <c r="AF5329" s="359"/>
      <c r="AG5329" s="359"/>
      <c r="AH5329" s="359"/>
    </row>
    <row r="5330" spans="28:34" x14ac:dyDescent="0.2">
      <c r="AB5330" s="359"/>
      <c r="AC5330" s="359"/>
      <c r="AD5330" s="359"/>
      <c r="AE5330" s="359"/>
      <c r="AF5330" s="359"/>
      <c r="AG5330" s="359"/>
      <c r="AH5330" s="359"/>
    </row>
    <row r="5331" spans="28:34" x14ac:dyDescent="0.2">
      <c r="AB5331" s="359"/>
      <c r="AC5331" s="359"/>
      <c r="AD5331" s="359"/>
      <c r="AE5331" s="359"/>
      <c r="AF5331" s="359"/>
      <c r="AG5331" s="359"/>
      <c r="AH5331" s="359"/>
    </row>
    <row r="5332" spans="28:34" x14ac:dyDescent="0.2">
      <c r="AB5332" s="359"/>
      <c r="AC5332" s="359"/>
      <c r="AD5332" s="359"/>
      <c r="AE5332" s="359"/>
      <c r="AF5332" s="359"/>
      <c r="AG5332" s="359"/>
      <c r="AH5332" s="359"/>
    </row>
    <row r="5333" spans="28:34" x14ac:dyDescent="0.2">
      <c r="AB5333" s="359"/>
      <c r="AC5333" s="359"/>
      <c r="AD5333" s="359"/>
      <c r="AE5333" s="359"/>
      <c r="AF5333" s="359"/>
      <c r="AG5333" s="359"/>
      <c r="AH5333" s="359"/>
    </row>
    <row r="5334" spans="28:34" x14ac:dyDescent="0.2">
      <c r="AB5334" s="359"/>
      <c r="AC5334" s="359"/>
      <c r="AD5334" s="359"/>
      <c r="AE5334" s="359"/>
      <c r="AF5334" s="359"/>
      <c r="AG5334" s="359"/>
      <c r="AH5334" s="359"/>
    </row>
    <row r="5335" spans="28:34" x14ac:dyDescent="0.2">
      <c r="AB5335" s="359"/>
      <c r="AC5335" s="359"/>
      <c r="AD5335" s="359"/>
      <c r="AE5335" s="359"/>
      <c r="AF5335" s="359"/>
      <c r="AG5335" s="359"/>
      <c r="AH5335" s="359"/>
    </row>
    <row r="5336" spans="28:34" x14ac:dyDescent="0.2">
      <c r="AB5336" s="359"/>
      <c r="AC5336" s="359"/>
      <c r="AD5336" s="359"/>
      <c r="AE5336" s="359"/>
      <c r="AF5336" s="359"/>
      <c r="AG5336" s="359"/>
      <c r="AH5336" s="359"/>
    </row>
    <row r="5337" spans="28:34" x14ac:dyDescent="0.2">
      <c r="AB5337" s="359"/>
      <c r="AC5337" s="359"/>
      <c r="AD5337" s="359"/>
      <c r="AE5337" s="359"/>
      <c r="AF5337" s="359"/>
      <c r="AG5337" s="359"/>
      <c r="AH5337" s="359"/>
    </row>
    <row r="5338" spans="28:34" x14ac:dyDescent="0.2">
      <c r="AB5338" s="359"/>
      <c r="AC5338" s="359"/>
      <c r="AD5338" s="359"/>
      <c r="AE5338" s="359"/>
      <c r="AF5338" s="359"/>
      <c r="AG5338" s="359"/>
      <c r="AH5338" s="359"/>
    </row>
    <row r="5339" spans="28:34" x14ac:dyDescent="0.2">
      <c r="AB5339" s="359"/>
      <c r="AC5339" s="359"/>
      <c r="AD5339" s="359"/>
      <c r="AE5339" s="359"/>
      <c r="AF5339" s="359"/>
      <c r="AG5339" s="359"/>
      <c r="AH5339" s="359"/>
    </row>
    <row r="5340" spans="28:34" x14ac:dyDescent="0.2">
      <c r="AB5340" s="359"/>
      <c r="AC5340" s="359"/>
      <c r="AD5340" s="359"/>
      <c r="AE5340" s="359"/>
      <c r="AF5340" s="359"/>
      <c r="AG5340" s="359"/>
      <c r="AH5340" s="359"/>
    </row>
    <row r="5341" spans="28:34" x14ac:dyDescent="0.2">
      <c r="AB5341" s="359"/>
      <c r="AC5341" s="359"/>
      <c r="AD5341" s="359"/>
      <c r="AE5341" s="359"/>
      <c r="AF5341" s="359"/>
      <c r="AG5341" s="359"/>
      <c r="AH5341" s="359"/>
    </row>
    <row r="5342" spans="28:34" x14ac:dyDescent="0.2">
      <c r="AB5342" s="359"/>
      <c r="AC5342" s="359"/>
      <c r="AD5342" s="359"/>
      <c r="AE5342" s="359"/>
      <c r="AF5342" s="359"/>
      <c r="AG5342" s="359"/>
      <c r="AH5342" s="359"/>
    </row>
    <row r="5343" spans="28:34" x14ac:dyDescent="0.2">
      <c r="AB5343" s="359"/>
      <c r="AC5343" s="359"/>
      <c r="AD5343" s="359"/>
      <c r="AE5343" s="359"/>
      <c r="AF5343" s="359"/>
      <c r="AG5343" s="359"/>
      <c r="AH5343" s="359"/>
    </row>
    <row r="5344" spans="28:34" x14ac:dyDescent="0.2">
      <c r="AB5344" s="359"/>
      <c r="AC5344" s="359"/>
      <c r="AD5344" s="359"/>
      <c r="AE5344" s="359"/>
      <c r="AF5344" s="359"/>
      <c r="AG5344" s="359"/>
      <c r="AH5344" s="359"/>
    </row>
    <row r="5345" spans="28:34" x14ac:dyDescent="0.2">
      <c r="AB5345" s="359"/>
      <c r="AC5345" s="359"/>
      <c r="AD5345" s="359"/>
      <c r="AE5345" s="359"/>
      <c r="AF5345" s="359"/>
      <c r="AG5345" s="359"/>
      <c r="AH5345" s="359"/>
    </row>
    <row r="5346" spans="28:34" x14ac:dyDescent="0.2">
      <c r="AB5346" s="359"/>
      <c r="AC5346" s="359"/>
      <c r="AD5346" s="359"/>
      <c r="AE5346" s="359"/>
      <c r="AF5346" s="359"/>
      <c r="AG5346" s="359"/>
      <c r="AH5346" s="359"/>
    </row>
    <row r="5347" spans="28:34" x14ac:dyDescent="0.2">
      <c r="AB5347" s="359"/>
      <c r="AC5347" s="359"/>
      <c r="AD5347" s="359"/>
      <c r="AE5347" s="359"/>
      <c r="AF5347" s="359"/>
      <c r="AG5347" s="359"/>
      <c r="AH5347" s="359"/>
    </row>
    <row r="5348" spans="28:34" x14ac:dyDescent="0.2">
      <c r="AB5348" s="359"/>
      <c r="AC5348" s="359"/>
      <c r="AD5348" s="359"/>
      <c r="AE5348" s="359"/>
      <c r="AF5348" s="359"/>
      <c r="AG5348" s="359"/>
      <c r="AH5348" s="359"/>
    </row>
    <row r="5349" spans="28:34" x14ac:dyDescent="0.2">
      <c r="AB5349" s="359"/>
      <c r="AC5349" s="359"/>
      <c r="AD5349" s="359"/>
      <c r="AE5349" s="359"/>
      <c r="AF5349" s="359"/>
      <c r="AG5349" s="359"/>
      <c r="AH5349" s="359"/>
    </row>
    <row r="5350" spans="28:34" x14ac:dyDescent="0.2">
      <c r="AB5350" s="359"/>
      <c r="AC5350" s="359"/>
      <c r="AD5350" s="359"/>
      <c r="AE5350" s="359"/>
      <c r="AF5350" s="359"/>
      <c r="AG5350" s="359"/>
      <c r="AH5350" s="359"/>
    </row>
    <row r="5351" spans="28:34" x14ac:dyDescent="0.2">
      <c r="AB5351" s="359"/>
      <c r="AC5351" s="359"/>
      <c r="AD5351" s="359"/>
      <c r="AE5351" s="359"/>
      <c r="AF5351" s="359"/>
      <c r="AG5351" s="359"/>
      <c r="AH5351" s="359"/>
    </row>
    <row r="5352" spans="28:34" x14ac:dyDescent="0.2">
      <c r="AB5352" s="359"/>
      <c r="AC5352" s="359"/>
      <c r="AD5352" s="359"/>
      <c r="AE5352" s="359"/>
      <c r="AF5352" s="359"/>
      <c r="AG5352" s="359"/>
      <c r="AH5352" s="359"/>
    </row>
    <row r="5353" spans="28:34" x14ac:dyDescent="0.2">
      <c r="AB5353" s="359"/>
      <c r="AC5353" s="359"/>
      <c r="AD5353" s="359"/>
      <c r="AE5353" s="359"/>
      <c r="AF5353" s="359"/>
      <c r="AG5353" s="359"/>
      <c r="AH5353" s="359"/>
    </row>
    <row r="5354" spans="28:34" x14ac:dyDescent="0.2">
      <c r="AB5354" s="359"/>
      <c r="AC5354" s="359"/>
      <c r="AD5354" s="359"/>
      <c r="AE5354" s="359"/>
      <c r="AF5354" s="359"/>
      <c r="AG5354" s="359"/>
      <c r="AH5354" s="359"/>
    </row>
    <row r="5355" spans="28:34" x14ac:dyDescent="0.2">
      <c r="AB5355" s="359"/>
      <c r="AC5355" s="359"/>
      <c r="AD5355" s="359"/>
      <c r="AE5355" s="359"/>
      <c r="AF5355" s="359"/>
      <c r="AG5355" s="359"/>
      <c r="AH5355" s="359"/>
    </row>
    <row r="5356" spans="28:34" x14ac:dyDescent="0.2">
      <c r="AB5356" s="359"/>
      <c r="AC5356" s="359"/>
      <c r="AD5356" s="359"/>
      <c r="AE5356" s="359"/>
      <c r="AF5356" s="359"/>
      <c r="AG5356" s="359"/>
      <c r="AH5356" s="359"/>
    </row>
    <row r="5357" spans="28:34" x14ac:dyDescent="0.2">
      <c r="AB5357" s="359"/>
      <c r="AC5357" s="359"/>
      <c r="AD5357" s="359"/>
      <c r="AE5357" s="359"/>
      <c r="AF5357" s="359"/>
      <c r="AG5357" s="359"/>
      <c r="AH5357" s="359"/>
    </row>
    <row r="5358" spans="28:34" x14ac:dyDescent="0.2">
      <c r="AB5358" s="359"/>
      <c r="AC5358" s="359"/>
      <c r="AD5358" s="359"/>
      <c r="AE5358" s="359"/>
      <c r="AF5358" s="359"/>
      <c r="AG5358" s="359"/>
      <c r="AH5358" s="359"/>
    </row>
    <row r="5359" spans="28:34" x14ac:dyDescent="0.2">
      <c r="AB5359" s="359"/>
      <c r="AC5359" s="359"/>
      <c r="AD5359" s="359"/>
      <c r="AE5359" s="359"/>
      <c r="AF5359" s="359"/>
      <c r="AG5359" s="359"/>
      <c r="AH5359" s="359"/>
    </row>
    <row r="5360" spans="28:34" x14ac:dyDescent="0.2">
      <c r="AB5360" s="359"/>
      <c r="AC5360" s="359"/>
      <c r="AD5360" s="359"/>
      <c r="AE5360" s="359"/>
      <c r="AF5360" s="359"/>
      <c r="AG5360" s="359"/>
      <c r="AH5360" s="359"/>
    </row>
    <row r="5361" spans="28:34" x14ac:dyDescent="0.2">
      <c r="AB5361" s="359"/>
      <c r="AC5361" s="359"/>
      <c r="AD5361" s="359"/>
      <c r="AE5361" s="359"/>
      <c r="AF5361" s="359"/>
      <c r="AG5361" s="359"/>
      <c r="AH5361" s="359"/>
    </row>
    <row r="5362" spans="28:34" x14ac:dyDescent="0.2">
      <c r="AB5362" s="359"/>
      <c r="AC5362" s="359"/>
      <c r="AD5362" s="359"/>
      <c r="AE5362" s="359"/>
      <c r="AF5362" s="359"/>
      <c r="AG5362" s="359"/>
      <c r="AH5362" s="359"/>
    </row>
    <row r="5363" spans="28:34" x14ac:dyDescent="0.2">
      <c r="AB5363" s="359"/>
      <c r="AC5363" s="359"/>
      <c r="AD5363" s="359"/>
      <c r="AE5363" s="359"/>
      <c r="AF5363" s="359"/>
      <c r="AG5363" s="359"/>
      <c r="AH5363" s="359"/>
    </row>
    <row r="5364" spans="28:34" x14ac:dyDescent="0.2">
      <c r="AB5364" s="359"/>
      <c r="AC5364" s="359"/>
      <c r="AD5364" s="359"/>
      <c r="AE5364" s="359"/>
      <c r="AF5364" s="359"/>
      <c r="AG5364" s="359"/>
      <c r="AH5364" s="359"/>
    </row>
    <row r="5365" spans="28:34" x14ac:dyDescent="0.2">
      <c r="AB5365" s="359"/>
      <c r="AC5365" s="359"/>
      <c r="AD5365" s="359"/>
      <c r="AE5365" s="359"/>
      <c r="AF5365" s="359"/>
      <c r="AG5365" s="359"/>
      <c r="AH5365" s="359"/>
    </row>
    <row r="5366" spans="28:34" x14ac:dyDescent="0.2">
      <c r="AB5366" s="359"/>
      <c r="AC5366" s="359"/>
      <c r="AD5366" s="359"/>
      <c r="AE5366" s="359"/>
      <c r="AF5366" s="359"/>
      <c r="AG5366" s="359"/>
      <c r="AH5366" s="359"/>
    </row>
    <row r="5367" spans="28:34" x14ac:dyDescent="0.2">
      <c r="AB5367" s="359"/>
      <c r="AC5367" s="359"/>
      <c r="AD5367" s="359"/>
      <c r="AE5367" s="359"/>
      <c r="AF5367" s="359"/>
      <c r="AG5367" s="359"/>
      <c r="AH5367" s="359"/>
    </row>
    <row r="5368" spans="28:34" x14ac:dyDescent="0.2">
      <c r="AB5368" s="359"/>
      <c r="AC5368" s="359"/>
      <c r="AD5368" s="359"/>
      <c r="AE5368" s="359"/>
      <c r="AF5368" s="359"/>
      <c r="AG5368" s="359"/>
      <c r="AH5368" s="359"/>
    </row>
    <row r="5369" spans="28:34" x14ac:dyDescent="0.2">
      <c r="AB5369" s="359"/>
      <c r="AC5369" s="359"/>
      <c r="AD5369" s="359"/>
      <c r="AE5369" s="359"/>
      <c r="AF5369" s="359"/>
      <c r="AG5369" s="359"/>
      <c r="AH5369" s="359"/>
    </row>
    <row r="5370" spans="28:34" x14ac:dyDescent="0.2">
      <c r="AB5370" s="359"/>
      <c r="AC5370" s="359"/>
      <c r="AD5370" s="359"/>
      <c r="AE5370" s="359"/>
      <c r="AF5370" s="359"/>
      <c r="AG5370" s="359"/>
      <c r="AH5370" s="359"/>
    </row>
    <row r="5371" spans="28:34" x14ac:dyDescent="0.2">
      <c r="AB5371" s="359"/>
      <c r="AC5371" s="359"/>
      <c r="AD5371" s="359"/>
      <c r="AE5371" s="359"/>
      <c r="AF5371" s="359"/>
      <c r="AG5371" s="359"/>
      <c r="AH5371" s="359"/>
    </row>
    <row r="5372" spans="28:34" x14ac:dyDescent="0.2">
      <c r="AB5372" s="359"/>
      <c r="AC5372" s="359"/>
      <c r="AD5372" s="359"/>
      <c r="AE5372" s="359"/>
      <c r="AF5372" s="359"/>
      <c r="AG5372" s="359"/>
      <c r="AH5372" s="359"/>
    </row>
    <row r="5373" spans="28:34" x14ac:dyDescent="0.2">
      <c r="AB5373" s="359"/>
      <c r="AC5373" s="359"/>
      <c r="AD5373" s="359"/>
      <c r="AE5373" s="359"/>
      <c r="AF5373" s="359"/>
      <c r="AG5373" s="359"/>
      <c r="AH5373" s="359"/>
    </row>
    <row r="5374" spans="28:34" x14ac:dyDescent="0.2">
      <c r="AB5374" s="359"/>
      <c r="AC5374" s="359"/>
      <c r="AD5374" s="359"/>
      <c r="AE5374" s="359"/>
      <c r="AF5374" s="359"/>
      <c r="AG5374" s="359"/>
      <c r="AH5374" s="359"/>
    </row>
    <row r="5375" spans="28:34" x14ac:dyDescent="0.2">
      <c r="AB5375" s="359"/>
      <c r="AC5375" s="359"/>
      <c r="AD5375" s="359"/>
      <c r="AE5375" s="359"/>
      <c r="AF5375" s="359"/>
      <c r="AG5375" s="359"/>
      <c r="AH5375" s="359"/>
    </row>
    <row r="5376" spans="28:34" x14ac:dyDescent="0.2">
      <c r="AB5376" s="359"/>
      <c r="AC5376" s="359"/>
      <c r="AD5376" s="359"/>
      <c r="AE5376" s="359"/>
      <c r="AF5376" s="359"/>
      <c r="AG5376" s="359"/>
      <c r="AH5376" s="359"/>
    </row>
    <row r="5377" spans="28:34" x14ac:dyDescent="0.2">
      <c r="AB5377" s="359"/>
      <c r="AC5377" s="359"/>
      <c r="AD5377" s="359"/>
      <c r="AE5377" s="359"/>
      <c r="AF5377" s="359"/>
      <c r="AG5377" s="359"/>
      <c r="AH5377" s="359"/>
    </row>
    <row r="5378" spans="28:34" x14ac:dyDescent="0.2">
      <c r="AB5378" s="359"/>
      <c r="AC5378" s="359"/>
      <c r="AD5378" s="359"/>
      <c r="AE5378" s="359"/>
      <c r="AF5378" s="359"/>
      <c r="AG5378" s="359"/>
      <c r="AH5378" s="359"/>
    </row>
    <row r="5379" spans="28:34" x14ac:dyDescent="0.2">
      <c r="AB5379" s="359"/>
      <c r="AC5379" s="359"/>
      <c r="AD5379" s="359"/>
      <c r="AE5379" s="359"/>
      <c r="AF5379" s="359"/>
      <c r="AG5379" s="359"/>
      <c r="AH5379" s="359"/>
    </row>
    <row r="5380" spans="28:34" x14ac:dyDescent="0.2">
      <c r="AB5380" s="359"/>
      <c r="AC5380" s="359"/>
      <c r="AD5380" s="359"/>
      <c r="AE5380" s="359"/>
      <c r="AF5380" s="359"/>
      <c r="AG5380" s="359"/>
      <c r="AH5380" s="359"/>
    </row>
    <row r="5381" spans="28:34" x14ac:dyDescent="0.2">
      <c r="AB5381" s="359"/>
      <c r="AC5381" s="359"/>
      <c r="AD5381" s="359"/>
      <c r="AE5381" s="359"/>
      <c r="AF5381" s="359"/>
      <c r="AG5381" s="359"/>
      <c r="AH5381" s="359"/>
    </row>
    <row r="5382" spans="28:34" x14ac:dyDescent="0.2">
      <c r="AB5382" s="359"/>
      <c r="AC5382" s="359"/>
      <c r="AD5382" s="359"/>
      <c r="AE5382" s="359"/>
      <c r="AF5382" s="359"/>
      <c r="AG5382" s="359"/>
      <c r="AH5382" s="359"/>
    </row>
    <row r="5383" spans="28:34" x14ac:dyDescent="0.2">
      <c r="AB5383" s="359"/>
      <c r="AC5383" s="359"/>
      <c r="AD5383" s="359"/>
      <c r="AE5383" s="359"/>
      <c r="AF5383" s="359"/>
      <c r="AG5383" s="359"/>
      <c r="AH5383" s="359"/>
    </row>
    <row r="5384" spans="28:34" x14ac:dyDescent="0.2">
      <c r="AB5384" s="359"/>
      <c r="AC5384" s="359"/>
      <c r="AD5384" s="359"/>
      <c r="AE5384" s="359"/>
      <c r="AF5384" s="359"/>
      <c r="AG5384" s="359"/>
      <c r="AH5384" s="359"/>
    </row>
    <row r="5385" spans="28:34" x14ac:dyDescent="0.2">
      <c r="AB5385" s="359"/>
      <c r="AC5385" s="359"/>
      <c r="AD5385" s="359"/>
      <c r="AE5385" s="359"/>
      <c r="AF5385" s="359"/>
      <c r="AG5385" s="359"/>
      <c r="AH5385" s="359"/>
    </row>
    <row r="5386" spans="28:34" x14ac:dyDescent="0.2">
      <c r="AB5386" s="359"/>
      <c r="AC5386" s="359"/>
      <c r="AD5386" s="359"/>
      <c r="AE5386" s="359"/>
      <c r="AF5386" s="359"/>
      <c r="AG5386" s="359"/>
      <c r="AH5386" s="359"/>
    </row>
    <row r="5387" spans="28:34" x14ac:dyDescent="0.2">
      <c r="AB5387" s="359"/>
      <c r="AC5387" s="359"/>
      <c r="AD5387" s="359"/>
      <c r="AE5387" s="359"/>
      <c r="AF5387" s="359"/>
      <c r="AG5387" s="359"/>
      <c r="AH5387" s="359"/>
    </row>
    <row r="5388" spans="28:34" x14ac:dyDescent="0.2">
      <c r="AB5388" s="359"/>
      <c r="AC5388" s="359"/>
      <c r="AD5388" s="359"/>
      <c r="AE5388" s="359"/>
      <c r="AF5388" s="359"/>
      <c r="AG5388" s="359"/>
      <c r="AH5388" s="359"/>
    </row>
    <row r="5389" spans="28:34" x14ac:dyDescent="0.2">
      <c r="AB5389" s="359"/>
      <c r="AC5389" s="359"/>
      <c r="AD5389" s="359"/>
      <c r="AE5389" s="359"/>
      <c r="AF5389" s="359"/>
      <c r="AG5389" s="359"/>
      <c r="AH5389" s="359"/>
    </row>
    <row r="5390" spans="28:34" x14ac:dyDescent="0.2">
      <c r="AB5390" s="359"/>
      <c r="AC5390" s="359"/>
      <c r="AD5390" s="359"/>
      <c r="AE5390" s="359"/>
      <c r="AF5390" s="359"/>
      <c r="AG5390" s="359"/>
      <c r="AH5390" s="359"/>
    </row>
    <row r="5391" spans="28:34" x14ac:dyDescent="0.2">
      <c r="AB5391" s="359"/>
      <c r="AC5391" s="359"/>
      <c r="AD5391" s="359"/>
      <c r="AE5391" s="359"/>
      <c r="AF5391" s="359"/>
      <c r="AG5391" s="359"/>
      <c r="AH5391" s="359"/>
    </row>
    <row r="5392" spans="28:34" x14ac:dyDescent="0.2">
      <c r="AB5392" s="359"/>
      <c r="AC5392" s="359"/>
      <c r="AD5392" s="359"/>
      <c r="AE5392" s="359"/>
      <c r="AF5392" s="359"/>
      <c r="AG5392" s="359"/>
      <c r="AH5392" s="359"/>
    </row>
    <row r="5393" spans="28:34" x14ac:dyDescent="0.2">
      <c r="AB5393" s="359"/>
      <c r="AC5393" s="359"/>
      <c r="AD5393" s="359"/>
      <c r="AE5393" s="359"/>
      <c r="AF5393" s="359"/>
      <c r="AG5393" s="359"/>
      <c r="AH5393" s="359"/>
    </row>
    <row r="5394" spans="28:34" x14ac:dyDescent="0.2">
      <c r="AB5394" s="359"/>
      <c r="AC5394" s="359"/>
      <c r="AD5394" s="359"/>
      <c r="AE5394" s="359"/>
      <c r="AF5394" s="359"/>
      <c r="AG5394" s="359"/>
      <c r="AH5394" s="359"/>
    </row>
    <row r="5395" spans="28:34" x14ac:dyDescent="0.2">
      <c r="AB5395" s="359"/>
      <c r="AC5395" s="359"/>
      <c r="AD5395" s="359"/>
      <c r="AE5395" s="359"/>
      <c r="AF5395" s="359"/>
      <c r="AG5395" s="359"/>
      <c r="AH5395" s="359"/>
    </row>
    <row r="5396" spans="28:34" x14ac:dyDescent="0.2">
      <c r="AB5396" s="359"/>
      <c r="AC5396" s="359"/>
      <c r="AD5396" s="359"/>
      <c r="AE5396" s="359"/>
      <c r="AF5396" s="359"/>
      <c r="AG5396" s="359"/>
      <c r="AH5396" s="359"/>
    </row>
    <row r="5397" spans="28:34" x14ac:dyDescent="0.2">
      <c r="AB5397" s="359"/>
      <c r="AC5397" s="359"/>
      <c r="AD5397" s="359"/>
      <c r="AE5397" s="359"/>
      <c r="AF5397" s="359"/>
      <c r="AG5397" s="359"/>
      <c r="AH5397" s="359"/>
    </row>
    <row r="5398" spans="28:34" x14ac:dyDescent="0.2">
      <c r="AB5398" s="359"/>
      <c r="AC5398" s="359"/>
      <c r="AD5398" s="359"/>
      <c r="AE5398" s="359"/>
      <c r="AF5398" s="359"/>
      <c r="AG5398" s="359"/>
      <c r="AH5398" s="359"/>
    </row>
    <row r="5399" spans="28:34" x14ac:dyDescent="0.2">
      <c r="AB5399" s="359"/>
      <c r="AC5399" s="359"/>
      <c r="AD5399" s="359"/>
      <c r="AE5399" s="359"/>
      <c r="AF5399" s="359"/>
      <c r="AG5399" s="359"/>
      <c r="AH5399" s="359"/>
    </row>
    <row r="5400" spans="28:34" x14ac:dyDescent="0.2">
      <c r="AB5400" s="359"/>
      <c r="AC5400" s="359"/>
      <c r="AD5400" s="359"/>
      <c r="AE5400" s="359"/>
      <c r="AF5400" s="359"/>
      <c r="AG5400" s="359"/>
      <c r="AH5400" s="359"/>
    </row>
    <row r="5401" spans="28:34" x14ac:dyDescent="0.2">
      <c r="AB5401" s="359"/>
      <c r="AC5401" s="359"/>
      <c r="AD5401" s="359"/>
      <c r="AE5401" s="359"/>
      <c r="AF5401" s="359"/>
      <c r="AG5401" s="359"/>
      <c r="AH5401" s="359"/>
    </row>
    <row r="5402" spans="28:34" x14ac:dyDescent="0.2">
      <c r="AB5402" s="359"/>
      <c r="AC5402" s="359"/>
      <c r="AD5402" s="359"/>
      <c r="AE5402" s="359"/>
      <c r="AF5402" s="359"/>
      <c r="AG5402" s="359"/>
      <c r="AH5402" s="359"/>
    </row>
    <row r="5403" spans="28:34" x14ac:dyDescent="0.2">
      <c r="AB5403" s="359"/>
      <c r="AC5403" s="359"/>
      <c r="AD5403" s="359"/>
      <c r="AE5403" s="359"/>
      <c r="AF5403" s="359"/>
      <c r="AG5403" s="359"/>
      <c r="AH5403" s="359"/>
    </row>
    <row r="5404" spans="28:34" x14ac:dyDescent="0.2">
      <c r="AB5404" s="359"/>
      <c r="AC5404" s="359"/>
      <c r="AD5404" s="359"/>
      <c r="AE5404" s="359"/>
      <c r="AF5404" s="359"/>
      <c r="AG5404" s="359"/>
      <c r="AH5404" s="359"/>
    </row>
    <row r="5405" spans="28:34" x14ac:dyDescent="0.2">
      <c r="AB5405" s="359"/>
      <c r="AC5405" s="359"/>
      <c r="AD5405" s="359"/>
      <c r="AE5405" s="359"/>
      <c r="AF5405" s="359"/>
      <c r="AG5405" s="359"/>
      <c r="AH5405" s="359"/>
    </row>
    <row r="5406" spans="28:34" x14ac:dyDescent="0.2">
      <c r="AB5406" s="359"/>
      <c r="AC5406" s="359"/>
      <c r="AD5406" s="359"/>
      <c r="AE5406" s="359"/>
      <c r="AF5406" s="359"/>
      <c r="AG5406" s="359"/>
      <c r="AH5406" s="359"/>
    </row>
    <row r="5407" spans="28:34" x14ac:dyDescent="0.2">
      <c r="AB5407" s="359"/>
      <c r="AC5407" s="359"/>
      <c r="AD5407" s="359"/>
      <c r="AE5407" s="359"/>
      <c r="AF5407" s="359"/>
      <c r="AG5407" s="359"/>
      <c r="AH5407" s="359"/>
    </row>
    <row r="5408" spans="28:34" x14ac:dyDescent="0.2">
      <c r="AB5408" s="359"/>
      <c r="AC5408" s="359"/>
      <c r="AD5408" s="359"/>
      <c r="AE5408" s="359"/>
      <c r="AF5408" s="359"/>
      <c r="AG5408" s="359"/>
      <c r="AH5408" s="359"/>
    </row>
    <row r="5409" spans="28:34" x14ac:dyDescent="0.2">
      <c r="AB5409" s="359"/>
      <c r="AC5409" s="359"/>
      <c r="AD5409" s="359"/>
      <c r="AE5409" s="359"/>
      <c r="AF5409" s="359"/>
      <c r="AG5409" s="359"/>
      <c r="AH5409" s="359"/>
    </row>
    <row r="5410" spans="28:34" x14ac:dyDescent="0.2">
      <c r="AB5410" s="359"/>
      <c r="AC5410" s="359"/>
      <c r="AD5410" s="359"/>
      <c r="AE5410" s="359"/>
      <c r="AF5410" s="359"/>
      <c r="AG5410" s="359"/>
      <c r="AH5410" s="359"/>
    </row>
    <row r="5411" spans="28:34" x14ac:dyDescent="0.2">
      <c r="AB5411" s="359"/>
      <c r="AC5411" s="359"/>
      <c r="AD5411" s="359"/>
      <c r="AE5411" s="359"/>
      <c r="AF5411" s="359"/>
      <c r="AG5411" s="359"/>
      <c r="AH5411" s="359"/>
    </row>
    <row r="5412" spans="28:34" x14ac:dyDescent="0.2">
      <c r="AB5412" s="359"/>
      <c r="AC5412" s="359"/>
      <c r="AD5412" s="359"/>
      <c r="AE5412" s="359"/>
      <c r="AF5412" s="359"/>
      <c r="AG5412" s="359"/>
      <c r="AH5412" s="359"/>
    </row>
    <row r="5413" spans="28:34" x14ac:dyDescent="0.2">
      <c r="AB5413" s="359"/>
      <c r="AC5413" s="359"/>
      <c r="AD5413" s="359"/>
      <c r="AE5413" s="359"/>
      <c r="AF5413" s="359"/>
      <c r="AG5413" s="359"/>
      <c r="AH5413" s="359"/>
    </row>
    <row r="5414" spans="28:34" x14ac:dyDescent="0.2">
      <c r="AB5414" s="359"/>
      <c r="AC5414" s="359"/>
      <c r="AD5414" s="359"/>
      <c r="AE5414" s="359"/>
      <c r="AF5414" s="359"/>
      <c r="AG5414" s="359"/>
      <c r="AH5414" s="359"/>
    </row>
    <row r="5415" spans="28:34" x14ac:dyDescent="0.2">
      <c r="AB5415" s="359"/>
      <c r="AC5415" s="359"/>
      <c r="AD5415" s="359"/>
      <c r="AE5415" s="359"/>
      <c r="AF5415" s="359"/>
      <c r="AG5415" s="359"/>
      <c r="AH5415" s="359"/>
    </row>
    <row r="5416" spans="28:34" x14ac:dyDescent="0.2">
      <c r="AB5416" s="359"/>
      <c r="AC5416" s="359"/>
      <c r="AD5416" s="359"/>
      <c r="AE5416" s="359"/>
      <c r="AF5416" s="359"/>
      <c r="AG5416" s="359"/>
      <c r="AH5416" s="359"/>
    </row>
    <row r="5417" spans="28:34" x14ac:dyDescent="0.2">
      <c r="AB5417" s="359"/>
      <c r="AC5417" s="359"/>
      <c r="AD5417" s="359"/>
      <c r="AE5417" s="359"/>
      <c r="AF5417" s="359"/>
      <c r="AG5417" s="359"/>
      <c r="AH5417" s="359"/>
    </row>
    <row r="5418" spans="28:34" x14ac:dyDescent="0.2">
      <c r="AB5418" s="359"/>
      <c r="AC5418" s="359"/>
      <c r="AD5418" s="359"/>
      <c r="AE5418" s="359"/>
      <c r="AF5418" s="359"/>
      <c r="AG5418" s="359"/>
      <c r="AH5418" s="359"/>
    </row>
    <row r="5419" spans="28:34" x14ac:dyDescent="0.2">
      <c r="AB5419" s="359"/>
      <c r="AC5419" s="359"/>
      <c r="AD5419" s="359"/>
      <c r="AE5419" s="359"/>
      <c r="AF5419" s="359"/>
      <c r="AG5419" s="359"/>
      <c r="AH5419" s="359"/>
    </row>
    <row r="5420" spans="28:34" x14ac:dyDescent="0.2">
      <c r="AB5420" s="359"/>
      <c r="AC5420" s="359"/>
      <c r="AD5420" s="359"/>
      <c r="AE5420" s="359"/>
      <c r="AF5420" s="359"/>
      <c r="AG5420" s="359"/>
      <c r="AH5420" s="359"/>
    </row>
    <row r="5421" spans="28:34" x14ac:dyDescent="0.2">
      <c r="AB5421" s="359"/>
      <c r="AC5421" s="359"/>
      <c r="AD5421" s="359"/>
      <c r="AE5421" s="359"/>
      <c r="AF5421" s="359"/>
      <c r="AG5421" s="359"/>
      <c r="AH5421" s="359"/>
    </row>
    <row r="5422" spans="28:34" x14ac:dyDescent="0.2">
      <c r="AB5422" s="359"/>
      <c r="AC5422" s="359"/>
      <c r="AD5422" s="359"/>
      <c r="AE5422" s="359"/>
      <c r="AF5422" s="359"/>
      <c r="AG5422" s="359"/>
      <c r="AH5422" s="359"/>
    </row>
    <row r="5423" spans="28:34" x14ac:dyDescent="0.2">
      <c r="AB5423" s="359"/>
      <c r="AC5423" s="359"/>
      <c r="AD5423" s="359"/>
      <c r="AE5423" s="359"/>
      <c r="AF5423" s="359"/>
      <c r="AG5423" s="359"/>
      <c r="AH5423" s="359"/>
    </row>
    <row r="5424" spans="28:34" x14ac:dyDescent="0.2">
      <c r="AB5424" s="359"/>
      <c r="AC5424" s="359"/>
      <c r="AD5424" s="359"/>
      <c r="AE5424" s="359"/>
      <c r="AF5424" s="359"/>
      <c r="AG5424" s="359"/>
      <c r="AH5424" s="359"/>
    </row>
    <row r="5425" spans="28:34" x14ac:dyDescent="0.2">
      <c r="AB5425" s="359"/>
      <c r="AC5425" s="359"/>
      <c r="AD5425" s="359"/>
      <c r="AE5425" s="359"/>
      <c r="AF5425" s="359"/>
      <c r="AG5425" s="359"/>
      <c r="AH5425" s="359"/>
    </row>
    <row r="5426" spans="28:34" x14ac:dyDescent="0.2">
      <c r="AB5426" s="359"/>
      <c r="AC5426" s="359"/>
      <c r="AD5426" s="359"/>
      <c r="AE5426" s="359"/>
      <c r="AF5426" s="359"/>
      <c r="AG5426" s="359"/>
      <c r="AH5426" s="359"/>
    </row>
    <row r="5427" spans="28:34" x14ac:dyDescent="0.2">
      <c r="AB5427" s="359"/>
      <c r="AC5427" s="359"/>
      <c r="AD5427" s="359"/>
      <c r="AE5427" s="359"/>
      <c r="AF5427" s="359"/>
      <c r="AG5427" s="359"/>
      <c r="AH5427" s="359"/>
    </row>
    <row r="5428" spans="28:34" x14ac:dyDescent="0.2">
      <c r="AB5428" s="359"/>
      <c r="AC5428" s="359"/>
      <c r="AD5428" s="359"/>
      <c r="AE5428" s="359"/>
      <c r="AF5428" s="359"/>
      <c r="AG5428" s="359"/>
      <c r="AH5428" s="359"/>
    </row>
    <row r="5429" spans="28:34" x14ac:dyDescent="0.2">
      <c r="AB5429" s="359"/>
      <c r="AC5429" s="359"/>
      <c r="AD5429" s="359"/>
      <c r="AE5429" s="359"/>
      <c r="AF5429" s="359"/>
      <c r="AG5429" s="359"/>
      <c r="AH5429" s="359"/>
    </row>
    <row r="5430" spans="28:34" x14ac:dyDescent="0.2">
      <c r="AB5430" s="359"/>
      <c r="AC5430" s="359"/>
      <c r="AD5430" s="359"/>
      <c r="AE5430" s="359"/>
      <c r="AF5430" s="359"/>
      <c r="AG5430" s="359"/>
      <c r="AH5430" s="359"/>
    </row>
    <row r="5431" spans="28:34" x14ac:dyDescent="0.2">
      <c r="AB5431" s="359"/>
      <c r="AC5431" s="359"/>
      <c r="AD5431" s="359"/>
      <c r="AE5431" s="359"/>
      <c r="AF5431" s="359"/>
      <c r="AG5431" s="359"/>
      <c r="AH5431" s="359"/>
    </row>
    <row r="5432" spans="28:34" x14ac:dyDescent="0.2">
      <c r="AB5432" s="359"/>
      <c r="AC5432" s="359"/>
      <c r="AD5432" s="359"/>
      <c r="AE5432" s="359"/>
      <c r="AF5432" s="359"/>
      <c r="AG5432" s="359"/>
      <c r="AH5432" s="359"/>
    </row>
    <row r="5433" spans="28:34" x14ac:dyDescent="0.2">
      <c r="AB5433" s="359"/>
      <c r="AC5433" s="359"/>
      <c r="AD5433" s="359"/>
      <c r="AE5433" s="359"/>
      <c r="AF5433" s="359"/>
      <c r="AG5433" s="359"/>
      <c r="AH5433" s="359"/>
    </row>
    <row r="5434" spans="28:34" x14ac:dyDescent="0.2">
      <c r="AB5434" s="359"/>
      <c r="AC5434" s="359"/>
      <c r="AD5434" s="359"/>
      <c r="AE5434" s="359"/>
      <c r="AF5434" s="359"/>
      <c r="AG5434" s="359"/>
      <c r="AH5434" s="359"/>
    </row>
    <row r="5435" spans="28:34" x14ac:dyDescent="0.2">
      <c r="AB5435" s="359"/>
      <c r="AC5435" s="359"/>
      <c r="AD5435" s="359"/>
      <c r="AE5435" s="359"/>
      <c r="AF5435" s="359"/>
      <c r="AG5435" s="359"/>
      <c r="AH5435" s="359"/>
    </row>
    <row r="5436" spans="28:34" x14ac:dyDescent="0.2">
      <c r="AB5436" s="359"/>
      <c r="AC5436" s="359"/>
      <c r="AD5436" s="359"/>
      <c r="AE5436" s="359"/>
      <c r="AF5436" s="359"/>
      <c r="AG5436" s="359"/>
      <c r="AH5436" s="359"/>
    </row>
    <row r="5437" spans="28:34" x14ac:dyDescent="0.2">
      <c r="AB5437" s="359"/>
      <c r="AC5437" s="359"/>
      <c r="AD5437" s="359"/>
      <c r="AE5437" s="359"/>
      <c r="AF5437" s="359"/>
      <c r="AG5437" s="359"/>
      <c r="AH5437" s="359"/>
    </row>
    <row r="5438" spans="28:34" x14ac:dyDescent="0.2">
      <c r="AB5438" s="359"/>
      <c r="AC5438" s="359"/>
      <c r="AD5438" s="359"/>
      <c r="AE5438" s="359"/>
      <c r="AF5438" s="359"/>
      <c r="AG5438" s="359"/>
      <c r="AH5438" s="359"/>
    </row>
    <row r="5439" spans="28:34" x14ac:dyDescent="0.2">
      <c r="AB5439" s="359"/>
      <c r="AC5439" s="359"/>
      <c r="AD5439" s="359"/>
      <c r="AE5439" s="359"/>
      <c r="AF5439" s="359"/>
      <c r="AG5439" s="359"/>
      <c r="AH5439" s="359"/>
    </row>
    <row r="5440" spans="28:34" x14ac:dyDescent="0.2">
      <c r="AB5440" s="359"/>
      <c r="AC5440" s="359"/>
      <c r="AD5440" s="359"/>
      <c r="AE5440" s="359"/>
      <c r="AF5440" s="359"/>
      <c r="AG5440" s="359"/>
      <c r="AH5440" s="359"/>
    </row>
    <row r="5441" spans="28:34" x14ac:dyDescent="0.2">
      <c r="AB5441" s="359"/>
      <c r="AC5441" s="359"/>
      <c r="AD5441" s="359"/>
      <c r="AE5441" s="359"/>
      <c r="AF5441" s="359"/>
      <c r="AG5441" s="359"/>
      <c r="AH5441" s="359"/>
    </row>
    <row r="5442" spans="28:34" x14ac:dyDescent="0.2">
      <c r="AB5442" s="359"/>
      <c r="AC5442" s="359"/>
      <c r="AD5442" s="359"/>
      <c r="AE5442" s="359"/>
      <c r="AF5442" s="359"/>
      <c r="AG5442" s="359"/>
      <c r="AH5442" s="359"/>
    </row>
    <row r="5443" spans="28:34" x14ac:dyDescent="0.2">
      <c r="AB5443" s="359"/>
      <c r="AC5443" s="359"/>
      <c r="AD5443" s="359"/>
      <c r="AE5443" s="359"/>
      <c r="AF5443" s="359"/>
      <c r="AG5443" s="359"/>
      <c r="AH5443" s="359"/>
    </row>
    <row r="5444" spans="28:34" x14ac:dyDescent="0.2">
      <c r="AB5444" s="359"/>
      <c r="AC5444" s="359"/>
      <c r="AD5444" s="359"/>
      <c r="AE5444" s="359"/>
      <c r="AF5444" s="359"/>
      <c r="AG5444" s="359"/>
      <c r="AH5444" s="359"/>
    </row>
    <row r="5445" spans="28:34" x14ac:dyDescent="0.2">
      <c r="AB5445" s="359"/>
      <c r="AC5445" s="359"/>
      <c r="AD5445" s="359"/>
      <c r="AE5445" s="359"/>
      <c r="AF5445" s="359"/>
      <c r="AG5445" s="359"/>
      <c r="AH5445" s="359"/>
    </row>
    <row r="5446" spans="28:34" x14ac:dyDescent="0.2">
      <c r="AB5446" s="359"/>
      <c r="AC5446" s="359"/>
      <c r="AD5446" s="359"/>
      <c r="AE5446" s="359"/>
      <c r="AF5446" s="359"/>
      <c r="AG5446" s="359"/>
      <c r="AH5446" s="359"/>
    </row>
    <row r="5447" spans="28:34" x14ac:dyDescent="0.2">
      <c r="AB5447" s="359"/>
      <c r="AC5447" s="359"/>
      <c r="AD5447" s="359"/>
      <c r="AE5447" s="359"/>
      <c r="AF5447" s="359"/>
      <c r="AG5447" s="359"/>
      <c r="AH5447" s="359"/>
    </row>
    <row r="5448" spans="28:34" x14ac:dyDescent="0.2">
      <c r="AB5448" s="359"/>
      <c r="AC5448" s="359"/>
      <c r="AD5448" s="359"/>
      <c r="AE5448" s="359"/>
      <c r="AF5448" s="359"/>
      <c r="AG5448" s="359"/>
      <c r="AH5448" s="359"/>
    </row>
    <row r="5449" spans="28:34" x14ac:dyDescent="0.2">
      <c r="AB5449" s="359"/>
      <c r="AC5449" s="359"/>
      <c r="AD5449" s="359"/>
      <c r="AE5449" s="359"/>
      <c r="AF5449" s="359"/>
      <c r="AG5449" s="359"/>
      <c r="AH5449" s="359"/>
    </row>
    <row r="5450" spans="28:34" x14ac:dyDescent="0.2">
      <c r="AB5450" s="359"/>
      <c r="AC5450" s="359"/>
      <c r="AD5450" s="359"/>
      <c r="AE5450" s="359"/>
      <c r="AF5450" s="359"/>
      <c r="AG5450" s="359"/>
      <c r="AH5450" s="359"/>
    </row>
    <row r="5451" spans="28:34" x14ac:dyDescent="0.2">
      <c r="AB5451" s="359"/>
      <c r="AC5451" s="359"/>
      <c r="AD5451" s="359"/>
      <c r="AE5451" s="359"/>
      <c r="AF5451" s="359"/>
      <c r="AG5451" s="359"/>
      <c r="AH5451" s="359"/>
    </row>
    <row r="5452" spans="28:34" x14ac:dyDescent="0.2">
      <c r="AB5452" s="359"/>
      <c r="AC5452" s="359"/>
      <c r="AD5452" s="359"/>
      <c r="AE5452" s="359"/>
      <c r="AF5452" s="359"/>
      <c r="AG5452" s="359"/>
      <c r="AH5452" s="359"/>
    </row>
    <row r="5453" spans="28:34" x14ac:dyDescent="0.2">
      <c r="AB5453" s="359"/>
      <c r="AC5453" s="359"/>
      <c r="AD5453" s="359"/>
      <c r="AE5453" s="359"/>
      <c r="AF5453" s="359"/>
      <c r="AG5453" s="359"/>
      <c r="AH5453" s="359"/>
    </row>
    <row r="5454" spans="28:34" x14ac:dyDescent="0.2">
      <c r="AB5454" s="359"/>
      <c r="AC5454" s="359"/>
      <c r="AD5454" s="359"/>
      <c r="AE5454" s="359"/>
      <c r="AF5454" s="359"/>
      <c r="AG5454" s="359"/>
      <c r="AH5454" s="359"/>
    </row>
    <row r="5455" spans="28:34" x14ac:dyDescent="0.2">
      <c r="AB5455" s="359"/>
      <c r="AC5455" s="359"/>
      <c r="AD5455" s="359"/>
      <c r="AE5455" s="359"/>
      <c r="AF5455" s="359"/>
      <c r="AG5455" s="359"/>
      <c r="AH5455" s="359"/>
    </row>
    <row r="5456" spans="28:34" x14ac:dyDescent="0.2">
      <c r="AB5456" s="359"/>
      <c r="AC5456" s="359"/>
      <c r="AD5456" s="359"/>
      <c r="AE5456" s="359"/>
      <c r="AF5456" s="359"/>
      <c r="AG5456" s="359"/>
      <c r="AH5456" s="359"/>
    </row>
    <row r="5457" spans="28:34" x14ac:dyDescent="0.2">
      <c r="AB5457" s="359"/>
      <c r="AC5457" s="359"/>
      <c r="AD5457" s="359"/>
      <c r="AE5457" s="359"/>
      <c r="AF5457" s="359"/>
      <c r="AG5457" s="359"/>
      <c r="AH5457" s="359"/>
    </row>
    <row r="5458" spans="28:34" x14ac:dyDescent="0.2">
      <c r="AB5458" s="359"/>
      <c r="AC5458" s="359"/>
      <c r="AD5458" s="359"/>
      <c r="AE5458" s="359"/>
      <c r="AF5458" s="359"/>
      <c r="AG5458" s="359"/>
      <c r="AH5458" s="359"/>
    </row>
    <row r="5459" spans="28:34" x14ac:dyDescent="0.2">
      <c r="AB5459" s="359"/>
      <c r="AC5459" s="359"/>
      <c r="AD5459" s="359"/>
      <c r="AE5459" s="359"/>
      <c r="AF5459" s="359"/>
      <c r="AG5459" s="359"/>
      <c r="AH5459" s="359"/>
    </row>
    <row r="5460" spans="28:34" x14ac:dyDescent="0.2">
      <c r="AB5460" s="359"/>
      <c r="AC5460" s="359"/>
      <c r="AD5460" s="359"/>
      <c r="AE5460" s="359"/>
      <c r="AF5460" s="359"/>
      <c r="AG5460" s="359"/>
      <c r="AH5460" s="359"/>
    </row>
    <row r="5461" spans="28:34" x14ac:dyDescent="0.2">
      <c r="AB5461" s="359"/>
      <c r="AC5461" s="359"/>
      <c r="AD5461" s="359"/>
      <c r="AE5461" s="359"/>
      <c r="AF5461" s="359"/>
      <c r="AG5461" s="359"/>
      <c r="AH5461" s="359"/>
    </row>
    <row r="5462" spans="28:34" x14ac:dyDescent="0.2">
      <c r="AB5462" s="359"/>
      <c r="AC5462" s="359"/>
      <c r="AD5462" s="359"/>
      <c r="AE5462" s="359"/>
      <c r="AF5462" s="359"/>
      <c r="AG5462" s="359"/>
      <c r="AH5462" s="359"/>
    </row>
    <row r="5463" spans="28:34" x14ac:dyDescent="0.2">
      <c r="AB5463" s="359"/>
      <c r="AC5463" s="359"/>
      <c r="AD5463" s="359"/>
      <c r="AE5463" s="359"/>
      <c r="AF5463" s="359"/>
      <c r="AG5463" s="359"/>
      <c r="AH5463" s="359"/>
    </row>
    <row r="5464" spans="28:34" x14ac:dyDescent="0.2">
      <c r="AB5464" s="359"/>
      <c r="AC5464" s="359"/>
      <c r="AD5464" s="359"/>
      <c r="AE5464" s="359"/>
      <c r="AF5464" s="359"/>
      <c r="AG5464" s="359"/>
      <c r="AH5464" s="359"/>
    </row>
    <row r="5465" spans="28:34" x14ac:dyDescent="0.2">
      <c r="AB5465" s="359"/>
      <c r="AC5465" s="359"/>
      <c r="AD5465" s="359"/>
      <c r="AE5465" s="359"/>
      <c r="AF5465" s="359"/>
      <c r="AG5465" s="359"/>
      <c r="AH5465" s="359"/>
    </row>
    <row r="5466" spans="28:34" x14ac:dyDescent="0.2">
      <c r="AB5466" s="359"/>
      <c r="AC5466" s="359"/>
      <c r="AD5466" s="359"/>
      <c r="AE5466" s="359"/>
      <c r="AF5466" s="359"/>
      <c r="AG5466" s="359"/>
      <c r="AH5466" s="359"/>
    </row>
    <row r="5467" spans="28:34" x14ac:dyDescent="0.2">
      <c r="AB5467" s="359"/>
      <c r="AC5467" s="359"/>
      <c r="AD5467" s="359"/>
      <c r="AE5467" s="359"/>
      <c r="AF5467" s="359"/>
      <c r="AG5467" s="359"/>
      <c r="AH5467" s="359"/>
    </row>
    <row r="5468" spans="28:34" x14ac:dyDescent="0.2">
      <c r="AB5468" s="359"/>
      <c r="AC5468" s="359"/>
      <c r="AD5468" s="359"/>
      <c r="AE5468" s="359"/>
      <c r="AF5468" s="359"/>
      <c r="AG5468" s="359"/>
      <c r="AH5468" s="359"/>
    </row>
    <row r="5469" spans="28:34" x14ac:dyDescent="0.2">
      <c r="AB5469" s="359"/>
      <c r="AC5469" s="359"/>
      <c r="AD5469" s="359"/>
      <c r="AE5469" s="359"/>
      <c r="AF5469" s="359"/>
      <c r="AG5469" s="359"/>
      <c r="AH5469" s="359"/>
    </row>
    <row r="5470" spans="28:34" x14ac:dyDescent="0.2">
      <c r="AB5470" s="359"/>
      <c r="AC5470" s="359"/>
      <c r="AD5470" s="359"/>
      <c r="AE5470" s="359"/>
      <c r="AF5470" s="359"/>
      <c r="AG5470" s="359"/>
      <c r="AH5470" s="359"/>
    </row>
    <row r="5471" spans="28:34" x14ac:dyDescent="0.2">
      <c r="AB5471" s="359"/>
      <c r="AC5471" s="359"/>
      <c r="AD5471" s="359"/>
      <c r="AE5471" s="359"/>
      <c r="AF5471" s="359"/>
      <c r="AG5471" s="359"/>
      <c r="AH5471" s="359"/>
    </row>
    <row r="5472" spans="28:34" x14ac:dyDescent="0.2">
      <c r="AB5472" s="359"/>
      <c r="AC5472" s="359"/>
      <c r="AD5472" s="359"/>
      <c r="AE5472" s="359"/>
      <c r="AF5472" s="359"/>
      <c r="AG5472" s="359"/>
      <c r="AH5472" s="359"/>
    </row>
    <row r="5473" spans="28:34" x14ac:dyDescent="0.2">
      <c r="AB5473" s="359"/>
      <c r="AC5473" s="359"/>
      <c r="AD5473" s="359"/>
      <c r="AE5473" s="359"/>
      <c r="AF5473" s="359"/>
      <c r="AG5473" s="359"/>
      <c r="AH5473" s="359"/>
    </row>
    <row r="5474" spans="28:34" x14ac:dyDescent="0.2">
      <c r="AB5474" s="359"/>
      <c r="AC5474" s="359"/>
      <c r="AD5474" s="359"/>
      <c r="AE5474" s="359"/>
      <c r="AF5474" s="359"/>
      <c r="AG5474" s="359"/>
      <c r="AH5474" s="359"/>
    </row>
    <row r="5475" spans="28:34" x14ac:dyDescent="0.2">
      <c r="AB5475" s="359"/>
      <c r="AC5475" s="359"/>
      <c r="AD5475" s="359"/>
      <c r="AE5475" s="359"/>
      <c r="AF5475" s="359"/>
      <c r="AG5475" s="359"/>
      <c r="AH5475" s="359"/>
    </row>
    <row r="5476" spans="28:34" x14ac:dyDescent="0.2">
      <c r="AB5476" s="359"/>
      <c r="AC5476" s="359"/>
      <c r="AD5476" s="359"/>
      <c r="AE5476" s="359"/>
      <c r="AF5476" s="359"/>
      <c r="AG5476" s="359"/>
      <c r="AH5476" s="359"/>
    </row>
    <row r="5477" spans="28:34" x14ac:dyDescent="0.2">
      <c r="AB5477" s="359"/>
      <c r="AC5477" s="359"/>
      <c r="AD5477" s="359"/>
      <c r="AE5477" s="359"/>
      <c r="AF5477" s="359"/>
      <c r="AG5477" s="359"/>
      <c r="AH5477" s="359"/>
    </row>
    <row r="5478" spans="28:34" x14ac:dyDescent="0.2">
      <c r="AB5478" s="359"/>
      <c r="AC5478" s="359"/>
      <c r="AD5478" s="359"/>
      <c r="AE5478" s="359"/>
      <c r="AF5478" s="359"/>
      <c r="AG5478" s="359"/>
      <c r="AH5478" s="359"/>
    </row>
    <row r="5479" spans="28:34" x14ac:dyDescent="0.2">
      <c r="AB5479" s="359"/>
      <c r="AC5479" s="359"/>
      <c r="AD5479" s="359"/>
      <c r="AE5479" s="359"/>
      <c r="AF5479" s="359"/>
      <c r="AG5479" s="359"/>
      <c r="AH5479" s="359"/>
    </row>
    <row r="5480" spans="28:34" x14ac:dyDescent="0.2">
      <c r="AB5480" s="359"/>
      <c r="AC5480" s="359"/>
      <c r="AD5480" s="359"/>
      <c r="AE5480" s="359"/>
      <c r="AF5480" s="359"/>
      <c r="AG5480" s="359"/>
      <c r="AH5480" s="359"/>
    </row>
    <row r="5481" spans="28:34" x14ac:dyDescent="0.2">
      <c r="AB5481" s="359"/>
      <c r="AC5481" s="359"/>
      <c r="AD5481" s="359"/>
      <c r="AE5481" s="359"/>
      <c r="AF5481" s="359"/>
      <c r="AG5481" s="359"/>
      <c r="AH5481" s="359"/>
    </row>
    <row r="5482" spans="28:34" x14ac:dyDescent="0.2">
      <c r="AB5482" s="359"/>
      <c r="AC5482" s="359"/>
      <c r="AD5482" s="359"/>
      <c r="AE5482" s="359"/>
      <c r="AF5482" s="359"/>
      <c r="AG5482" s="359"/>
      <c r="AH5482" s="359"/>
    </row>
    <row r="5483" spans="28:34" x14ac:dyDescent="0.2">
      <c r="AB5483" s="359"/>
      <c r="AC5483" s="359"/>
      <c r="AD5483" s="359"/>
      <c r="AE5483" s="359"/>
      <c r="AF5483" s="359"/>
      <c r="AG5483" s="359"/>
      <c r="AH5483" s="359"/>
    </row>
    <row r="5484" spans="28:34" x14ac:dyDescent="0.2">
      <c r="AB5484" s="359"/>
      <c r="AC5484" s="359"/>
      <c r="AD5484" s="359"/>
      <c r="AE5484" s="359"/>
      <c r="AF5484" s="359"/>
      <c r="AG5484" s="359"/>
      <c r="AH5484" s="359"/>
    </row>
    <row r="5485" spans="28:34" x14ac:dyDescent="0.2">
      <c r="AB5485" s="359"/>
      <c r="AC5485" s="359"/>
      <c r="AD5485" s="359"/>
      <c r="AE5485" s="359"/>
      <c r="AF5485" s="359"/>
      <c r="AG5485" s="359"/>
      <c r="AH5485" s="359"/>
    </row>
    <row r="5486" spans="28:34" x14ac:dyDescent="0.2">
      <c r="AB5486" s="359"/>
      <c r="AC5486" s="359"/>
      <c r="AD5486" s="359"/>
      <c r="AE5486" s="359"/>
      <c r="AF5486" s="359"/>
      <c r="AG5486" s="359"/>
      <c r="AH5486" s="359"/>
    </row>
    <row r="5487" spans="28:34" x14ac:dyDescent="0.2">
      <c r="AB5487" s="359"/>
      <c r="AC5487" s="359"/>
      <c r="AD5487" s="359"/>
      <c r="AE5487" s="359"/>
      <c r="AF5487" s="359"/>
      <c r="AG5487" s="359"/>
      <c r="AH5487" s="359"/>
    </row>
    <row r="5488" spans="28:34" x14ac:dyDescent="0.2">
      <c r="AB5488" s="359"/>
      <c r="AC5488" s="359"/>
      <c r="AD5488" s="359"/>
      <c r="AE5488" s="359"/>
      <c r="AF5488" s="359"/>
      <c r="AG5488" s="359"/>
      <c r="AH5488" s="359"/>
    </row>
    <row r="5489" spans="28:34" x14ac:dyDescent="0.2">
      <c r="AB5489" s="359"/>
      <c r="AC5489" s="359"/>
      <c r="AD5489" s="359"/>
      <c r="AE5489" s="359"/>
      <c r="AF5489" s="359"/>
      <c r="AG5489" s="359"/>
      <c r="AH5489" s="359"/>
    </row>
    <row r="5490" spans="28:34" x14ac:dyDescent="0.2">
      <c r="AB5490" s="359"/>
      <c r="AC5490" s="359"/>
      <c r="AD5490" s="359"/>
      <c r="AE5490" s="359"/>
      <c r="AF5490" s="359"/>
      <c r="AG5490" s="359"/>
      <c r="AH5490" s="359"/>
    </row>
    <row r="5491" spans="28:34" x14ac:dyDescent="0.2">
      <c r="AB5491" s="359"/>
      <c r="AC5491" s="359"/>
      <c r="AD5491" s="359"/>
      <c r="AE5491" s="359"/>
      <c r="AF5491" s="359"/>
      <c r="AG5491" s="359"/>
      <c r="AH5491" s="359"/>
    </row>
    <row r="5492" spans="28:34" x14ac:dyDescent="0.2">
      <c r="AB5492" s="359"/>
      <c r="AC5492" s="359"/>
      <c r="AD5492" s="359"/>
      <c r="AE5492" s="359"/>
      <c r="AF5492" s="359"/>
      <c r="AG5492" s="359"/>
      <c r="AH5492" s="359"/>
    </row>
    <row r="5493" spans="28:34" x14ac:dyDescent="0.2">
      <c r="AB5493" s="359"/>
      <c r="AC5493" s="359"/>
      <c r="AD5493" s="359"/>
      <c r="AE5493" s="359"/>
      <c r="AF5493" s="359"/>
      <c r="AG5493" s="359"/>
      <c r="AH5493" s="359"/>
    </row>
    <row r="5494" spans="28:34" x14ac:dyDescent="0.2">
      <c r="AB5494" s="359"/>
      <c r="AC5494" s="359"/>
      <c r="AD5494" s="359"/>
      <c r="AE5494" s="359"/>
      <c r="AF5494" s="359"/>
      <c r="AG5494" s="359"/>
      <c r="AH5494" s="359"/>
    </row>
    <row r="5495" spans="28:34" x14ac:dyDescent="0.2">
      <c r="AB5495" s="359"/>
      <c r="AC5495" s="359"/>
      <c r="AD5495" s="359"/>
      <c r="AE5495" s="359"/>
      <c r="AF5495" s="359"/>
      <c r="AG5495" s="359"/>
      <c r="AH5495" s="359"/>
    </row>
    <row r="5496" spans="28:34" x14ac:dyDescent="0.2">
      <c r="AB5496" s="359"/>
      <c r="AC5496" s="359"/>
      <c r="AD5496" s="359"/>
      <c r="AE5496" s="359"/>
      <c r="AF5496" s="359"/>
      <c r="AG5496" s="359"/>
      <c r="AH5496" s="359"/>
    </row>
    <row r="5497" spans="28:34" x14ac:dyDescent="0.2">
      <c r="AB5497" s="359"/>
      <c r="AC5497" s="359"/>
      <c r="AD5497" s="359"/>
      <c r="AE5497" s="359"/>
      <c r="AF5497" s="359"/>
      <c r="AG5497" s="359"/>
      <c r="AH5497" s="359"/>
    </row>
    <row r="5498" spans="28:34" x14ac:dyDescent="0.2">
      <c r="AB5498" s="359"/>
      <c r="AC5498" s="359"/>
      <c r="AD5498" s="359"/>
      <c r="AE5498" s="359"/>
      <c r="AF5498" s="359"/>
      <c r="AG5498" s="359"/>
      <c r="AH5498" s="359"/>
    </row>
    <row r="5499" spans="28:34" x14ac:dyDescent="0.2">
      <c r="AB5499" s="359"/>
      <c r="AC5499" s="359"/>
      <c r="AD5499" s="359"/>
      <c r="AE5499" s="359"/>
      <c r="AF5499" s="359"/>
      <c r="AG5499" s="359"/>
      <c r="AH5499" s="359"/>
    </row>
    <row r="5500" spans="28:34" x14ac:dyDescent="0.2">
      <c r="AB5500" s="359"/>
      <c r="AC5500" s="359"/>
      <c r="AD5500" s="359"/>
      <c r="AE5500" s="359"/>
      <c r="AF5500" s="359"/>
      <c r="AG5500" s="359"/>
      <c r="AH5500" s="359"/>
    </row>
    <row r="5501" spans="28:34" x14ac:dyDescent="0.2">
      <c r="AB5501" s="359"/>
      <c r="AC5501" s="359"/>
      <c r="AD5501" s="359"/>
      <c r="AE5501" s="359"/>
      <c r="AF5501" s="359"/>
      <c r="AG5501" s="359"/>
      <c r="AH5501" s="359"/>
    </row>
    <row r="5502" spans="28:34" x14ac:dyDescent="0.2">
      <c r="AB5502" s="359"/>
      <c r="AC5502" s="359"/>
      <c r="AD5502" s="359"/>
      <c r="AE5502" s="359"/>
      <c r="AF5502" s="359"/>
      <c r="AG5502" s="359"/>
      <c r="AH5502" s="359"/>
    </row>
    <row r="5503" spans="28:34" x14ac:dyDescent="0.2">
      <c r="AB5503" s="359"/>
      <c r="AC5503" s="359"/>
      <c r="AD5503" s="359"/>
      <c r="AE5503" s="359"/>
      <c r="AF5503" s="359"/>
      <c r="AG5503" s="359"/>
      <c r="AH5503" s="359"/>
    </row>
    <row r="5504" spans="28:34" x14ac:dyDescent="0.2">
      <c r="AB5504" s="359"/>
      <c r="AC5504" s="359"/>
      <c r="AD5504" s="359"/>
      <c r="AE5504" s="359"/>
      <c r="AF5504" s="359"/>
      <c r="AG5504" s="359"/>
      <c r="AH5504" s="359"/>
    </row>
    <row r="5505" spans="28:34" x14ac:dyDescent="0.2">
      <c r="AB5505" s="359"/>
      <c r="AC5505" s="359"/>
      <c r="AD5505" s="359"/>
      <c r="AE5505" s="359"/>
      <c r="AF5505" s="359"/>
      <c r="AG5505" s="359"/>
      <c r="AH5505" s="359"/>
    </row>
    <row r="5506" spans="28:34" x14ac:dyDescent="0.2">
      <c r="AB5506" s="359"/>
      <c r="AC5506" s="359"/>
      <c r="AD5506" s="359"/>
      <c r="AE5506" s="359"/>
      <c r="AF5506" s="359"/>
      <c r="AG5506" s="359"/>
      <c r="AH5506" s="359"/>
    </row>
    <row r="5507" spans="28:34" x14ac:dyDescent="0.2">
      <c r="AB5507" s="359"/>
      <c r="AC5507" s="359"/>
      <c r="AD5507" s="359"/>
      <c r="AE5507" s="359"/>
      <c r="AF5507" s="359"/>
      <c r="AG5507" s="359"/>
      <c r="AH5507" s="359"/>
    </row>
    <row r="5508" spans="28:34" x14ac:dyDescent="0.2">
      <c r="AB5508" s="359"/>
      <c r="AC5508" s="359"/>
      <c r="AD5508" s="359"/>
      <c r="AE5508" s="359"/>
      <c r="AF5508" s="359"/>
      <c r="AG5508" s="359"/>
      <c r="AH5508" s="359"/>
    </row>
    <row r="5509" spans="28:34" x14ac:dyDescent="0.2">
      <c r="AB5509" s="359"/>
      <c r="AC5509" s="359"/>
      <c r="AD5509" s="359"/>
      <c r="AE5509" s="359"/>
      <c r="AF5509" s="359"/>
      <c r="AG5509" s="359"/>
      <c r="AH5509" s="359"/>
    </row>
    <row r="5510" spans="28:34" x14ac:dyDescent="0.2">
      <c r="AB5510" s="359"/>
      <c r="AC5510" s="359"/>
      <c r="AD5510" s="359"/>
      <c r="AE5510" s="359"/>
      <c r="AF5510" s="359"/>
      <c r="AG5510" s="359"/>
      <c r="AH5510" s="359"/>
    </row>
    <row r="5511" spans="28:34" x14ac:dyDescent="0.2">
      <c r="AB5511" s="359"/>
      <c r="AC5511" s="359"/>
      <c r="AD5511" s="359"/>
      <c r="AE5511" s="359"/>
      <c r="AF5511" s="359"/>
      <c r="AG5511" s="359"/>
      <c r="AH5511" s="359"/>
    </row>
    <row r="5512" spans="28:34" x14ac:dyDescent="0.2">
      <c r="AB5512" s="359"/>
      <c r="AC5512" s="359"/>
      <c r="AD5512" s="359"/>
      <c r="AE5512" s="359"/>
      <c r="AF5512" s="359"/>
      <c r="AG5512" s="359"/>
      <c r="AH5512" s="359"/>
    </row>
    <row r="5513" spans="28:34" x14ac:dyDescent="0.2">
      <c r="AB5513" s="359"/>
      <c r="AC5513" s="359"/>
      <c r="AD5513" s="359"/>
      <c r="AE5513" s="359"/>
      <c r="AF5513" s="359"/>
      <c r="AG5513" s="359"/>
      <c r="AH5513" s="359"/>
    </row>
    <row r="5514" spans="28:34" x14ac:dyDescent="0.2">
      <c r="AB5514" s="359"/>
      <c r="AC5514" s="359"/>
      <c r="AD5514" s="359"/>
      <c r="AE5514" s="359"/>
      <c r="AF5514" s="359"/>
      <c r="AG5514" s="359"/>
      <c r="AH5514" s="359"/>
    </row>
    <row r="5515" spans="28:34" x14ac:dyDescent="0.2">
      <c r="AB5515" s="359"/>
      <c r="AC5515" s="359"/>
      <c r="AD5515" s="359"/>
      <c r="AE5515" s="359"/>
      <c r="AF5515" s="359"/>
      <c r="AG5515" s="359"/>
      <c r="AH5515" s="359"/>
    </row>
    <row r="5516" spans="28:34" x14ac:dyDescent="0.2">
      <c r="AB5516" s="359"/>
      <c r="AC5516" s="359"/>
      <c r="AD5516" s="359"/>
      <c r="AE5516" s="359"/>
      <c r="AF5516" s="359"/>
      <c r="AG5516" s="359"/>
      <c r="AH5516" s="359"/>
    </row>
    <row r="5517" spans="28:34" x14ac:dyDescent="0.2">
      <c r="AB5517" s="359"/>
      <c r="AC5517" s="359"/>
      <c r="AD5517" s="359"/>
      <c r="AE5517" s="359"/>
      <c r="AF5517" s="359"/>
      <c r="AG5517" s="359"/>
      <c r="AH5517" s="359"/>
    </row>
    <row r="5518" spans="28:34" x14ac:dyDescent="0.2">
      <c r="AB5518" s="359"/>
      <c r="AC5518" s="359"/>
      <c r="AD5518" s="359"/>
      <c r="AE5518" s="359"/>
      <c r="AF5518" s="359"/>
      <c r="AG5518" s="359"/>
      <c r="AH5518" s="359"/>
    </row>
    <row r="5519" spans="28:34" x14ac:dyDescent="0.2">
      <c r="AB5519" s="359"/>
      <c r="AC5519" s="359"/>
      <c r="AD5519" s="359"/>
      <c r="AE5519" s="359"/>
      <c r="AF5519" s="359"/>
      <c r="AG5519" s="359"/>
      <c r="AH5519" s="359"/>
    </row>
    <row r="5520" spans="28:34" x14ac:dyDescent="0.2">
      <c r="AB5520" s="359"/>
      <c r="AC5520" s="359"/>
      <c r="AD5520" s="359"/>
      <c r="AE5520" s="359"/>
      <c r="AF5520" s="359"/>
      <c r="AG5520" s="359"/>
      <c r="AH5520" s="359"/>
    </row>
    <row r="5521" spans="28:34" x14ac:dyDescent="0.2">
      <c r="AB5521" s="359"/>
      <c r="AC5521" s="359"/>
      <c r="AD5521" s="359"/>
      <c r="AE5521" s="359"/>
      <c r="AF5521" s="359"/>
      <c r="AG5521" s="359"/>
      <c r="AH5521" s="359"/>
    </row>
    <row r="5522" spans="28:34" x14ac:dyDescent="0.2">
      <c r="AB5522" s="359"/>
      <c r="AC5522" s="359"/>
      <c r="AD5522" s="359"/>
      <c r="AE5522" s="359"/>
      <c r="AF5522" s="359"/>
      <c r="AG5522" s="359"/>
      <c r="AH5522" s="359"/>
    </row>
    <row r="5523" spans="28:34" x14ac:dyDescent="0.2">
      <c r="AB5523" s="359"/>
      <c r="AC5523" s="359"/>
      <c r="AD5523" s="359"/>
      <c r="AE5523" s="359"/>
      <c r="AF5523" s="359"/>
      <c r="AG5523" s="359"/>
      <c r="AH5523" s="359"/>
    </row>
    <row r="5524" spans="28:34" x14ac:dyDescent="0.2">
      <c r="AB5524" s="359"/>
      <c r="AC5524" s="359"/>
      <c r="AD5524" s="359"/>
      <c r="AE5524" s="359"/>
      <c r="AF5524" s="359"/>
      <c r="AG5524" s="359"/>
      <c r="AH5524" s="359"/>
    </row>
    <row r="5525" spans="28:34" x14ac:dyDescent="0.2">
      <c r="AB5525" s="359"/>
      <c r="AC5525" s="359"/>
      <c r="AD5525" s="359"/>
      <c r="AE5525" s="359"/>
      <c r="AF5525" s="359"/>
      <c r="AG5525" s="359"/>
      <c r="AH5525" s="359"/>
    </row>
    <row r="5526" spans="28:34" x14ac:dyDescent="0.2">
      <c r="AB5526" s="359"/>
      <c r="AC5526" s="359"/>
      <c r="AD5526" s="359"/>
      <c r="AE5526" s="359"/>
      <c r="AF5526" s="359"/>
      <c r="AG5526" s="359"/>
      <c r="AH5526" s="359"/>
    </row>
    <row r="5527" spans="28:34" x14ac:dyDescent="0.2">
      <c r="AB5527" s="359"/>
      <c r="AC5527" s="359"/>
      <c r="AD5527" s="359"/>
      <c r="AE5527" s="359"/>
      <c r="AF5527" s="359"/>
      <c r="AG5527" s="359"/>
      <c r="AH5527" s="359"/>
    </row>
    <row r="5528" spans="28:34" x14ac:dyDescent="0.2">
      <c r="AB5528" s="359"/>
      <c r="AC5528" s="359"/>
      <c r="AD5528" s="359"/>
      <c r="AE5528" s="359"/>
      <c r="AF5528" s="359"/>
      <c r="AG5528" s="359"/>
      <c r="AH5528" s="359"/>
    </row>
    <row r="5529" spans="28:34" x14ac:dyDescent="0.2">
      <c r="AB5529" s="359"/>
      <c r="AC5529" s="359"/>
      <c r="AD5529" s="359"/>
      <c r="AE5529" s="359"/>
      <c r="AF5529" s="359"/>
      <c r="AG5529" s="359"/>
      <c r="AH5529" s="359"/>
    </row>
    <row r="5530" spans="28:34" x14ac:dyDescent="0.2">
      <c r="AB5530" s="359"/>
      <c r="AC5530" s="359"/>
      <c r="AD5530" s="359"/>
      <c r="AE5530" s="359"/>
      <c r="AF5530" s="359"/>
      <c r="AG5530" s="359"/>
      <c r="AH5530" s="359"/>
    </row>
    <row r="5531" spans="28:34" x14ac:dyDescent="0.2">
      <c r="AB5531" s="359"/>
      <c r="AC5531" s="359"/>
      <c r="AD5531" s="359"/>
      <c r="AE5531" s="359"/>
      <c r="AF5531" s="359"/>
      <c r="AG5531" s="359"/>
      <c r="AH5531" s="359"/>
    </row>
    <row r="5532" spans="28:34" x14ac:dyDescent="0.2">
      <c r="AB5532" s="359"/>
      <c r="AC5532" s="359"/>
      <c r="AD5532" s="359"/>
      <c r="AE5532" s="359"/>
      <c r="AF5532" s="359"/>
      <c r="AG5532" s="359"/>
      <c r="AH5532" s="359"/>
    </row>
    <row r="5533" spans="28:34" x14ac:dyDescent="0.2">
      <c r="AB5533" s="359"/>
      <c r="AC5533" s="359"/>
      <c r="AD5533" s="359"/>
      <c r="AE5533" s="359"/>
      <c r="AF5533" s="359"/>
      <c r="AG5533" s="359"/>
      <c r="AH5533" s="359"/>
    </row>
    <row r="5534" spans="28:34" x14ac:dyDescent="0.2">
      <c r="AB5534" s="359"/>
      <c r="AC5534" s="359"/>
      <c r="AD5534" s="359"/>
      <c r="AE5534" s="359"/>
      <c r="AF5534" s="359"/>
      <c r="AG5534" s="359"/>
      <c r="AH5534" s="359"/>
    </row>
    <row r="5535" spans="28:34" x14ac:dyDescent="0.2">
      <c r="AB5535" s="359"/>
      <c r="AC5535" s="359"/>
      <c r="AD5535" s="359"/>
      <c r="AE5535" s="359"/>
      <c r="AF5535" s="359"/>
      <c r="AG5535" s="359"/>
      <c r="AH5535" s="359"/>
    </row>
    <row r="5536" spans="28:34" x14ac:dyDescent="0.2">
      <c r="AB5536" s="359"/>
      <c r="AC5536" s="359"/>
      <c r="AD5536" s="359"/>
      <c r="AE5536" s="359"/>
      <c r="AF5536" s="359"/>
      <c r="AG5536" s="359"/>
      <c r="AH5536" s="359"/>
    </row>
    <row r="5537" spans="28:34" x14ac:dyDescent="0.2">
      <c r="AB5537" s="359"/>
      <c r="AC5537" s="359"/>
      <c r="AD5537" s="359"/>
      <c r="AE5537" s="359"/>
      <c r="AF5537" s="359"/>
      <c r="AG5537" s="359"/>
      <c r="AH5537" s="359"/>
    </row>
    <row r="5538" spans="28:34" x14ac:dyDescent="0.2">
      <c r="AB5538" s="359"/>
      <c r="AC5538" s="359"/>
      <c r="AD5538" s="359"/>
      <c r="AE5538" s="359"/>
      <c r="AF5538" s="359"/>
      <c r="AG5538" s="359"/>
      <c r="AH5538" s="359"/>
    </row>
    <row r="5539" spans="28:34" x14ac:dyDescent="0.2">
      <c r="AB5539" s="359"/>
      <c r="AC5539" s="359"/>
      <c r="AD5539" s="359"/>
      <c r="AE5539" s="359"/>
      <c r="AF5539" s="359"/>
      <c r="AG5539" s="359"/>
      <c r="AH5539" s="359"/>
    </row>
    <row r="5540" spans="28:34" x14ac:dyDescent="0.2">
      <c r="AB5540" s="359"/>
      <c r="AC5540" s="359"/>
      <c r="AD5540" s="359"/>
      <c r="AE5540" s="359"/>
      <c r="AF5540" s="359"/>
      <c r="AG5540" s="359"/>
      <c r="AH5540" s="359"/>
    </row>
    <row r="5541" spans="28:34" x14ac:dyDescent="0.2">
      <c r="AB5541" s="359"/>
      <c r="AC5541" s="359"/>
      <c r="AD5541" s="359"/>
      <c r="AE5541" s="359"/>
      <c r="AF5541" s="359"/>
      <c r="AG5541" s="359"/>
      <c r="AH5541" s="359"/>
    </row>
    <row r="5542" spans="28:34" x14ac:dyDescent="0.2">
      <c r="AB5542" s="359"/>
      <c r="AC5542" s="359"/>
      <c r="AD5542" s="359"/>
      <c r="AE5542" s="359"/>
      <c r="AF5542" s="359"/>
      <c r="AG5542" s="359"/>
      <c r="AH5542" s="359"/>
    </row>
    <row r="5543" spans="28:34" x14ac:dyDescent="0.2">
      <c r="AB5543" s="359"/>
      <c r="AC5543" s="359"/>
      <c r="AD5543" s="359"/>
      <c r="AE5543" s="359"/>
      <c r="AF5543" s="359"/>
      <c r="AG5543" s="359"/>
      <c r="AH5543" s="359"/>
    </row>
    <row r="5544" spans="28:34" x14ac:dyDescent="0.2">
      <c r="AB5544" s="359"/>
      <c r="AC5544" s="359"/>
      <c r="AD5544" s="359"/>
      <c r="AE5544" s="359"/>
      <c r="AF5544" s="359"/>
      <c r="AG5544" s="359"/>
      <c r="AH5544" s="359"/>
    </row>
    <row r="5545" spans="28:34" x14ac:dyDescent="0.2">
      <c r="AB5545" s="359"/>
      <c r="AC5545" s="359"/>
      <c r="AD5545" s="359"/>
      <c r="AE5545" s="359"/>
      <c r="AF5545" s="359"/>
      <c r="AG5545" s="359"/>
      <c r="AH5545" s="359"/>
    </row>
    <row r="5546" spans="28:34" x14ac:dyDescent="0.2">
      <c r="AB5546" s="359"/>
      <c r="AC5546" s="359"/>
      <c r="AD5546" s="359"/>
      <c r="AE5546" s="359"/>
      <c r="AF5546" s="359"/>
      <c r="AG5546" s="359"/>
      <c r="AH5546" s="359"/>
    </row>
    <row r="5547" spans="28:34" x14ac:dyDescent="0.2">
      <c r="AB5547" s="359"/>
      <c r="AC5547" s="359"/>
      <c r="AD5547" s="359"/>
      <c r="AE5547" s="359"/>
      <c r="AF5547" s="359"/>
      <c r="AG5547" s="359"/>
      <c r="AH5547" s="359"/>
    </row>
    <row r="5548" spans="28:34" x14ac:dyDescent="0.2">
      <c r="AB5548" s="359"/>
      <c r="AC5548" s="359"/>
      <c r="AD5548" s="359"/>
      <c r="AE5548" s="359"/>
      <c r="AF5548" s="359"/>
      <c r="AG5548" s="359"/>
      <c r="AH5548" s="359"/>
    </row>
    <row r="5549" spans="28:34" x14ac:dyDescent="0.2">
      <c r="AB5549" s="359"/>
      <c r="AC5549" s="359"/>
      <c r="AD5549" s="359"/>
      <c r="AE5549" s="359"/>
      <c r="AF5549" s="359"/>
      <c r="AG5549" s="359"/>
      <c r="AH5549" s="359"/>
    </row>
    <row r="5550" spans="28:34" x14ac:dyDescent="0.2">
      <c r="AB5550" s="359"/>
      <c r="AC5550" s="359"/>
      <c r="AD5550" s="359"/>
      <c r="AE5550" s="359"/>
      <c r="AF5550" s="359"/>
      <c r="AG5550" s="359"/>
      <c r="AH5550" s="359"/>
    </row>
    <row r="5551" spans="28:34" x14ac:dyDescent="0.2">
      <c r="AB5551" s="359"/>
      <c r="AC5551" s="359"/>
      <c r="AD5551" s="359"/>
      <c r="AE5551" s="359"/>
      <c r="AF5551" s="359"/>
      <c r="AG5551" s="359"/>
      <c r="AH5551" s="359"/>
    </row>
    <row r="5552" spans="28:34" x14ac:dyDescent="0.2">
      <c r="AB5552" s="359"/>
      <c r="AC5552" s="359"/>
      <c r="AD5552" s="359"/>
      <c r="AE5552" s="359"/>
      <c r="AF5552" s="359"/>
      <c r="AG5552" s="359"/>
      <c r="AH5552" s="359"/>
    </row>
    <row r="5553" spans="28:34" x14ac:dyDescent="0.2">
      <c r="AB5553" s="359"/>
      <c r="AC5553" s="359"/>
      <c r="AD5553" s="359"/>
      <c r="AE5553" s="359"/>
      <c r="AF5553" s="359"/>
      <c r="AG5553" s="359"/>
      <c r="AH5553" s="359"/>
    </row>
    <row r="5554" spans="28:34" x14ac:dyDescent="0.2">
      <c r="AB5554" s="359"/>
      <c r="AC5554" s="359"/>
      <c r="AD5554" s="359"/>
      <c r="AE5554" s="359"/>
      <c r="AF5554" s="359"/>
      <c r="AG5554" s="359"/>
      <c r="AH5554" s="359"/>
    </row>
    <row r="5555" spans="28:34" x14ac:dyDescent="0.2">
      <c r="AB5555" s="359"/>
      <c r="AC5555" s="359"/>
      <c r="AD5555" s="359"/>
      <c r="AE5555" s="359"/>
      <c r="AF5555" s="359"/>
      <c r="AG5555" s="359"/>
      <c r="AH5555" s="359"/>
    </row>
    <row r="5556" spans="28:34" x14ac:dyDescent="0.2">
      <c r="AB5556" s="359"/>
      <c r="AC5556" s="359"/>
      <c r="AD5556" s="359"/>
      <c r="AE5556" s="359"/>
      <c r="AF5556" s="359"/>
      <c r="AG5556" s="359"/>
      <c r="AH5556" s="359"/>
    </row>
    <row r="5557" spans="28:34" x14ac:dyDescent="0.2">
      <c r="AB5557" s="359"/>
      <c r="AC5557" s="359"/>
      <c r="AD5557" s="359"/>
      <c r="AE5557" s="359"/>
      <c r="AF5557" s="359"/>
      <c r="AG5557" s="359"/>
      <c r="AH5557" s="359"/>
    </row>
    <row r="5558" spans="28:34" x14ac:dyDescent="0.2">
      <c r="AB5558" s="359"/>
      <c r="AC5558" s="359"/>
      <c r="AD5558" s="359"/>
      <c r="AE5558" s="359"/>
      <c r="AF5558" s="359"/>
      <c r="AG5558" s="359"/>
      <c r="AH5558" s="359"/>
    </row>
    <row r="5559" spans="28:34" x14ac:dyDescent="0.2">
      <c r="AB5559" s="359"/>
      <c r="AC5559" s="359"/>
      <c r="AD5559" s="359"/>
      <c r="AE5559" s="359"/>
      <c r="AF5559" s="359"/>
      <c r="AG5559" s="359"/>
      <c r="AH5559" s="359"/>
    </row>
    <row r="5560" spans="28:34" x14ac:dyDescent="0.2">
      <c r="AB5560" s="359"/>
      <c r="AC5560" s="359"/>
      <c r="AD5560" s="359"/>
      <c r="AE5560" s="359"/>
      <c r="AF5560" s="359"/>
      <c r="AG5560" s="359"/>
      <c r="AH5560" s="359"/>
    </row>
    <row r="5561" spans="28:34" x14ac:dyDescent="0.2">
      <c r="AB5561" s="359"/>
      <c r="AC5561" s="359"/>
      <c r="AD5561" s="359"/>
      <c r="AE5561" s="359"/>
      <c r="AF5561" s="359"/>
      <c r="AG5561" s="359"/>
      <c r="AH5561" s="359"/>
    </row>
    <row r="5562" spans="28:34" x14ac:dyDescent="0.2">
      <c r="AB5562" s="359"/>
      <c r="AC5562" s="359"/>
      <c r="AD5562" s="359"/>
      <c r="AE5562" s="359"/>
      <c r="AF5562" s="359"/>
      <c r="AG5562" s="359"/>
      <c r="AH5562" s="359"/>
    </row>
    <row r="5563" spans="28:34" x14ac:dyDescent="0.2">
      <c r="AB5563" s="359"/>
      <c r="AC5563" s="359"/>
      <c r="AD5563" s="359"/>
      <c r="AE5563" s="359"/>
      <c r="AF5563" s="359"/>
      <c r="AG5563" s="359"/>
      <c r="AH5563" s="359"/>
    </row>
    <row r="5564" spans="28:34" x14ac:dyDescent="0.2">
      <c r="AB5564" s="359"/>
      <c r="AC5564" s="359"/>
      <c r="AD5564" s="359"/>
      <c r="AE5564" s="359"/>
      <c r="AF5564" s="359"/>
      <c r="AG5564" s="359"/>
      <c r="AH5564" s="359"/>
    </row>
    <row r="5565" spans="28:34" x14ac:dyDescent="0.2">
      <c r="AB5565" s="359"/>
      <c r="AC5565" s="359"/>
      <c r="AD5565" s="359"/>
      <c r="AE5565" s="359"/>
      <c r="AF5565" s="359"/>
      <c r="AG5565" s="359"/>
      <c r="AH5565" s="359"/>
    </row>
    <row r="5566" spans="28:34" x14ac:dyDescent="0.2">
      <c r="AB5566" s="359"/>
      <c r="AC5566" s="359"/>
      <c r="AD5566" s="359"/>
      <c r="AE5566" s="359"/>
      <c r="AF5566" s="359"/>
      <c r="AG5566" s="359"/>
      <c r="AH5566" s="359"/>
    </row>
    <row r="5567" spans="28:34" x14ac:dyDescent="0.2">
      <c r="AB5567" s="359"/>
      <c r="AC5567" s="359"/>
      <c r="AD5567" s="359"/>
      <c r="AE5567" s="359"/>
      <c r="AF5567" s="359"/>
      <c r="AG5567" s="359"/>
      <c r="AH5567" s="359"/>
    </row>
    <row r="5568" spans="28:34" x14ac:dyDescent="0.2">
      <c r="AB5568" s="359"/>
      <c r="AC5568" s="359"/>
      <c r="AD5568" s="359"/>
      <c r="AE5568" s="359"/>
      <c r="AF5568" s="359"/>
      <c r="AG5568" s="359"/>
      <c r="AH5568" s="359"/>
    </row>
    <row r="5569" spans="28:34" x14ac:dyDescent="0.2">
      <c r="AB5569" s="359"/>
      <c r="AC5569" s="359"/>
      <c r="AD5569" s="359"/>
      <c r="AE5569" s="359"/>
      <c r="AF5569" s="359"/>
      <c r="AG5569" s="359"/>
      <c r="AH5569" s="359"/>
    </row>
    <row r="5570" spans="28:34" x14ac:dyDescent="0.2">
      <c r="AB5570" s="359"/>
      <c r="AC5570" s="359"/>
      <c r="AD5570" s="359"/>
      <c r="AE5570" s="359"/>
      <c r="AF5570" s="359"/>
      <c r="AG5570" s="359"/>
      <c r="AH5570" s="359"/>
    </row>
    <row r="5571" spans="28:34" x14ac:dyDescent="0.2">
      <c r="AB5571" s="359"/>
      <c r="AC5571" s="359"/>
      <c r="AD5571" s="359"/>
      <c r="AE5571" s="359"/>
      <c r="AF5571" s="359"/>
      <c r="AG5571" s="359"/>
      <c r="AH5571" s="359"/>
    </row>
    <row r="5572" spans="28:34" x14ac:dyDescent="0.2">
      <c r="AB5572" s="359"/>
      <c r="AC5572" s="359"/>
      <c r="AD5572" s="359"/>
      <c r="AE5572" s="359"/>
      <c r="AF5572" s="359"/>
      <c r="AG5572" s="359"/>
      <c r="AH5572" s="359"/>
    </row>
    <row r="5573" spans="28:34" x14ac:dyDescent="0.2">
      <c r="AB5573" s="359"/>
      <c r="AC5573" s="359"/>
      <c r="AD5573" s="359"/>
      <c r="AE5573" s="359"/>
      <c r="AF5573" s="359"/>
      <c r="AG5573" s="359"/>
      <c r="AH5573" s="359"/>
    </row>
    <row r="5574" spans="28:34" x14ac:dyDescent="0.2">
      <c r="AB5574" s="359"/>
      <c r="AC5574" s="359"/>
      <c r="AD5574" s="359"/>
      <c r="AE5574" s="359"/>
      <c r="AF5574" s="359"/>
      <c r="AG5574" s="359"/>
      <c r="AH5574" s="359"/>
    </row>
    <row r="5575" spans="28:34" x14ac:dyDescent="0.2">
      <c r="AB5575" s="359"/>
      <c r="AC5575" s="359"/>
      <c r="AD5575" s="359"/>
      <c r="AE5575" s="359"/>
      <c r="AF5575" s="359"/>
      <c r="AG5575" s="359"/>
      <c r="AH5575" s="359"/>
    </row>
    <row r="5576" spans="28:34" x14ac:dyDescent="0.2">
      <c r="AB5576" s="359"/>
      <c r="AC5576" s="359"/>
      <c r="AD5576" s="359"/>
      <c r="AE5576" s="359"/>
      <c r="AF5576" s="359"/>
      <c r="AG5576" s="359"/>
      <c r="AH5576" s="359"/>
    </row>
    <row r="5577" spans="28:34" x14ac:dyDescent="0.2">
      <c r="AB5577" s="359"/>
      <c r="AC5577" s="359"/>
      <c r="AD5577" s="359"/>
      <c r="AE5577" s="359"/>
      <c r="AF5577" s="359"/>
      <c r="AG5577" s="359"/>
      <c r="AH5577" s="359"/>
    </row>
    <row r="5578" spans="28:34" x14ac:dyDescent="0.2">
      <c r="AB5578" s="359"/>
      <c r="AC5578" s="359"/>
      <c r="AD5578" s="359"/>
      <c r="AE5578" s="359"/>
      <c r="AF5578" s="359"/>
      <c r="AG5578" s="359"/>
      <c r="AH5578" s="359"/>
    </row>
    <row r="5579" spans="28:34" x14ac:dyDescent="0.2">
      <c r="AB5579" s="359"/>
      <c r="AC5579" s="359"/>
      <c r="AD5579" s="359"/>
      <c r="AE5579" s="359"/>
      <c r="AF5579" s="359"/>
      <c r="AG5579" s="359"/>
      <c r="AH5579" s="359"/>
    </row>
    <row r="5580" spans="28:34" x14ac:dyDescent="0.2">
      <c r="AB5580" s="359"/>
      <c r="AC5580" s="359"/>
      <c r="AD5580" s="359"/>
      <c r="AE5580" s="359"/>
      <c r="AF5580" s="359"/>
      <c r="AG5580" s="359"/>
      <c r="AH5580" s="359"/>
    </row>
    <row r="5581" spans="28:34" x14ac:dyDescent="0.2">
      <c r="AB5581" s="359"/>
      <c r="AC5581" s="359"/>
      <c r="AD5581" s="359"/>
      <c r="AE5581" s="359"/>
      <c r="AF5581" s="359"/>
      <c r="AG5581" s="359"/>
      <c r="AH5581" s="359"/>
    </row>
    <row r="5582" spans="28:34" x14ac:dyDescent="0.2">
      <c r="AB5582" s="359"/>
      <c r="AC5582" s="359"/>
      <c r="AD5582" s="359"/>
      <c r="AE5582" s="359"/>
      <c r="AF5582" s="359"/>
      <c r="AG5582" s="359"/>
      <c r="AH5582" s="359"/>
    </row>
    <row r="5583" spans="28:34" x14ac:dyDescent="0.2">
      <c r="AB5583" s="359"/>
      <c r="AC5583" s="359"/>
      <c r="AD5583" s="359"/>
      <c r="AE5583" s="359"/>
      <c r="AF5583" s="359"/>
      <c r="AG5583" s="359"/>
      <c r="AH5583" s="359"/>
    </row>
    <row r="5584" spans="28:34" x14ac:dyDescent="0.2">
      <c r="AB5584" s="359"/>
      <c r="AC5584" s="359"/>
      <c r="AD5584" s="359"/>
      <c r="AE5584" s="359"/>
      <c r="AF5584" s="359"/>
      <c r="AG5584" s="359"/>
      <c r="AH5584" s="359"/>
    </row>
    <row r="5585" spans="28:34" x14ac:dyDescent="0.2">
      <c r="AB5585" s="359"/>
      <c r="AC5585" s="359"/>
      <c r="AD5585" s="359"/>
      <c r="AE5585" s="359"/>
      <c r="AF5585" s="359"/>
      <c r="AG5585" s="359"/>
      <c r="AH5585" s="359"/>
    </row>
    <row r="5586" spans="28:34" x14ac:dyDescent="0.2">
      <c r="AB5586" s="359"/>
      <c r="AC5586" s="359"/>
      <c r="AD5586" s="359"/>
      <c r="AE5586" s="359"/>
      <c r="AF5586" s="359"/>
      <c r="AG5586" s="359"/>
      <c r="AH5586" s="359"/>
    </row>
    <row r="5587" spans="28:34" x14ac:dyDescent="0.2">
      <c r="AB5587" s="359"/>
      <c r="AC5587" s="359"/>
      <c r="AD5587" s="359"/>
      <c r="AE5587" s="359"/>
      <c r="AF5587" s="359"/>
      <c r="AG5587" s="359"/>
      <c r="AH5587" s="359"/>
    </row>
    <row r="5588" spans="28:34" x14ac:dyDescent="0.2">
      <c r="AB5588" s="359"/>
      <c r="AC5588" s="359"/>
      <c r="AD5588" s="359"/>
      <c r="AE5588" s="359"/>
      <c r="AF5588" s="359"/>
      <c r="AG5588" s="359"/>
      <c r="AH5588" s="359"/>
    </row>
    <row r="5589" spans="28:34" x14ac:dyDescent="0.2">
      <c r="AB5589" s="359"/>
      <c r="AC5589" s="359"/>
      <c r="AD5589" s="359"/>
      <c r="AE5589" s="359"/>
      <c r="AF5589" s="359"/>
      <c r="AG5589" s="359"/>
      <c r="AH5589" s="359"/>
    </row>
    <row r="5590" spans="28:34" x14ac:dyDescent="0.2">
      <c r="AB5590" s="359"/>
      <c r="AC5590" s="359"/>
      <c r="AD5590" s="359"/>
      <c r="AE5590" s="359"/>
      <c r="AF5590" s="359"/>
      <c r="AG5590" s="359"/>
      <c r="AH5590" s="359"/>
    </row>
    <row r="5591" spans="28:34" x14ac:dyDescent="0.2">
      <c r="AB5591" s="359"/>
      <c r="AC5591" s="359"/>
      <c r="AD5591" s="359"/>
      <c r="AE5591" s="359"/>
      <c r="AF5591" s="359"/>
      <c r="AG5591" s="359"/>
      <c r="AH5591" s="359"/>
    </row>
    <row r="5592" spans="28:34" x14ac:dyDescent="0.2">
      <c r="AB5592" s="359"/>
      <c r="AC5592" s="359"/>
      <c r="AD5592" s="359"/>
      <c r="AE5592" s="359"/>
      <c r="AF5592" s="359"/>
      <c r="AG5592" s="359"/>
      <c r="AH5592" s="359"/>
    </row>
    <row r="5593" spans="28:34" x14ac:dyDescent="0.2">
      <c r="AB5593" s="359"/>
      <c r="AC5593" s="359"/>
      <c r="AD5593" s="359"/>
      <c r="AE5593" s="359"/>
      <c r="AF5593" s="359"/>
      <c r="AG5593" s="359"/>
      <c r="AH5593" s="359"/>
    </row>
    <row r="5594" spans="28:34" x14ac:dyDescent="0.2">
      <c r="AB5594" s="359"/>
      <c r="AC5594" s="359"/>
      <c r="AD5594" s="359"/>
      <c r="AE5594" s="359"/>
      <c r="AF5594" s="359"/>
      <c r="AG5594" s="359"/>
      <c r="AH5594" s="359"/>
    </row>
    <row r="5595" spans="28:34" x14ac:dyDescent="0.2">
      <c r="AB5595" s="359"/>
      <c r="AC5595" s="359"/>
      <c r="AD5595" s="359"/>
      <c r="AE5595" s="359"/>
      <c r="AF5595" s="359"/>
      <c r="AG5595" s="359"/>
      <c r="AH5595" s="359"/>
    </row>
    <row r="5596" spans="28:34" x14ac:dyDescent="0.2">
      <c r="AB5596" s="359"/>
      <c r="AC5596" s="359"/>
      <c r="AD5596" s="359"/>
      <c r="AE5596" s="359"/>
      <c r="AF5596" s="359"/>
      <c r="AG5596" s="359"/>
      <c r="AH5596" s="359"/>
    </row>
    <row r="5597" spans="28:34" x14ac:dyDescent="0.2">
      <c r="AB5597" s="359"/>
      <c r="AC5597" s="359"/>
      <c r="AD5597" s="359"/>
      <c r="AE5597" s="359"/>
      <c r="AF5597" s="359"/>
      <c r="AG5597" s="359"/>
      <c r="AH5597" s="359"/>
    </row>
    <row r="5598" spans="28:34" x14ac:dyDescent="0.2">
      <c r="AB5598" s="359"/>
      <c r="AC5598" s="359"/>
      <c r="AD5598" s="359"/>
      <c r="AE5598" s="359"/>
      <c r="AF5598" s="359"/>
      <c r="AG5598" s="359"/>
      <c r="AH5598" s="359"/>
    </row>
    <row r="5599" spans="28:34" x14ac:dyDescent="0.2">
      <c r="AB5599" s="359"/>
      <c r="AC5599" s="359"/>
      <c r="AD5599" s="359"/>
      <c r="AE5599" s="359"/>
      <c r="AF5599" s="359"/>
      <c r="AG5599" s="359"/>
      <c r="AH5599" s="359"/>
    </row>
    <row r="5600" spans="28:34" x14ac:dyDescent="0.2">
      <c r="AB5600" s="359"/>
      <c r="AC5600" s="359"/>
      <c r="AD5600" s="359"/>
      <c r="AE5600" s="359"/>
      <c r="AF5600" s="359"/>
      <c r="AG5600" s="359"/>
      <c r="AH5600" s="359"/>
    </row>
    <row r="5601" spans="28:34" x14ac:dyDescent="0.2">
      <c r="AB5601" s="359"/>
      <c r="AC5601" s="359"/>
      <c r="AD5601" s="359"/>
      <c r="AE5601" s="359"/>
      <c r="AF5601" s="359"/>
      <c r="AG5601" s="359"/>
      <c r="AH5601" s="359"/>
    </row>
    <row r="5602" spans="28:34" x14ac:dyDescent="0.2">
      <c r="AB5602" s="359"/>
      <c r="AC5602" s="359"/>
      <c r="AD5602" s="359"/>
      <c r="AE5602" s="359"/>
      <c r="AF5602" s="359"/>
      <c r="AG5602" s="359"/>
      <c r="AH5602" s="359"/>
    </row>
    <row r="5603" spans="28:34" x14ac:dyDescent="0.2">
      <c r="AB5603" s="359"/>
      <c r="AC5603" s="359"/>
      <c r="AD5603" s="359"/>
      <c r="AE5603" s="359"/>
      <c r="AF5603" s="359"/>
      <c r="AG5603" s="359"/>
      <c r="AH5603" s="359"/>
    </row>
    <row r="5604" spans="28:34" x14ac:dyDescent="0.2">
      <c r="AB5604" s="359"/>
      <c r="AC5604" s="359"/>
      <c r="AD5604" s="359"/>
      <c r="AE5604" s="359"/>
      <c r="AF5604" s="359"/>
      <c r="AG5604" s="359"/>
      <c r="AH5604" s="359"/>
    </row>
    <row r="5605" spans="28:34" x14ac:dyDescent="0.2">
      <c r="AB5605" s="359"/>
      <c r="AC5605" s="359"/>
      <c r="AD5605" s="359"/>
      <c r="AE5605" s="359"/>
      <c r="AF5605" s="359"/>
      <c r="AG5605" s="359"/>
      <c r="AH5605" s="359"/>
    </row>
    <row r="5606" spans="28:34" x14ac:dyDescent="0.2">
      <c r="AB5606" s="359"/>
      <c r="AC5606" s="359"/>
      <c r="AD5606" s="359"/>
      <c r="AE5606" s="359"/>
      <c r="AF5606" s="359"/>
      <c r="AG5606" s="359"/>
      <c r="AH5606" s="359"/>
    </row>
    <row r="5607" spans="28:34" x14ac:dyDescent="0.2">
      <c r="AB5607" s="359"/>
      <c r="AC5607" s="359"/>
      <c r="AD5607" s="359"/>
      <c r="AE5607" s="359"/>
      <c r="AF5607" s="359"/>
      <c r="AG5607" s="359"/>
      <c r="AH5607" s="359"/>
    </row>
    <row r="5608" spans="28:34" x14ac:dyDescent="0.2">
      <c r="AB5608" s="359"/>
      <c r="AC5608" s="359"/>
      <c r="AD5608" s="359"/>
      <c r="AE5608" s="359"/>
      <c r="AF5608" s="359"/>
      <c r="AG5608" s="359"/>
      <c r="AH5608" s="359"/>
    </row>
    <row r="5609" spans="28:34" x14ac:dyDescent="0.2">
      <c r="AB5609" s="359"/>
      <c r="AC5609" s="359"/>
      <c r="AD5609" s="359"/>
      <c r="AE5609" s="359"/>
      <c r="AF5609" s="359"/>
      <c r="AG5609" s="359"/>
      <c r="AH5609" s="359"/>
    </row>
    <row r="5610" spans="28:34" x14ac:dyDescent="0.2">
      <c r="AB5610" s="359"/>
      <c r="AC5610" s="359"/>
      <c r="AD5610" s="359"/>
      <c r="AE5610" s="359"/>
      <c r="AF5610" s="359"/>
      <c r="AG5610" s="359"/>
      <c r="AH5610" s="359"/>
    </row>
    <row r="5611" spans="28:34" x14ac:dyDescent="0.2">
      <c r="AB5611" s="359"/>
      <c r="AC5611" s="359"/>
      <c r="AD5611" s="359"/>
      <c r="AE5611" s="359"/>
      <c r="AF5611" s="359"/>
      <c r="AG5611" s="359"/>
      <c r="AH5611" s="359"/>
    </row>
    <row r="5612" spans="28:34" x14ac:dyDescent="0.2">
      <c r="AB5612" s="359"/>
      <c r="AC5612" s="359"/>
      <c r="AD5612" s="359"/>
      <c r="AE5612" s="359"/>
      <c r="AF5612" s="359"/>
      <c r="AG5612" s="359"/>
      <c r="AH5612" s="359"/>
    </row>
    <row r="5613" spans="28:34" x14ac:dyDescent="0.2">
      <c r="AB5613" s="359"/>
      <c r="AC5613" s="359"/>
      <c r="AD5613" s="359"/>
      <c r="AE5613" s="359"/>
      <c r="AF5613" s="359"/>
      <c r="AG5613" s="359"/>
      <c r="AH5613" s="359"/>
    </row>
    <row r="5614" spans="28:34" x14ac:dyDescent="0.2">
      <c r="AB5614" s="359"/>
      <c r="AC5614" s="359"/>
      <c r="AD5614" s="359"/>
      <c r="AE5614" s="359"/>
      <c r="AF5614" s="359"/>
      <c r="AG5614" s="359"/>
      <c r="AH5614" s="359"/>
    </row>
    <row r="5615" spans="28:34" x14ac:dyDescent="0.2">
      <c r="AB5615" s="359"/>
      <c r="AC5615" s="359"/>
      <c r="AD5615" s="359"/>
      <c r="AE5615" s="359"/>
      <c r="AF5615" s="359"/>
      <c r="AG5615" s="359"/>
      <c r="AH5615" s="359"/>
    </row>
    <row r="5616" spans="28:34" x14ac:dyDescent="0.2">
      <c r="AB5616" s="359"/>
      <c r="AC5616" s="359"/>
      <c r="AD5616" s="359"/>
      <c r="AE5616" s="359"/>
      <c r="AF5616" s="359"/>
      <c r="AG5616" s="359"/>
      <c r="AH5616" s="359"/>
    </row>
    <row r="5617" spans="28:34" x14ac:dyDescent="0.2">
      <c r="AB5617" s="359"/>
      <c r="AC5617" s="359"/>
      <c r="AD5617" s="359"/>
      <c r="AE5617" s="359"/>
      <c r="AF5617" s="359"/>
      <c r="AG5617" s="359"/>
      <c r="AH5617" s="359"/>
    </row>
    <row r="5618" spans="28:34" x14ac:dyDescent="0.2">
      <c r="AB5618" s="359"/>
      <c r="AC5618" s="359"/>
      <c r="AD5618" s="359"/>
      <c r="AE5618" s="359"/>
      <c r="AF5618" s="359"/>
      <c r="AG5618" s="359"/>
      <c r="AH5618" s="359"/>
    </row>
    <row r="5619" spans="28:34" x14ac:dyDescent="0.2">
      <c r="AB5619" s="359"/>
      <c r="AC5619" s="359"/>
      <c r="AD5619" s="359"/>
      <c r="AE5619" s="359"/>
      <c r="AF5619" s="359"/>
      <c r="AG5619" s="359"/>
      <c r="AH5619" s="359"/>
    </row>
    <row r="5620" spans="28:34" x14ac:dyDescent="0.2">
      <c r="AB5620" s="359"/>
      <c r="AC5620" s="359"/>
      <c r="AD5620" s="359"/>
      <c r="AE5620" s="359"/>
      <c r="AF5620" s="359"/>
      <c r="AG5620" s="359"/>
      <c r="AH5620" s="359"/>
    </row>
    <row r="5621" spans="28:34" x14ac:dyDescent="0.2">
      <c r="AB5621" s="359"/>
      <c r="AC5621" s="359"/>
      <c r="AD5621" s="359"/>
      <c r="AE5621" s="359"/>
      <c r="AF5621" s="359"/>
      <c r="AG5621" s="359"/>
      <c r="AH5621" s="359"/>
    </row>
    <row r="5622" spans="28:34" x14ac:dyDescent="0.2">
      <c r="AB5622" s="359"/>
      <c r="AC5622" s="359"/>
      <c r="AD5622" s="359"/>
      <c r="AE5622" s="359"/>
      <c r="AF5622" s="359"/>
      <c r="AG5622" s="359"/>
      <c r="AH5622" s="359"/>
    </row>
    <row r="5623" spans="28:34" x14ac:dyDescent="0.2">
      <c r="AB5623" s="359"/>
      <c r="AC5623" s="359"/>
      <c r="AD5623" s="359"/>
      <c r="AE5623" s="359"/>
      <c r="AF5623" s="359"/>
      <c r="AG5623" s="359"/>
      <c r="AH5623" s="359"/>
    </row>
    <row r="5624" spans="28:34" x14ac:dyDescent="0.2">
      <c r="AB5624" s="359"/>
      <c r="AC5624" s="359"/>
      <c r="AD5624" s="359"/>
      <c r="AE5624" s="359"/>
      <c r="AF5624" s="359"/>
      <c r="AG5624" s="359"/>
      <c r="AH5624" s="359"/>
    </row>
    <row r="5625" spans="28:34" x14ac:dyDescent="0.2">
      <c r="AB5625" s="359"/>
      <c r="AC5625" s="359"/>
      <c r="AD5625" s="359"/>
      <c r="AE5625" s="359"/>
      <c r="AF5625" s="359"/>
      <c r="AG5625" s="359"/>
      <c r="AH5625" s="359"/>
    </row>
    <row r="5626" spans="28:34" x14ac:dyDescent="0.2">
      <c r="AB5626" s="359"/>
      <c r="AC5626" s="359"/>
      <c r="AD5626" s="359"/>
      <c r="AE5626" s="359"/>
      <c r="AF5626" s="359"/>
      <c r="AG5626" s="359"/>
      <c r="AH5626" s="359"/>
    </row>
    <row r="5627" spans="28:34" x14ac:dyDescent="0.2">
      <c r="AB5627" s="359"/>
      <c r="AC5627" s="359"/>
      <c r="AD5627" s="359"/>
      <c r="AE5627" s="359"/>
      <c r="AF5627" s="359"/>
      <c r="AG5627" s="359"/>
      <c r="AH5627" s="359"/>
    </row>
    <row r="5628" spans="28:34" x14ac:dyDescent="0.2">
      <c r="AB5628" s="359"/>
      <c r="AC5628" s="359"/>
      <c r="AD5628" s="359"/>
      <c r="AE5628" s="359"/>
      <c r="AF5628" s="359"/>
      <c r="AG5628" s="359"/>
      <c r="AH5628" s="359"/>
    </row>
    <row r="5629" spans="28:34" x14ac:dyDescent="0.2">
      <c r="AB5629" s="359"/>
      <c r="AC5629" s="359"/>
      <c r="AD5629" s="359"/>
      <c r="AE5629" s="359"/>
      <c r="AF5629" s="359"/>
      <c r="AG5629" s="359"/>
      <c r="AH5629" s="359"/>
    </row>
    <row r="5630" spans="28:34" x14ac:dyDescent="0.2">
      <c r="AB5630" s="359"/>
      <c r="AC5630" s="359"/>
      <c r="AD5630" s="359"/>
      <c r="AE5630" s="359"/>
      <c r="AF5630" s="359"/>
      <c r="AG5630" s="359"/>
      <c r="AH5630" s="359"/>
    </row>
    <row r="5631" spans="28:34" x14ac:dyDescent="0.2">
      <c r="AB5631" s="359"/>
      <c r="AC5631" s="359"/>
      <c r="AD5631" s="359"/>
      <c r="AE5631" s="359"/>
      <c r="AF5631" s="359"/>
      <c r="AG5631" s="359"/>
      <c r="AH5631" s="359"/>
    </row>
    <row r="5632" spans="28:34" x14ac:dyDescent="0.2">
      <c r="AB5632" s="359"/>
      <c r="AC5632" s="359"/>
      <c r="AD5632" s="359"/>
      <c r="AE5632" s="359"/>
      <c r="AF5632" s="359"/>
      <c r="AG5632" s="359"/>
      <c r="AH5632" s="359"/>
    </row>
    <row r="5633" spans="28:34" x14ac:dyDescent="0.2">
      <c r="AB5633" s="359"/>
      <c r="AC5633" s="359"/>
      <c r="AD5633" s="359"/>
      <c r="AE5633" s="359"/>
      <c r="AF5633" s="359"/>
      <c r="AG5633" s="359"/>
      <c r="AH5633" s="359"/>
    </row>
    <row r="5634" spans="28:34" x14ac:dyDescent="0.2">
      <c r="AB5634" s="359"/>
      <c r="AC5634" s="359"/>
      <c r="AD5634" s="359"/>
      <c r="AE5634" s="359"/>
      <c r="AF5634" s="359"/>
      <c r="AG5634" s="359"/>
      <c r="AH5634" s="359"/>
    </row>
    <row r="5635" spans="28:34" x14ac:dyDescent="0.2">
      <c r="AB5635" s="359"/>
      <c r="AC5635" s="359"/>
      <c r="AD5635" s="359"/>
      <c r="AE5635" s="359"/>
      <c r="AF5635" s="359"/>
      <c r="AG5635" s="359"/>
      <c r="AH5635" s="359"/>
    </row>
    <row r="5636" spans="28:34" x14ac:dyDescent="0.2">
      <c r="AB5636" s="359"/>
      <c r="AC5636" s="359"/>
      <c r="AD5636" s="359"/>
      <c r="AE5636" s="359"/>
      <c r="AF5636" s="359"/>
      <c r="AG5636" s="359"/>
      <c r="AH5636" s="359"/>
    </row>
    <row r="5637" spans="28:34" x14ac:dyDescent="0.2">
      <c r="AB5637" s="359"/>
      <c r="AC5637" s="359"/>
      <c r="AD5637" s="359"/>
      <c r="AE5637" s="359"/>
      <c r="AF5637" s="359"/>
      <c r="AG5637" s="359"/>
      <c r="AH5637" s="359"/>
    </row>
    <row r="5638" spans="28:34" x14ac:dyDescent="0.2">
      <c r="AB5638" s="359"/>
      <c r="AC5638" s="359"/>
      <c r="AD5638" s="359"/>
      <c r="AE5638" s="359"/>
      <c r="AF5638" s="359"/>
      <c r="AG5638" s="359"/>
      <c r="AH5638" s="359"/>
    </row>
    <row r="5639" spans="28:34" x14ac:dyDescent="0.2">
      <c r="AB5639" s="359"/>
      <c r="AC5639" s="359"/>
      <c r="AD5639" s="359"/>
      <c r="AE5639" s="359"/>
      <c r="AF5639" s="359"/>
      <c r="AG5639" s="359"/>
      <c r="AH5639" s="359"/>
    </row>
    <row r="5640" spans="28:34" x14ac:dyDescent="0.2">
      <c r="AB5640" s="359"/>
      <c r="AC5640" s="359"/>
      <c r="AD5640" s="359"/>
      <c r="AE5640" s="359"/>
      <c r="AF5640" s="359"/>
      <c r="AG5640" s="359"/>
      <c r="AH5640" s="359"/>
    </row>
    <row r="5641" spans="28:34" x14ac:dyDescent="0.2">
      <c r="AB5641" s="359"/>
      <c r="AC5641" s="359"/>
      <c r="AD5641" s="359"/>
      <c r="AE5641" s="359"/>
      <c r="AF5641" s="359"/>
      <c r="AG5641" s="359"/>
      <c r="AH5641" s="359"/>
    </row>
    <row r="5642" spans="28:34" x14ac:dyDescent="0.2">
      <c r="AB5642" s="359"/>
      <c r="AC5642" s="359"/>
      <c r="AD5642" s="359"/>
      <c r="AE5642" s="359"/>
      <c r="AF5642" s="359"/>
      <c r="AG5642" s="359"/>
      <c r="AH5642" s="359"/>
    </row>
    <row r="5643" spans="28:34" x14ac:dyDescent="0.2">
      <c r="AB5643" s="359"/>
      <c r="AC5643" s="359"/>
      <c r="AD5643" s="359"/>
      <c r="AE5643" s="359"/>
      <c r="AF5643" s="359"/>
      <c r="AG5643" s="359"/>
      <c r="AH5643" s="359"/>
    </row>
    <row r="5644" spans="28:34" x14ac:dyDescent="0.2">
      <c r="AB5644" s="359"/>
      <c r="AC5644" s="359"/>
      <c r="AD5644" s="359"/>
      <c r="AE5644" s="359"/>
      <c r="AF5644" s="359"/>
      <c r="AG5644" s="359"/>
      <c r="AH5644" s="359"/>
    </row>
    <row r="5645" spans="28:34" x14ac:dyDescent="0.2">
      <c r="AB5645" s="359"/>
      <c r="AC5645" s="359"/>
      <c r="AD5645" s="359"/>
      <c r="AE5645" s="359"/>
      <c r="AF5645" s="359"/>
      <c r="AG5645" s="359"/>
      <c r="AH5645" s="359"/>
    </row>
    <row r="5646" spans="28:34" x14ac:dyDescent="0.2">
      <c r="AB5646" s="359"/>
      <c r="AC5646" s="359"/>
      <c r="AD5646" s="359"/>
      <c r="AE5646" s="359"/>
      <c r="AF5646" s="359"/>
      <c r="AG5646" s="359"/>
      <c r="AH5646" s="359"/>
    </row>
    <row r="5647" spans="28:34" x14ac:dyDescent="0.2">
      <c r="AB5647" s="359"/>
      <c r="AC5647" s="359"/>
      <c r="AD5647" s="359"/>
      <c r="AE5647" s="359"/>
      <c r="AF5647" s="359"/>
      <c r="AG5647" s="359"/>
      <c r="AH5647" s="359"/>
    </row>
    <row r="5648" spans="28:34" x14ac:dyDescent="0.2">
      <c r="AB5648" s="359"/>
      <c r="AC5648" s="359"/>
      <c r="AD5648" s="359"/>
      <c r="AE5648" s="359"/>
      <c r="AF5648" s="359"/>
      <c r="AG5648" s="359"/>
      <c r="AH5648" s="359"/>
    </row>
    <row r="5649" spans="28:34" x14ac:dyDescent="0.2">
      <c r="AB5649" s="359"/>
      <c r="AC5649" s="359"/>
      <c r="AD5649" s="359"/>
      <c r="AE5649" s="359"/>
      <c r="AF5649" s="359"/>
      <c r="AG5649" s="359"/>
      <c r="AH5649" s="359"/>
    </row>
    <row r="5650" spans="28:34" x14ac:dyDescent="0.2">
      <c r="AB5650" s="359"/>
      <c r="AC5650" s="359"/>
      <c r="AD5650" s="359"/>
      <c r="AE5650" s="359"/>
      <c r="AF5650" s="359"/>
      <c r="AG5650" s="359"/>
      <c r="AH5650" s="359"/>
    </row>
    <row r="5651" spans="28:34" x14ac:dyDescent="0.2">
      <c r="AB5651" s="359"/>
      <c r="AC5651" s="359"/>
      <c r="AD5651" s="359"/>
      <c r="AE5651" s="359"/>
      <c r="AF5651" s="359"/>
      <c r="AG5651" s="359"/>
      <c r="AH5651" s="359"/>
    </row>
    <row r="5652" spans="28:34" x14ac:dyDescent="0.2">
      <c r="AB5652" s="359"/>
      <c r="AC5652" s="359"/>
      <c r="AD5652" s="359"/>
      <c r="AE5652" s="359"/>
      <c r="AF5652" s="359"/>
      <c r="AG5652" s="359"/>
      <c r="AH5652" s="359"/>
    </row>
    <row r="5653" spans="28:34" x14ac:dyDescent="0.2">
      <c r="AB5653" s="359"/>
      <c r="AC5653" s="359"/>
      <c r="AD5653" s="359"/>
      <c r="AE5653" s="359"/>
      <c r="AF5653" s="359"/>
      <c r="AG5653" s="359"/>
      <c r="AH5653" s="359"/>
    </row>
    <row r="5654" spans="28:34" x14ac:dyDescent="0.2">
      <c r="AB5654" s="359"/>
      <c r="AC5654" s="359"/>
      <c r="AD5654" s="359"/>
      <c r="AE5654" s="359"/>
      <c r="AF5654" s="359"/>
      <c r="AG5654" s="359"/>
      <c r="AH5654" s="359"/>
    </row>
    <row r="5655" spans="28:34" x14ac:dyDescent="0.2">
      <c r="AB5655" s="359"/>
      <c r="AC5655" s="359"/>
      <c r="AD5655" s="359"/>
      <c r="AE5655" s="359"/>
      <c r="AF5655" s="359"/>
      <c r="AG5655" s="359"/>
      <c r="AH5655" s="359"/>
    </row>
    <row r="5656" spans="28:34" x14ac:dyDescent="0.2">
      <c r="AB5656" s="359"/>
      <c r="AC5656" s="359"/>
      <c r="AD5656" s="359"/>
      <c r="AE5656" s="359"/>
      <c r="AF5656" s="359"/>
      <c r="AG5656" s="359"/>
      <c r="AH5656" s="359"/>
    </row>
    <row r="5657" spans="28:34" x14ac:dyDescent="0.2">
      <c r="AB5657" s="359"/>
      <c r="AC5657" s="359"/>
      <c r="AD5657" s="359"/>
      <c r="AE5657" s="359"/>
      <c r="AF5657" s="359"/>
      <c r="AG5657" s="359"/>
      <c r="AH5657" s="359"/>
    </row>
    <row r="5658" spans="28:34" x14ac:dyDescent="0.2">
      <c r="AB5658" s="359"/>
      <c r="AC5658" s="359"/>
      <c r="AD5658" s="359"/>
      <c r="AE5658" s="359"/>
      <c r="AF5658" s="359"/>
      <c r="AG5658" s="359"/>
      <c r="AH5658" s="359"/>
    </row>
    <row r="5659" spans="28:34" x14ac:dyDescent="0.2">
      <c r="AB5659" s="359"/>
      <c r="AC5659" s="359"/>
      <c r="AD5659" s="359"/>
      <c r="AE5659" s="359"/>
      <c r="AF5659" s="359"/>
      <c r="AG5659" s="359"/>
      <c r="AH5659" s="359"/>
    </row>
    <row r="5660" spans="28:34" x14ac:dyDescent="0.2">
      <c r="AB5660" s="359"/>
      <c r="AC5660" s="359"/>
      <c r="AD5660" s="359"/>
      <c r="AE5660" s="359"/>
      <c r="AF5660" s="359"/>
      <c r="AG5660" s="359"/>
      <c r="AH5660" s="359"/>
    </row>
    <row r="5661" spans="28:34" x14ac:dyDescent="0.2">
      <c r="AB5661" s="359"/>
      <c r="AC5661" s="359"/>
      <c r="AD5661" s="359"/>
      <c r="AE5661" s="359"/>
      <c r="AF5661" s="359"/>
      <c r="AG5661" s="359"/>
      <c r="AH5661" s="359"/>
    </row>
    <row r="5662" spans="28:34" x14ac:dyDescent="0.2">
      <c r="AB5662" s="359"/>
      <c r="AC5662" s="359"/>
      <c r="AD5662" s="359"/>
      <c r="AE5662" s="359"/>
      <c r="AF5662" s="359"/>
      <c r="AG5662" s="359"/>
      <c r="AH5662" s="359"/>
    </row>
    <row r="5663" spans="28:34" x14ac:dyDescent="0.2">
      <c r="AB5663" s="359"/>
      <c r="AC5663" s="359"/>
      <c r="AD5663" s="359"/>
      <c r="AE5663" s="359"/>
      <c r="AF5663" s="359"/>
      <c r="AG5663" s="359"/>
      <c r="AH5663" s="359"/>
    </row>
    <row r="5664" spans="28:34" x14ac:dyDescent="0.2">
      <c r="AB5664" s="359"/>
      <c r="AC5664" s="359"/>
      <c r="AD5664" s="359"/>
      <c r="AE5664" s="359"/>
      <c r="AF5664" s="359"/>
      <c r="AG5664" s="359"/>
      <c r="AH5664" s="359"/>
    </row>
    <row r="5665" spans="28:34" x14ac:dyDescent="0.2">
      <c r="AB5665" s="359"/>
      <c r="AC5665" s="359"/>
      <c r="AD5665" s="359"/>
      <c r="AE5665" s="359"/>
      <c r="AF5665" s="359"/>
      <c r="AG5665" s="359"/>
      <c r="AH5665" s="359"/>
    </row>
    <row r="5666" spans="28:34" x14ac:dyDescent="0.2">
      <c r="AB5666" s="359"/>
      <c r="AC5666" s="359"/>
      <c r="AD5666" s="359"/>
      <c r="AE5666" s="359"/>
      <c r="AF5666" s="359"/>
      <c r="AG5666" s="359"/>
      <c r="AH5666" s="359"/>
    </row>
    <row r="5667" spans="28:34" x14ac:dyDescent="0.2">
      <c r="AB5667" s="359"/>
      <c r="AC5667" s="359"/>
      <c r="AD5667" s="359"/>
      <c r="AE5667" s="359"/>
      <c r="AF5667" s="359"/>
      <c r="AG5667" s="359"/>
      <c r="AH5667" s="359"/>
    </row>
    <row r="5668" spans="28:34" x14ac:dyDescent="0.2">
      <c r="AB5668" s="359"/>
      <c r="AC5668" s="359"/>
      <c r="AD5668" s="359"/>
      <c r="AE5668" s="359"/>
      <c r="AF5668" s="359"/>
      <c r="AG5668" s="359"/>
      <c r="AH5668" s="359"/>
    </row>
    <row r="5669" spans="28:34" x14ac:dyDescent="0.2">
      <c r="AB5669" s="359"/>
      <c r="AC5669" s="359"/>
      <c r="AD5669" s="359"/>
      <c r="AE5669" s="359"/>
      <c r="AF5669" s="359"/>
      <c r="AG5669" s="359"/>
      <c r="AH5669" s="359"/>
    </row>
    <row r="5670" spans="28:34" x14ac:dyDescent="0.2">
      <c r="AB5670" s="359"/>
      <c r="AC5670" s="359"/>
      <c r="AD5670" s="359"/>
      <c r="AE5670" s="359"/>
      <c r="AF5670" s="359"/>
      <c r="AG5670" s="359"/>
      <c r="AH5670" s="359"/>
    </row>
    <row r="5671" spans="28:34" x14ac:dyDescent="0.2">
      <c r="AB5671" s="359"/>
      <c r="AC5671" s="359"/>
      <c r="AD5671" s="359"/>
      <c r="AE5671" s="359"/>
      <c r="AF5671" s="359"/>
      <c r="AG5671" s="359"/>
      <c r="AH5671" s="359"/>
    </row>
    <row r="5672" spans="28:34" x14ac:dyDescent="0.2">
      <c r="AB5672" s="359"/>
      <c r="AC5672" s="359"/>
      <c r="AD5672" s="359"/>
      <c r="AE5672" s="359"/>
      <c r="AF5672" s="359"/>
      <c r="AG5672" s="359"/>
      <c r="AH5672" s="359"/>
    </row>
    <row r="5673" spans="28:34" x14ac:dyDescent="0.2">
      <c r="AB5673" s="359"/>
      <c r="AC5673" s="359"/>
      <c r="AD5673" s="359"/>
      <c r="AE5673" s="359"/>
      <c r="AF5673" s="359"/>
      <c r="AG5673" s="359"/>
      <c r="AH5673" s="359"/>
    </row>
    <row r="5674" spans="28:34" x14ac:dyDescent="0.2">
      <c r="AB5674" s="359"/>
      <c r="AC5674" s="359"/>
      <c r="AD5674" s="359"/>
      <c r="AE5674" s="359"/>
      <c r="AF5674" s="359"/>
      <c r="AG5674" s="359"/>
      <c r="AH5674" s="359"/>
    </row>
    <row r="5675" spans="28:34" x14ac:dyDescent="0.2">
      <c r="AB5675" s="359"/>
      <c r="AC5675" s="359"/>
      <c r="AD5675" s="359"/>
      <c r="AE5675" s="359"/>
      <c r="AF5675" s="359"/>
      <c r="AG5675" s="359"/>
      <c r="AH5675" s="359"/>
    </row>
    <row r="5676" spans="28:34" x14ac:dyDescent="0.2">
      <c r="AB5676" s="359"/>
      <c r="AC5676" s="359"/>
      <c r="AD5676" s="359"/>
      <c r="AE5676" s="359"/>
      <c r="AF5676" s="359"/>
      <c r="AG5676" s="359"/>
      <c r="AH5676" s="359"/>
    </row>
    <row r="5677" spans="28:34" x14ac:dyDescent="0.2">
      <c r="AB5677" s="359"/>
      <c r="AC5677" s="359"/>
      <c r="AD5677" s="359"/>
      <c r="AE5677" s="359"/>
      <c r="AF5677" s="359"/>
      <c r="AG5677" s="359"/>
      <c r="AH5677" s="359"/>
    </row>
    <row r="5678" spans="28:34" x14ac:dyDescent="0.2">
      <c r="AB5678" s="359"/>
      <c r="AC5678" s="359"/>
      <c r="AD5678" s="359"/>
      <c r="AE5678" s="359"/>
      <c r="AF5678" s="359"/>
      <c r="AG5678" s="359"/>
      <c r="AH5678" s="359"/>
    </row>
    <row r="5679" spans="28:34" x14ac:dyDescent="0.2">
      <c r="AB5679" s="359"/>
      <c r="AC5679" s="359"/>
      <c r="AD5679" s="359"/>
      <c r="AE5679" s="359"/>
      <c r="AF5679" s="359"/>
      <c r="AG5679" s="359"/>
      <c r="AH5679" s="359"/>
    </row>
    <row r="5680" spans="28:34" x14ac:dyDescent="0.2">
      <c r="AB5680" s="359"/>
      <c r="AC5680" s="359"/>
      <c r="AD5680" s="359"/>
      <c r="AE5680" s="359"/>
      <c r="AF5680" s="359"/>
      <c r="AG5680" s="359"/>
      <c r="AH5680" s="359"/>
    </row>
    <row r="5681" spans="28:34" x14ac:dyDescent="0.2">
      <c r="AB5681" s="359"/>
      <c r="AC5681" s="359"/>
      <c r="AD5681" s="359"/>
      <c r="AE5681" s="359"/>
      <c r="AF5681" s="359"/>
      <c r="AG5681" s="359"/>
      <c r="AH5681" s="359"/>
    </row>
    <row r="5682" spans="28:34" x14ac:dyDescent="0.2">
      <c r="AB5682" s="359"/>
      <c r="AC5682" s="359"/>
      <c r="AD5682" s="359"/>
      <c r="AE5682" s="359"/>
      <c r="AF5682" s="359"/>
      <c r="AG5682" s="359"/>
      <c r="AH5682" s="359"/>
    </row>
    <row r="5683" spans="28:34" x14ac:dyDescent="0.2">
      <c r="AB5683" s="359"/>
      <c r="AC5683" s="359"/>
      <c r="AD5683" s="359"/>
      <c r="AE5683" s="359"/>
      <c r="AF5683" s="359"/>
      <c r="AG5683" s="359"/>
      <c r="AH5683" s="359"/>
    </row>
    <row r="5684" spans="28:34" x14ac:dyDescent="0.2">
      <c r="AB5684" s="359"/>
      <c r="AC5684" s="359"/>
      <c r="AD5684" s="359"/>
      <c r="AE5684" s="359"/>
      <c r="AF5684" s="359"/>
      <c r="AG5684" s="359"/>
      <c r="AH5684" s="359"/>
    </row>
    <row r="5685" spans="28:34" x14ac:dyDescent="0.2">
      <c r="AB5685" s="359"/>
      <c r="AC5685" s="359"/>
      <c r="AD5685" s="359"/>
      <c r="AE5685" s="359"/>
      <c r="AF5685" s="359"/>
      <c r="AG5685" s="359"/>
      <c r="AH5685" s="359"/>
    </row>
    <row r="5686" spans="28:34" x14ac:dyDescent="0.2">
      <c r="AB5686" s="359"/>
      <c r="AC5686" s="359"/>
      <c r="AD5686" s="359"/>
      <c r="AE5686" s="359"/>
      <c r="AF5686" s="359"/>
      <c r="AG5686" s="359"/>
      <c r="AH5686" s="359"/>
    </row>
    <row r="5687" spans="28:34" x14ac:dyDescent="0.2">
      <c r="AB5687" s="359"/>
      <c r="AC5687" s="359"/>
      <c r="AD5687" s="359"/>
      <c r="AE5687" s="359"/>
      <c r="AF5687" s="359"/>
      <c r="AG5687" s="359"/>
      <c r="AH5687" s="359"/>
    </row>
    <row r="5688" spans="28:34" x14ac:dyDescent="0.2">
      <c r="AB5688" s="359"/>
      <c r="AC5688" s="359"/>
      <c r="AD5688" s="359"/>
      <c r="AE5688" s="359"/>
      <c r="AF5688" s="359"/>
      <c r="AG5688" s="359"/>
      <c r="AH5688" s="359"/>
    </row>
    <row r="5689" spans="28:34" x14ac:dyDescent="0.2">
      <c r="AB5689" s="359"/>
      <c r="AC5689" s="359"/>
      <c r="AD5689" s="359"/>
      <c r="AE5689" s="359"/>
      <c r="AF5689" s="359"/>
      <c r="AG5689" s="359"/>
      <c r="AH5689" s="359"/>
    </row>
    <row r="5690" spans="28:34" x14ac:dyDescent="0.2">
      <c r="AB5690" s="359"/>
      <c r="AC5690" s="359"/>
      <c r="AD5690" s="359"/>
      <c r="AE5690" s="359"/>
      <c r="AF5690" s="359"/>
      <c r="AG5690" s="359"/>
      <c r="AH5690" s="359"/>
    </row>
    <row r="5691" spans="28:34" x14ac:dyDescent="0.2">
      <c r="AB5691" s="359"/>
      <c r="AC5691" s="359"/>
      <c r="AD5691" s="359"/>
      <c r="AE5691" s="359"/>
      <c r="AF5691" s="359"/>
      <c r="AG5691" s="359"/>
      <c r="AH5691" s="359"/>
    </row>
    <row r="5692" spans="28:34" x14ac:dyDescent="0.2">
      <c r="AB5692" s="359"/>
      <c r="AC5692" s="359"/>
      <c r="AD5692" s="359"/>
      <c r="AE5692" s="359"/>
      <c r="AF5692" s="359"/>
      <c r="AG5692" s="359"/>
      <c r="AH5692" s="359"/>
    </row>
    <row r="5693" spans="28:34" x14ac:dyDescent="0.2">
      <c r="AB5693" s="359"/>
      <c r="AC5693" s="359"/>
      <c r="AD5693" s="359"/>
      <c r="AE5693" s="359"/>
      <c r="AF5693" s="359"/>
      <c r="AG5693" s="359"/>
      <c r="AH5693" s="359"/>
    </row>
    <row r="5694" spans="28:34" x14ac:dyDescent="0.2">
      <c r="AB5694" s="359"/>
      <c r="AC5694" s="359"/>
      <c r="AD5694" s="359"/>
      <c r="AE5694" s="359"/>
      <c r="AF5694" s="359"/>
      <c r="AG5694" s="359"/>
      <c r="AH5694" s="359"/>
    </row>
    <row r="5695" spans="28:34" x14ac:dyDescent="0.2">
      <c r="AB5695" s="359"/>
      <c r="AC5695" s="359"/>
      <c r="AD5695" s="359"/>
      <c r="AE5695" s="359"/>
      <c r="AF5695" s="359"/>
      <c r="AG5695" s="359"/>
      <c r="AH5695" s="359"/>
    </row>
    <row r="5696" spans="28:34" x14ac:dyDescent="0.2">
      <c r="AB5696" s="359"/>
      <c r="AC5696" s="359"/>
      <c r="AD5696" s="359"/>
      <c r="AE5696" s="359"/>
      <c r="AF5696" s="359"/>
      <c r="AG5696" s="359"/>
      <c r="AH5696" s="359"/>
    </row>
    <row r="5697" spans="28:34" x14ac:dyDescent="0.2">
      <c r="AB5697" s="359"/>
      <c r="AC5697" s="359"/>
      <c r="AD5697" s="359"/>
      <c r="AE5697" s="359"/>
      <c r="AF5697" s="359"/>
      <c r="AG5697" s="359"/>
      <c r="AH5697" s="359"/>
    </row>
    <row r="5698" spans="28:34" x14ac:dyDescent="0.2">
      <c r="AB5698" s="359"/>
      <c r="AC5698" s="359"/>
      <c r="AD5698" s="359"/>
      <c r="AE5698" s="359"/>
      <c r="AF5698" s="359"/>
      <c r="AG5698" s="359"/>
      <c r="AH5698" s="359"/>
    </row>
    <row r="5699" spans="28:34" x14ac:dyDescent="0.2">
      <c r="AB5699" s="359"/>
      <c r="AC5699" s="359"/>
      <c r="AD5699" s="359"/>
      <c r="AE5699" s="359"/>
      <c r="AF5699" s="359"/>
      <c r="AG5699" s="359"/>
      <c r="AH5699" s="359"/>
    </row>
    <row r="5700" spans="28:34" x14ac:dyDescent="0.2">
      <c r="AB5700" s="359"/>
      <c r="AC5700" s="359"/>
      <c r="AD5700" s="359"/>
      <c r="AE5700" s="359"/>
      <c r="AF5700" s="359"/>
      <c r="AG5700" s="359"/>
      <c r="AH5700" s="359"/>
    </row>
    <row r="5701" spans="28:34" x14ac:dyDescent="0.2">
      <c r="AB5701" s="359"/>
      <c r="AC5701" s="359"/>
      <c r="AD5701" s="359"/>
      <c r="AE5701" s="359"/>
      <c r="AF5701" s="359"/>
      <c r="AG5701" s="359"/>
      <c r="AH5701" s="359"/>
    </row>
    <row r="5702" spans="28:34" x14ac:dyDescent="0.2">
      <c r="AB5702" s="359"/>
      <c r="AC5702" s="359"/>
      <c r="AD5702" s="359"/>
      <c r="AE5702" s="359"/>
      <c r="AF5702" s="359"/>
      <c r="AG5702" s="359"/>
      <c r="AH5702" s="359"/>
    </row>
    <row r="5703" spans="28:34" x14ac:dyDescent="0.2">
      <c r="AB5703" s="359"/>
      <c r="AC5703" s="359"/>
      <c r="AD5703" s="359"/>
      <c r="AE5703" s="359"/>
      <c r="AF5703" s="359"/>
      <c r="AG5703" s="359"/>
      <c r="AH5703" s="359"/>
    </row>
    <row r="5704" spans="28:34" x14ac:dyDescent="0.2">
      <c r="AB5704" s="359"/>
      <c r="AC5704" s="359"/>
      <c r="AD5704" s="359"/>
      <c r="AE5704" s="359"/>
      <c r="AF5704" s="359"/>
      <c r="AG5704" s="359"/>
      <c r="AH5704" s="359"/>
    </row>
    <row r="5705" spans="28:34" x14ac:dyDescent="0.2">
      <c r="AB5705" s="359"/>
      <c r="AC5705" s="359"/>
      <c r="AD5705" s="359"/>
      <c r="AE5705" s="359"/>
      <c r="AF5705" s="359"/>
      <c r="AG5705" s="359"/>
      <c r="AH5705" s="359"/>
    </row>
    <row r="5706" spans="28:34" x14ac:dyDescent="0.2">
      <c r="AB5706" s="359"/>
      <c r="AC5706" s="359"/>
      <c r="AD5706" s="359"/>
      <c r="AE5706" s="359"/>
      <c r="AF5706" s="359"/>
      <c r="AG5706" s="359"/>
      <c r="AH5706" s="359"/>
    </row>
    <row r="5707" spans="28:34" x14ac:dyDescent="0.2">
      <c r="AB5707" s="359"/>
      <c r="AC5707" s="359"/>
      <c r="AD5707" s="359"/>
      <c r="AE5707" s="359"/>
      <c r="AF5707" s="359"/>
      <c r="AG5707" s="359"/>
      <c r="AH5707" s="359"/>
    </row>
    <row r="5708" spans="28:34" x14ac:dyDescent="0.2">
      <c r="AB5708" s="359"/>
      <c r="AC5708" s="359"/>
      <c r="AD5708" s="359"/>
      <c r="AE5708" s="359"/>
      <c r="AF5708" s="359"/>
      <c r="AG5708" s="359"/>
      <c r="AH5708" s="359"/>
    </row>
    <row r="5709" spans="28:34" x14ac:dyDescent="0.2">
      <c r="AB5709" s="359"/>
      <c r="AC5709" s="359"/>
      <c r="AD5709" s="359"/>
      <c r="AE5709" s="359"/>
      <c r="AF5709" s="359"/>
      <c r="AG5709" s="359"/>
      <c r="AH5709" s="359"/>
    </row>
    <row r="5710" spans="28:34" x14ac:dyDescent="0.2">
      <c r="AB5710" s="359"/>
      <c r="AC5710" s="359"/>
      <c r="AD5710" s="359"/>
      <c r="AE5710" s="359"/>
      <c r="AF5710" s="359"/>
      <c r="AG5710" s="359"/>
      <c r="AH5710" s="359"/>
    </row>
    <row r="5711" spans="28:34" x14ac:dyDescent="0.2">
      <c r="AB5711" s="359"/>
      <c r="AC5711" s="359"/>
      <c r="AD5711" s="359"/>
      <c r="AE5711" s="359"/>
      <c r="AF5711" s="359"/>
      <c r="AG5711" s="359"/>
      <c r="AH5711" s="359"/>
    </row>
    <row r="5712" spans="28:34" x14ac:dyDescent="0.2">
      <c r="AB5712" s="359"/>
      <c r="AC5712" s="359"/>
      <c r="AD5712" s="359"/>
      <c r="AE5712" s="359"/>
      <c r="AF5712" s="359"/>
      <c r="AG5712" s="359"/>
      <c r="AH5712" s="359"/>
    </row>
    <row r="5713" spans="28:34" x14ac:dyDescent="0.2">
      <c r="AB5713" s="359"/>
      <c r="AC5713" s="359"/>
      <c r="AD5713" s="359"/>
      <c r="AE5713" s="359"/>
      <c r="AF5713" s="359"/>
      <c r="AG5713" s="359"/>
      <c r="AH5713" s="359"/>
    </row>
    <row r="5714" spans="28:34" x14ac:dyDescent="0.2">
      <c r="AB5714" s="359"/>
      <c r="AC5714" s="359"/>
      <c r="AD5714" s="359"/>
      <c r="AE5714" s="359"/>
      <c r="AF5714" s="359"/>
      <c r="AG5714" s="359"/>
      <c r="AH5714" s="359"/>
    </row>
    <row r="5715" spans="28:34" x14ac:dyDescent="0.2">
      <c r="AB5715" s="359"/>
      <c r="AC5715" s="359"/>
      <c r="AD5715" s="359"/>
      <c r="AE5715" s="359"/>
      <c r="AF5715" s="359"/>
      <c r="AG5715" s="359"/>
      <c r="AH5715" s="359"/>
    </row>
    <row r="5716" spans="28:34" x14ac:dyDescent="0.2">
      <c r="AB5716" s="359"/>
      <c r="AC5716" s="359"/>
      <c r="AD5716" s="359"/>
      <c r="AE5716" s="359"/>
      <c r="AF5716" s="359"/>
      <c r="AG5716" s="359"/>
      <c r="AH5716" s="359"/>
    </row>
    <row r="5717" spans="28:34" x14ac:dyDescent="0.2">
      <c r="AB5717" s="359"/>
      <c r="AC5717" s="359"/>
      <c r="AD5717" s="359"/>
      <c r="AE5717" s="359"/>
      <c r="AF5717" s="359"/>
      <c r="AG5717" s="359"/>
      <c r="AH5717" s="359"/>
    </row>
    <row r="5718" spans="28:34" x14ac:dyDescent="0.2">
      <c r="AB5718" s="359"/>
      <c r="AC5718" s="359"/>
      <c r="AD5718" s="359"/>
      <c r="AE5718" s="359"/>
      <c r="AF5718" s="359"/>
      <c r="AG5718" s="359"/>
      <c r="AH5718" s="359"/>
    </row>
    <row r="5719" spans="28:34" x14ac:dyDescent="0.2">
      <c r="AB5719" s="359"/>
      <c r="AC5719" s="359"/>
      <c r="AD5719" s="359"/>
      <c r="AE5719" s="359"/>
      <c r="AF5719" s="359"/>
      <c r="AG5719" s="359"/>
      <c r="AH5719" s="359"/>
    </row>
    <row r="5720" spans="28:34" x14ac:dyDescent="0.2">
      <c r="AB5720" s="359"/>
      <c r="AC5720" s="359"/>
      <c r="AD5720" s="359"/>
      <c r="AE5720" s="359"/>
      <c r="AF5720" s="359"/>
      <c r="AG5720" s="359"/>
      <c r="AH5720" s="359"/>
    </row>
    <row r="5721" spans="28:34" x14ac:dyDescent="0.2">
      <c r="AB5721" s="359"/>
      <c r="AC5721" s="359"/>
      <c r="AD5721" s="359"/>
      <c r="AE5721" s="359"/>
      <c r="AF5721" s="359"/>
      <c r="AG5721" s="359"/>
      <c r="AH5721" s="359"/>
    </row>
    <row r="5722" spans="28:34" x14ac:dyDescent="0.2">
      <c r="AB5722" s="359"/>
      <c r="AC5722" s="359"/>
      <c r="AD5722" s="359"/>
      <c r="AE5722" s="359"/>
      <c r="AF5722" s="359"/>
      <c r="AG5722" s="359"/>
      <c r="AH5722" s="359"/>
    </row>
    <row r="5723" spans="28:34" x14ac:dyDescent="0.2">
      <c r="AB5723" s="359"/>
      <c r="AC5723" s="359"/>
      <c r="AD5723" s="359"/>
      <c r="AE5723" s="359"/>
      <c r="AF5723" s="359"/>
      <c r="AG5723" s="359"/>
      <c r="AH5723" s="359"/>
    </row>
    <row r="5724" spans="28:34" x14ac:dyDescent="0.2">
      <c r="AB5724" s="359"/>
      <c r="AC5724" s="359"/>
      <c r="AD5724" s="359"/>
      <c r="AE5724" s="359"/>
      <c r="AF5724" s="359"/>
      <c r="AG5724" s="359"/>
      <c r="AH5724" s="359"/>
    </row>
    <row r="5725" spans="28:34" x14ac:dyDescent="0.2">
      <c r="AB5725" s="359"/>
      <c r="AC5725" s="359"/>
      <c r="AD5725" s="359"/>
      <c r="AE5725" s="359"/>
      <c r="AF5725" s="359"/>
      <c r="AG5725" s="359"/>
      <c r="AH5725" s="359"/>
    </row>
    <row r="5726" spans="28:34" x14ac:dyDescent="0.2">
      <c r="AB5726" s="359"/>
      <c r="AC5726" s="359"/>
      <c r="AD5726" s="359"/>
      <c r="AE5726" s="359"/>
      <c r="AF5726" s="359"/>
      <c r="AG5726" s="359"/>
      <c r="AH5726" s="359"/>
    </row>
    <row r="5727" spans="28:34" x14ac:dyDescent="0.2">
      <c r="AB5727" s="359"/>
      <c r="AC5727" s="359"/>
      <c r="AD5727" s="359"/>
      <c r="AE5727" s="359"/>
      <c r="AF5727" s="359"/>
      <c r="AG5727" s="359"/>
      <c r="AH5727" s="359"/>
    </row>
    <row r="5728" spans="28:34" x14ac:dyDescent="0.2">
      <c r="AB5728" s="359"/>
      <c r="AC5728" s="359"/>
      <c r="AD5728" s="359"/>
      <c r="AE5728" s="359"/>
      <c r="AF5728" s="359"/>
      <c r="AG5728" s="359"/>
      <c r="AH5728" s="359"/>
    </row>
    <row r="5729" spans="28:34" x14ac:dyDescent="0.2">
      <c r="AB5729" s="359"/>
      <c r="AC5729" s="359"/>
      <c r="AD5729" s="359"/>
      <c r="AE5729" s="359"/>
      <c r="AF5729" s="359"/>
      <c r="AG5729" s="359"/>
      <c r="AH5729" s="359"/>
    </row>
    <row r="5730" spans="28:34" x14ac:dyDescent="0.2">
      <c r="AB5730" s="359"/>
      <c r="AC5730" s="359"/>
      <c r="AD5730" s="359"/>
      <c r="AE5730" s="359"/>
      <c r="AF5730" s="359"/>
      <c r="AG5730" s="359"/>
      <c r="AH5730" s="359"/>
    </row>
    <row r="5731" spans="28:34" x14ac:dyDescent="0.2">
      <c r="AB5731" s="359"/>
      <c r="AC5731" s="359"/>
      <c r="AD5731" s="359"/>
      <c r="AE5731" s="359"/>
      <c r="AF5731" s="359"/>
      <c r="AG5731" s="359"/>
      <c r="AH5731" s="359"/>
    </row>
    <row r="5732" spans="28:34" x14ac:dyDescent="0.2">
      <c r="AB5732" s="359"/>
      <c r="AC5732" s="359"/>
      <c r="AD5732" s="359"/>
      <c r="AE5732" s="359"/>
      <c r="AF5732" s="359"/>
      <c r="AG5732" s="359"/>
      <c r="AH5732" s="359"/>
    </row>
    <row r="5733" spans="28:34" x14ac:dyDescent="0.2">
      <c r="AB5733" s="359"/>
      <c r="AC5733" s="359"/>
      <c r="AD5733" s="359"/>
      <c r="AE5733" s="359"/>
      <c r="AF5733" s="359"/>
      <c r="AG5733" s="359"/>
      <c r="AH5733" s="359"/>
    </row>
    <row r="5734" spans="28:34" x14ac:dyDescent="0.2">
      <c r="AB5734" s="359"/>
      <c r="AC5734" s="359"/>
      <c r="AD5734" s="359"/>
      <c r="AE5734" s="359"/>
      <c r="AF5734" s="359"/>
      <c r="AG5734" s="359"/>
      <c r="AH5734" s="359"/>
    </row>
    <row r="5735" spans="28:34" x14ac:dyDescent="0.2">
      <c r="AB5735" s="359"/>
      <c r="AC5735" s="359"/>
      <c r="AD5735" s="359"/>
      <c r="AE5735" s="359"/>
      <c r="AF5735" s="359"/>
      <c r="AG5735" s="359"/>
      <c r="AH5735" s="359"/>
    </row>
    <row r="5736" spans="28:34" x14ac:dyDescent="0.2">
      <c r="AB5736" s="359"/>
      <c r="AC5736" s="359"/>
      <c r="AD5736" s="359"/>
      <c r="AE5736" s="359"/>
      <c r="AF5736" s="359"/>
      <c r="AG5736" s="359"/>
      <c r="AH5736" s="359"/>
    </row>
    <row r="5737" spans="28:34" x14ac:dyDescent="0.2">
      <c r="AB5737" s="359"/>
      <c r="AC5737" s="359"/>
      <c r="AD5737" s="359"/>
      <c r="AE5737" s="359"/>
      <c r="AF5737" s="359"/>
      <c r="AG5737" s="359"/>
      <c r="AH5737" s="359"/>
    </row>
    <row r="5738" spans="28:34" x14ac:dyDescent="0.2">
      <c r="AB5738" s="359"/>
      <c r="AC5738" s="359"/>
      <c r="AD5738" s="359"/>
      <c r="AE5738" s="359"/>
      <c r="AF5738" s="359"/>
      <c r="AG5738" s="359"/>
      <c r="AH5738" s="359"/>
    </row>
    <row r="5739" spans="28:34" x14ac:dyDescent="0.2">
      <c r="AB5739" s="359"/>
      <c r="AC5739" s="359"/>
      <c r="AD5739" s="359"/>
      <c r="AE5739" s="359"/>
      <c r="AF5739" s="359"/>
      <c r="AG5739" s="359"/>
      <c r="AH5739" s="359"/>
    </row>
    <row r="5740" spans="28:34" x14ac:dyDescent="0.2">
      <c r="AB5740" s="359"/>
      <c r="AC5740" s="359"/>
      <c r="AD5740" s="359"/>
      <c r="AE5740" s="359"/>
      <c r="AF5740" s="359"/>
      <c r="AG5740" s="359"/>
      <c r="AH5740" s="359"/>
    </row>
    <row r="5741" spans="28:34" x14ac:dyDescent="0.2">
      <c r="AB5741" s="359"/>
      <c r="AC5741" s="359"/>
      <c r="AD5741" s="359"/>
      <c r="AE5741" s="359"/>
      <c r="AF5741" s="359"/>
      <c r="AG5741" s="359"/>
      <c r="AH5741" s="359"/>
    </row>
    <row r="5742" spans="28:34" x14ac:dyDescent="0.2">
      <c r="AB5742" s="359"/>
      <c r="AC5742" s="359"/>
      <c r="AD5742" s="359"/>
      <c r="AE5742" s="359"/>
      <c r="AF5742" s="359"/>
      <c r="AG5742" s="359"/>
      <c r="AH5742" s="359"/>
    </row>
    <row r="5743" spans="28:34" x14ac:dyDescent="0.2">
      <c r="AB5743" s="359"/>
      <c r="AC5743" s="359"/>
      <c r="AD5743" s="359"/>
      <c r="AE5743" s="359"/>
      <c r="AF5743" s="359"/>
      <c r="AG5743" s="359"/>
      <c r="AH5743" s="359"/>
    </row>
    <row r="5744" spans="28:34" x14ac:dyDescent="0.2">
      <c r="AB5744" s="359"/>
      <c r="AC5744" s="359"/>
      <c r="AD5744" s="359"/>
      <c r="AE5744" s="359"/>
      <c r="AF5744" s="359"/>
      <c r="AG5744" s="359"/>
      <c r="AH5744" s="359"/>
    </row>
    <row r="5745" spans="28:34" x14ac:dyDescent="0.2">
      <c r="AB5745" s="359"/>
      <c r="AC5745" s="359"/>
      <c r="AD5745" s="359"/>
      <c r="AE5745" s="359"/>
      <c r="AF5745" s="359"/>
      <c r="AG5745" s="359"/>
      <c r="AH5745" s="359"/>
    </row>
    <row r="5746" spans="28:34" x14ac:dyDescent="0.2">
      <c r="AB5746" s="359"/>
      <c r="AC5746" s="359"/>
      <c r="AD5746" s="359"/>
      <c r="AE5746" s="359"/>
      <c r="AF5746" s="359"/>
      <c r="AG5746" s="359"/>
      <c r="AH5746" s="359"/>
    </row>
    <row r="5747" spans="28:34" x14ac:dyDescent="0.2">
      <c r="AB5747" s="359"/>
      <c r="AC5747" s="359"/>
      <c r="AD5747" s="359"/>
      <c r="AE5747" s="359"/>
      <c r="AF5747" s="359"/>
      <c r="AG5747" s="359"/>
      <c r="AH5747" s="359"/>
    </row>
    <row r="5748" spans="28:34" x14ac:dyDescent="0.2">
      <c r="AB5748" s="359"/>
      <c r="AC5748" s="359"/>
      <c r="AD5748" s="359"/>
      <c r="AE5748" s="359"/>
      <c r="AF5748" s="359"/>
      <c r="AG5748" s="359"/>
      <c r="AH5748" s="359"/>
    </row>
    <row r="5749" spans="28:34" x14ac:dyDescent="0.2">
      <c r="AB5749" s="359"/>
      <c r="AC5749" s="359"/>
      <c r="AD5749" s="359"/>
      <c r="AE5749" s="359"/>
      <c r="AF5749" s="359"/>
      <c r="AG5749" s="359"/>
      <c r="AH5749" s="359"/>
    </row>
    <row r="5750" spans="28:34" x14ac:dyDescent="0.2">
      <c r="AB5750" s="359"/>
      <c r="AC5750" s="359"/>
      <c r="AD5750" s="359"/>
      <c r="AE5750" s="359"/>
      <c r="AF5750" s="359"/>
      <c r="AG5750" s="359"/>
      <c r="AH5750" s="359"/>
    </row>
    <row r="5751" spans="28:34" x14ac:dyDescent="0.2">
      <c r="AB5751" s="359"/>
      <c r="AC5751" s="359"/>
      <c r="AD5751" s="359"/>
      <c r="AE5751" s="359"/>
      <c r="AF5751" s="359"/>
      <c r="AG5751" s="359"/>
      <c r="AH5751" s="359"/>
    </row>
    <row r="5752" spans="28:34" x14ac:dyDescent="0.2">
      <c r="AB5752" s="359"/>
      <c r="AC5752" s="359"/>
      <c r="AD5752" s="359"/>
      <c r="AE5752" s="359"/>
      <c r="AF5752" s="359"/>
      <c r="AG5752" s="359"/>
      <c r="AH5752" s="359"/>
    </row>
    <row r="5753" spans="28:34" x14ac:dyDescent="0.2">
      <c r="AB5753" s="359"/>
      <c r="AC5753" s="359"/>
      <c r="AD5753" s="359"/>
      <c r="AE5753" s="359"/>
      <c r="AF5753" s="359"/>
      <c r="AG5753" s="359"/>
      <c r="AH5753" s="359"/>
    </row>
    <row r="5754" spans="28:34" x14ac:dyDescent="0.2">
      <c r="AB5754" s="359"/>
      <c r="AC5754" s="359"/>
      <c r="AD5754" s="359"/>
      <c r="AE5754" s="359"/>
      <c r="AF5754" s="359"/>
      <c r="AG5754" s="359"/>
      <c r="AH5754" s="359"/>
    </row>
    <row r="5755" spans="28:34" x14ac:dyDescent="0.2">
      <c r="AB5755" s="359"/>
      <c r="AC5755" s="359"/>
      <c r="AD5755" s="359"/>
      <c r="AE5755" s="359"/>
      <c r="AF5755" s="359"/>
      <c r="AG5755" s="359"/>
      <c r="AH5755" s="359"/>
    </row>
    <row r="5756" spans="28:34" x14ac:dyDescent="0.2">
      <c r="AB5756" s="359"/>
      <c r="AC5756" s="359"/>
      <c r="AD5756" s="359"/>
      <c r="AE5756" s="359"/>
      <c r="AF5756" s="359"/>
      <c r="AG5756" s="359"/>
      <c r="AH5756" s="359"/>
    </row>
    <row r="5757" spans="28:34" x14ac:dyDescent="0.2">
      <c r="AB5757" s="359"/>
      <c r="AC5757" s="359"/>
      <c r="AD5757" s="359"/>
      <c r="AE5757" s="359"/>
      <c r="AF5757" s="359"/>
      <c r="AG5757" s="359"/>
      <c r="AH5757" s="359"/>
    </row>
    <row r="5758" spans="28:34" x14ac:dyDescent="0.2">
      <c r="AB5758" s="359"/>
      <c r="AC5758" s="359"/>
      <c r="AD5758" s="359"/>
      <c r="AE5758" s="359"/>
      <c r="AF5758" s="359"/>
      <c r="AG5758" s="359"/>
      <c r="AH5758" s="359"/>
    </row>
    <row r="5759" spans="28:34" x14ac:dyDescent="0.2">
      <c r="AB5759" s="359"/>
      <c r="AC5759" s="359"/>
      <c r="AD5759" s="359"/>
      <c r="AE5759" s="359"/>
      <c r="AF5759" s="359"/>
      <c r="AG5759" s="359"/>
      <c r="AH5759" s="359"/>
    </row>
    <row r="5760" spans="28:34" x14ac:dyDescent="0.2">
      <c r="AB5760" s="359"/>
      <c r="AC5760" s="359"/>
      <c r="AD5760" s="359"/>
      <c r="AE5760" s="359"/>
      <c r="AF5760" s="359"/>
      <c r="AG5760" s="359"/>
      <c r="AH5760" s="359"/>
    </row>
    <row r="5761" spans="28:34" x14ac:dyDescent="0.2">
      <c r="AB5761" s="359"/>
      <c r="AC5761" s="359"/>
      <c r="AD5761" s="359"/>
      <c r="AE5761" s="359"/>
      <c r="AF5761" s="359"/>
      <c r="AG5761" s="359"/>
      <c r="AH5761" s="359"/>
    </row>
    <row r="5762" spans="28:34" x14ac:dyDescent="0.2">
      <c r="AB5762" s="359"/>
      <c r="AC5762" s="359"/>
      <c r="AD5762" s="359"/>
      <c r="AE5762" s="359"/>
      <c r="AF5762" s="359"/>
      <c r="AG5762" s="359"/>
      <c r="AH5762" s="359"/>
    </row>
    <row r="5763" spans="28:34" x14ac:dyDescent="0.2">
      <c r="AB5763" s="359"/>
      <c r="AC5763" s="359"/>
      <c r="AD5763" s="359"/>
      <c r="AE5763" s="359"/>
      <c r="AF5763" s="359"/>
      <c r="AG5763" s="359"/>
      <c r="AH5763" s="359"/>
    </row>
    <row r="5764" spans="28:34" x14ac:dyDescent="0.2">
      <c r="AB5764" s="359"/>
      <c r="AC5764" s="359"/>
      <c r="AD5764" s="359"/>
      <c r="AE5764" s="359"/>
      <c r="AF5764" s="359"/>
      <c r="AG5764" s="359"/>
      <c r="AH5764" s="359"/>
    </row>
    <row r="5765" spans="28:34" x14ac:dyDescent="0.2">
      <c r="AB5765" s="359"/>
      <c r="AC5765" s="359"/>
      <c r="AD5765" s="359"/>
      <c r="AE5765" s="359"/>
      <c r="AF5765" s="359"/>
      <c r="AG5765" s="359"/>
      <c r="AH5765" s="359"/>
    </row>
    <row r="5766" spans="28:34" x14ac:dyDescent="0.2">
      <c r="AB5766" s="359"/>
      <c r="AC5766" s="359"/>
      <c r="AD5766" s="359"/>
      <c r="AE5766" s="359"/>
      <c r="AF5766" s="359"/>
      <c r="AG5766" s="359"/>
      <c r="AH5766" s="359"/>
    </row>
    <row r="5767" spans="28:34" x14ac:dyDescent="0.2">
      <c r="AB5767" s="359"/>
      <c r="AC5767" s="359"/>
      <c r="AD5767" s="359"/>
      <c r="AE5767" s="359"/>
      <c r="AF5767" s="359"/>
      <c r="AG5767" s="359"/>
      <c r="AH5767" s="359"/>
    </row>
    <row r="5768" spans="28:34" x14ac:dyDescent="0.2">
      <c r="AB5768" s="359"/>
      <c r="AC5768" s="359"/>
      <c r="AD5768" s="359"/>
      <c r="AE5768" s="359"/>
      <c r="AF5768" s="359"/>
      <c r="AG5768" s="359"/>
      <c r="AH5768" s="359"/>
    </row>
    <row r="5769" spans="28:34" x14ac:dyDescent="0.2">
      <c r="AB5769" s="359"/>
      <c r="AC5769" s="359"/>
      <c r="AD5769" s="359"/>
      <c r="AE5769" s="359"/>
      <c r="AF5769" s="359"/>
      <c r="AG5769" s="359"/>
      <c r="AH5769" s="359"/>
    </row>
    <row r="5770" spans="28:34" x14ac:dyDescent="0.2">
      <c r="AB5770" s="359"/>
      <c r="AC5770" s="359"/>
      <c r="AD5770" s="359"/>
      <c r="AE5770" s="359"/>
      <c r="AF5770" s="359"/>
      <c r="AG5770" s="359"/>
      <c r="AH5770" s="359"/>
    </row>
    <row r="5771" spans="28:34" x14ac:dyDescent="0.2">
      <c r="AB5771" s="359"/>
      <c r="AC5771" s="359"/>
      <c r="AD5771" s="359"/>
      <c r="AE5771" s="359"/>
      <c r="AF5771" s="359"/>
      <c r="AG5771" s="359"/>
      <c r="AH5771" s="359"/>
    </row>
    <row r="5772" spans="28:34" x14ac:dyDescent="0.2">
      <c r="AB5772" s="359"/>
      <c r="AC5772" s="359"/>
      <c r="AD5772" s="359"/>
      <c r="AE5772" s="359"/>
      <c r="AF5772" s="359"/>
      <c r="AG5772" s="359"/>
      <c r="AH5772" s="359"/>
    </row>
    <row r="5773" spans="28:34" x14ac:dyDescent="0.2">
      <c r="AB5773" s="359"/>
      <c r="AC5773" s="359"/>
      <c r="AD5773" s="359"/>
      <c r="AE5773" s="359"/>
      <c r="AF5773" s="359"/>
      <c r="AG5773" s="359"/>
      <c r="AH5773" s="359"/>
    </row>
    <row r="5774" spans="28:34" x14ac:dyDescent="0.2">
      <c r="AB5774" s="359"/>
      <c r="AC5774" s="359"/>
      <c r="AD5774" s="359"/>
      <c r="AE5774" s="359"/>
      <c r="AF5774" s="359"/>
      <c r="AG5774" s="359"/>
      <c r="AH5774" s="359"/>
    </row>
    <row r="5775" spans="28:34" x14ac:dyDescent="0.2">
      <c r="AB5775" s="359"/>
      <c r="AC5775" s="359"/>
      <c r="AD5775" s="359"/>
      <c r="AE5775" s="359"/>
      <c r="AF5775" s="359"/>
      <c r="AG5775" s="359"/>
      <c r="AH5775" s="359"/>
    </row>
    <row r="5776" spans="28:34" x14ac:dyDescent="0.2">
      <c r="AB5776" s="359"/>
      <c r="AC5776" s="359"/>
      <c r="AD5776" s="359"/>
      <c r="AE5776" s="359"/>
      <c r="AF5776" s="359"/>
      <c r="AG5776" s="359"/>
      <c r="AH5776" s="359"/>
    </row>
    <row r="5777" spans="28:34" x14ac:dyDescent="0.2">
      <c r="AB5777" s="359"/>
      <c r="AC5777" s="359"/>
      <c r="AD5777" s="359"/>
      <c r="AE5777" s="359"/>
      <c r="AF5777" s="359"/>
      <c r="AG5777" s="359"/>
      <c r="AH5777" s="359"/>
    </row>
    <row r="5778" spans="28:34" x14ac:dyDescent="0.2">
      <c r="AB5778" s="359"/>
      <c r="AC5778" s="359"/>
      <c r="AD5778" s="359"/>
      <c r="AE5778" s="359"/>
      <c r="AF5778" s="359"/>
      <c r="AG5778" s="359"/>
      <c r="AH5778" s="359"/>
    </row>
    <row r="5779" spans="28:34" x14ac:dyDescent="0.2">
      <c r="AB5779" s="359"/>
      <c r="AC5779" s="359"/>
      <c r="AD5779" s="359"/>
      <c r="AE5779" s="359"/>
      <c r="AF5779" s="359"/>
      <c r="AG5779" s="359"/>
      <c r="AH5779" s="359"/>
    </row>
    <row r="5780" spans="28:34" x14ac:dyDescent="0.2">
      <c r="AB5780" s="359"/>
      <c r="AC5780" s="359"/>
      <c r="AD5780" s="359"/>
      <c r="AE5780" s="359"/>
      <c r="AF5780" s="359"/>
      <c r="AG5780" s="359"/>
      <c r="AH5780" s="359"/>
    </row>
    <row r="5781" spans="28:34" x14ac:dyDescent="0.2">
      <c r="AB5781" s="359"/>
      <c r="AC5781" s="359"/>
      <c r="AD5781" s="359"/>
      <c r="AE5781" s="359"/>
      <c r="AF5781" s="359"/>
      <c r="AG5781" s="359"/>
      <c r="AH5781" s="359"/>
    </row>
    <row r="5782" spans="28:34" x14ac:dyDescent="0.2">
      <c r="AB5782" s="359"/>
      <c r="AC5782" s="359"/>
      <c r="AD5782" s="359"/>
      <c r="AE5782" s="359"/>
      <c r="AF5782" s="359"/>
      <c r="AG5782" s="359"/>
      <c r="AH5782" s="359"/>
    </row>
    <row r="5783" spans="28:34" x14ac:dyDescent="0.2">
      <c r="AB5783" s="359"/>
      <c r="AC5783" s="359"/>
      <c r="AD5783" s="359"/>
      <c r="AE5783" s="359"/>
      <c r="AF5783" s="359"/>
      <c r="AG5783" s="359"/>
      <c r="AH5783" s="359"/>
    </row>
    <row r="5784" spans="28:34" x14ac:dyDescent="0.2">
      <c r="AB5784" s="359"/>
      <c r="AC5784" s="359"/>
      <c r="AD5784" s="359"/>
      <c r="AE5784" s="359"/>
      <c r="AF5784" s="359"/>
      <c r="AG5784" s="359"/>
      <c r="AH5784" s="359"/>
    </row>
    <row r="5785" spans="28:34" x14ac:dyDescent="0.2">
      <c r="AB5785" s="359"/>
      <c r="AC5785" s="359"/>
      <c r="AD5785" s="359"/>
      <c r="AE5785" s="359"/>
      <c r="AF5785" s="359"/>
      <c r="AG5785" s="359"/>
      <c r="AH5785" s="359"/>
    </row>
    <row r="5786" spans="28:34" x14ac:dyDescent="0.2">
      <c r="AB5786" s="359"/>
      <c r="AC5786" s="359"/>
      <c r="AD5786" s="359"/>
      <c r="AE5786" s="359"/>
      <c r="AF5786" s="359"/>
      <c r="AG5786" s="359"/>
      <c r="AH5786" s="359"/>
    </row>
    <row r="5787" spans="28:34" x14ac:dyDescent="0.2">
      <c r="AB5787" s="359"/>
      <c r="AC5787" s="359"/>
      <c r="AD5787" s="359"/>
      <c r="AE5787" s="359"/>
      <c r="AF5787" s="359"/>
      <c r="AG5787" s="359"/>
      <c r="AH5787" s="359"/>
    </row>
    <row r="5788" spans="28:34" x14ac:dyDescent="0.2">
      <c r="AB5788" s="359"/>
      <c r="AC5788" s="359"/>
      <c r="AD5788" s="359"/>
      <c r="AE5788" s="359"/>
      <c r="AF5788" s="359"/>
      <c r="AG5788" s="359"/>
      <c r="AH5788" s="359"/>
    </row>
    <row r="5789" spans="28:34" x14ac:dyDescent="0.2">
      <c r="AB5789" s="359"/>
      <c r="AC5789" s="359"/>
      <c r="AD5789" s="359"/>
      <c r="AE5789" s="359"/>
      <c r="AF5789" s="359"/>
      <c r="AG5789" s="359"/>
      <c r="AH5789" s="359"/>
    </row>
    <row r="5790" spans="28:34" x14ac:dyDescent="0.2">
      <c r="AB5790" s="359"/>
      <c r="AC5790" s="359"/>
      <c r="AD5790" s="359"/>
      <c r="AE5790" s="359"/>
      <c r="AF5790" s="359"/>
      <c r="AG5790" s="359"/>
      <c r="AH5790" s="359"/>
    </row>
    <row r="5791" spans="28:34" x14ac:dyDescent="0.2">
      <c r="AB5791" s="359"/>
      <c r="AC5791" s="359"/>
      <c r="AD5791" s="359"/>
      <c r="AE5791" s="359"/>
      <c r="AF5791" s="359"/>
      <c r="AG5791" s="359"/>
      <c r="AH5791" s="359"/>
    </row>
    <row r="5792" spans="28:34" x14ac:dyDescent="0.2">
      <c r="AB5792" s="359"/>
      <c r="AC5792" s="359"/>
      <c r="AD5792" s="359"/>
      <c r="AE5792" s="359"/>
      <c r="AF5792" s="359"/>
      <c r="AG5792" s="359"/>
      <c r="AH5792" s="359"/>
    </row>
    <row r="5793" spans="28:34" x14ac:dyDescent="0.2">
      <c r="AB5793" s="359"/>
      <c r="AC5793" s="359"/>
      <c r="AD5793" s="359"/>
      <c r="AE5793" s="359"/>
      <c r="AF5793" s="359"/>
      <c r="AG5793" s="359"/>
      <c r="AH5793" s="359"/>
    </row>
    <row r="5794" spans="28:34" x14ac:dyDescent="0.2">
      <c r="AB5794" s="359"/>
      <c r="AC5794" s="359"/>
      <c r="AD5794" s="359"/>
      <c r="AE5794" s="359"/>
      <c r="AF5794" s="359"/>
      <c r="AG5794" s="359"/>
      <c r="AH5794" s="359"/>
    </row>
    <row r="5795" spans="28:34" x14ac:dyDescent="0.2">
      <c r="AB5795" s="359"/>
      <c r="AC5795" s="359"/>
      <c r="AD5795" s="359"/>
      <c r="AE5795" s="359"/>
      <c r="AF5795" s="359"/>
      <c r="AG5795" s="359"/>
      <c r="AH5795" s="359"/>
    </row>
    <row r="5796" spans="28:34" x14ac:dyDescent="0.2">
      <c r="AB5796" s="359"/>
      <c r="AC5796" s="359"/>
      <c r="AD5796" s="359"/>
      <c r="AE5796" s="359"/>
      <c r="AF5796" s="359"/>
      <c r="AG5796" s="359"/>
      <c r="AH5796" s="359"/>
    </row>
    <row r="5797" spans="28:34" x14ac:dyDescent="0.2">
      <c r="AB5797" s="359"/>
      <c r="AC5797" s="359"/>
      <c r="AD5797" s="359"/>
      <c r="AE5797" s="359"/>
      <c r="AF5797" s="359"/>
      <c r="AG5797" s="359"/>
      <c r="AH5797" s="359"/>
    </row>
    <row r="5798" spans="28:34" x14ac:dyDescent="0.2">
      <c r="AB5798" s="359"/>
      <c r="AC5798" s="359"/>
      <c r="AD5798" s="359"/>
      <c r="AE5798" s="359"/>
      <c r="AF5798" s="359"/>
      <c r="AG5798" s="359"/>
      <c r="AH5798" s="359"/>
    </row>
    <row r="5799" spans="28:34" x14ac:dyDescent="0.2">
      <c r="AB5799" s="359"/>
      <c r="AC5799" s="359"/>
      <c r="AD5799" s="359"/>
      <c r="AE5799" s="359"/>
      <c r="AF5799" s="359"/>
      <c r="AG5799" s="359"/>
      <c r="AH5799" s="359"/>
    </row>
    <row r="5800" spans="28:34" x14ac:dyDescent="0.2">
      <c r="AB5800" s="359"/>
      <c r="AC5800" s="359"/>
      <c r="AD5800" s="359"/>
      <c r="AE5800" s="359"/>
      <c r="AF5800" s="359"/>
      <c r="AG5800" s="359"/>
      <c r="AH5800" s="359"/>
    </row>
    <row r="5801" spans="28:34" x14ac:dyDescent="0.2">
      <c r="AB5801" s="359"/>
      <c r="AC5801" s="359"/>
      <c r="AD5801" s="359"/>
      <c r="AE5801" s="359"/>
      <c r="AF5801" s="359"/>
      <c r="AG5801" s="359"/>
      <c r="AH5801" s="359"/>
    </row>
    <row r="5802" spans="28:34" x14ac:dyDescent="0.2">
      <c r="AB5802" s="359"/>
      <c r="AC5802" s="359"/>
      <c r="AD5802" s="359"/>
      <c r="AE5802" s="359"/>
      <c r="AF5802" s="359"/>
      <c r="AG5802" s="359"/>
      <c r="AH5802" s="359"/>
    </row>
    <row r="5803" spans="28:34" x14ac:dyDescent="0.2">
      <c r="AB5803" s="359"/>
      <c r="AC5803" s="359"/>
      <c r="AD5803" s="359"/>
      <c r="AE5803" s="359"/>
      <c r="AF5803" s="359"/>
      <c r="AG5803" s="359"/>
      <c r="AH5803" s="359"/>
    </row>
    <row r="5804" spans="28:34" x14ac:dyDescent="0.2">
      <c r="AB5804" s="359"/>
      <c r="AC5804" s="359"/>
      <c r="AD5804" s="359"/>
      <c r="AE5804" s="359"/>
      <c r="AF5804" s="359"/>
      <c r="AG5804" s="359"/>
      <c r="AH5804" s="359"/>
    </row>
    <row r="5805" spans="28:34" x14ac:dyDescent="0.2">
      <c r="AB5805" s="359"/>
      <c r="AC5805" s="359"/>
      <c r="AD5805" s="359"/>
      <c r="AE5805" s="359"/>
      <c r="AF5805" s="359"/>
      <c r="AG5805" s="359"/>
      <c r="AH5805" s="359"/>
    </row>
    <row r="5806" spans="28:34" x14ac:dyDescent="0.2">
      <c r="AB5806" s="359"/>
      <c r="AC5806" s="359"/>
      <c r="AD5806" s="359"/>
      <c r="AE5806" s="359"/>
      <c r="AF5806" s="359"/>
      <c r="AG5806" s="359"/>
      <c r="AH5806" s="359"/>
    </row>
    <row r="5807" spans="28:34" x14ac:dyDescent="0.2">
      <c r="AB5807" s="359"/>
      <c r="AC5807" s="359"/>
      <c r="AD5807" s="359"/>
      <c r="AE5807" s="359"/>
      <c r="AF5807" s="359"/>
      <c r="AG5807" s="359"/>
      <c r="AH5807" s="359"/>
    </row>
    <row r="5808" spans="28:34" x14ac:dyDescent="0.2">
      <c r="AB5808" s="359"/>
      <c r="AC5808" s="359"/>
      <c r="AD5808" s="359"/>
      <c r="AE5808" s="359"/>
      <c r="AF5808" s="359"/>
      <c r="AG5808" s="359"/>
      <c r="AH5808" s="359"/>
    </row>
    <row r="5809" spans="28:34" x14ac:dyDescent="0.2">
      <c r="AB5809" s="359"/>
      <c r="AC5809" s="359"/>
      <c r="AD5809" s="359"/>
      <c r="AE5809" s="359"/>
      <c r="AF5809" s="359"/>
      <c r="AG5809" s="359"/>
      <c r="AH5809" s="359"/>
    </row>
    <row r="5810" spans="28:34" x14ac:dyDescent="0.2">
      <c r="AB5810" s="359"/>
      <c r="AC5810" s="359"/>
      <c r="AD5810" s="359"/>
      <c r="AE5810" s="359"/>
      <c r="AF5810" s="359"/>
      <c r="AG5810" s="359"/>
      <c r="AH5810" s="359"/>
    </row>
    <row r="5811" spans="28:34" x14ac:dyDescent="0.2">
      <c r="AB5811" s="359"/>
      <c r="AC5811" s="359"/>
      <c r="AD5811" s="359"/>
      <c r="AE5811" s="359"/>
      <c r="AF5811" s="359"/>
      <c r="AG5811" s="359"/>
      <c r="AH5811" s="359"/>
    </row>
    <row r="5812" spans="28:34" x14ac:dyDescent="0.2">
      <c r="AB5812" s="359"/>
      <c r="AC5812" s="359"/>
      <c r="AD5812" s="359"/>
      <c r="AE5812" s="359"/>
      <c r="AF5812" s="359"/>
      <c r="AG5812" s="359"/>
      <c r="AH5812" s="359"/>
    </row>
    <row r="5813" spans="28:34" x14ac:dyDescent="0.2">
      <c r="AB5813" s="359"/>
      <c r="AC5813" s="359"/>
      <c r="AD5813" s="359"/>
      <c r="AE5813" s="359"/>
      <c r="AF5813" s="359"/>
      <c r="AG5813" s="359"/>
      <c r="AH5813" s="359"/>
    </row>
    <row r="5814" spans="28:34" x14ac:dyDescent="0.2">
      <c r="AB5814" s="359"/>
      <c r="AC5814" s="359"/>
      <c r="AD5814" s="359"/>
      <c r="AE5814" s="359"/>
      <c r="AF5814" s="359"/>
      <c r="AG5814" s="359"/>
      <c r="AH5814" s="359"/>
    </row>
    <row r="5815" spans="28:34" x14ac:dyDescent="0.2">
      <c r="AB5815" s="359"/>
      <c r="AC5815" s="359"/>
      <c r="AD5815" s="359"/>
      <c r="AE5815" s="359"/>
      <c r="AF5815" s="359"/>
      <c r="AG5815" s="359"/>
      <c r="AH5815" s="359"/>
    </row>
    <row r="5816" spans="28:34" x14ac:dyDescent="0.2">
      <c r="AB5816" s="359"/>
      <c r="AC5816" s="359"/>
      <c r="AD5816" s="359"/>
      <c r="AE5816" s="359"/>
      <c r="AF5816" s="359"/>
      <c r="AG5816" s="359"/>
      <c r="AH5816" s="359"/>
    </row>
    <row r="5817" spans="28:34" x14ac:dyDescent="0.2">
      <c r="AB5817" s="359"/>
      <c r="AC5817" s="359"/>
      <c r="AD5817" s="359"/>
      <c r="AE5817" s="359"/>
      <c r="AF5817" s="359"/>
      <c r="AG5817" s="359"/>
      <c r="AH5817" s="359"/>
    </row>
    <row r="5818" spans="28:34" x14ac:dyDescent="0.2">
      <c r="AB5818" s="359"/>
      <c r="AC5818" s="359"/>
      <c r="AD5818" s="359"/>
      <c r="AE5818" s="359"/>
      <c r="AF5818" s="359"/>
      <c r="AG5818" s="359"/>
      <c r="AH5818" s="359"/>
    </row>
    <row r="5819" spans="28:34" x14ac:dyDescent="0.2">
      <c r="AB5819" s="359"/>
      <c r="AC5819" s="359"/>
      <c r="AD5819" s="359"/>
      <c r="AE5819" s="359"/>
      <c r="AF5819" s="359"/>
      <c r="AG5819" s="359"/>
      <c r="AH5819" s="359"/>
    </row>
    <row r="5820" spans="28:34" x14ac:dyDescent="0.2">
      <c r="AB5820" s="359"/>
      <c r="AC5820" s="359"/>
      <c r="AD5820" s="359"/>
      <c r="AE5820" s="359"/>
      <c r="AF5820" s="359"/>
      <c r="AG5820" s="359"/>
      <c r="AH5820" s="359"/>
    </row>
    <row r="5821" spans="28:34" x14ac:dyDescent="0.2">
      <c r="AB5821" s="359"/>
      <c r="AC5821" s="359"/>
      <c r="AD5821" s="359"/>
      <c r="AE5821" s="359"/>
      <c r="AF5821" s="359"/>
      <c r="AG5821" s="359"/>
      <c r="AH5821" s="359"/>
    </row>
    <row r="5822" spans="28:34" x14ac:dyDescent="0.2">
      <c r="AB5822" s="359"/>
      <c r="AC5822" s="359"/>
      <c r="AD5822" s="359"/>
      <c r="AE5822" s="359"/>
      <c r="AF5822" s="359"/>
      <c r="AG5822" s="359"/>
      <c r="AH5822" s="359"/>
    </row>
    <row r="5823" spans="28:34" x14ac:dyDescent="0.2">
      <c r="AB5823" s="359"/>
      <c r="AC5823" s="359"/>
      <c r="AD5823" s="359"/>
      <c r="AE5823" s="359"/>
      <c r="AF5823" s="359"/>
      <c r="AG5823" s="359"/>
      <c r="AH5823" s="359"/>
    </row>
    <row r="5824" spans="28:34" x14ac:dyDescent="0.2">
      <c r="AB5824" s="359"/>
      <c r="AC5824" s="359"/>
      <c r="AD5824" s="359"/>
      <c r="AE5824" s="359"/>
      <c r="AF5824" s="359"/>
      <c r="AG5824" s="359"/>
      <c r="AH5824" s="359"/>
    </row>
    <row r="5825" spans="28:34" x14ac:dyDescent="0.2">
      <c r="AB5825" s="359"/>
      <c r="AC5825" s="359"/>
      <c r="AD5825" s="359"/>
      <c r="AE5825" s="359"/>
      <c r="AF5825" s="359"/>
      <c r="AG5825" s="359"/>
      <c r="AH5825" s="359"/>
    </row>
    <row r="5826" spans="28:34" x14ac:dyDescent="0.2">
      <c r="AB5826" s="359"/>
      <c r="AC5826" s="359"/>
      <c r="AD5826" s="359"/>
      <c r="AE5826" s="359"/>
      <c r="AF5826" s="359"/>
      <c r="AG5826" s="359"/>
      <c r="AH5826" s="359"/>
    </row>
    <row r="5827" spans="28:34" x14ac:dyDescent="0.2">
      <c r="AB5827" s="359"/>
      <c r="AC5827" s="359"/>
      <c r="AD5827" s="359"/>
      <c r="AE5827" s="359"/>
      <c r="AF5827" s="359"/>
      <c r="AG5827" s="359"/>
      <c r="AH5827" s="359"/>
    </row>
    <row r="5828" spans="28:34" x14ac:dyDescent="0.2">
      <c r="AB5828" s="359"/>
      <c r="AC5828" s="359"/>
      <c r="AD5828" s="359"/>
      <c r="AE5828" s="359"/>
      <c r="AF5828" s="359"/>
      <c r="AG5828" s="359"/>
      <c r="AH5828" s="359"/>
    </row>
    <row r="5829" spans="28:34" x14ac:dyDescent="0.2">
      <c r="AB5829" s="359"/>
      <c r="AC5829" s="359"/>
      <c r="AD5829" s="359"/>
      <c r="AE5829" s="359"/>
      <c r="AF5829" s="359"/>
      <c r="AG5829" s="359"/>
      <c r="AH5829" s="359"/>
    </row>
    <row r="5830" spans="28:34" x14ac:dyDescent="0.2">
      <c r="AB5830" s="359"/>
      <c r="AC5830" s="359"/>
      <c r="AD5830" s="359"/>
      <c r="AE5830" s="359"/>
      <c r="AF5830" s="359"/>
      <c r="AG5830" s="359"/>
      <c r="AH5830" s="359"/>
    </row>
    <row r="5831" spans="28:34" x14ac:dyDescent="0.2">
      <c r="AB5831" s="359"/>
      <c r="AC5831" s="359"/>
      <c r="AD5831" s="359"/>
      <c r="AE5831" s="359"/>
      <c r="AF5831" s="359"/>
      <c r="AG5831" s="359"/>
      <c r="AH5831" s="359"/>
    </row>
    <row r="5832" spans="28:34" x14ac:dyDescent="0.2">
      <c r="AB5832" s="359"/>
      <c r="AC5832" s="359"/>
      <c r="AD5832" s="359"/>
      <c r="AE5832" s="359"/>
      <c r="AF5832" s="359"/>
      <c r="AG5832" s="359"/>
      <c r="AH5832" s="359"/>
    </row>
    <row r="5833" spans="28:34" x14ac:dyDescent="0.2">
      <c r="AB5833" s="359"/>
      <c r="AC5833" s="359"/>
      <c r="AD5833" s="359"/>
      <c r="AE5833" s="359"/>
      <c r="AF5833" s="359"/>
      <c r="AG5833" s="359"/>
      <c r="AH5833" s="359"/>
    </row>
    <row r="5834" spans="28:34" x14ac:dyDescent="0.2">
      <c r="AB5834" s="359"/>
      <c r="AC5834" s="359"/>
      <c r="AD5834" s="359"/>
      <c r="AE5834" s="359"/>
      <c r="AF5834" s="359"/>
      <c r="AG5834" s="359"/>
      <c r="AH5834" s="359"/>
    </row>
    <row r="5835" spans="28:34" x14ac:dyDescent="0.2">
      <c r="AB5835" s="359"/>
      <c r="AC5835" s="359"/>
      <c r="AD5835" s="359"/>
      <c r="AE5835" s="359"/>
      <c r="AF5835" s="359"/>
      <c r="AG5835" s="359"/>
      <c r="AH5835" s="359"/>
    </row>
    <row r="5836" spans="28:34" x14ac:dyDescent="0.2">
      <c r="AB5836" s="359"/>
      <c r="AC5836" s="359"/>
      <c r="AD5836" s="359"/>
      <c r="AE5836" s="359"/>
      <c r="AF5836" s="359"/>
      <c r="AG5836" s="359"/>
      <c r="AH5836" s="359"/>
    </row>
    <row r="5837" spans="28:34" x14ac:dyDescent="0.2">
      <c r="AB5837" s="359"/>
      <c r="AC5837" s="359"/>
      <c r="AD5837" s="359"/>
      <c r="AE5837" s="359"/>
      <c r="AF5837" s="359"/>
      <c r="AG5837" s="359"/>
      <c r="AH5837" s="359"/>
    </row>
    <row r="5838" spans="28:34" x14ac:dyDescent="0.2">
      <c r="AB5838" s="359"/>
      <c r="AC5838" s="359"/>
      <c r="AD5838" s="359"/>
      <c r="AE5838" s="359"/>
      <c r="AF5838" s="359"/>
      <c r="AG5838" s="359"/>
      <c r="AH5838" s="359"/>
    </row>
    <row r="5839" spans="28:34" x14ac:dyDescent="0.2">
      <c r="AB5839" s="359"/>
      <c r="AC5839" s="359"/>
      <c r="AD5839" s="359"/>
      <c r="AE5839" s="359"/>
      <c r="AF5839" s="359"/>
      <c r="AG5839" s="359"/>
      <c r="AH5839" s="359"/>
    </row>
    <row r="5840" spans="28:34" x14ac:dyDescent="0.2">
      <c r="AB5840" s="359"/>
      <c r="AC5840" s="359"/>
      <c r="AD5840" s="359"/>
      <c r="AE5840" s="359"/>
      <c r="AF5840" s="359"/>
      <c r="AG5840" s="359"/>
      <c r="AH5840" s="359"/>
    </row>
    <row r="5841" spans="28:34" x14ac:dyDescent="0.2">
      <c r="AB5841" s="359"/>
      <c r="AC5841" s="359"/>
      <c r="AD5841" s="359"/>
      <c r="AE5841" s="359"/>
      <c r="AF5841" s="359"/>
      <c r="AG5841" s="359"/>
      <c r="AH5841" s="359"/>
    </row>
    <row r="5842" spans="28:34" x14ac:dyDescent="0.2">
      <c r="AB5842" s="359"/>
      <c r="AC5842" s="359"/>
      <c r="AD5842" s="359"/>
      <c r="AE5842" s="359"/>
      <c r="AF5842" s="359"/>
      <c r="AG5842" s="359"/>
      <c r="AH5842" s="359"/>
    </row>
    <row r="5843" spans="28:34" x14ac:dyDescent="0.2">
      <c r="AB5843" s="359"/>
      <c r="AC5843" s="359"/>
      <c r="AD5843" s="359"/>
      <c r="AE5843" s="359"/>
      <c r="AF5843" s="359"/>
      <c r="AG5843" s="359"/>
      <c r="AH5843" s="359"/>
    </row>
    <row r="5844" spans="28:34" x14ac:dyDescent="0.2">
      <c r="AB5844" s="359"/>
      <c r="AC5844" s="359"/>
      <c r="AD5844" s="359"/>
      <c r="AE5844" s="359"/>
      <c r="AF5844" s="359"/>
      <c r="AG5844" s="359"/>
      <c r="AH5844" s="359"/>
    </row>
    <row r="5845" spans="28:34" x14ac:dyDescent="0.2">
      <c r="AB5845" s="359"/>
      <c r="AC5845" s="359"/>
      <c r="AD5845" s="359"/>
      <c r="AE5845" s="359"/>
      <c r="AF5845" s="359"/>
      <c r="AG5845" s="359"/>
      <c r="AH5845" s="359"/>
    </row>
    <row r="5846" spans="28:34" x14ac:dyDescent="0.2">
      <c r="AB5846" s="359"/>
      <c r="AC5846" s="359"/>
      <c r="AD5846" s="359"/>
      <c r="AE5846" s="359"/>
      <c r="AF5846" s="359"/>
      <c r="AG5846" s="359"/>
      <c r="AH5846" s="359"/>
    </row>
    <row r="5847" spans="28:34" x14ac:dyDescent="0.2">
      <c r="AB5847" s="359"/>
      <c r="AC5847" s="359"/>
      <c r="AD5847" s="359"/>
      <c r="AE5847" s="359"/>
      <c r="AF5847" s="359"/>
      <c r="AG5847" s="359"/>
      <c r="AH5847" s="359"/>
    </row>
    <row r="5848" spans="28:34" x14ac:dyDescent="0.2">
      <c r="AB5848" s="359"/>
      <c r="AC5848" s="359"/>
      <c r="AD5848" s="359"/>
      <c r="AE5848" s="359"/>
      <c r="AF5848" s="359"/>
      <c r="AG5848" s="359"/>
      <c r="AH5848" s="359"/>
    </row>
    <row r="5849" spans="28:34" x14ac:dyDescent="0.2">
      <c r="AB5849" s="359"/>
      <c r="AC5849" s="359"/>
      <c r="AD5849" s="359"/>
      <c r="AE5849" s="359"/>
      <c r="AF5849" s="359"/>
      <c r="AG5849" s="359"/>
      <c r="AH5849" s="359"/>
    </row>
    <row r="5850" spans="28:34" x14ac:dyDescent="0.2">
      <c r="AB5850" s="359"/>
      <c r="AC5850" s="359"/>
      <c r="AD5850" s="359"/>
      <c r="AE5850" s="359"/>
      <c r="AF5850" s="359"/>
      <c r="AG5850" s="359"/>
      <c r="AH5850" s="359"/>
    </row>
    <row r="5851" spans="28:34" x14ac:dyDescent="0.2">
      <c r="AB5851" s="359"/>
      <c r="AC5851" s="359"/>
      <c r="AD5851" s="359"/>
      <c r="AE5851" s="359"/>
      <c r="AF5851" s="359"/>
      <c r="AG5851" s="359"/>
      <c r="AH5851" s="359"/>
    </row>
    <row r="5852" spans="28:34" x14ac:dyDescent="0.2">
      <c r="AB5852" s="359"/>
      <c r="AC5852" s="359"/>
      <c r="AD5852" s="359"/>
      <c r="AE5852" s="359"/>
      <c r="AF5852" s="359"/>
      <c r="AG5852" s="359"/>
      <c r="AH5852" s="359"/>
    </row>
    <row r="5853" spans="28:34" x14ac:dyDescent="0.2">
      <c r="AB5853" s="359"/>
      <c r="AC5853" s="359"/>
      <c r="AD5853" s="359"/>
      <c r="AE5853" s="359"/>
      <c r="AF5853" s="359"/>
      <c r="AG5853" s="359"/>
      <c r="AH5853" s="359"/>
    </row>
    <row r="5854" spans="28:34" x14ac:dyDescent="0.2">
      <c r="AB5854" s="359"/>
      <c r="AC5854" s="359"/>
      <c r="AD5854" s="359"/>
      <c r="AE5854" s="359"/>
      <c r="AF5854" s="359"/>
      <c r="AG5854" s="359"/>
      <c r="AH5854" s="359"/>
    </row>
    <row r="5855" spans="28:34" x14ac:dyDescent="0.2">
      <c r="AB5855" s="359"/>
      <c r="AC5855" s="359"/>
      <c r="AD5855" s="359"/>
      <c r="AE5855" s="359"/>
      <c r="AF5855" s="359"/>
      <c r="AG5855" s="359"/>
      <c r="AH5855" s="359"/>
    </row>
    <row r="5856" spans="28:34" x14ac:dyDescent="0.2">
      <c r="AB5856" s="359"/>
      <c r="AC5856" s="359"/>
      <c r="AD5856" s="359"/>
      <c r="AE5856" s="359"/>
      <c r="AF5856" s="359"/>
      <c r="AG5856" s="359"/>
      <c r="AH5856" s="359"/>
    </row>
    <row r="5857" spans="28:34" x14ac:dyDescent="0.2">
      <c r="AB5857" s="359"/>
      <c r="AC5857" s="359"/>
      <c r="AD5857" s="359"/>
      <c r="AE5857" s="359"/>
      <c r="AF5857" s="359"/>
      <c r="AG5857" s="359"/>
      <c r="AH5857" s="359"/>
    </row>
    <row r="5858" spans="28:34" x14ac:dyDescent="0.2">
      <c r="AB5858" s="359"/>
      <c r="AC5858" s="359"/>
      <c r="AD5858" s="359"/>
      <c r="AE5858" s="359"/>
      <c r="AF5858" s="359"/>
      <c r="AG5858" s="359"/>
      <c r="AH5858" s="359"/>
    </row>
    <row r="5859" spans="28:34" x14ac:dyDescent="0.2">
      <c r="AB5859" s="359"/>
      <c r="AC5859" s="359"/>
      <c r="AD5859" s="359"/>
      <c r="AE5859" s="359"/>
      <c r="AF5859" s="359"/>
      <c r="AG5859" s="359"/>
      <c r="AH5859" s="359"/>
    </row>
    <row r="5860" spans="28:34" x14ac:dyDescent="0.2">
      <c r="AB5860" s="359"/>
      <c r="AC5860" s="359"/>
      <c r="AD5860" s="359"/>
      <c r="AE5860" s="359"/>
      <c r="AF5860" s="359"/>
      <c r="AG5860" s="359"/>
      <c r="AH5860" s="359"/>
    </row>
    <row r="5861" spans="28:34" x14ac:dyDescent="0.2">
      <c r="AB5861" s="359"/>
      <c r="AC5861" s="359"/>
      <c r="AD5861" s="359"/>
      <c r="AE5861" s="359"/>
      <c r="AF5861" s="359"/>
      <c r="AG5861" s="359"/>
      <c r="AH5861" s="359"/>
    </row>
    <row r="5862" spans="28:34" x14ac:dyDescent="0.2">
      <c r="AB5862" s="359"/>
      <c r="AC5862" s="359"/>
      <c r="AD5862" s="359"/>
      <c r="AE5862" s="359"/>
      <c r="AF5862" s="359"/>
      <c r="AG5862" s="359"/>
      <c r="AH5862" s="359"/>
    </row>
    <row r="5863" spans="28:34" x14ac:dyDescent="0.2">
      <c r="AB5863" s="359"/>
      <c r="AC5863" s="359"/>
      <c r="AD5863" s="359"/>
      <c r="AE5863" s="359"/>
      <c r="AF5863" s="359"/>
      <c r="AG5863" s="359"/>
      <c r="AH5863" s="359"/>
    </row>
    <row r="5864" spans="28:34" x14ac:dyDescent="0.2">
      <c r="AB5864" s="359"/>
      <c r="AC5864" s="359"/>
      <c r="AD5864" s="359"/>
      <c r="AE5864" s="359"/>
      <c r="AF5864" s="359"/>
      <c r="AG5864" s="359"/>
      <c r="AH5864" s="359"/>
    </row>
    <row r="5865" spans="28:34" x14ac:dyDescent="0.2">
      <c r="AB5865" s="359"/>
      <c r="AC5865" s="359"/>
      <c r="AD5865" s="359"/>
      <c r="AE5865" s="359"/>
      <c r="AF5865" s="359"/>
      <c r="AG5865" s="359"/>
      <c r="AH5865" s="359"/>
    </row>
    <row r="5866" spans="28:34" x14ac:dyDescent="0.2">
      <c r="AB5866" s="359"/>
      <c r="AC5866" s="359"/>
      <c r="AD5866" s="359"/>
      <c r="AE5866" s="359"/>
      <c r="AF5866" s="359"/>
      <c r="AG5866" s="359"/>
      <c r="AH5866" s="359"/>
    </row>
    <row r="5867" spans="28:34" x14ac:dyDescent="0.2">
      <c r="AB5867" s="359"/>
      <c r="AC5867" s="359"/>
      <c r="AD5867" s="359"/>
      <c r="AE5867" s="359"/>
      <c r="AF5867" s="359"/>
      <c r="AG5867" s="359"/>
      <c r="AH5867" s="359"/>
    </row>
    <row r="5868" spans="28:34" x14ac:dyDescent="0.2">
      <c r="AB5868" s="359"/>
      <c r="AC5868" s="359"/>
      <c r="AD5868" s="359"/>
      <c r="AE5868" s="359"/>
      <c r="AF5868" s="359"/>
      <c r="AG5868" s="359"/>
      <c r="AH5868" s="359"/>
    </row>
    <row r="5869" spans="28:34" x14ac:dyDescent="0.2">
      <c r="AB5869" s="359"/>
      <c r="AC5869" s="359"/>
      <c r="AD5869" s="359"/>
      <c r="AE5869" s="359"/>
      <c r="AF5869" s="359"/>
      <c r="AG5869" s="359"/>
      <c r="AH5869" s="359"/>
    </row>
    <row r="5870" spans="28:34" x14ac:dyDescent="0.2">
      <c r="AB5870" s="359"/>
      <c r="AC5870" s="359"/>
      <c r="AD5870" s="359"/>
      <c r="AE5870" s="359"/>
      <c r="AF5870" s="359"/>
      <c r="AG5870" s="359"/>
      <c r="AH5870" s="359"/>
    </row>
    <row r="5871" spans="28:34" x14ac:dyDescent="0.2">
      <c r="AB5871" s="359"/>
      <c r="AC5871" s="359"/>
      <c r="AD5871" s="359"/>
      <c r="AE5871" s="359"/>
      <c r="AF5871" s="359"/>
      <c r="AG5871" s="359"/>
      <c r="AH5871" s="359"/>
    </row>
    <row r="5872" spans="28:34" x14ac:dyDescent="0.2">
      <c r="AB5872" s="359"/>
      <c r="AC5872" s="359"/>
      <c r="AD5872" s="359"/>
      <c r="AE5872" s="359"/>
      <c r="AF5872" s="359"/>
      <c r="AG5872" s="359"/>
      <c r="AH5872" s="359"/>
    </row>
    <row r="5873" spans="28:34" x14ac:dyDescent="0.2">
      <c r="AB5873" s="359"/>
      <c r="AC5873" s="359"/>
      <c r="AD5873" s="359"/>
      <c r="AE5873" s="359"/>
      <c r="AF5873" s="359"/>
      <c r="AG5873" s="359"/>
      <c r="AH5873" s="359"/>
    </row>
    <row r="5874" spans="28:34" x14ac:dyDescent="0.2">
      <c r="AB5874" s="359"/>
      <c r="AC5874" s="359"/>
      <c r="AD5874" s="359"/>
      <c r="AE5874" s="359"/>
      <c r="AF5874" s="359"/>
      <c r="AG5874" s="359"/>
      <c r="AH5874" s="359"/>
    </row>
    <row r="5875" spans="28:34" x14ac:dyDescent="0.2">
      <c r="AB5875" s="359"/>
      <c r="AC5875" s="359"/>
      <c r="AD5875" s="359"/>
      <c r="AE5875" s="359"/>
      <c r="AF5875" s="359"/>
      <c r="AG5875" s="359"/>
      <c r="AH5875" s="359"/>
    </row>
    <row r="5876" spans="28:34" x14ac:dyDescent="0.2">
      <c r="AB5876" s="359"/>
      <c r="AC5876" s="359"/>
      <c r="AD5876" s="359"/>
      <c r="AE5876" s="359"/>
      <c r="AF5876" s="359"/>
      <c r="AG5876" s="359"/>
      <c r="AH5876" s="359"/>
    </row>
    <row r="5877" spans="28:34" x14ac:dyDescent="0.2">
      <c r="AB5877" s="359"/>
      <c r="AC5877" s="359"/>
      <c r="AD5877" s="359"/>
      <c r="AE5877" s="359"/>
      <c r="AF5877" s="359"/>
      <c r="AG5877" s="359"/>
      <c r="AH5877" s="359"/>
    </row>
    <row r="5878" spans="28:34" x14ac:dyDescent="0.2">
      <c r="AB5878" s="359"/>
      <c r="AC5878" s="359"/>
      <c r="AD5878" s="359"/>
      <c r="AE5878" s="359"/>
      <c r="AF5878" s="359"/>
      <c r="AG5878" s="359"/>
      <c r="AH5878" s="359"/>
    </row>
    <row r="5879" spans="28:34" x14ac:dyDescent="0.2">
      <c r="AB5879" s="359"/>
      <c r="AC5879" s="359"/>
      <c r="AD5879" s="359"/>
      <c r="AE5879" s="359"/>
      <c r="AF5879" s="359"/>
      <c r="AG5879" s="359"/>
      <c r="AH5879" s="359"/>
    </row>
    <row r="5880" spans="28:34" x14ac:dyDescent="0.2">
      <c r="AB5880" s="359"/>
      <c r="AC5880" s="359"/>
      <c r="AD5880" s="359"/>
      <c r="AE5880" s="359"/>
      <c r="AF5880" s="359"/>
      <c r="AG5880" s="359"/>
      <c r="AH5880" s="359"/>
    </row>
    <row r="5881" spans="28:34" x14ac:dyDescent="0.2">
      <c r="AB5881" s="359"/>
      <c r="AC5881" s="359"/>
      <c r="AD5881" s="359"/>
      <c r="AE5881" s="359"/>
      <c r="AF5881" s="359"/>
      <c r="AG5881" s="359"/>
      <c r="AH5881" s="359"/>
    </row>
    <row r="5882" spans="28:34" x14ac:dyDescent="0.2">
      <c r="AB5882" s="359"/>
      <c r="AC5882" s="359"/>
      <c r="AD5882" s="359"/>
      <c r="AE5882" s="359"/>
      <c r="AF5882" s="359"/>
      <c r="AG5882" s="359"/>
      <c r="AH5882" s="359"/>
    </row>
    <row r="5883" spans="28:34" x14ac:dyDescent="0.2">
      <c r="AB5883" s="359"/>
      <c r="AC5883" s="359"/>
      <c r="AD5883" s="359"/>
      <c r="AE5883" s="359"/>
      <c r="AF5883" s="359"/>
      <c r="AG5883" s="359"/>
      <c r="AH5883" s="359"/>
    </row>
    <row r="5884" spans="28:34" x14ac:dyDescent="0.2">
      <c r="AB5884" s="359"/>
      <c r="AC5884" s="359"/>
      <c r="AD5884" s="359"/>
      <c r="AE5884" s="359"/>
      <c r="AF5884" s="359"/>
      <c r="AG5884" s="359"/>
      <c r="AH5884" s="359"/>
    </row>
    <row r="5885" spans="28:34" x14ac:dyDescent="0.2">
      <c r="AB5885" s="359"/>
      <c r="AC5885" s="359"/>
      <c r="AD5885" s="359"/>
      <c r="AE5885" s="359"/>
      <c r="AF5885" s="359"/>
      <c r="AG5885" s="359"/>
      <c r="AH5885" s="359"/>
    </row>
    <row r="5886" spans="28:34" x14ac:dyDescent="0.2">
      <c r="AB5886" s="359"/>
      <c r="AC5886" s="359"/>
      <c r="AD5886" s="359"/>
      <c r="AE5886" s="359"/>
      <c r="AF5886" s="359"/>
      <c r="AG5886" s="359"/>
      <c r="AH5886" s="359"/>
    </row>
    <row r="5887" spans="28:34" x14ac:dyDescent="0.2">
      <c r="AB5887" s="359"/>
      <c r="AC5887" s="359"/>
      <c r="AD5887" s="359"/>
      <c r="AE5887" s="359"/>
      <c r="AF5887" s="359"/>
      <c r="AG5887" s="359"/>
      <c r="AH5887" s="359"/>
    </row>
    <row r="5888" spans="28:34" x14ac:dyDescent="0.2">
      <c r="AB5888" s="359"/>
      <c r="AC5888" s="359"/>
      <c r="AD5888" s="359"/>
      <c r="AE5888" s="359"/>
      <c r="AF5888" s="359"/>
      <c r="AG5888" s="359"/>
      <c r="AH5888" s="359"/>
    </row>
    <row r="5889" spans="28:34" x14ac:dyDescent="0.2">
      <c r="AB5889" s="359"/>
      <c r="AC5889" s="359"/>
      <c r="AD5889" s="359"/>
      <c r="AE5889" s="359"/>
      <c r="AF5889" s="359"/>
      <c r="AG5889" s="359"/>
      <c r="AH5889" s="359"/>
    </row>
    <row r="5890" spans="28:34" x14ac:dyDescent="0.2">
      <c r="AB5890" s="359"/>
      <c r="AC5890" s="359"/>
      <c r="AD5890" s="359"/>
      <c r="AE5890" s="359"/>
      <c r="AF5890" s="359"/>
      <c r="AG5890" s="359"/>
      <c r="AH5890" s="359"/>
    </row>
    <row r="5891" spans="28:34" x14ac:dyDescent="0.2">
      <c r="AB5891" s="359"/>
      <c r="AC5891" s="359"/>
      <c r="AD5891" s="359"/>
      <c r="AE5891" s="359"/>
      <c r="AF5891" s="359"/>
      <c r="AG5891" s="359"/>
      <c r="AH5891" s="359"/>
    </row>
    <row r="5892" spans="28:34" x14ac:dyDescent="0.2">
      <c r="AB5892" s="359"/>
      <c r="AC5892" s="359"/>
      <c r="AD5892" s="359"/>
      <c r="AE5892" s="359"/>
      <c r="AF5892" s="359"/>
      <c r="AG5892" s="359"/>
      <c r="AH5892" s="359"/>
    </row>
    <row r="5893" spans="28:34" x14ac:dyDescent="0.2">
      <c r="AB5893" s="359"/>
      <c r="AC5893" s="359"/>
      <c r="AD5893" s="359"/>
      <c r="AE5893" s="359"/>
      <c r="AF5893" s="359"/>
      <c r="AG5893" s="359"/>
      <c r="AH5893" s="359"/>
    </row>
    <row r="5894" spans="28:34" x14ac:dyDescent="0.2">
      <c r="AB5894" s="359"/>
      <c r="AC5894" s="359"/>
      <c r="AD5894" s="359"/>
      <c r="AE5894" s="359"/>
      <c r="AF5894" s="359"/>
      <c r="AG5894" s="359"/>
      <c r="AH5894" s="359"/>
    </row>
    <row r="5895" spans="28:34" x14ac:dyDescent="0.2">
      <c r="AB5895" s="359"/>
      <c r="AC5895" s="359"/>
      <c r="AD5895" s="359"/>
      <c r="AE5895" s="359"/>
      <c r="AF5895" s="359"/>
      <c r="AG5895" s="359"/>
      <c r="AH5895" s="359"/>
    </row>
    <row r="5896" spans="28:34" x14ac:dyDescent="0.2">
      <c r="AB5896" s="359"/>
      <c r="AC5896" s="359"/>
      <c r="AD5896" s="359"/>
      <c r="AE5896" s="359"/>
      <c r="AF5896" s="359"/>
      <c r="AG5896" s="359"/>
      <c r="AH5896" s="359"/>
    </row>
    <row r="5897" spans="28:34" x14ac:dyDescent="0.2">
      <c r="AB5897" s="359"/>
      <c r="AC5897" s="359"/>
      <c r="AD5897" s="359"/>
      <c r="AE5897" s="359"/>
      <c r="AF5897" s="359"/>
      <c r="AG5897" s="359"/>
      <c r="AH5897" s="359"/>
    </row>
    <row r="5898" spans="28:34" x14ac:dyDescent="0.2">
      <c r="AB5898" s="359"/>
      <c r="AC5898" s="359"/>
      <c r="AD5898" s="359"/>
      <c r="AE5898" s="359"/>
      <c r="AF5898" s="359"/>
      <c r="AG5898" s="359"/>
      <c r="AH5898" s="359"/>
    </row>
    <row r="5899" spans="28:34" x14ac:dyDescent="0.2">
      <c r="AB5899" s="359"/>
      <c r="AC5899" s="359"/>
      <c r="AD5899" s="359"/>
      <c r="AE5899" s="359"/>
      <c r="AF5899" s="359"/>
      <c r="AG5899" s="359"/>
      <c r="AH5899" s="359"/>
    </row>
    <row r="5900" spans="28:34" x14ac:dyDescent="0.2">
      <c r="AB5900" s="359"/>
      <c r="AC5900" s="359"/>
      <c r="AD5900" s="359"/>
      <c r="AE5900" s="359"/>
      <c r="AF5900" s="359"/>
      <c r="AG5900" s="359"/>
      <c r="AH5900" s="359"/>
    </row>
    <row r="5901" spans="28:34" x14ac:dyDescent="0.2">
      <c r="AB5901" s="359"/>
      <c r="AC5901" s="359"/>
      <c r="AD5901" s="359"/>
      <c r="AE5901" s="359"/>
      <c r="AF5901" s="359"/>
      <c r="AG5901" s="359"/>
      <c r="AH5901" s="359"/>
    </row>
    <row r="5902" spans="28:34" x14ac:dyDescent="0.2">
      <c r="AB5902" s="359"/>
      <c r="AC5902" s="359"/>
      <c r="AD5902" s="359"/>
      <c r="AE5902" s="359"/>
      <c r="AF5902" s="359"/>
      <c r="AG5902" s="359"/>
      <c r="AH5902" s="359"/>
    </row>
    <row r="5903" spans="28:34" x14ac:dyDescent="0.2">
      <c r="AB5903" s="359"/>
      <c r="AC5903" s="359"/>
      <c r="AD5903" s="359"/>
      <c r="AE5903" s="359"/>
      <c r="AF5903" s="359"/>
      <c r="AG5903" s="359"/>
      <c r="AH5903" s="359"/>
    </row>
    <row r="5904" spans="28:34" x14ac:dyDescent="0.2">
      <c r="AB5904" s="359"/>
      <c r="AC5904" s="359"/>
      <c r="AD5904" s="359"/>
      <c r="AE5904" s="359"/>
      <c r="AF5904" s="359"/>
      <c r="AG5904" s="359"/>
      <c r="AH5904" s="359"/>
    </row>
    <row r="5905" spans="28:34" x14ac:dyDescent="0.2">
      <c r="AB5905" s="359"/>
      <c r="AC5905" s="359"/>
      <c r="AD5905" s="359"/>
      <c r="AE5905" s="359"/>
      <c r="AF5905" s="359"/>
      <c r="AG5905" s="359"/>
      <c r="AH5905" s="359"/>
    </row>
    <row r="5906" spans="28:34" x14ac:dyDescent="0.2">
      <c r="AB5906" s="359"/>
      <c r="AC5906" s="359"/>
      <c r="AD5906" s="359"/>
      <c r="AE5906" s="359"/>
      <c r="AF5906" s="359"/>
      <c r="AG5906" s="359"/>
      <c r="AH5906" s="359"/>
    </row>
    <row r="5907" spans="28:34" x14ac:dyDescent="0.2">
      <c r="AB5907" s="359"/>
      <c r="AC5907" s="359"/>
      <c r="AD5907" s="359"/>
      <c r="AE5907" s="359"/>
      <c r="AF5907" s="359"/>
      <c r="AG5907" s="359"/>
      <c r="AH5907" s="359"/>
    </row>
    <row r="5908" spans="28:34" x14ac:dyDescent="0.2">
      <c r="AB5908" s="359"/>
      <c r="AC5908" s="359"/>
      <c r="AD5908" s="359"/>
      <c r="AE5908" s="359"/>
      <c r="AF5908" s="359"/>
      <c r="AG5908" s="359"/>
      <c r="AH5908" s="359"/>
    </row>
    <row r="5909" spans="28:34" x14ac:dyDescent="0.2">
      <c r="AB5909" s="359"/>
      <c r="AC5909" s="359"/>
      <c r="AD5909" s="359"/>
      <c r="AE5909" s="359"/>
      <c r="AF5909" s="359"/>
      <c r="AG5909" s="359"/>
      <c r="AH5909" s="359"/>
    </row>
    <row r="5910" spans="28:34" x14ac:dyDescent="0.2">
      <c r="AB5910" s="359"/>
      <c r="AC5910" s="359"/>
      <c r="AD5910" s="359"/>
      <c r="AE5910" s="359"/>
      <c r="AF5910" s="359"/>
      <c r="AG5910" s="359"/>
      <c r="AH5910" s="359"/>
    </row>
    <row r="5911" spans="28:34" x14ac:dyDescent="0.2">
      <c r="AB5911" s="359"/>
      <c r="AC5911" s="359"/>
      <c r="AD5911" s="359"/>
      <c r="AE5911" s="359"/>
      <c r="AF5911" s="359"/>
      <c r="AG5911" s="359"/>
      <c r="AH5911" s="359"/>
    </row>
    <row r="5912" spans="28:34" x14ac:dyDescent="0.2">
      <c r="AB5912" s="359"/>
      <c r="AC5912" s="359"/>
      <c r="AD5912" s="359"/>
      <c r="AE5912" s="359"/>
      <c r="AF5912" s="359"/>
      <c r="AG5912" s="359"/>
      <c r="AH5912" s="359"/>
    </row>
    <row r="5913" spans="28:34" x14ac:dyDescent="0.2">
      <c r="AB5913" s="359"/>
      <c r="AC5913" s="359"/>
      <c r="AD5913" s="359"/>
      <c r="AE5913" s="359"/>
      <c r="AF5913" s="359"/>
      <c r="AG5913" s="359"/>
      <c r="AH5913" s="359"/>
    </row>
    <row r="5914" spans="28:34" x14ac:dyDescent="0.2">
      <c r="AB5914" s="359"/>
      <c r="AC5914" s="359"/>
      <c r="AD5914" s="359"/>
      <c r="AE5914" s="359"/>
      <c r="AF5914" s="359"/>
      <c r="AG5914" s="359"/>
      <c r="AH5914" s="359"/>
    </row>
    <row r="5915" spans="28:34" x14ac:dyDescent="0.2">
      <c r="AB5915" s="359"/>
      <c r="AC5915" s="359"/>
      <c r="AD5915" s="359"/>
      <c r="AE5915" s="359"/>
      <c r="AF5915" s="359"/>
      <c r="AG5915" s="359"/>
      <c r="AH5915" s="359"/>
    </row>
    <row r="5916" spans="28:34" x14ac:dyDescent="0.2">
      <c r="AB5916" s="359"/>
      <c r="AC5916" s="359"/>
      <c r="AD5916" s="359"/>
      <c r="AE5916" s="359"/>
      <c r="AF5916" s="359"/>
      <c r="AG5916" s="359"/>
      <c r="AH5916" s="359"/>
    </row>
    <row r="5917" spans="28:34" x14ac:dyDescent="0.2">
      <c r="AB5917" s="359"/>
      <c r="AC5917" s="359"/>
      <c r="AD5917" s="359"/>
      <c r="AE5917" s="359"/>
      <c r="AF5917" s="359"/>
      <c r="AG5917" s="359"/>
      <c r="AH5917" s="359"/>
    </row>
    <row r="5918" spans="28:34" x14ac:dyDescent="0.2">
      <c r="AB5918" s="359"/>
      <c r="AC5918" s="359"/>
      <c r="AD5918" s="359"/>
      <c r="AE5918" s="359"/>
      <c r="AF5918" s="359"/>
      <c r="AG5918" s="359"/>
      <c r="AH5918" s="359"/>
    </row>
    <row r="5919" spans="28:34" x14ac:dyDescent="0.2">
      <c r="AB5919" s="359"/>
      <c r="AC5919" s="359"/>
      <c r="AD5919" s="359"/>
      <c r="AE5919" s="359"/>
      <c r="AF5919" s="359"/>
      <c r="AG5919" s="359"/>
      <c r="AH5919" s="359"/>
    </row>
    <row r="5920" spans="28:34" x14ac:dyDescent="0.2">
      <c r="AB5920" s="359"/>
      <c r="AC5920" s="359"/>
      <c r="AD5920" s="359"/>
      <c r="AE5920" s="359"/>
      <c r="AF5920" s="359"/>
      <c r="AG5920" s="359"/>
      <c r="AH5920" s="359"/>
    </row>
    <row r="5921" spans="28:34" x14ac:dyDescent="0.2">
      <c r="AB5921" s="359"/>
      <c r="AC5921" s="359"/>
      <c r="AD5921" s="359"/>
      <c r="AE5921" s="359"/>
      <c r="AF5921" s="359"/>
      <c r="AG5921" s="359"/>
      <c r="AH5921" s="359"/>
    </row>
    <row r="5922" spans="28:34" x14ac:dyDescent="0.2">
      <c r="AB5922" s="359"/>
      <c r="AC5922" s="359"/>
      <c r="AD5922" s="359"/>
      <c r="AE5922" s="359"/>
      <c r="AF5922" s="359"/>
      <c r="AG5922" s="359"/>
      <c r="AH5922" s="359"/>
    </row>
    <row r="5923" spans="28:34" x14ac:dyDescent="0.2">
      <c r="AB5923" s="359"/>
      <c r="AC5923" s="359"/>
      <c r="AD5923" s="359"/>
      <c r="AE5923" s="359"/>
      <c r="AF5923" s="359"/>
      <c r="AG5923" s="359"/>
      <c r="AH5923" s="359"/>
    </row>
    <row r="5924" spans="28:34" x14ac:dyDescent="0.2">
      <c r="AB5924" s="359"/>
      <c r="AC5924" s="359"/>
      <c r="AD5924" s="359"/>
      <c r="AE5924" s="359"/>
      <c r="AF5924" s="359"/>
      <c r="AG5924" s="359"/>
      <c r="AH5924" s="359"/>
    </row>
    <row r="5925" spans="28:34" x14ac:dyDescent="0.2">
      <c r="AB5925" s="359"/>
      <c r="AC5925" s="359"/>
      <c r="AD5925" s="359"/>
      <c r="AE5925" s="359"/>
      <c r="AF5925" s="359"/>
      <c r="AG5925" s="359"/>
      <c r="AH5925" s="359"/>
    </row>
    <row r="5926" spans="28:34" x14ac:dyDescent="0.2">
      <c r="AB5926" s="359"/>
      <c r="AC5926" s="359"/>
      <c r="AD5926" s="359"/>
      <c r="AE5926" s="359"/>
      <c r="AF5926" s="359"/>
      <c r="AG5926" s="359"/>
      <c r="AH5926" s="359"/>
    </row>
    <row r="5927" spans="28:34" x14ac:dyDescent="0.2">
      <c r="AB5927" s="359"/>
      <c r="AC5927" s="359"/>
      <c r="AD5927" s="359"/>
      <c r="AE5927" s="359"/>
      <c r="AF5927" s="359"/>
      <c r="AG5927" s="359"/>
      <c r="AH5927" s="359"/>
    </row>
    <row r="5928" spans="28:34" x14ac:dyDescent="0.2">
      <c r="AB5928" s="359"/>
      <c r="AC5928" s="359"/>
      <c r="AD5928" s="359"/>
      <c r="AE5928" s="359"/>
      <c r="AF5928" s="359"/>
      <c r="AG5928" s="359"/>
      <c r="AH5928" s="359"/>
    </row>
    <row r="5929" spans="28:34" x14ac:dyDescent="0.2">
      <c r="AB5929" s="359"/>
      <c r="AC5929" s="359"/>
      <c r="AD5929" s="359"/>
      <c r="AE5929" s="359"/>
      <c r="AF5929" s="359"/>
      <c r="AG5929" s="359"/>
      <c r="AH5929" s="359"/>
    </row>
    <row r="5930" spans="28:34" x14ac:dyDescent="0.2">
      <c r="AB5930" s="359"/>
      <c r="AC5930" s="359"/>
      <c r="AD5930" s="359"/>
      <c r="AE5930" s="359"/>
      <c r="AF5930" s="359"/>
      <c r="AG5930" s="359"/>
      <c r="AH5930" s="359"/>
    </row>
    <row r="5931" spans="28:34" x14ac:dyDescent="0.2">
      <c r="AB5931" s="359"/>
      <c r="AC5931" s="359"/>
      <c r="AD5931" s="359"/>
      <c r="AE5931" s="359"/>
      <c r="AF5931" s="359"/>
      <c r="AG5931" s="359"/>
      <c r="AH5931" s="359"/>
    </row>
    <row r="5932" spans="28:34" x14ac:dyDescent="0.2">
      <c r="AB5932" s="359"/>
      <c r="AC5932" s="359"/>
      <c r="AD5932" s="359"/>
      <c r="AE5932" s="359"/>
      <c r="AF5932" s="359"/>
      <c r="AG5932" s="359"/>
      <c r="AH5932" s="359"/>
    </row>
    <row r="5933" spans="28:34" x14ac:dyDescent="0.2">
      <c r="AB5933" s="359"/>
      <c r="AC5933" s="359"/>
      <c r="AD5933" s="359"/>
      <c r="AE5933" s="359"/>
      <c r="AF5933" s="359"/>
      <c r="AG5933" s="359"/>
      <c r="AH5933" s="359"/>
    </row>
    <row r="5934" spans="28:34" x14ac:dyDescent="0.2">
      <c r="AB5934" s="359"/>
      <c r="AC5934" s="359"/>
      <c r="AD5934" s="359"/>
      <c r="AE5934" s="359"/>
      <c r="AF5934" s="359"/>
      <c r="AG5934" s="359"/>
      <c r="AH5934" s="359"/>
    </row>
    <row r="5935" spans="28:34" x14ac:dyDescent="0.2">
      <c r="AB5935" s="359"/>
      <c r="AC5935" s="359"/>
      <c r="AD5935" s="359"/>
      <c r="AE5935" s="359"/>
      <c r="AF5935" s="359"/>
      <c r="AG5935" s="359"/>
      <c r="AH5935" s="359"/>
    </row>
    <row r="5936" spans="28:34" x14ac:dyDescent="0.2">
      <c r="AB5936" s="359"/>
      <c r="AC5936" s="359"/>
      <c r="AD5936" s="359"/>
      <c r="AE5936" s="359"/>
      <c r="AF5936" s="359"/>
      <c r="AG5936" s="359"/>
      <c r="AH5936" s="359"/>
    </row>
    <row r="5937" spans="28:34" x14ac:dyDescent="0.2">
      <c r="AB5937" s="359"/>
      <c r="AC5937" s="359"/>
      <c r="AD5937" s="359"/>
      <c r="AE5937" s="359"/>
      <c r="AF5937" s="359"/>
      <c r="AG5937" s="359"/>
      <c r="AH5937" s="359"/>
    </row>
    <row r="5938" spans="28:34" x14ac:dyDescent="0.2">
      <c r="AB5938" s="359"/>
      <c r="AC5938" s="359"/>
      <c r="AD5938" s="359"/>
      <c r="AE5938" s="359"/>
      <c r="AF5938" s="359"/>
      <c r="AG5938" s="359"/>
      <c r="AH5938" s="359"/>
    </row>
    <row r="5939" spans="28:34" x14ac:dyDescent="0.2">
      <c r="AB5939" s="359"/>
      <c r="AC5939" s="359"/>
      <c r="AD5939" s="359"/>
      <c r="AE5939" s="359"/>
      <c r="AF5939" s="359"/>
      <c r="AG5939" s="359"/>
      <c r="AH5939" s="359"/>
    </row>
    <row r="5940" spans="28:34" x14ac:dyDescent="0.2">
      <c r="AB5940" s="359"/>
      <c r="AC5940" s="359"/>
      <c r="AD5940" s="359"/>
      <c r="AE5940" s="359"/>
      <c r="AF5940" s="359"/>
      <c r="AG5940" s="359"/>
      <c r="AH5940" s="359"/>
    </row>
    <row r="5941" spans="28:34" x14ac:dyDescent="0.2">
      <c r="AB5941" s="359"/>
      <c r="AC5941" s="359"/>
      <c r="AD5941" s="359"/>
      <c r="AE5941" s="359"/>
      <c r="AF5941" s="359"/>
      <c r="AG5941" s="359"/>
      <c r="AH5941" s="359"/>
    </row>
    <row r="5942" spans="28:34" x14ac:dyDescent="0.2">
      <c r="AB5942" s="359"/>
      <c r="AC5942" s="359"/>
      <c r="AD5942" s="359"/>
      <c r="AE5942" s="359"/>
      <c r="AF5942" s="359"/>
      <c r="AG5942" s="359"/>
      <c r="AH5942" s="359"/>
    </row>
    <row r="5943" spans="28:34" x14ac:dyDescent="0.2">
      <c r="AB5943" s="359"/>
      <c r="AC5943" s="359"/>
      <c r="AD5943" s="359"/>
      <c r="AE5943" s="359"/>
      <c r="AF5943" s="359"/>
      <c r="AG5943" s="359"/>
      <c r="AH5943" s="359"/>
    </row>
    <row r="5944" spans="28:34" x14ac:dyDescent="0.2">
      <c r="AB5944" s="359"/>
      <c r="AC5944" s="359"/>
      <c r="AD5944" s="359"/>
      <c r="AE5944" s="359"/>
      <c r="AF5944" s="359"/>
      <c r="AG5944" s="359"/>
      <c r="AH5944" s="359"/>
    </row>
    <row r="5945" spans="28:34" x14ac:dyDescent="0.2">
      <c r="AB5945" s="359"/>
      <c r="AC5945" s="359"/>
      <c r="AD5945" s="359"/>
      <c r="AE5945" s="359"/>
      <c r="AF5945" s="359"/>
      <c r="AG5945" s="359"/>
      <c r="AH5945" s="359"/>
    </row>
    <row r="5946" spans="28:34" x14ac:dyDescent="0.2">
      <c r="AB5946" s="359"/>
      <c r="AC5946" s="359"/>
      <c r="AD5946" s="359"/>
      <c r="AE5946" s="359"/>
      <c r="AF5946" s="359"/>
      <c r="AG5946" s="359"/>
      <c r="AH5946" s="359"/>
    </row>
    <row r="5947" spans="28:34" x14ac:dyDescent="0.2">
      <c r="AB5947" s="359"/>
      <c r="AC5947" s="359"/>
      <c r="AD5947" s="359"/>
      <c r="AE5947" s="359"/>
      <c r="AF5947" s="359"/>
      <c r="AG5947" s="359"/>
      <c r="AH5947" s="359"/>
    </row>
    <row r="5948" spans="28:34" x14ac:dyDescent="0.2">
      <c r="AB5948" s="359"/>
      <c r="AC5948" s="359"/>
      <c r="AD5948" s="359"/>
      <c r="AE5948" s="359"/>
      <c r="AF5948" s="359"/>
      <c r="AG5948" s="359"/>
      <c r="AH5948" s="359"/>
    </row>
    <row r="5949" spans="28:34" x14ac:dyDescent="0.2">
      <c r="AB5949" s="359"/>
      <c r="AC5949" s="359"/>
      <c r="AD5949" s="359"/>
      <c r="AE5949" s="359"/>
      <c r="AF5949" s="359"/>
      <c r="AG5949" s="359"/>
      <c r="AH5949" s="359"/>
    </row>
    <row r="5950" spans="28:34" x14ac:dyDescent="0.2">
      <c r="AB5950" s="359"/>
      <c r="AC5950" s="359"/>
      <c r="AD5950" s="359"/>
      <c r="AE5950" s="359"/>
      <c r="AF5950" s="359"/>
      <c r="AG5950" s="359"/>
      <c r="AH5950" s="359"/>
    </row>
    <row r="5951" spans="28:34" x14ac:dyDescent="0.2">
      <c r="AB5951" s="359"/>
      <c r="AC5951" s="359"/>
      <c r="AD5951" s="359"/>
      <c r="AE5951" s="359"/>
      <c r="AF5951" s="359"/>
      <c r="AG5951" s="359"/>
      <c r="AH5951" s="359"/>
    </row>
    <row r="5952" spans="28:34" x14ac:dyDescent="0.2">
      <c r="AB5952" s="359"/>
      <c r="AC5952" s="359"/>
      <c r="AD5952" s="359"/>
      <c r="AE5952" s="359"/>
      <c r="AF5952" s="359"/>
      <c r="AG5952" s="359"/>
      <c r="AH5952" s="359"/>
    </row>
    <row r="5953" spans="28:34" x14ac:dyDescent="0.2">
      <c r="AB5953" s="359"/>
      <c r="AC5953" s="359"/>
      <c r="AD5953" s="359"/>
      <c r="AE5953" s="359"/>
      <c r="AF5953" s="359"/>
      <c r="AG5953" s="359"/>
      <c r="AH5953" s="359"/>
    </row>
    <row r="5954" spans="28:34" x14ac:dyDescent="0.2">
      <c r="AB5954" s="359"/>
      <c r="AC5954" s="359"/>
      <c r="AD5954" s="359"/>
      <c r="AE5954" s="359"/>
      <c r="AF5954" s="359"/>
      <c r="AG5954" s="359"/>
      <c r="AH5954" s="359"/>
    </row>
    <row r="5955" spans="28:34" x14ac:dyDescent="0.2">
      <c r="AB5955" s="359"/>
      <c r="AC5955" s="359"/>
      <c r="AD5955" s="359"/>
      <c r="AE5955" s="359"/>
      <c r="AF5955" s="359"/>
      <c r="AG5955" s="359"/>
      <c r="AH5955" s="359"/>
    </row>
    <row r="5956" spans="28:34" x14ac:dyDescent="0.2">
      <c r="AB5956" s="359"/>
      <c r="AC5956" s="359"/>
      <c r="AD5956" s="359"/>
      <c r="AE5956" s="359"/>
      <c r="AF5956" s="359"/>
      <c r="AG5956" s="359"/>
      <c r="AH5956" s="359"/>
    </row>
    <row r="5957" spans="28:34" x14ac:dyDescent="0.2">
      <c r="AB5957" s="359"/>
      <c r="AC5957" s="359"/>
      <c r="AD5957" s="359"/>
      <c r="AE5957" s="359"/>
      <c r="AF5957" s="359"/>
      <c r="AG5957" s="359"/>
      <c r="AH5957" s="359"/>
    </row>
    <row r="5958" spans="28:34" x14ac:dyDescent="0.2">
      <c r="AB5958" s="359"/>
      <c r="AC5958" s="359"/>
      <c r="AD5958" s="359"/>
      <c r="AE5958" s="359"/>
      <c r="AF5958" s="359"/>
      <c r="AG5958" s="359"/>
      <c r="AH5958" s="359"/>
    </row>
    <row r="5959" spans="28:34" x14ac:dyDescent="0.2">
      <c r="AB5959" s="359"/>
      <c r="AC5959" s="359"/>
      <c r="AD5959" s="359"/>
      <c r="AE5959" s="359"/>
      <c r="AF5959" s="359"/>
      <c r="AG5959" s="359"/>
      <c r="AH5959" s="359"/>
    </row>
    <row r="5960" spans="28:34" x14ac:dyDescent="0.2">
      <c r="AB5960" s="359"/>
      <c r="AC5960" s="359"/>
      <c r="AD5960" s="359"/>
      <c r="AE5960" s="359"/>
      <c r="AF5960" s="359"/>
      <c r="AG5960" s="359"/>
      <c r="AH5960" s="359"/>
    </row>
    <row r="5961" spans="28:34" x14ac:dyDescent="0.2">
      <c r="AB5961" s="359"/>
      <c r="AC5961" s="359"/>
      <c r="AD5961" s="359"/>
      <c r="AE5961" s="359"/>
      <c r="AF5961" s="359"/>
      <c r="AG5961" s="359"/>
      <c r="AH5961" s="359"/>
    </row>
    <row r="5962" spans="28:34" x14ac:dyDescent="0.2">
      <c r="AB5962" s="359"/>
      <c r="AC5962" s="359"/>
      <c r="AD5962" s="359"/>
      <c r="AE5962" s="359"/>
      <c r="AF5962" s="359"/>
      <c r="AG5962" s="359"/>
      <c r="AH5962" s="359"/>
    </row>
    <row r="5963" spans="28:34" x14ac:dyDescent="0.2">
      <c r="AB5963" s="359"/>
      <c r="AC5963" s="359"/>
      <c r="AD5963" s="359"/>
      <c r="AE5963" s="359"/>
      <c r="AF5963" s="359"/>
      <c r="AG5963" s="359"/>
      <c r="AH5963" s="359"/>
    </row>
    <row r="5964" spans="28:34" x14ac:dyDescent="0.2">
      <c r="AB5964" s="359"/>
      <c r="AC5964" s="359"/>
      <c r="AD5964" s="359"/>
      <c r="AE5964" s="359"/>
      <c r="AF5964" s="359"/>
      <c r="AG5964" s="359"/>
      <c r="AH5964" s="359"/>
    </row>
    <row r="5965" spans="28:34" x14ac:dyDescent="0.2">
      <c r="AB5965" s="359"/>
      <c r="AC5965" s="359"/>
      <c r="AD5965" s="359"/>
      <c r="AE5965" s="359"/>
      <c r="AF5965" s="359"/>
      <c r="AG5965" s="359"/>
      <c r="AH5965" s="359"/>
    </row>
    <row r="5966" spans="28:34" x14ac:dyDescent="0.2">
      <c r="AB5966" s="359"/>
      <c r="AC5966" s="359"/>
      <c r="AD5966" s="359"/>
      <c r="AE5966" s="359"/>
      <c r="AF5966" s="359"/>
      <c r="AG5966" s="359"/>
      <c r="AH5966" s="359"/>
    </row>
    <row r="5967" spans="28:34" x14ac:dyDescent="0.2">
      <c r="AB5967" s="359"/>
      <c r="AC5967" s="359"/>
      <c r="AD5967" s="359"/>
      <c r="AE5967" s="359"/>
      <c r="AF5967" s="359"/>
      <c r="AG5967" s="359"/>
      <c r="AH5967" s="359"/>
    </row>
    <row r="5968" spans="28:34" x14ac:dyDescent="0.2">
      <c r="AB5968" s="359"/>
      <c r="AC5968" s="359"/>
      <c r="AD5968" s="359"/>
      <c r="AE5968" s="359"/>
      <c r="AF5968" s="359"/>
      <c r="AG5968" s="359"/>
      <c r="AH5968" s="359"/>
    </row>
    <row r="5969" spans="28:34" x14ac:dyDescent="0.2">
      <c r="AB5969" s="359"/>
      <c r="AC5969" s="359"/>
      <c r="AD5969" s="359"/>
      <c r="AE5969" s="359"/>
      <c r="AF5969" s="359"/>
      <c r="AG5969" s="359"/>
      <c r="AH5969" s="359"/>
    </row>
    <row r="5970" spans="28:34" x14ac:dyDescent="0.2">
      <c r="AB5970" s="359"/>
      <c r="AC5970" s="359"/>
      <c r="AD5970" s="359"/>
      <c r="AE5970" s="359"/>
      <c r="AF5970" s="359"/>
      <c r="AG5970" s="359"/>
      <c r="AH5970" s="359"/>
    </row>
    <row r="5971" spans="28:34" x14ac:dyDescent="0.2">
      <c r="AB5971" s="359"/>
      <c r="AC5971" s="359"/>
      <c r="AD5971" s="359"/>
      <c r="AE5971" s="359"/>
      <c r="AF5971" s="359"/>
      <c r="AG5971" s="359"/>
      <c r="AH5971" s="359"/>
    </row>
    <row r="5972" spans="28:34" x14ac:dyDescent="0.2">
      <c r="AB5972" s="359"/>
      <c r="AC5972" s="359"/>
      <c r="AD5972" s="359"/>
      <c r="AE5972" s="359"/>
      <c r="AF5972" s="359"/>
      <c r="AG5972" s="359"/>
      <c r="AH5972" s="359"/>
    </row>
    <row r="5973" spans="28:34" x14ac:dyDescent="0.2">
      <c r="AB5973" s="359"/>
      <c r="AC5973" s="359"/>
      <c r="AD5973" s="359"/>
      <c r="AE5973" s="359"/>
      <c r="AF5973" s="359"/>
      <c r="AG5973" s="359"/>
      <c r="AH5973" s="359"/>
    </row>
    <row r="5974" spans="28:34" x14ac:dyDescent="0.2">
      <c r="AB5974" s="359"/>
      <c r="AC5974" s="359"/>
      <c r="AD5974" s="359"/>
      <c r="AE5974" s="359"/>
      <c r="AF5974" s="359"/>
      <c r="AG5974" s="359"/>
      <c r="AH5974" s="359"/>
    </row>
    <row r="5975" spans="28:34" x14ac:dyDescent="0.2">
      <c r="AB5975" s="359"/>
      <c r="AC5975" s="359"/>
      <c r="AD5975" s="359"/>
      <c r="AE5975" s="359"/>
      <c r="AF5975" s="359"/>
      <c r="AG5975" s="359"/>
      <c r="AH5975" s="359"/>
    </row>
    <row r="5976" spans="28:34" x14ac:dyDescent="0.2">
      <c r="AB5976" s="359"/>
      <c r="AC5976" s="359"/>
      <c r="AD5976" s="359"/>
      <c r="AE5976" s="359"/>
      <c r="AF5976" s="359"/>
      <c r="AG5976" s="359"/>
      <c r="AH5976" s="359"/>
    </row>
    <row r="5977" spans="28:34" x14ac:dyDescent="0.2">
      <c r="AB5977" s="359"/>
      <c r="AC5977" s="359"/>
      <c r="AD5977" s="359"/>
      <c r="AE5977" s="359"/>
      <c r="AF5977" s="359"/>
      <c r="AG5977" s="359"/>
      <c r="AH5977" s="359"/>
    </row>
    <row r="5978" spans="28:34" x14ac:dyDescent="0.2">
      <c r="AB5978" s="359"/>
      <c r="AC5978" s="359"/>
      <c r="AD5978" s="359"/>
      <c r="AE5978" s="359"/>
      <c r="AF5978" s="359"/>
      <c r="AG5978" s="359"/>
      <c r="AH5978" s="359"/>
    </row>
    <row r="5979" spans="28:34" x14ac:dyDescent="0.2">
      <c r="AB5979" s="359"/>
      <c r="AC5979" s="359"/>
      <c r="AD5979" s="359"/>
      <c r="AE5979" s="359"/>
      <c r="AF5979" s="359"/>
      <c r="AG5979" s="359"/>
      <c r="AH5979" s="359"/>
    </row>
    <row r="5980" spans="28:34" x14ac:dyDescent="0.2">
      <c r="AB5980" s="359"/>
      <c r="AC5980" s="359"/>
      <c r="AD5980" s="359"/>
      <c r="AE5980" s="359"/>
      <c r="AF5980" s="359"/>
      <c r="AG5980" s="359"/>
      <c r="AH5980" s="359"/>
    </row>
    <row r="5981" spans="28:34" x14ac:dyDescent="0.2">
      <c r="AB5981" s="359"/>
      <c r="AC5981" s="359"/>
      <c r="AD5981" s="359"/>
      <c r="AE5981" s="359"/>
      <c r="AF5981" s="359"/>
      <c r="AG5981" s="359"/>
      <c r="AH5981" s="359"/>
    </row>
    <row r="5982" spans="28:34" x14ac:dyDescent="0.2">
      <c r="AB5982" s="359"/>
      <c r="AC5982" s="359"/>
      <c r="AD5982" s="359"/>
      <c r="AE5982" s="359"/>
      <c r="AF5982" s="359"/>
      <c r="AG5982" s="359"/>
      <c r="AH5982" s="359"/>
    </row>
    <row r="5983" spans="28:34" x14ac:dyDescent="0.2">
      <c r="AB5983" s="359"/>
      <c r="AC5983" s="359"/>
      <c r="AD5983" s="359"/>
      <c r="AE5983" s="359"/>
      <c r="AF5983" s="359"/>
      <c r="AG5983" s="359"/>
      <c r="AH5983" s="359"/>
    </row>
    <row r="5984" spans="28:34" x14ac:dyDescent="0.2">
      <c r="AB5984" s="359"/>
      <c r="AC5984" s="359"/>
      <c r="AD5984" s="359"/>
      <c r="AE5984" s="359"/>
      <c r="AF5984" s="359"/>
      <c r="AG5984" s="359"/>
      <c r="AH5984" s="359"/>
    </row>
    <row r="5985" spans="28:34" x14ac:dyDescent="0.2">
      <c r="AB5985" s="359"/>
      <c r="AC5985" s="359"/>
      <c r="AD5985" s="359"/>
      <c r="AE5985" s="359"/>
      <c r="AF5985" s="359"/>
      <c r="AG5985" s="359"/>
      <c r="AH5985" s="359"/>
    </row>
    <row r="5986" spans="28:34" x14ac:dyDescent="0.2">
      <c r="AB5986" s="359"/>
      <c r="AC5986" s="359"/>
      <c r="AD5986" s="359"/>
      <c r="AE5986" s="359"/>
      <c r="AF5986" s="359"/>
      <c r="AG5986" s="359"/>
      <c r="AH5986" s="359"/>
    </row>
    <row r="5987" spans="28:34" x14ac:dyDescent="0.2">
      <c r="AB5987" s="359"/>
      <c r="AC5987" s="359"/>
      <c r="AD5987" s="359"/>
      <c r="AE5987" s="359"/>
      <c r="AF5987" s="359"/>
      <c r="AG5987" s="359"/>
      <c r="AH5987" s="359"/>
    </row>
    <row r="5988" spans="28:34" x14ac:dyDescent="0.2">
      <c r="AB5988" s="359"/>
      <c r="AC5988" s="359"/>
      <c r="AD5988" s="359"/>
      <c r="AE5988" s="359"/>
      <c r="AF5988" s="359"/>
      <c r="AG5988" s="359"/>
      <c r="AH5988" s="359"/>
    </row>
    <row r="5989" spans="28:34" x14ac:dyDescent="0.2">
      <c r="AB5989" s="359"/>
      <c r="AC5989" s="359"/>
      <c r="AD5989" s="359"/>
      <c r="AE5989" s="359"/>
      <c r="AF5989" s="359"/>
      <c r="AG5989" s="359"/>
      <c r="AH5989" s="359"/>
    </row>
    <row r="5990" spans="28:34" x14ac:dyDescent="0.2">
      <c r="AB5990" s="359"/>
      <c r="AC5990" s="359"/>
      <c r="AD5990" s="359"/>
      <c r="AE5990" s="359"/>
      <c r="AF5990" s="359"/>
      <c r="AG5990" s="359"/>
      <c r="AH5990" s="359"/>
    </row>
    <row r="5991" spans="28:34" x14ac:dyDescent="0.2">
      <c r="AB5991" s="359"/>
      <c r="AC5991" s="359"/>
      <c r="AD5991" s="359"/>
      <c r="AE5991" s="359"/>
      <c r="AF5991" s="359"/>
      <c r="AG5991" s="359"/>
      <c r="AH5991" s="359"/>
    </row>
    <row r="5992" spans="28:34" x14ac:dyDescent="0.2">
      <c r="AB5992" s="359"/>
      <c r="AC5992" s="359"/>
      <c r="AD5992" s="359"/>
      <c r="AE5992" s="359"/>
      <c r="AF5992" s="359"/>
      <c r="AG5992" s="359"/>
      <c r="AH5992" s="359"/>
    </row>
    <row r="5993" spans="28:34" x14ac:dyDescent="0.2">
      <c r="AB5993" s="359"/>
      <c r="AC5993" s="359"/>
      <c r="AD5993" s="359"/>
      <c r="AE5993" s="359"/>
      <c r="AF5993" s="359"/>
      <c r="AG5993" s="359"/>
      <c r="AH5993" s="359"/>
    </row>
    <row r="5994" spans="28:34" x14ac:dyDescent="0.2">
      <c r="AB5994" s="359"/>
      <c r="AC5994" s="359"/>
      <c r="AD5994" s="359"/>
      <c r="AE5994" s="359"/>
      <c r="AF5994" s="359"/>
      <c r="AG5994" s="359"/>
      <c r="AH5994" s="359"/>
    </row>
    <row r="5995" spans="28:34" x14ac:dyDescent="0.2">
      <c r="AB5995" s="359"/>
      <c r="AC5995" s="359"/>
      <c r="AD5995" s="359"/>
      <c r="AE5995" s="359"/>
      <c r="AF5995" s="359"/>
      <c r="AG5995" s="359"/>
      <c r="AH5995" s="359"/>
    </row>
    <row r="5996" spans="28:34" x14ac:dyDescent="0.2">
      <c r="AB5996" s="359"/>
      <c r="AC5996" s="359"/>
      <c r="AD5996" s="359"/>
      <c r="AE5996" s="359"/>
      <c r="AF5996" s="359"/>
      <c r="AG5996" s="359"/>
      <c r="AH5996" s="359"/>
    </row>
    <row r="5997" spans="28:34" x14ac:dyDescent="0.2">
      <c r="AB5997" s="359"/>
      <c r="AC5997" s="359"/>
      <c r="AD5997" s="359"/>
      <c r="AE5997" s="359"/>
      <c r="AF5997" s="359"/>
      <c r="AG5997" s="359"/>
      <c r="AH5997" s="359"/>
    </row>
    <row r="5998" spans="28:34" x14ac:dyDescent="0.2">
      <c r="AB5998" s="359"/>
      <c r="AC5998" s="359"/>
      <c r="AD5998" s="359"/>
      <c r="AE5998" s="359"/>
      <c r="AF5998" s="359"/>
      <c r="AG5998" s="359"/>
      <c r="AH5998" s="359"/>
    </row>
    <row r="5999" spans="28:34" x14ac:dyDescent="0.2">
      <c r="AB5999" s="359"/>
      <c r="AC5999" s="359"/>
      <c r="AD5999" s="359"/>
      <c r="AE5999" s="359"/>
      <c r="AF5999" s="359"/>
      <c r="AG5999" s="359"/>
      <c r="AH5999" s="359"/>
    </row>
    <row r="6000" spans="28:34" x14ac:dyDescent="0.2">
      <c r="AB6000" s="359"/>
      <c r="AC6000" s="359"/>
      <c r="AD6000" s="359"/>
      <c r="AE6000" s="359"/>
      <c r="AF6000" s="359"/>
      <c r="AG6000" s="359"/>
      <c r="AH6000" s="359"/>
    </row>
    <row r="6001" spans="28:34" x14ac:dyDescent="0.2">
      <c r="AB6001" s="359"/>
      <c r="AC6001" s="359"/>
      <c r="AD6001" s="359"/>
      <c r="AE6001" s="359"/>
      <c r="AF6001" s="359"/>
      <c r="AG6001" s="359"/>
      <c r="AH6001" s="359"/>
    </row>
    <row r="6002" spans="28:34" x14ac:dyDescent="0.2">
      <c r="AB6002" s="359"/>
      <c r="AC6002" s="359"/>
      <c r="AD6002" s="359"/>
      <c r="AE6002" s="359"/>
      <c r="AF6002" s="359"/>
      <c r="AG6002" s="359"/>
      <c r="AH6002" s="359"/>
    </row>
    <row r="6003" spans="28:34" x14ac:dyDescent="0.2">
      <c r="AB6003" s="359"/>
      <c r="AC6003" s="359"/>
      <c r="AD6003" s="359"/>
      <c r="AE6003" s="359"/>
      <c r="AF6003" s="359"/>
      <c r="AG6003" s="359"/>
      <c r="AH6003" s="359"/>
    </row>
    <row r="6004" spans="28:34" x14ac:dyDescent="0.2">
      <c r="AB6004" s="359"/>
      <c r="AC6004" s="359"/>
      <c r="AD6004" s="359"/>
      <c r="AE6004" s="359"/>
      <c r="AF6004" s="359"/>
      <c r="AG6004" s="359"/>
      <c r="AH6004" s="359"/>
    </row>
    <row r="6005" spans="28:34" x14ac:dyDescent="0.2">
      <c r="AB6005" s="359"/>
      <c r="AC6005" s="359"/>
      <c r="AD6005" s="359"/>
      <c r="AE6005" s="359"/>
      <c r="AF6005" s="359"/>
      <c r="AG6005" s="359"/>
      <c r="AH6005" s="359"/>
    </row>
    <row r="6006" spans="28:34" x14ac:dyDescent="0.2">
      <c r="AB6006" s="359"/>
      <c r="AC6006" s="359"/>
      <c r="AD6006" s="359"/>
      <c r="AE6006" s="359"/>
      <c r="AF6006" s="359"/>
      <c r="AG6006" s="359"/>
      <c r="AH6006" s="359"/>
    </row>
    <row r="6007" spans="28:34" x14ac:dyDescent="0.2">
      <c r="AB6007" s="359"/>
      <c r="AC6007" s="359"/>
      <c r="AD6007" s="359"/>
      <c r="AE6007" s="359"/>
      <c r="AF6007" s="359"/>
      <c r="AG6007" s="359"/>
      <c r="AH6007" s="359"/>
    </row>
    <row r="6008" spans="28:34" x14ac:dyDescent="0.2">
      <c r="AB6008" s="359"/>
      <c r="AC6008" s="359"/>
      <c r="AD6008" s="359"/>
      <c r="AE6008" s="359"/>
      <c r="AF6008" s="359"/>
      <c r="AG6008" s="359"/>
      <c r="AH6008" s="359"/>
    </row>
    <row r="6009" spans="28:34" x14ac:dyDescent="0.2">
      <c r="AB6009" s="359"/>
      <c r="AC6009" s="359"/>
      <c r="AD6009" s="359"/>
      <c r="AE6009" s="359"/>
      <c r="AF6009" s="359"/>
      <c r="AG6009" s="359"/>
      <c r="AH6009" s="359"/>
    </row>
    <row r="6010" spans="28:34" x14ac:dyDescent="0.2">
      <c r="AB6010" s="359"/>
      <c r="AC6010" s="359"/>
      <c r="AD6010" s="359"/>
      <c r="AE6010" s="359"/>
      <c r="AF6010" s="359"/>
      <c r="AG6010" s="359"/>
      <c r="AH6010" s="359"/>
    </row>
    <row r="6011" spans="28:34" x14ac:dyDescent="0.2">
      <c r="AB6011" s="359"/>
      <c r="AC6011" s="359"/>
      <c r="AD6011" s="359"/>
      <c r="AE6011" s="359"/>
      <c r="AF6011" s="359"/>
      <c r="AG6011" s="359"/>
      <c r="AH6011" s="359"/>
    </row>
    <row r="6012" spans="28:34" x14ac:dyDescent="0.2">
      <c r="AB6012" s="359"/>
      <c r="AC6012" s="359"/>
      <c r="AD6012" s="359"/>
      <c r="AE6012" s="359"/>
      <c r="AF6012" s="359"/>
      <c r="AG6012" s="359"/>
      <c r="AH6012" s="359"/>
    </row>
    <row r="6013" spans="28:34" x14ac:dyDescent="0.2">
      <c r="AB6013" s="359"/>
      <c r="AC6013" s="359"/>
      <c r="AD6013" s="359"/>
      <c r="AE6013" s="359"/>
      <c r="AF6013" s="359"/>
      <c r="AG6013" s="359"/>
      <c r="AH6013" s="359"/>
    </row>
    <row r="6014" spans="28:34" x14ac:dyDescent="0.2">
      <c r="AB6014" s="359"/>
      <c r="AC6014" s="359"/>
      <c r="AD6014" s="359"/>
      <c r="AE6014" s="359"/>
      <c r="AF6014" s="359"/>
      <c r="AG6014" s="359"/>
      <c r="AH6014" s="359"/>
    </row>
    <row r="6015" spans="28:34" x14ac:dyDescent="0.2">
      <c r="AB6015" s="359"/>
      <c r="AC6015" s="359"/>
      <c r="AD6015" s="359"/>
      <c r="AE6015" s="359"/>
      <c r="AF6015" s="359"/>
      <c r="AG6015" s="359"/>
      <c r="AH6015" s="359"/>
    </row>
    <row r="6016" spans="28:34" x14ac:dyDescent="0.2">
      <c r="AB6016" s="359"/>
      <c r="AC6016" s="359"/>
      <c r="AD6016" s="359"/>
      <c r="AE6016" s="359"/>
      <c r="AF6016" s="359"/>
      <c r="AG6016" s="359"/>
      <c r="AH6016" s="359"/>
    </row>
    <row r="6017" spans="28:34" x14ac:dyDescent="0.2">
      <c r="AB6017" s="359"/>
      <c r="AC6017" s="359"/>
      <c r="AD6017" s="359"/>
      <c r="AE6017" s="359"/>
      <c r="AF6017" s="359"/>
      <c r="AG6017" s="359"/>
      <c r="AH6017" s="359"/>
    </row>
    <row r="6018" spans="28:34" x14ac:dyDescent="0.2">
      <c r="AB6018" s="359"/>
      <c r="AC6018" s="359"/>
      <c r="AD6018" s="359"/>
      <c r="AE6018" s="359"/>
      <c r="AF6018" s="359"/>
      <c r="AG6018" s="359"/>
      <c r="AH6018" s="359"/>
    </row>
    <row r="6019" spans="28:34" x14ac:dyDescent="0.2">
      <c r="AB6019" s="359"/>
      <c r="AC6019" s="359"/>
      <c r="AD6019" s="359"/>
      <c r="AE6019" s="359"/>
      <c r="AF6019" s="359"/>
      <c r="AG6019" s="359"/>
      <c r="AH6019" s="359"/>
    </row>
    <row r="6020" spans="28:34" x14ac:dyDescent="0.2">
      <c r="AB6020" s="359"/>
      <c r="AC6020" s="359"/>
      <c r="AD6020" s="359"/>
      <c r="AE6020" s="359"/>
      <c r="AF6020" s="359"/>
      <c r="AG6020" s="359"/>
      <c r="AH6020" s="359"/>
    </row>
    <row r="6021" spans="28:34" x14ac:dyDescent="0.2">
      <c r="AB6021" s="359"/>
      <c r="AC6021" s="359"/>
      <c r="AD6021" s="359"/>
      <c r="AE6021" s="359"/>
      <c r="AF6021" s="359"/>
      <c r="AG6021" s="359"/>
      <c r="AH6021" s="359"/>
    </row>
    <row r="6022" spans="28:34" x14ac:dyDescent="0.2">
      <c r="AB6022" s="359"/>
      <c r="AC6022" s="359"/>
      <c r="AD6022" s="359"/>
      <c r="AE6022" s="359"/>
      <c r="AF6022" s="359"/>
      <c r="AG6022" s="359"/>
      <c r="AH6022" s="359"/>
    </row>
    <row r="6023" spans="28:34" x14ac:dyDescent="0.2">
      <c r="AB6023" s="359"/>
      <c r="AC6023" s="359"/>
      <c r="AD6023" s="359"/>
      <c r="AE6023" s="359"/>
      <c r="AF6023" s="359"/>
      <c r="AG6023" s="359"/>
      <c r="AH6023" s="359"/>
    </row>
    <row r="6024" spans="28:34" x14ac:dyDescent="0.2">
      <c r="AB6024" s="359"/>
      <c r="AC6024" s="359"/>
      <c r="AD6024" s="359"/>
      <c r="AE6024" s="359"/>
      <c r="AF6024" s="359"/>
      <c r="AG6024" s="359"/>
      <c r="AH6024" s="359"/>
    </row>
    <row r="6025" spans="28:34" x14ac:dyDescent="0.2">
      <c r="AB6025" s="359"/>
      <c r="AC6025" s="359"/>
      <c r="AD6025" s="359"/>
      <c r="AE6025" s="359"/>
      <c r="AF6025" s="359"/>
      <c r="AG6025" s="359"/>
      <c r="AH6025" s="359"/>
    </row>
    <row r="6026" spans="28:34" x14ac:dyDescent="0.2">
      <c r="AB6026" s="359"/>
      <c r="AC6026" s="359"/>
      <c r="AD6026" s="359"/>
      <c r="AE6026" s="359"/>
      <c r="AF6026" s="359"/>
      <c r="AG6026" s="359"/>
      <c r="AH6026" s="359"/>
    </row>
    <row r="6027" spans="28:34" x14ac:dyDescent="0.2">
      <c r="AB6027" s="359"/>
      <c r="AC6027" s="359"/>
      <c r="AD6027" s="359"/>
      <c r="AE6027" s="359"/>
      <c r="AF6027" s="359"/>
      <c r="AG6027" s="359"/>
      <c r="AH6027" s="359"/>
    </row>
    <row r="6028" spans="28:34" x14ac:dyDescent="0.2">
      <c r="AB6028" s="359"/>
      <c r="AC6028" s="359"/>
      <c r="AD6028" s="359"/>
      <c r="AE6028" s="359"/>
      <c r="AF6028" s="359"/>
      <c r="AG6028" s="359"/>
      <c r="AH6028" s="359"/>
    </row>
    <row r="6029" spans="28:34" x14ac:dyDescent="0.2">
      <c r="AB6029" s="359"/>
      <c r="AC6029" s="359"/>
      <c r="AD6029" s="359"/>
      <c r="AE6029" s="359"/>
      <c r="AF6029" s="359"/>
      <c r="AG6029" s="359"/>
      <c r="AH6029" s="359"/>
    </row>
    <row r="6030" spans="28:34" x14ac:dyDescent="0.2">
      <c r="AB6030" s="359"/>
      <c r="AC6030" s="359"/>
      <c r="AD6030" s="359"/>
      <c r="AE6030" s="359"/>
      <c r="AF6030" s="359"/>
      <c r="AG6030" s="359"/>
      <c r="AH6030" s="359"/>
    </row>
    <row r="6031" spans="28:34" x14ac:dyDescent="0.2">
      <c r="AB6031" s="359"/>
      <c r="AC6031" s="359"/>
      <c r="AD6031" s="359"/>
      <c r="AE6031" s="359"/>
      <c r="AF6031" s="359"/>
      <c r="AG6031" s="359"/>
      <c r="AH6031" s="359"/>
    </row>
    <row r="6032" spans="28:34" x14ac:dyDescent="0.2">
      <c r="AB6032" s="359"/>
      <c r="AC6032" s="359"/>
      <c r="AD6032" s="359"/>
      <c r="AE6032" s="359"/>
      <c r="AF6032" s="359"/>
      <c r="AG6032" s="359"/>
      <c r="AH6032" s="359"/>
    </row>
    <row r="6033" spans="28:34" x14ac:dyDescent="0.2">
      <c r="AB6033" s="359"/>
      <c r="AC6033" s="359"/>
      <c r="AD6033" s="359"/>
      <c r="AE6033" s="359"/>
      <c r="AF6033" s="359"/>
      <c r="AG6033" s="359"/>
      <c r="AH6033" s="359"/>
    </row>
    <row r="6034" spans="28:34" x14ac:dyDescent="0.2">
      <c r="AB6034" s="359"/>
      <c r="AC6034" s="359"/>
      <c r="AD6034" s="359"/>
      <c r="AE6034" s="359"/>
      <c r="AF6034" s="359"/>
      <c r="AG6034" s="359"/>
      <c r="AH6034" s="359"/>
    </row>
    <row r="6035" spans="28:34" x14ac:dyDescent="0.2">
      <c r="AB6035" s="359"/>
      <c r="AC6035" s="359"/>
      <c r="AD6035" s="359"/>
      <c r="AE6035" s="359"/>
      <c r="AF6035" s="359"/>
      <c r="AG6035" s="359"/>
      <c r="AH6035" s="359"/>
    </row>
    <row r="6036" spans="28:34" x14ac:dyDescent="0.2">
      <c r="AB6036" s="359"/>
      <c r="AC6036" s="359"/>
      <c r="AD6036" s="359"/>
      <c r="AE6036" s="359"/>
      <c r="AF6036" s="359"/>
      <c r="AG6036" s="359"/>
      <c r="AH6036" s="359"/>
    </row>
    <row r="6037" spans="28:34" x14ac:dyDescent="0.2">
      <c r="AB6037" s="359"/>
      <c r="AC6037" s="359"/>
      <c r="AD6037" s="359"/>
      <c r="AE6037" s="359"/>
      <c r="AF6037" s="359"/>
      <c r="AG6037" s="359"/>
      <c r="AH6037" s="359"/>
    </row>
    <row r="6038" spans="28:34" x14ac:dyDescent="0.2">
      <c r="AB6038" s="359"/>
      <c r="AC6038" s="359"/>
      <c r="AD6038" s="359"/>
      <c r="AE6038" s="359"/>
      <c r="AF6038" s="359"/>
      <c r="AG6038" s="359"/>
      <c r="AH6038" s="359"/>
    </row>
    <row r="6039" spans="28:34" x14ac:dyDescent="0.2">
      <c r="AB6039" s="359"/>
      <c r="AC6039" s="359"/>
      <c r="AD6039" s="359"/>
      <c r="AE6039" s="359"/>
      <c r="AF6039" s="359"/>
      <c r="AG6039" s="359"/>
      <c r="AH6039" s="359"/>
    </row>
    <row r="6040" spans="28:34" x14ac:dyDescent="0.2">
      <c r="AB6040" s="359"/>
      <c r="AC6040" s="359"/>
      <c r="AD6040" s="359"/>
      <c r="AE6040" s="359"/>
      <c r="AF6040" s="359"/>
      <c r="AG6040" s="359"/>
      <c r="AH6040" s="359"/>
    </row>
    <row r="6041" spans="28:34" x14ac:dyDescent="0.2">
      <c r="AB6041" s="359"/>
      <c r="AC6041" s="359"/>
      <c r="AD6041" s="359"/>
      <c r="AE6041" s="359"/>
      <c r="AF6041" s="359"/>
      <c r="AG6041" s="359"/>
      <c r="AH6041" s="359"/>
    </row>
    <row r="6042" spans="28:34" x14ac:dyDescent="0.2">
      <c r="AB6042" s="359"/>
      <c r="AC6042" s="359"/>
      <c r="AD6042" s="359"/>
      <c r="AE6042" s="359"/>
      <c r="AF6042" s="359"/>
      <c r="AG6042" s="359"/>
      <c r="AH6042" s="359"/>
    </row>
    <row r="6043" spans="28:34" x14ac:dyDescent="0.2">
      <c r="AB6043" s="359"/>
      <c r="AC6043" s="359"/>
      <c r="AD6043" s="359"/>
      <c r="AE6043" s="359"/>
      <c r="AF6043" s="359"/>
      <c r="AG6043" s="359"/>
      <c r="AH6043" s="359"/>
    </row>
    <row r="6044" spans="28:34" x14ac:dyDescent="0.2">
      <c r="AB6044" s="359"/>
      <c r="AC6044" s="359"/>
      <c r="AD6044" s="359"/>
      <c r="AE6044" s="359"/>
      <c r="AF6044" s="359"/>
      <c r="AG6044" s="359"/>
      <c r="AH6044" s="359"/>
    </row>
    <row r="6045" spans="28:34" x14ac:dyDescent="0.2">
      <c r="AB6045" s="359"/>
      <c r="AC6045" s="359"/>
      <c r="AD6045" s="359"/>
      <c r="AE6045" s="359"/>
      <c r="AF6045" s="359"/>
      <c r="AG6045" s="359"/>
      <c r="AH6045" s="359"/>
    </row>
    <row r="6046" spans="28:34" x14ac:dyDescent="0.2">
      <c r="AB6046" s="359"/>
      <c r="AC6046" s="359"/>
      <c r="AD6046" s="359"/>
      <c r="AE6046" s="359"/>
      <c r="AF6046" s="359"/>
      <c r="AG6046" s="359"/>
      <c r="AH6046" s="359"/>
    </row>
    <row r="6047" spans="28:34" x14ac:dyDescent="0.2">
      <c r="AB6047" s="359"/>
      <c r="AC6047" s="359"/>
      <c r="AD6047" s="359"/>
      <c r="AE6047" s="359"/>
      <c r="AF6047" s="359"/>
      <c r="AG6047" s="359"/>
      <c r="AH6047" s="359"/>
    </row>
    <row r="6048" spans="28:34" x14ac:dyDescent="0.2">
      <c r="AB6048" s="359"/>
      <c r="AC6048" s="359"/>
      <c r="AD6048" s="359"/>
      <c r="AE6048" s="359"/>
      <c r="AF6048" s="359"/>
      <c r="AG6048" s="359"/>
      <c r="AH6048" s="359"/>
    </row>
    <row r="6049" spans="28:34" x14ac:dyDescent="0.2">
      <c r="AB6049" s="359"/>
      <c r="AC6049" s="359"/>
      <c r="AD6049" s="359"/>
      <c r="AE6049" s="359"/>
      <c r="AF6049" s="359"/>
      <c r="AG6049" s="359"/>
      <c r="AH6049" s="359"/>
    </row>
    <row r="6050" spans="28:34" x14ac:dyDescent="0.2">
      <c r="AB6050" s="359"/>
      <c r="AC6050" s="359"/>
      <c r="AD6050" s="359"/>
      <c r="AE6050" s="359"/>
      <c r="AF6050" s="359"/>
      <c r="AG6050" s="359"/>
      <c r="AH6050" s="359"/>
    </row>
    <row r="6051" spans="28:34" x14ac:dyDescent="0.2">
      <c r="AB6051" s="359"/>
      <c r="AC6051" s="359"/>
      <c r="AD6051" s="359"/>
      <c r="AE6051" s="359"/>
      <c r="AF6051" s="359"/>
      <c r="AG6051" s="359"/>
      <c r="AH6051" s="359"/>
    </row>
    <row r="6052" spans="28:34" x14ac:dyDescent="0.2">
      <c r="AB6052" s="359"/>
      <c r="AC6052" s="359"/>
      <c r="AD6052" s="359"/>
      <c r="AE6052" s="359"/>
      <c r="AF6052" s="359"/>
      <c r="AG6052" s="359"/>
      <c r="AH6052" s="359"/>
    </row>
    <row r="6053" spans="28:34" x14ac:dyDescent="0.2">
      <c r="AB6053" s="359"/>
      <c r="AC6053" s="359"/>
      <c r="AD6053" s="359"/>
      <c r="AE6053" s="359"/>
      <c r="AF6053" s="359"/>
      <c r="AG6053" s="359"/>
      <c r="AH6053" s="359"/>
    </row>
    <row r="6054" spans="28:34" x14ac:dyDescent="0.2">
      <c r="AB6054" s="359"/>
      <c r="AC6054" s="359"/>
      <c r="AD6054" s="359"/>
      <c r="AE6054" s="359"/>
      <c r="AF6054" s="359"/>
      <c r="AG6054" s="359"/>
      <c r="AH6054" s="359"/>
    </row>
    <row r="6055" spans="28:34" x14ac:dyDescent="0.2">
      <c r="AB6055" s="359"/>
      <c r="AC6055" s="359"/>
      <c r="AD6055" s="359"/>
      <c r="AE6055" s="359"/>
      <c r="AF6055" s="359"/>
      <c r="AG6055" s="359"/>
      <c r="AH6055" s="359"/>
    </row>
    <row r="6056" spans="28:34" x14ac:dyDescent="0.2">
      <c r="AB6056" s="359"/>
      <c r="AC6056" s="359"/>
      <c r="AD6056" s="359"/>
      <c r="AE6056" s="359"/>
      <c r="AF6056" s="359"/>
      <c r="AG6056" s="359"/>
      <c r="AH6056" s="359"/>
    </row>
    <row r="6057" spans="28:34" x14ac:dyDescent="0.2">
      <c r="AB6057" s="359"/>
      <c r="AC6057" s="359"/>
      <c r="AD6057" s="359"/>
      <c r="AE6057" s="359"/>
      <c r="AF6057" s="359"/>
      <c r="AG6057" s="359"/>
      <c r="AH6057" s="359"/>
    </row>
    <row r="6058" spans="28:34" x14ac:dyDescent="0.2">
      <c r="AB6058" s="359"/>
      <c r="AC6058" s="359"/>
      <c r="AD6058" s="359"/>
      <c r="AE6058" s="359"/>
      <c r="AF6058" s="359"/>
      <c r="AG6058" s="359"/>
      <c r="AH6058" s="359"/>
    </row>
    <row r="6059" spans="28:34" x14ac:dyDescent="0.2">
      <c r="AB6059" s="359"/>
      <c r="AC6059" s="359"/>
      <c r="AD6059" s="359"/>
      <c r="AE6059" s="359"/>
      <c r="AF6059" s="359"/>
      <c r="AG6059" s="359"/>
      <c r="AH6059" s="359"/>
    </row>
    <row r="6060" spans="28:34" x14ac:dyDescent="0.2">
      <c r="AB6060" s="359"/>
      <c r="AC6060" s="359"/>
      <c r="AD6060" s="359"/>
      <c r="AE6060" s="359"/>
      <c r="AF6060" s="359"/>
      <c r="AG6060" s="359"/>
      <c r="AH6060" s="359"/>
    </row>
    <row r="6061" spans="28:34" x14ac:dyDescent="0.2">
      <c r="AB6061" s="359"/>
      <c r="AC6061" s="359"/>
      <c r="AD6061" s="359"/>
      <c r="AE6061" s="359"/>
      <c r="AF6061" s="359"/>
      <c r="AG6061" s="359"/>
      <c r="AH6061" s="359"/>
    </row>
    <row r="6062" spans="28:34" x14ac:dyDescent="0.2">
      <c r="AB6062" s="359"/>
      <c r="AC6062" s="359"/>
      <c r="AD6062" s="359"/>
      <c r="AE6062" s="359"/>
      <c r="AF6062" s="359"/>
      <c r="AG6062" s="359"/>
      <c r="AH6062" s="359"/>
    </row>
    <row r="6063" spans="28:34" x14ac:dyDescent="0.2">
      <c r="AB6063" s="359"/>
      <c r="AC6063" s="359"/>
      <c r="AD6063" s="359"/>
      <c r="AE6063" s="359"/>
      <c r="AF6063" s="359"/>
      <c r="AG6063" s="359"/>
      <c r="AH6063" s="359"/>
    </row>
    <row r="6064" spans="28:34" x14ac:dyDescent="0.2">
      <c r="AB6064" s="359"/>
      <c r="AC6064" s="359"/>
      <c r="AD6064" s="359"/>
      <c r="AE6064" s="359"/>
      <c r="AF6064" s="359"/>
      <c r="AG6064" s="359"/>
      <c r="AH6064" s="359"/>
    </row>
    <row r="6065" spans="28:34" x14ac:dyDescent="0.2">
      <c r="AB6065" s="359"/>
      <c r="AC6065" s="359"/>
      <c r="AD6065" s="359"/>
      <c r="AE6065" s="359"/>
      <c r="AF6065" s="359"/>
      <c r="AG6065" s="359"/>
      <c r="AH6065" s="359"/>
    </row>
    <row r="6066" spans="28:34" x14ac:dyDescent="0.2">
      <c r="AB6066" s="359"/>
      <c r="AC6066" s="359"/>
      <c r="AD6066" s="359"/>
      <c r="AE6066" s="359"/>
      <c r="AF6066" s="359"/>
      <c r="AG6066" s="359"/>
      <c r="AH6066" s="359"/>
    </row>
    <row r="6067" spans="28:34" x14ac:dyDescent="0.2">
      <c r="AB6067" s="359"/>
      <c r="AC6067" s="359"/>
      <c r="AD6067" s="359"/>
      <c r="AE6067" s="359"/>
      <c r="AF6067" s="359"/>
      <c r="AG6067" s="359"/>
      <c r="AH6067" s="359"/>
    </row>
    <row r="6068" spans="28:34" x14ac:dyDescent="0.2">
      <c r="AB6068" s="359"/>
      <c r="AC6068" s="359"/>
      <c r="AD6068" s="359"/>
      <c r="AE6068" s="359"/>
      <c r="AF6068" s="359"/>
      <c r="AG6068" s="359"/>
      <c r="AH6068" s="359"/>
    </row>
    <row r="6069" spans="28:34" x14ac:dyDescent="0.2">
      <c r="AB6069" s="359"/>
      <c r="AC6069" s="359"/>
      <c r="AD6069" s="359"/>
      <c r="AE6069" s="359"/>
      <c r="AF6069" s="359"/>
      <c r="AG6069" s="359"/>
      <c r="AH6069" s="359"/>
    </row>
    <row r="6070" spans="28:34" x14ac:dyDescent="0.2">
      <c r="AB6070" s="359"/>
      <c r="AC6070" s="359"/>
      <c r="AD6070" s="359"/>
      <c r="AE6070" s="359"/>
      <c r="AF6070" s="359"/>
      <c r="AG6070" s="359"/>
      <c r="AH6070" s="359"/>
    </row>
    <row r="6071" spans="28:34" x14ac:dyDescent="0.2">
      <c r="AB6071" s="359"/>
      <c r="AC6071" s="359"/>
      <c r="AD6071" s="359"/>
      <c r="AE6071" s="359"/>
      <c r="AF6071" s="359"/>
      <c r="AG6071" s="359"/>
      <c r="AH6071" s="359"/>
    </row>
    <row r="6072" spans="28:34" x14ac:dyDescent="0.2">
      <c r="AB6072" s="359"/>
      <c r="AC6072" s="359"/>
      <c r="AD6072" s="359"/>
      <c r="AE6072" s="359"/>
      <c r="AF6072" s="359"/>
      <c r="AG6072" s="359"/>
      <c r="AH6072" s="359"/>
    </row>
    <row r="6073" spans="28:34" x14ac:dyDescent="0.2">
      <c r="AB6073" s="359"/>
      <c r="AC6073" s="359"/>
      <c r="AD6073" s="359"/>
      <c r="AE6073" s="359"/>
      <c r="AF6073" s="359"/>
      <c r="AG6073" s="359"/>
      <c r="AH6073" s="359"/>
    </row>
    <row r="6074" spans="28:34" x14ac:dyDescent="0.2">
      <c r="AB6074" s="359"/>
      <c r="AC6074" s="359"/>
      <c r="AD6074" s="359"/>
      <c r="AE6074" s="359"/>
      <c r="AF6074" s="359"/>
      <c r="AG6074" s="359"/>
      <c r="AH6074" s="359"/>
    </row>
    <row r="6075" spans="28:34" x14ac:dyDescent="0.2">
      <c r="AB6075" s="359"/>
      <c r="AC6075" s="359"/>
      <c r="AD6075" s="359"/>
      <c r="AE6075" s="359"/>
      <c r="AF6075" s="359"/>
      <c r="AG6075" s="359"/>
      <c r="AH6075" s="359"/>
    </row>
    <row r="6076" spans="28:34" x14ac:dyDescent="0.2">
      <c r="AB6076" s="359"/>
      <c r="AC6076" s="359"/>
      <c r="AD6076" s="359"/>
      <c r="AE6076" s="359"/>
      <c r="AF6076" s="359"/>
      <c r="AG6076" s="359"/>
      <c r="AH6076" s="359"/>
    </row>
    <row r="6077" spans="28:34" x14ac:dyDescent="0.2">
      <c r="AB6077" s="359"/>
      <c r="AC6077" s="359"/>
      <c r="AD6077" s="359"/>
      <c r="AE6077" s="359"/>
      <c r="AF6077" s="359"/>
      <c r="AG6077" s="359"/>
      <c r="AH6077" s="359"/>
    </row>
    <row r="6078" spans="28:34" x14ac:dyDescent="0.2">
      <c r="AB6078" s="359"/>
      <c r="AC6078" s="359"/>
      <c r="AD6078" s="359"/>
      <c r="AE6078" s="359"/>
      <c r="AF6078" s="359"/>
      <c r="AG6078" s="359"/>
      <c r="AH6078" s="359"/>
    </row>
    <row r="6079" spans="28:34" x14ac:dyDescent="0.2">
      <c r="AB6079" s="359"/>
      <c r="AC6079" s="359"/>
      <c r="AD6079" s="359"/>
      <c r="AE6079" s="359"/>
      <c r="AF6079" s="359"/>
      <c r="AG6079" s="359"/>
      <c r="AH6079" s="359"/>
    </row>
    <row r="6080" spans="28:34" x14ac:dyDescent="0.2">
      <c r="AB6080" s="359"/>
      <c r="AC6080" s="359"/>
      <c r="AD6080" s="359"/>
      <c r="AE6080" s="359"/>
      <c r="AF6080" s="359"/>
      <c r="AG6080" s="359"/>
      <c r="AH6080" s="359"/>
    </row>
    <row r="6081" spans="28:34" x14ac:dyDescent="0.2">
      <c r="AB6081" s="359"/>
      <c r="AC6081" s="359"/>
      <c r="AD6081" s="359"/>
      <c r="AE6081" s="359"/>
      <c r="AF6081" s="359"/>
      <c r="AG6081" s="359"/>
      <c r="AH6081" s="359"/>
    </row>
    <row r="6082" spans="28:34" x14ac:dyDescent="0.2">
      <c r="AB6082" s="359"/>
      <c r="AC6082" s="359"/>
      <c r="AD6082" s="359"/>
      <c r="AE6082" s="359"/>
      <c r="AF6082" s="359"/>
      <c r="AG6082" s="359"/>
      <c r="AH6082" s="359"/>
    </row>
    <row r="6083" spans="28:34" x14ac:dyDescent="0.2">
      <c r="AB6083" s="359"/>
      <c r="AC6083" s="359"/>
      <c r="AD6083" s="359"/>
      <c r="AE6083" s="359"/>
      <c r="AF6083" s="359"/>
      <c r="AG6083" s="359"/>
      <c r="AH6083" s="359"/>
    </row>
    <row r="6084" spans="28:34" x14ac:dyDescent="0.2">
      <c r="AB6084" s="359"/>
      <c r="AC6084" s="359"/>
      <c r="AD6084" s="359"/>
      <c r="AE6084" s="359"/>
      <c r="AF6084" s="359"/>
      <c r="AG6084" s="359"/>
      <c r="AH6084" s="359"/>
    </row>
    <row r="6085" spans="28:34" x14ac:dyDescent="0.2">
      <c r="AB6085" s="359"/>
      <c r="AC6085" s="359"/>
      <c r="AD6085" s="359"/>
      <c r="AE6085" s="359"/>
      <c r="AF6085" s="359"/>
      <c r="AG6085" s="359"/>
      <c r="AH6085" s="359"/>
    </row>
    <row r="6086" spans="28:34" x14ac:dyDescent="0.2">
      <c r="AB6086" s="359"/>
      <c r="AC6086" s="359"/>
      <c r="AD6086" s="359"/>
      <c r="AE6086" s="359"/>
      <c r="AF6086" s="359"/>
      <c r="AG6086" s="359"/>
      <c r="AH6086" s="359"/>
    </row>
    <row r="6087" spans="28:34" x14ac:dyDescent="0.2">
      <c r="AB6087" s="359"/>
      <c r="AC6087" s="359"/>
      <c r="AD6087" s="359"/>
      <c r="AE6087" s="359"/>
      <c r="AF6087" s="359"/>
      <c r="AG6087" s="359"/>
      <c r="AH6087" s="359"/>
    </row>
    <row r="6088" spans="28:34" x14ac:dyDescent="0.2">
      <c r="AB6088" s="359"/>
      <c r="AC6088" s="359"/>
      <c r="AD6088" s="359"/>
      <c r="AE6088" s="359"/>
      <c r="AF6088" s="359"/>
      <c r="AG6088" s="359"/>
      <c r="AH6088" s="359"/>
    </row>
    <row r="6089" spans="28:34" x14ac:dyDescent="0.2">
      <c r="AB6089" s="359"/>
      <c r="AC6089" s="359"/>
      <c r="AD6089" s="359"/>
      <c r="AE6089" s="359"/>
      <c r="AF6089" s="359"/>
      <c r="AG6089" s="359"/>
      <c r="AH6089" s="359"/>
    </row>
    <row r="6090" spans="28:34" x14ac:dyDescent="0.2">
      <c r="AB6090" s="359"/>
      <c r="AC6090" s="359"/>
      <c r="AD6090" s="359"/>
      <c r="AE6090" s="359"/>
      <c r="AF6090" s="359"/>
      <c r="AG6090" s="359"/>
      <c r="AH6090" s="359"/>
    </row>
    <row r="6091" spans="28:34" x14ac:dyDescent="0.2">
      <c r="AB6091" s="359"/>
      <c r="AC6091" s="359"/>
      <c r="AD6091" s="359"/>
      <c r="AE6091" s="359"/>
      <c r="AF6091" s="359"/>
      <c r="AG6091" s="359"/>
      <c r="AH6091" s="359"/>
    </row>
    <row r="6092" spans="28:34" x14ac:dyDescent="0.2">
      <c r="AB6092" s="359"/>
      <c r="AC6092" s="359"/>
      <c r="AD6092" s="359"/>
      <c r="AE6092" s="359"/>
      <c r="AF6092" s="359"/>
      <c r="AG6092" s="359"/>
      <c r="AH6092" s="359"/>
    </row>
    <row r="6093" spans="28:34" x14ac:dyDescent="0.2">
      <c r="AB6093" s="359"/>
      <c r="AC6093" s="359"/>
      <c r="AD6093" s="359"/>
      <c r="AE6093" s="359"/>
      <c r="AF6093" s="359"/>
      <c r="AG6093" s="359"/>
      <c r="AH6093" s="359"/>
    </row>
    <row r="6094" spans="28:34" x14ac:dyDescent="0.2">
      <c r="AB6094" s="359"/>
      <c r="AC6094" s="359"/>
      <c r="AD6094" s="359"/>
      <c r="AE6094" s="359"/>
      <c r="AF6094" s="359"/>
      <c r="AG6094" s="359"/>
      <c r="AH6094" s="359"/>
    </row>
    <row r="6095" spans="28:34" x14ac:dyDescent="0.2">
      <c r="AB6095" s="359"/>
      <c r="AC6095" s="359"/>
      <c r="AD6095" s="359"/>
      <c r="AE6095" s="359"/>
      <c r="AF6095" s="359"/>
      <c r="AG6095" s="359"/>
      <c r="AH6095" s="359"/>
    </row>
    <row r="6096" spans="28:34" x14ac:dyDescent="0.2">
      <c r="AB6096" s="359"/>
      <c r="AC6096" s="359"/>
      <c r="AD6096" s="359"/>
      <c r="AE6096" s="359"/>
      <c r="AF6096" s="359"/>
      <c r="AG6096" s="359"/>
      <c r="AH6096" s="359"/>
    </row>
    <row r="6097" spans="28:34" x14ac:dyDescent="0.2">
      <c r="AB6097" s="359"/>
      <c r="AC6097" s="359"/>
      <c r="AD6097" s="359"/>
      <c r="AE6097" s="359"/>
      <c r="AF6097" s="359"/>
      <c r="AG6097" s="359"/>
      <c r="AH6097" s="359"/>
    </row>
    <row r="6098" spans="28:34" x14ac:dyDescent="0.2">
      <c r="AB6098" s="359"/>
      <c r="AC6098" s="359"/>
      <c r="AD6098" s="359"/>
      <c r="AE6098" s="359"/>
      <c r="AF6098" s="359"/>
      <c r="AG6098" s="359"/>
      <c r="AH6098" s="359"/>
    </row>
    <row r="6099" spans="28:34" x14ac:dyDescent="0.2">
      <c r="AB6099" s="359"/>
      <c r="AC6099" s="359"/>
      <c r="AD6099" s="359"/>
      <c r="AE6099" s="359"/>
      <c r="AF6099" s="359"/>
      <c r="AG6099" s="359"/>
      <c r="AH6099" s="359"/>
    </row>
    <row r="6100" spans="28:34" x14ac:dyDescent="0.2">
      <c r="AB6100" s="359"/>
      <c r="AC6100" s="359"/>
      <c r="AD6100" s="359"/>
      <c r="AE6100" s="359"/>
      <c r="AF6100" s="359"/>
      <c r="AG6100" s="359"/>
      <c r="AH6100" s="359"/>
    </row>
    <row r="6101" spans="28:34" x14ac:dyDescent="0.2">
      <c r="AB6101" s="359"/>
      <c r="AC6101" s="359"/>
      <c r="AD6101" s="359"/>
      <c r="AE6101" s="359"/>
      <c r="AF6101" s="359"/>
      <c r="AG6101" s="359"/>
      <c r="AH6101" s="359"/>
    </row>
    <row r="6102" spans="28:34" x14ac:dyDescent="0.2">
      <c r="AB6102" s="359"/>
      <c r="AC6102" s="359"/>
      <c r="AD6102" s="359"/>
      <c r="AE6102" s="359"/>
      <c r="AF6102" s="359"/>
      <c r="AG6102" s="359"/>
      <c r="AH6102" s="359"/>
    </row>
    <row r="6103" spans="28:34" x14ac:dyDescent="0.2">
      <c r="AB6103" s="359"/>
      <c r="AC6103" s="359"/>
      <c r="AD6103" s="359"/>
      <c r="AE6103" s="359"/>
      <c r="AF6103" s="359"/>
      <c r="AG6103" s="359"/>
      <c r="AH6103" s="359"/>
    </row>
    <row r="6104" spans="28:34" x14ac:dyDescent="0.2">
      <c r="AB6104" s="359"/>
      <c r="AC6104" s="359"/>
      <c r="AD6104" s="359"/>
      <c r="AE6104" s="359"/>
      <c r="AF6104" s="359"/>
      <c r="AG6104" s="359"/>
      <c r="AH6104" s="359"/>
    </row>
    <row r="6105" spans="28:34" x14ac:dyDescent="0.2">
      <c r="AB6105" s="359"/>
      <c r="AC6105" s="359"/>
      <c r="AD6105" s="359"/>
      <c r="AE6105" s="359"/>
      <c r="AF6105" s="359"/>
      <c r="AG6105" s="359"/>
      <c r="AH6105" s="359"/>
    </row>
    <row r="6106" spans="28:34" x14ac:dyDescent="0.2">
      <c r="AB6106" s="359"/>
      <c r="AC6106" s="359"/>
      <c r="AD6106" s="359"/>
      <c r="AE6106" s="359"/>
      <c r="AF6106" s="359"/>
      <c r="AG6106" s="359"/>
      <c r="AH6106" s="359"/>
    </row>
    <row r="6107" spans="28:34" x14ac:dyDescent="0.2">
      <c r="AB6107" s="359"/>
      <c r="AC6107" s="359"/>
      <c r="AD6107" s="359"/>
      <c r="AE6107" s="359"/>
      <c r="AF6107" s="359"/>
      <c r="AG6107" s="359"/>
      <c r="AH6107" s="359"/>
    </row>
    <row r="6108" spans="28:34" x14ac:dyDescent="0.2">
      <c r="AB6108" s="359"/>
      <c r="AC6108" s="359"/>
      <c r="AD6108" s="359"/>
      <c r="AE6108" s="359"/>
      <c r="AF6108" s="359"/>
      <c r="AG6108" s="359"/>
      <c r="AH6108" s="359"/>
    </row>
    <row r="6109" spans="28:34" x14ac:dyDescent="0.2">
      <c r="AB6109" s="359"/>
      <c r="AC6109" s="359"/>
      <c r="AD6109" s="359"/>
      <c r="AE6109" s="359"/>
      <c r="AF6109" s="359"/>
      <c r="AG6109" s="359"/>
      <c r="AH6109" s="359"/>
    </row>
    <row r="6110" spans="28:34" x14ac:dyDescent="0.2">
      <c r="AB6110" s="359"/>
      <c r="AC6110" s="359"/>
      <c r="AD6110" s="359"/>
      <c r="AE6110" s="359"/>
      <c r="AF6110" s="359"/>
      <c r="AG6110" s="359"/>
      <c r="AH6110" s="359"/>
    </row>
    <row r="6111" spans="28:34" x14ac:dyDescent="0.2">
      <c r="AB6111" s="359"/>
      <c r="AC6111" s="359"/>
      <c r="AD6111" s="359"/>
      <c r="AE6111" s="359"/>
      <c r="AF6111" s="359"/>
      <c r="AG6111" s="359"/>
      <c r="AH6111" s="359"/>
    </row>
    <row r="6112" spans="28:34" x14ac:dyDescent="0.2">
      <c r="AB6112" s="359"/>
      <c r="AC6112" s="359"/>
      <c r="AD6112" s="359"/>
      <c r="AE6112" s="359"/>
      <c r="AF6112" s="359"/>
      <c r="AG6112" s="359"/>
      <c r="AH6112" s="359"/>
    </row>
    <row r="6113" spans="28:34" x14ac:dyDescent="0.2">
      <c r="AB6113" s="359"/>
      <c r="AC6113" s="359"/>
      <c r="AD6113" s="359"/>
      <c r="AE6113" s="359"/>
      <c r="AF6113" s="359"/>
      <c r="AG6113" s="359"/>
      <c r="AH6113" s="359"/>
    </row>
    <row r="6114" spans="28:34" x14ac:dyDescent="0.2">
      <c r="AB6114" s="359"/>
      <c r="AC6114" s="359"/>
      <c r="AD6114" s="359"/>
      <c r="AE6114" s="359"/>
      <c r="AF6114" s="359"/>
      <c r="AG6114" s="359"/>
      <c r="AH6114" s="359"/>
    </row>
    <row r="6115" spans="28:34" x14ac:dyDescent="0.2">
      <c r="AB6115" s="359"/>
      <c r="AC6115" s="359"/>
      <c r="AD6115" s="359"/>
      <c r="AE6115" s="359"/>
      <c r="AF6115" s="359"/>
      <c r="AG6115" s="359"/>
      <c r="AH6115" s="359"/>
    </row>
    <row r="6116" spans="28:34" x14ac:dyDescent="0.2">
      <c r="AB6116" s="359"/>
      <c r="AC6116" s="359"/>
      <c r="AD6116" s="359"/>
      <c r="AE6116" s="359"/>
      <c r="AF6116" s="359"/>
      <c r="AG6116" s="359"/>
      <c r="AH6116" s="359"/>
    </row>
    <row r="6117" spans="28:34" x14ac:dyDescent="0.2">
      <c r="AB6117" s="359"/>
      <c r="AC6117" s="359"/>
      <c r="AD6117" s="359"/>
      <c r="AE6117" s="359"/>
      <c r="AF6117" s="359"/>
      <c r="AG6117" s="359"/>
      <c r="AH6117" s="359"/>
    </row>
    <row r="6118" spans="28:34" x14ac:dyDescent="0.2">
      <c r="AB6118" s="359"/>
      <c r="AC6118" s="359"/>
      <c r="AD6118" s="359"/>
      <c r="AE6118" s="359"/>
      <c r="AF6118" s="359"/>
      <c r="AG6118" s="359"/>
      <c r="AH6118" s="359"/>
    </row>
    <row r="6119" spans="28:34" x14ac:dyDescent="0.2">
      <c r="AB6119" s="359"/>
      <c r="AC6119" s="359"/>
      <c r="AD6119" s="359"/>
      <c r="AE6119" s="359"/>
      <c r="AF6119" s="359"/>
      <c r="AG6119" s="359"/>
      <c r="AH6119" s="359"/>
    </row>
    <row r="6120" spans="28:34" x14ac:dyDescent="0.2">
      <c r="AB6120" s="359"/>
      <c r="AC6120" s="359"/>
      <c r="AD6120" s="359"/>
      <c r="AE6120" s="359"/>
      <c r="AF6120" s="359"/>
      <c r="AG6120" s="359"/>
      <c r="AH6120" s="359"/>
    </row>
    <row r="6121" spans="28:34" x14ac:dyDescent="0.2">
      <c r="AB6121" s="359"/>
      <c r="AC6121" s="359"/>
      <c r="AD6121" s="359"/>
      <c r="AE6121" s="359"/>
      <c r="AF6121" s="359"/>
      <c r="AG6121" s="359"/>
      <c r="AH6121" s="359"/>
    </row>
    <row r="6122" spans="28:34" x14ac:dyDescent="0.2">
      <c r="AB6122" s="359"/>
      <c r="AC6122" s="359"/>
      <c r="AD6122" s="359"/>
      <c r="AE6122" s="359"/>
      <c r="AF6122" s="359"/>
      <c r="AG6122" s="359"/>
      <c r="AH6122" s="359"/>
    </row>
    <row r="6123" spans="28:34" x14ac:dyDescent="0.2">
      <c r="AB6123" s="359"/>
      <c r="AC6123" s="359"/>
      <c r="AD6123" s="359"/>
      <c r="AE6123" s="359"/>
      <c r="AF6123" s="359"/>
      <c r="AG6123" s="359"/>
      <c r="AH6123" s="359"/>
    </row>
    <row r="6124" spans="28:34" x14ac:dyDescent="0.2">
      <c r="AB6124" s="359"/>
      <c r="AC6124" s="359"/>
      <c r="AD6124" s="359"/>
      <c r="AE6124" s="359"/>
      <c r="AF6124" s="359"/>
      <c r="AG6124" s="359"/>
      <c r="AH6124" s="359"/>
    </row>
    <row r="6125" spans="28:34" x14ac:dyDescent="0.2">
      <c r="AB6125" s="359"/>
      <c r="AC6125" s="359"/>
      <c r="AD6125" s="359"/>
      <c r="AE6125" s="359"/>
      <c r="AF6125" s="359"/>
      <c r="AG6125" s="359"/>
      <c r="AH6125" s="359"/>
    </row>
    <row r="6126" spans="28:34" x14ac:dyDescent="0.2">
      <c r="AB6126" s="359"/>
      <c r="AC6126" s="359"/>
      <c r="AD6126" s="359"/>
      <c r="AE6126" s="359"/>
      <c r="AF6126" s="359"/>
      <c r="AG6126" s="359"/>
      <c r="AH6126" s="359"/>
    </row>
    <row r="6127" spans="28:34" x14ac:dyDescent="0.2">
      <c r="AB6127" s="359"/>
      <c r="AC6127" s="359"/>
      <c r="AD6127" s="359"/>
      <c r="AE6127" s="359"/>
      <c r="AF6127" s="359"/>
      <c r="AG6127" s="359"/>
      <c r="AH6127" s="359"/>
    </row>
    <row r="6128" spans="28:34" x14ac:dyDescent="0.2">
      <c r="AB6128" s="359"/>
      <c r="AC6128" s="359"/>
      <c r="AD6128" s="359"/>
      <c r="AE6128" s="359"/>
      <c r="AF6128" s="359"/>
      <c r="AG6128" s="359"/>
      <c r="AH6128" s="359"/>
    </row>
    <row r="6129" spans="28:34" x14ac:dyDescent="0.2">
      <c r="AB6129" s="359"/>
      <c r="AC6129" s="359"/>
      <c r="AD6129" s="359"/>
      <c r="AE6129" s="359"/>
      <c r="AF6129" s="359"/>
      <c r="AG6129" s="359"/>
      <c r="AH6129" s="359"/>
    </row>
    <row r="6130" spans="28:34" x14ac:dyDescent="0.2">
      <c r="AB6130" s="359"/>
      <c r="AC6130" s="359"/>
      <c r="AD6130" s="359"/>
      <c r="AE6130" s="359"/>
      <c r="AF6130" s="359"/>
      <c r="AG6130" s="359"/>
      <c r="AH6130" s="359"/>
    </row>
    <row r="6131" spans="28:34" x14ac:dyDescent="0.2">
      <c r="AB6131" s="359"/>
      <c r="AC6131" s="359"/>
      <c r="AD6131" s="359"/>
      <c r="AE6131" s="359"/>
      <c r="AF6131" s="359"/>
      <c r="AG6131" s="359"/>
      <c r="AH6131" s="359"/>
    </row>
    <row r="6132" spans="28:34" x14ac:dyDescent="0.2">
      <c r="AB6132" s="359"/>
      <c r="AC6132" s="359"/>
      <c r="AD6132" s="359"/>
      <c r="AE6132" s="359"/>
      <c r="AF6132" s="359"/>
      <c r="AG6132" s="359"/>
      <c r="AH6132" s="359"/>
    </row>
    <row r="6133" spans="28:34" x14ac:dyDescent="0.2">
      <c r="AB6133" s="359"/>
      <c r="AC6133" s="359"/>
      <c r="AD6133" s="359"/>
      <c r="AE6133" s="359"/>
      <c r="AF6133" s="359"/>
      <c r="AG6133" s="359"/>
      <c r="AH6133" s="359"/>
    </row>
    <row r="6134" spans="28:34" x14ac:dyDescent="0.2">
      <c r="AB6134" s="359"/>
      <c r="AC6134" s="359"/>
      <c r="AD6134" s="359"/>
      <c r="AE6134" s="359"/>
      <c r="AF6134" s="359"/>
      <c r="AG6134" s="359"/>
      <c r="AH6134" s="359"/>
    </row>
    <row r="6135" spans="28:34" x14ac:dyDescent="0.2">
      <c r="AB6135" s="359"/>
      <c r="AC6135" s="359"/>
      <c r="AD6135" s="359"/>
      <c r="AE6135" s="359"/>
      <c r="AF6135" s="359"/>
      <c r="AG6135" s="359"/>
      <c r="AH6135" s="359"/>
    </row>
    <row r="6136" spans="28:34" x14ac:dyDescent="0.2">
      <c r="AB6136" s="359"/>
      <c r="AC6136" s="359"/>
      <c r="AD6136" s="359"/>
      <c r="AE6136" s="359"/>
      <c r="AF6136" s="359"/>
      <c r="AG6136" s="359"/>
      <c r="AH6136" s="359"/>
    </row>
    <row r="6137" spans="28:34" x14ac:dyDescent="0.2">
      <c r="AB6137" s="359"/>
      <c r="AC6137" s="359"/>
      <c r="AD6137" s="359"/>
      <c r="AE6137" s="359"/>
      <c r="AF6137" s="359"/>
      <c r="AG6137" s="359"/>
      <c r="AH6137" s="359"/>
    </row>
    <row r="6138" spans="28:34" x14ac:dyDescent="0.2">
      <c r="AB6138" s="359"/>
      <c r="AC6138" s="359"/>
      <c r="AD6138" s="359"/>
      <c r="AE6138" s="359"/>
      <c r="AF6138" s="359"/>
      <c r="AG6138" s="359"/>
      <c r="AH6138" s="359"/>
    </row>
    <row r="6139" spans="28:34" x14ac:dyDescent="0.2">
      <c r="AB6139" s="359"/>
      <c r="AC6139" s="359"/>
      <c r="AD6139" s="359"/>
      <c r="AE6139" s="359"/>
      <c r="AF6139" s="359"/>
      <c r="AG6139" s="359"/>
      <c r="AH6139" s="359"/>
    </row>
    <row r="6140" spans="28:34" x14ac:dyDescent="0.2">
      <c r="AB6140" s="359"/>
      <c r="AC6140" s="359"/>
      <c r="AD6140" s="359"/>
      <c r="AE6140" s="359"/>
      <c r="AF6140" s="359"/>
      <c r="AG6140" s="359"/>
      <c r="AH6140" s="359"/>
    </row>
    <row r="6141" spans="28:34" x14ac:dyDescent="0.2">
      <c r="AB6141" s="359"/>
      <c r="AC6141" s="359"/>
      <c r="AD6141" s="359"/>
      <c r="AE6141" s="359"/>
      <c r="AF6141" s="359"/>
      <c r="AG6141" s="359"/>
      <c r="AH6141" s="359"/>
    </row>
    <row r="6142" spans="28:34" x14ac:dyDescent="0.2">
      <c r="AB6142" s="359"/>
      <c r="AC6142" s="359"/>
      <c r="AD6142" s="359"/>
      <c r="AE6142" s="359"/>
      <c r="AF6142" s="359"/>
      <c r="AG6142" s="359"/>
      <c r="AH6142" s="359"/>
    </row>
    <row r="6143" spans="28:34" x14ac:dyDescent="0.2">
      <c r="AB6143" s="359"/>
      <c r="AC6143" s="359"/>
      <c r="AD6143" s="359"/>
      <c r="AE6143" s="359"/>
      <c r="AF6143" s="359"/>
      <c r="AG6143" s="359"/>
      <c r="AH6143" s="359"/>
    </row>
    <row r="6144" spans="28:34" x14ac:dyDescent="0.2">
      <c r="AB6144" s="359"/>
      <c r="AC6144" s="359"/>
      <c r="AD6144" s="359"/>
      <c r="AE6144" s="359"/>
      <c r="AF6144" s="359"/>
      <c r="AG6144" s="359"/>
      <c r="AH6144" s="359"/>
    </row>
    <row r="6145" spans="28:34" x14ac:dyDescent="0.2">
      <c r="AB6145" s="359"/>
      <c r="AC6145" s="359"/>
      <c r="AD6145" s="359"/>
      <c r="AE6145" s="359"/>
      <c r="AF6145" s="359"/>
      <c r="AG6145" s="359"/>
      <c r="AH6145" s="359"/>
    </row>
    <row r="6146" spans="28:34" x14ac:dyDescent="0.2">
      <c r="AB6146" s="359"/>
      <c r="AC6146" s="359"/>
      <c r="AD6146" s="359"/>
      <c r="AE6146" s="359"/>
      <c r="AF6146" s="359"/>
      <c r="AG6146" s="359"/>
      <c r="AH6146" s="359"/>
    </row>
    <row r="6147" spans="28:34" x14ac:dyDescent="0.2">
      <c r="AB6147" s="359"/>
      <c r="AC6147" s="359"/>
      <c r="AD6147" s="359"/>
      <c r="AE6147" s="359"/>
      <c r="AF6147" s="359"/>
      <c r="AG6147" s="359"/>
      <c r="AH6147" s="359"/>
    </row>
    <row r="6148" spans="28:34" x14ac:dyDescent="0.2">
      <c r="AB6148" s="359"/>
      <c r="AC6148" s="359"/>
      <c r="AD6148" s="359"/>
      <c r="AE6148" s="359"/>
      <c r="AF6148" s="359"/>
      <c r="AG6148" s="359"/>
      <c r="AH6148" s="359"/>
    </row>
    <row r="6149" spans="28:34" x14ac:dyDescent="0.2">
      <c r="AB6149" s="359"/>
      <c r="AC6149" s="359"/>
      <c r="AD6149" s="359"/>
      <c r="AE6149" s="359"/>
      <c r="AF6149" s="359"/>
      <c r="AG6149" s="359"/>
      <c r="AH6149" s="359"/>
    </row>
    <row r="6150" spans="28:34" x14ac:dyDescent="0.2">
      <c r="AB6150" s="359"/>
      <c r="AC6150" s="359"/>
      <c r="AD6150" s="359"/>
      <c r="AE6150" s="359"/>
      <c r="AF6150" s="359"/>
      <c r="AG6150" s="359"/>
      <c r="AH6150" s="359"/>
    </row>
    <row r="6151" spans="28:34" x14ac:dyDescent="0.2">
      <c r="AB6151" s="359"/>
      <c r="AC6151" s="359"/>
      <c r="AD6151" s="359"/>
      <c r="AE6151" s="359"/>
      <c r="AF6151" s="359"/>
      <c r="AG6151" s="359"/>
      <c r="AH6151" s="359"/>
    </row>
    <row r="6152" spans="28:34" x14ac:dyDescent="0.2">
      <c r="AB6152" s="359"/>
      <c r="AC6152" s="359"/>
      <c r="AD6152" s="359"/>
      <c r="AE6152" s="359"/>
      <c r="AF6152" s="359"/>
      <c r="AG6152" s="359"/>
      <c r="AH6152" s="359"/>
    </row>
    <row r="6153" spans="28:34" x14ac:dyDescent="0.2">
      <c r="AB6153" s="359"/>
      <c r="AC6153" s="359"/>
      <c r="AD6153" s="359"/>
      <c r="AE6153" s="359"/>
      <c r="AF6153" s="359"/>
      <c r="AG6153" s="359"/>
      <c r="AH6153" s="359"/>
    </row>
    <row r="6154" spans="28:34" x14ac:dyDescent="0.2">
      <c r="AB6154" s="359"/>
      <c r="AC6154" s="359"/>
      <c r="AD6154" s="359"/>
      <c r="AE6154" s="359"/>
      <c r="AF6154" s="359"/>
      <c r="AG6154" s="359"/>
      <c r="AH6154" s="359"/>
    </row>
    <row r="6155" spans="28:34" x14ac:dyDescent="0.2">
      <c r="AB6155" s="359"/>
      <c r="AC6155" s="359"/>
      <c r="AD6155" s="359"/>
      <c r="AE6155" s="359"/>
      <c r="AF6155" s="359"/>
      <c r="AG6155" s="359"/>
      <c r="AH6155" s="359"/>
    </row>
    <row r="6156" spans="28:34" x14ac:dyDescent="0.2">
      <c r="AB6156" s="359"/>
      <c r="AC6156" s="359"/>
      <c r="AD6156" s="359"/>
      <c r="AE6156" s="359"/>
      <c r="AF6156" s="359"/>
      <c r="AG6156" s="359"/>
      <c r="AH6156" s="359"/>
    </row>
    <row r="6157" spans="28:34" x14ac:dyDescent="0.2">
      <c r="AB6157" s="359"/>
      <c r="AC6157" s="359"/>
      <c r="AD6157" s="359"/>
      <c r="AE6157" s="359"/>
      <c r="AF6157" s="359"/>
      <c r="AG6157" s="359"/>
      <c r="AH6157" s="359"/>
    </row>
    <row r="6158" spans="28:34" x14ac:dyDescent="0.2">
      <c r="AB6158" s="359"/>
      <c r="AC6158" s="359"/>
      <c r="AD6158" s="359"/>
      <c r="AE6158" s="359"/>
      <c r="AF6158" s="359"/>
      <c r="AG6158" s="359"/>
      <c r="AH6158" s="359"/>
    </row>
    <row r="6159" spans="28:34" x14ac:dyDescent="0.2">
      <c r="AB6159" s="359"/>
      <c r="AC6159" s="359"/>
      <c r="AD6159" s="359"/>
      <c r="AE6159" s="359"/>
      <c r="AF6159" s="359"/>
      <c r="AG6159" s="359"/>
      <c r="AH6159" s="359"/>
    </row>
    <row r="6160" spans="28:34" x14ac:dyDescent="0.2">
      <c r="AB6160" s="359"/>
      <c r="AC6160" s="359"/>
      <c r="AD6160" s="359"/>
      <c r="AE6160" s="359"/>
      <c r="AF6160" s="359"/>
      <c r="AG6160" s="359"/>
      <c r="AH6160" s="359"/>
    </row>
    <row r="6161" spans="28:34" x14ac:dyDescent="0.2">
      <c r="AB6161" s="359"/>
      <c r="AC6161" s="359"/>
      <c r="AD6161" s="359"/>
      <c r="AE6161" s="359"/>
      <c r="AF6161" s="359"/>
      <c r="AG6161" s="359"/>
      <c r="AH6161" s="359"/>
    </row>
    <row r="6162" spans="28:34" x14ac:dyDescent="0.2">
      <c r="AB6162" s="359"/>
      <c r="AC6162" s="359"/>
      <c r="AD6162" s="359"/>
      <c r="AE6162" s="359"/>
      <c r="AF6162" s="359"/>
      <c r="AG6162" s="359"/>
      <c r="AH6162" s="359"/>
    </row>
    <row r="6163" spans="28:34" x14ac:dyDescent="0.2">
      <c r="AB6163" s="359"/>
      <c r="AC6163" s="359"/>
      <c r="AD6163" s="359"/>
      <c r="AE6163" s="359"/>
      <c r="AF6163" s="359"/>
      <c r="AG6163" s="359"/>
      <c r="AH6163" s="359"/>
    </row>
    <row r="6164" spans="28:34" x14ac:dyDescent="0.2">
      <c r="AB6164" s="359"/>
      <c r="AC6164" s="359"/>
      <c r="AD6164" s="359"/>
      <c r="AE6164" s="359"/>
      <c r="AF6164" s="359"/>
      <c r="AG6164" s="359"/>
      <c r="AH6164" s="359"/>
    </row>
    <row r="6165" spans="28:34" x14ac:dyDescent="0.2">
      <c r="AB6165" s="359"/>
      <c r="AC6165" s="359"/>
      <c r="AD6165" s="359"/>
      <c r="AE6165" s="359"/>
      <c r="AF6165" s="359"/>
      <c r="AG6165" s="359"/>
      <c r="AH6165" s="359"/>
    </row>
    <row r="6166" spans="28:34" x14ac:dyDescent="0.2">
      <c r="AB6166" s="359"/>
      <c r="AC6166" s="359"/>
      <c r="AD6166" s="359"/>
      <c r="AE6166" s="359"/>
      <c r="AF6166" s="359"/>
      <c r="AG6166" s="359"/>
      <c r="AH6166" s="359"/>
    </row>
    <row r="6167" spans="28:34" x14ac:dyDescent="0.2">
      <c r="AB6167" s="359"/>
      <c r="AC6167" s="359"/>
      <c r="AD6167" s="359"/>
      <c r="AE6167" s="359"/>
      <c r="AF6167" s="359"/>
      <c r="AG6167" s="359"/>
      <c r="AH6167" s="359"/>
    </row>
    <row r="6168" spans="28:34" x14ac:dyDescent="0.2">
      <c r="AB6168" s="359"/>
      <c r="AC6168" s="359"/>
      <c r="AD6168" s="359"/>
      <c r="AE6168" s="359"/>
      <c r="AF6168" s="359"/>
      <c r="AG6168" s="359"/>
      <c r="AH6168" s="359"/>
    </row>
    <row r="6169" spans="28:34" x14ac:dyDescent="0.2">
      <c r="AB6169" s="359"/>
      <c r="AC6169" s="359"/>
      <c r="AD6169" s="359"/>
      <c r="AE6169" s="359"/>
      <c r="AF6169" s="359"/>
      <c r="AG6169" s="359"/>
      <c r="AH6169" s="359"/>
    </row>
    <row r="6170" spans="28:34" x14ac:dyDescent="0.2">
      <c r="AB6170" s="359"/>
      <c r="AC6170" s="359"/>
      <c r="AD6170" s="359"/>
      <c r="AE6170" s="359"/>
      <c r="AF6170" s="359"/>
      <c r="AG6170" s="359"/>
      <c r="AH6170" s="359"/>
    </row>
    <row r="6171" spans="28:34" x14ac:dyDescent="0.2">
      <c r="AB6171" s="359"/>
      <c r="AC6171" s="359"/>
      <c r="AD6171" s="359"/>
      <c r="AE6171" s="359"/>
      <c r="AF6171" s="359"/>
      <c r="AG6171" s="359"/>
      <c r="AH6171" s="359"/>
    </row>
    <row r="6172" spans="28:34" x14ac:dyDescent="0.2">
      <c r="AB6172" s="359"/>
      <c r="AC6172" s="359"/>
      <c r="AD6172" s="359"/>
      <c r="AE6172" s="359"/>
      <c r="AF6172" s="359"/>
      <c r="AG6172" s="359"/>
      <c r="AH6172" s="359"/>
    </row>
    <row r="6173" spans="28:34" x14ac:dyDescent="0.2">
      <c r="AB6173" s="359"/>
      <c r="AC6173" s="359"/>
      <c r="AD6173" s="359"/>
      <c r="AE6173" s="359"/>
      <c r="AF6173" s="359"/>
      <c r="AG6173" s="359"/>
      <c r="AH6173" s="359"/>
    </row>
    <row r="6174" spans="28:34" x14ac:dyDescent="0.2">
      <c r="AB6174" s="359"/>
      <c r="AC6174" s="359"/>
      <c r="AD6174" s="359"/>
      <c r="AE6174" s="359"/>
      <c r="AF6174" s="359"/>
      <c r="AG6174" s="359"/>
      <c r="AH6174" s="359"/>
    </row>
    <row r="6175" spans="28:34" x14ac:dyDescent="0.2">
      <c r="AB6175" s="359"/>
      <c r="AC6175" s="359"/>
      <c r="AD6175" s="359"/>
      <c r="AE6175" s="359"/>
      <c r="AF6175" s="359"/>
      <c r="AG6175" s="359"/>
      <c r="AH6175" s="359"/>
    </row>
    <row r="6176" spans="28:34" x14ac:dyDescent="0.2">
      <c r="AB6176" s="359"/>
      <c r="AC6176" s="359"/>
      <c r="AD6176" s="359"/>
      <c r="AE6176" s="359"/>
      <c r="AF6176" s="359"/>
      <c r="AG6176" s="359"/>
      <c r="AH6176" s="359"/>
    </row>
    <row r="6177" spans="28:34" x14ac:dyDescent="0.2">
      <c r="AB6177" s="359"/>
      <c r="AC6177" s="359"/>
      <c r="AD6177" s="359"/>
      <c r="AE6177" s="359"/>
      <c r="AF6177" s="359"/>
      <c r="AG6177" s="359"/>
      <c r="AH6177" s="359"/>
    </row>
    <row r="6178" spans="28:34" x14ac:dyDescent="0.2">
      <c r="AB6178" s="359"/>
      <c r="AC6178" s="359"/>
      <c r="AD6178" s="359"/>
      <c r="AE6178" s="359"/>
      <c r="AF6178" s="359"/>
      <c r="AG6178" s="359"/>
      <c r="AH6178" s="359"/>
    </row>
    <row r="6179" spans="28:34" x14ac:dyDescent="0.2">
      <c r="AB6179" s="359"/>
      <c r="AC6179" s="359"/>
      <c r="AD6179" s="359"/>
      <c r="AE6179" s="359"/>
      <c r="AF6179" s="359"/>
      <c r="AG6179" s="359"/>
      <c r="AH6179" s="359"/>
    </row>
    <row r="6180" spans="28:34" x14ac:dyDescent="0.2">
      <c r="AB6180" s="359"/>
      <c r="AC6180" s="359"/>
      <c r="AD6180" s="359"/>
      <c r="AE6180" s="359"/>
      <c r="AF6180" s="359"/>
      <c r="AG6180" s="359"/>
      <c r="AH6180" s="359"/>
    </row>
    <row r="6181" spans="28:34" x14ac:dyDescent="0.2">
      <c r="AB6181" s="359"/>
      <c r="AC6181" s="359"/>
      <c r="AD6181" s="359"/>
      <c r="AE6181" s="359"/>
      <c r="AF6181" s="359"/>
      <c r="AG6181" s="359"/>
      <c r="AH6181" s="359"/>
    </row>
    <row r="6182" spans="28:34" x14ac:dyDescent="0.2">
      <c r="AB6182" s="359"/>
      <c r="AC6182" s="359"/>
      <c r="AD6182" s="359"/>
      <c r="AE6182" s="359"/>
      <c r="AF6182" s="359"/>
      <c r="AG6182" s="359"/>
      <c r="AH6182" s="359"/>
    </row>
    <row r="6183" spans="28:34" x14ac:dyDescent="0.2">
      <c r="AB6183" s="359"/>
      <c r="AC6183" s="359"/>
      <c r="AD6183" s="359"/>
      <c r="AE6183" s="359"/>
      <c r="AF6183" s="359"/>
      <c r="AG6183" s="359"/>
      <c r="AH6183" s="359"/>
    </row>
    <row r="6184" spans="28:34" x14ac:dyDescent="0.2">
      <c r="AB6184" s="359"/>
      <c r="AC6184" s="359"/>
      <c r="AD6184" s="359"/>
      <c r="AE6184" s="359"/>
      <c r="AF6184" s="359"/>
      <c r="AG6184" s="359"/>
      <c r="AH6184" s="359"/>
    </row>
    <row r="6185" spans="28:34" x14ac:dyDescent="0.2">
      <c r="AB6185" s="359"/>
      <c r="AC6185" s="359"/>
      <c r="AD6185" s="359"/>
      <c r="AE6185" s="359"/>
      <c r="AF6185" s="359"/>
      <c r="AG6185" s="359"/>
      <c r="AH6185" s="359"/>
    </row>
    <row r="6186" spans="28:34" x14ac:dyDescent="0.2">
      <c r="AB6186" s="359"/>
      <c r="AC6186" s="359"/>
      <c r="AD6186" s="359"/>
      <c r="AE6186" s="359"/>
      <c r="AF6186" s="359"/>
      <c r="AG6186" s="359"/>
      <c r="AH6186" s="359"/>
    </row>
    <row r="6187" spans="28:34" x14ac:dyDescent="0.2">
      <c r="AB6187" s="359"/>
      <c r="AC6187" s="359"/>
      <c r="AD6187" s="359"/>
      <c r="AE6187" s="359"/>
      <c r="AF6187" s="359"/>
      <c r="AG6187" s="359"/>
      <c r="AH6187" s="359"/>
    </row>
    <row r="6188" spans="28:34" x14ac:dyDescent="0.2">
      <c r="AB6188" s="359"/>
      <c r="AC6188" s="359"/>
      <c r="AD6188" s="359"/>
      <c r="AE6188" s="359"/>
      <c r="AF6188" s="359"/>
      <c r="AG6188" s="359"/>
      <c r="AH6188" s="359"/>
    </row>
    <row r="6189" spans="28:34" x14ac:dyDescent="0.2">
      <c r="AB6189" s="359"/>
      <c r="AC6189" s="359"/>
      <c r="AD6189" s="359"/>
      <c r="AE6189" s="359"/>
      <c r="AF6189" s="359"/>
      <c r="AG6189" s="359"/>
      <c r="AH6189" s="359"/>
    </row>
    <row r="6190" spans="28:34" x14ac:dyDescent="0.2">
      <c r="AB6190" s="359"/>
      <c r="AC6190" s="359"/>
      <c r="AD6190" s="359"/>
      <c r="AE6190" s="359"/>
      <c r="AF6190" s="359"/>
      <c r="AG6190" s="359"/>
      <c r="AH6190" s="359"/>
    </row>
    <row r="6191" spans="28:34" x14ac:dyDescent="0.2">
      <c r="AB6191" s="359"/>
      <c r="AC6191" s="359"/>
      <c r="AD6191" s="359"/>
      <c r="AE6191" s="359"/>
      <c r="AF6191" s="359"/>
      <c r="AG6191" s="359"/>
      <c r="AH6191" s="359"/>
    </row>
    <row r="6192" spans="28:34" x14ac:dyDescent="0.2">
      <c r="AB6192" s="359"/>
      <c r="AC6192" s="359"/>
      <c r="AD6192" s="359"/>
      <c r="AE6192" s="359"/>
      <c r="AF6192" s="359"/>
      <c r="AG6192" s="359"/>
      <c r="AH6192" s="359"/>
    </row>
    <row r="6193" spans="28:34" x14ac:dyDescent="0.2">
      <c r="AB6193" s="359"/>
      <c r="AC6193" s="359"/>
      <c r="AD6193" s="359"/>
      <c r="AE6193" s="359"/>
      <c r="AF6193" s="359"/>
      <c r="AG6193" s="359"/>
      <c r="AH6193" s="359"/>
    </row>
    <row r="6194" spans="28:34" x14ac:dyDescent="0.2">
      <c r="AB6194" s="359"/>
      <c r="AC6194" s="359"/>
      <c r="AD6194" s="359"/>
      <c r="AE6194" s="359"/>
      <c r="AF6194" s="359"/>
      <c r="AG6194" s="359"/>
      <c r="AH6194" s="359"/>
    </row>
    <row r="6195" spans="28:34" x14ac:dyDescent="0.2">
      <c r="AB6195" s="359"/>
      <c r="AC6195" s="359"/>
      <c r="AD6195" s="359"/>
      <c r="AE6195" s="359"/>
      <c r="AF6195" s="359"/>
      <c r="AG6195" s="359"/>
      <c r="AH6195" s="359"/>
    </row>
    <row r="6196" spans="28:34" x14ac:dyDescent="0.2">
      <c r="AB6196" s="359"/>
      <c r="AC6196" s="359"/>
      <c r="AD6196" s="359"/>
      <c r="AE6196" s="359"/>
      <c r="AF6196" s="359"/>
      <c r="AG6196" s="359"/>
      <c r="AH6196" s="359"/>
    </row>
    <row r="6197" spans="28:34" x14ac:dyDescent="0.2">
      <c r="AB6197" s="359"/>
      <c r="AC6197" s="359"/>
      <c r="AD6197" s="359"/>
      <c r="AE6197" s="359"/>
      <c r="AF6197" s="359"/>
      <c r="AG6197" s="359"/>
      <c r="AH6197" s="359"/>
    </row>
    <row r="6198" spans="28:34" x14ac:dyDescent="0.2">
      <c r="AB6198" s="359"/>
      <c r="AC6198" s="359"/>
      <c r="AD6198" s="359"/>
      <c r="AE6198" s="359"/>
      <c r="AF6198" s="359"/>
      <c r="AG6198" s="359"/>
      <c r="AH6198" s="359"/>
    </row>
    <row r="6199" spans="28:34" x14ac:dyDescent="0.2">
      <c r="AB6199" s="359"/>
      <c r="AC6199" s="359"/>
      <c r="AD6199" s="359"/>
      <c r="AE6199" s="359"/>
      <c r="AF6199" s="359"/>
      <c r="AG6199" s="359"/>
      <c r="AH6199" s="359"/>
    </row>
    <row r="6200" spans="28:34" x14ac:dyDescent="0.2">
      <c r="AB6200" s="359"/>
      <c r="AC6200" s="359"/>
      <c r="AD6200" s="359"/>
      <c r="AE6200" s="359"/>
      <c r="AF6200" s="359"/>
      <c r="AG6200" s="359"/>
      <c r="AH6200" s="359"/>
    </row>
    <row r="6201" spans="28:34" x14ac:dyDescent="0.2">
      <c r="AB6201" s="359"/>
      <c r="AC6201" s="359"/>
      <c r="AD6201" s="359"/>
      <c r="AE6201" s="359"/>
      <c r="AF6201" s="359"/>
      <c r="AG6201" s="359"/>
      <c r="AH6201" s="359"/>
    </row>
    <row r="6202" spans="28:34" x14ac:dyDescent="0.2">
      <c r="AB6202" s="359"/>
      <c r="AC6202" s="359"/>
      <c r="AD6202" s="359"/>
      <c r="AE6202" s="359"/>
      <c r="AF6202" s="359"/>
      <c r="AG6202" s="359"/>
      <c r="AH6202" s="359"/>
    </row>
    <row r="6203" spans="28:34" x14ac:dyDescent="0.2">
      <c r="AB6203" s="359"/>
      <c r="AC6203" s="359"/>
      <c r="AD6203" s="359"/>
      <c r="AE6203" s="359"/>
      <c r="AF6203" s="359"/>
      <c r="AG6203" s="359"/>
      <c r="AH6203" s="359"/>
    </row>
    <row r="6204" spans="28:34" x14ac:dyDescent="0.2">
      <c r="AB6204" s="359"/>
      <c r="AC6204" s="359"/>
      <c r="AD6204" s="359"/>
      <c r="AE6204" s="359"/>
      <c r="AF6204" s="359"/>
      <c r="AG6204" s="359"/>
      <c r="AH6204" s="359"/>
    </row>
    <row r="6205" spans="28:34" x14ac:dyDescent="0.2">
      <c r="AB6205" s="359"/>
      <c r="AC6205" s="359"/>
      <c r="AD6205" s="359"/>
      <c r="AE6205" s="359"/>
      <c r="AF6205" s="359"/>
      <c r="AG6205" s="359"/>
      <c r="AH6205" s="359"/>
    </row>
    <row r="6206" spans="28:34" x14ac:dyDescent="0.2">
      <c r="AB6206" s="359"/>
      <c r="AC6206" s="359"/>
      <c r="AD6206" s="359"/>
      <c r="AE6206" s="359"/>
      <c r="AF6206" s="359"/>
      <c r="AG6206" s="359"/>
      <c r="AH6206" s="359"/>
    </row>
    <row r="6207" spans="28:34" x14ac:dyDescent="0.2">
      <c r="AB6207" s="359"/>
      <c r="AC6207" s="359"/>
      <c r="AD6207" s="359"/>
      <c r="AE6207" s="359"/>
      <c r="AF6207" s="359"/>
      <c r="AG6207" s="359"/>
      <c r="AH6207" s="359"/>
    </row>
    <row r="6208" spans="28:34" x14ac:dyDescent="0.2">
      <c r="AB6208" s="359"/>
      <c r="AC6208" s="359"/>
      <c r="AD6208" s="359"/>
      <c r="AE6208" s="359"/>
      <c r="AF6208" s="359"/>
      <c r="AG6208" s="359"/>
      <c r="AH6208" s="359"/>
    </row>
    <row r="6209" spans="28:34" x14ac:dyDescent="0.2">
      <c r="AB6209" s="359"/>
      <c r="AC6209" s="359"/>
      <c r="AD6209" s="359"/>
      <c r="AE6209" s="359"/>
      <c r="AF6209" s="359"/>
      <c r="AG6209" s="359"/>
      <c r="AH6209" s="359"/>
    </row>
    <row r="6210" spans="28:34" x14ac:dyDescent="0.2">
      <c r="AB6210" s="359"/>
      <c r="AC6210" s="359"/>
      <c r="AD6210" s="359"/>
      <c r="AE6210" s="359"/>
      <c r="AF6210" s="359"/>
      <c r="AG6210" s="359"/>
      <c r="AH6210" s="359"/>
    </row>
    <row r="6211" spans="28:34" x14ac:dyDescent="0.2">
      <c r="AB6211" s="359"/>
      <c r="AC6211" s="359"/>
      <c r="AD6211" s="359"/>
      <c r="AE6211" s="359"/>
      <c r="AF6211" s="359"/>
      <c r="AG6211" s="359"/>
      <c r="AH6211" s="359"/>
    </row>
    <row r="6212" spans="28:34" x14ac:dyDescent="0.2">
      <c r="AB6212" s="359"/>
      <c r="AC6212" s="359"/>
      <c r="AD6212" s="359"/>
      <c r="AE6212" s="359"/>
      <c r="AF6212" s="359"/>
      <c r="AG6212" s="359"/>
      <c r="AH6212" s="359"/>
    </row>
    <row r="6213" spans="28:34" x14ac:dyDescent="0.2">
      <c r="AB6213" s="359"/>
      <c r="AC6213" s="359"/>
      <c r="AD6213" s="359"/>
      <c r="AE6213" s="359"/>
      <c r="AF6213" s="359"/>
      <c r="AG6213" s="359"/>
      <c r="AH6213" s="359"/>
    </row>
    <row r="6214" spans="28:34" x14ac:dyDescent="0.2">
      <c r="AB6214" s="359"/>
      <c r="AC6214" s="359"/>
      <c r="AD6214" s="359"/>
      <c r="AE6214" s="359"/>
      <c r="AF6214" s="359"/>
      <c r="AG6214" s="359"/>
      <c r="AH6214" s="359"/>
    </row>
    <row r="6215" spans="28:34" x14ac:dyDescent="0.2">
      <c r="AB6215" s="359"/>
      <c r="AC6215" s="359"/>
      <c r="AD6215" s="359"/>
      <c r="AE6215" s="359"/>
      <c r="AF6215" s="359"/>
      <c r="AG6215" s="359"/>
      <c r="AH6215" s="359"/>
    </row>
    <row r="6216" spans="28:34" x14ac:dyDescent="0.2">
      <c r="AB6216" s="359"/>
      <c r="AC6216" s="359"/>
      <c r="AD6216" s="359"/>
      <c r="AE6216" s="359"/>
      <c r="AF6216" s="359"/>
      <c r="AG6216" s="359"/>
      <c r="AH6216" s="359"/>
    </row>
    <row r="6217" spans="28:34" x14ac:dyDescent="0.2">
      <c r="AB6217" s="359"/>
      <c r="AC6217" s="359"/>
      <c r="AD6217" s="359"/>
      <c r="AE6217" s="359"/>
      <c r="AF6217" s="359"/>
      <c r="AG6217" s="359"/>
      <c r="AH6217" s="359"/>
    </row>
    <row r="6218" spans="28:34" x14ac:dyDescent="0.2">
      <c r="AB6218" s="359"/>
      <c r="AC6218" s="359"/>
      <c r="AD6218" s="359"/>
      <c r="AE6218" s="359"/>
      <c r="AF6218" s="359"/>
      <c r="AG6218" s="359"/>
      <c r="AH6218" s="359"/>
    </row>
    <row r="6219" spans="28:34" x14ac:dyDescent="0.2">
      <c r="AB6219" s="359"/>
      <c r="AC6219" s="359"/>
      <c r="AD6219" s="359"/>
      <c r="AE6219" s="359"/>
      <c r="AF6219" s="359"/>
      <c r="AG6219" s="359"/>
      <c r="AH6219" s="359"/>
    </row>
    <row r="6220" spans="28:34" x14ac:dyDescent="0.2">
      <c r="AB6220" s="359"/>
      <c r="AC6220" s="359"/>
      <c r="AD6220" s="359"/>
      <c r="AE6220" s="359"/>
      <c r="AF6220" s="359"/>
      <c r="AG6220" s="359"/>
      <c r="AH6220" s="359"/>
    </row>
    <row r="6221" spans="28:34" x14ac:dyDescent="0.2">
      <c r="AB6221" s="359"/>
      <c r="AC6221" s="359"/>
      <c r="AD6221" s="359"/>
      <c r="AE6221" s="359"/>
      <c r="AF6221" s="359"/>
      <c r="AG6221" s="359"/>
      <c r="AH6221" s="359"/>
    </row>
    <row r="6222" spans="28:34" x14ac:dyDescent="0.2">
      <c r="AB6222" s="359"/>
      <c r="AC6222" s="359"/>
      <c r="AD6222" s="359"/>
      <c r="AE6222" s="359"/>
      <c r="AF6222" s="359"/>
      <c r="AG6222" s="359"/>
      <c r="AH6222" s="359"/>
    </row>
    <row r="6223" spans="28:34" x14ac:dyDescent="0.2">
      <c r="AB6223" s="359"/>
      <c r="AC6223" s="359"/>
      <c r="AD6223" s="359"/>
      <c r="AE6223" s="359"/>
      <c r="AF6223" s="359"/>
      <c r="AG6223" s="359"/>
      <c r="AH6223" s="359"/>
    </row>
    <row r="6224" spans="28:34" x14ac:dyDescent="0.2">
      <c r="AB6224" s="359"/>
      <c r="AC6224" s="359"/>
      <c r="AD6224" s="359"/>
      <c r="AE6224" s="359"/>
      <c r="AF6224" s="359"/>
      <c r="AG6224" s="359"/>
      <c r="AH6224" s="359"/>
    </row>
    <row r="6225" spans="28:34" x14ac:dyDescent="0.2">
      <c r="AB6225" s="359"/>
      <c r="AC6225" s="359"/>
      <c r="AD6225" s="359"/>
      <c r="AE6225" s="359"/>
      <c r="AF6225" s="359"/>
      <c r="AG6225" s="359"/>
      <c r="AH6225" s="359"/>
    </row>
    <row r="6226" spans="28:34" x14ac:dyDescent="0.2">
      <c r="AB6226" s="359"/>
      <c r="AC6226" s="359"/>
      <c r="AD6226" s="359"/>
      <c r="AE6226" s="359"/>
      <c r="AF6226" s="359"/>
      <c r="AG6226" s="359"/>
      <c r="AH6226" s="359"/>
    </row>
    <row r="6227" spans="28:34" x14ac:dyDescent="0.2">
      <c r="AB6227" s="359"/>
      <c r="AC6227" s="359"/>
      <c r="AD6227" s="359"/>
      <c r="AE6227" s="359"/>
      <c r="AF6227" s="359"/>
      <c r="AG6227" s="359"/>
      <c r="AH6227" s="359"/>
    </row>
    <row r="6228" spans="28:34" x14ac:dyDescent="0.2">
      <c r="AB6228" s="359"/>
      <c r="AC6228" s="359"/>
      <c r="AD6228" s="359"/>
      <c r="AE6228" s="359"/>
      <c r="AF6228" s="359"/>
      <c r="AG6228" s="359"/>
      <c r="AH6228" s="359"/>
    </row>
    <row r="6229" spans="28:34" x14ac:dyDescent="0.2">
      <c r="AB6229" s="359"/>
      <c r="AC6229" s="359"/>
      <c r="AD6229" s="359"/>
      <c r="AE6229" s="359"/>
      <c r="AF6229" s="359"/>
      <c r="AG6229" s="359"/>
      <c r="AH6229" s="359"/>
    </row>
    <row r="6230" spans="28:34" x14ac:dyDescent="0.2">
      <c r="AB6230" s="359"/>
      <c r="AC6230" s="359"/>
      <c r="AD6230" s="359"/>
      <c r="AE6230" s="359"/>
      <c r="AF6230" s="359"/>
      <c r="AG6230" s="359"/>
      <c r="AH6230" s="359"/>
    </row>
    <row r="6231" spans="28:34" x14ac:dyDescent="0.2">
      <c r="AB6231" s="359"/>
      <c r="AC6231" s="359"/>
      <c r="AD6231" s="359"/>
      <c r="AE6231" s="359"/>
      <c r="AF6231" s="359"/>
      <c r="AG6231" s="359"/>
      <c r="AH6231" s="359"/>
    </row>
    <row r="6232" spans="28:34" x14ac:dyDescent="0.2">
      <c r="AB6232" s="359"/>
      <c r="AC6232" s="359"/>
      <c r="AD6232" s="359"/>
      <c r="AE6232" s="359"/>
      <c r="AF6232" s="359"/>
      <c r="AG6232" s="359"/>
      <c r="AH6232" s="359"/>
    </row>
    <row r="6233" spans="28:34" x14ac:dyDescent="0.2">
      <c r="AB6233" s="359"/>
      <c r="AC6233" s="359"/>
      <c r="AD6233" s="359"/>
      <c r="AE6233" s="359"/>
      <c r="AF6233" s="359"/>
      <c r="AG6233" s="359"/>
      <c r="AH6233" s="359"/>
    </row>
    <row r="6234" spans="28:34" x14ac:dyDescent="0.2">
      <c r="AB6234" s="359"/>
      <c r="AC6234" s="359"/>
      <c r="AD6234" s="359"/>
      <c r="AE6234" s="359"/>
      <c r="AF6234" s="359"/>
      <c r="AG6234" s="359"/>
      <c r="AH6234" s="359"/>
    </row>
    <row r="6235" spans="28:34" x14ac:dyDescent="0.2">
      <c r="AB6235" s="359"/>
      <c r="AC6235" s="359"/>
      <c r="AD6235" s="359"/>
      <c r="AE6235" s="359"/>
      <c r="AF6235" s="359"/>
      <c r="AG6235" s="359"/>
      <c r="AH6235" s="359"/>
    </row>
    <row r="6236" spans="28:34" x14ac:dyDescent="0.2">
      <c r="AB6236" s="359"/>
      <c r="AC6236" s="359"/>
      <c r="AD6236" s="359"/>
      <c r="AE6236" s="359"/>
      <c r="AF6236" s="359"/>
      <c r="AG6236" s="359"/>
      <c r="AH6236" s="359"/>
    </row>
    <row r="6237" spans="28:34" x14ac:dyDescent="0.2">
      <c r="AB6237" s="359"/>
      <c r="AC6237" s="359"/>
      <c r="AD6237" s="359"/>
      <c r="AE6237" s="359"/>
      <c r="AF6237" s="359"/>
      <c r="AG6237" s="359"/>
      <c r="AH6237" s="359"/>
    </row>
    <row r="6238" spans="28:34" x14ac:dyDescent="0.2">
      <c r="AB6238" s="359"/>
      <c r="AC6238" s="359"/>
      <c r="AD6238" s="359"/>
      <c r="AE6238" s="359"/>
      <c r="AF6238" s="359"/>
      <c r="AG6238" s="359"/>
      <c r="AH6238" s="359"/>
    </row>
    <row r="6239" spans="28:34" x14ac:dyDescent="0.2">
      <c r="AB6239" s="359"/>
      <c r="AC6239" s="359"/>
      <c r="AD6239" s="359"/>
      <c r="AE6239" s="359"/>
      <c r="AF6239" s="359"/>
      <c r="AG6239" s="359"/>
      <c r="AH6239" s="359"/>
    </row>
    <row r="6240" spans="28:34" x14ac:dyDescent="0.2">
      <c r="AB6240" s="359"/>
      <c r="AC6240" s="359"/>
      <c r="AD6240" s="359"/>
      <c r="AE6240" s="359"/>
      <c r="AF6240" s="359"/>
      <c r="AG6240" s="359"/>
      <c r="AH6240" s="359"/>
    </row>
    <row r="6241" spans="28:34" x14ac:dyDescent="0.2">
      <c r="AB6241" s="359"/>
      <c r="AC6241" s="359"/>
      <c r="AD6241" s="359"/>
      <c r="AE6241" s="359"/>
      <c r="AF6241" s="359"/>
      <c r="AG6241" s="359"/>
      <c r="AH6241" s="359"/>
    </row>
    <row r="6242" spans="28:34" x14ac:dyDescent="0.2">
      <c r="AB6242" s="359"/>
      <c r="AC6242" s="359"/>
      <c r="AD6242" s="359"/>
      <c r="AE6242" s="359"/>
      <c r="AF6242" s="359"/>
      <c r="AG6242" s="359"/>
      <c r="AH6242" s="359"/>
    </row>
    <row r="6243" spans="28:34" x14ac:dyDescent="0.2">
      <c r="AB6243" s="359"/>
      <c r="AC6243" s="359"/>
      <c r="AD6243" s="359"/>
      <c r="AE6243" s="359"/>
      <c r="AF6243" s="359"/>
      <c r="AG6243" s="359"/>
      <c r="AH6243" s="359"/>
    </row>
    <row r="6244" spans="28:34" x14ac:dyDescent="0.2">
      <c r="AB6244" s="359"/>
      <c r="AC6244" s="359"/>
      <c r="AD6244" s="359"/>
      <c r="AE6244" s="359"/>
      <c r="AF6244" s="359"/>
      <c r="AG6244" s="359"/>
      <c r="AH6244" s="359"/>
    </row>
    <row r="6245" spans="28:34" x14ac:dyDescent="0.2">
      <c r="AB6245" s="359"/>
      <c r="AC6245" s="359"/>
      <c r="AD6245" s="359"/>
      <c r="AE6245" s="359"/>
      <c r="AF6245" s="359"/>
      <c r="AG6245" s="359"/>
      <c r="AH6245" s="359"/>
    </row>
    <row r="6246" spans="28:34" x14ac:dyDescent="0.2">
      <c r="AB6246" s="359"/>
      <c r="AC6246" s="359"/>
      <c r="AD6246" s="359"/>
      <c r="AE6246" s="359"/>
      <c r="AF6246" s="359"/>
      <c r="AG6246" s="359"/>
      <c r="AH6246" s="359"/>
    </row>
    <row r="6247" spans="28:34" x14ac:dyDescent="0.2">
      <c r="AB6247" s="359"/>
      <c r="AC6247" s="359"/>
      <c r="AD6247" s="359"/>
      <c r="AE6247" s="359"/>
      <c r="AF6247" s="359"/>
      <c r="AG6247" s="359"/>
      <c r="AH6247" s="359"/>
    </row>
    <row r="6248" spans="28:34" x14ac:dyDescent="0.2">
      <c r="AB6248" s="359"/>
      <c r="AC6248" s="359"/>
      <c r="AD6248" s="359"/>
      <c r="AE6248" s="359"/>
      <c r="AF6248" s="359"/>
      <c r="AG6248" s="359"/>
      <c r="AH6248" s="359"/>
    </row>
    <row r="6249" spans="28:34" x14ac:dyDescent="0.2">
      <c r="AB6249" s="359"/>
      <c r="AC6249" s="359"/>
      <c r="AD6249" s="359"/>
      <c r="AE6249" s="359"/>
      <c r="AF6249" s="359"/>
      <c r="AG6249" s="359"/>
      <c r="AH6249" s="359"/>
    </row>
    <row r="6250" spans="28:34" x14ac:dyDescent="0.2">
      <c r="AB6250" s="359"/>
      <c r="AC6250" s="359"/>
      <c r="AD6250" s="359"/>
      <c r="AE6250" s="359"/>
      <c r="AF6250" s="359"/>
      <c r="AG6250" s="359"/>
      <c r="AH6250" s="359"/>
    </row>
    <row r="6251" spans="28:34" x14ac:dyDescent="0.2">
      <c r="AB6251" s="359"/>
      <c r="AC6251" s="359"/>
      <c r="AD6251" s="359"/>
      <c r="AE6251" s="359"/>
      <c r="AF6251" s="359"/>
      <c r="AG6251" s="359"/>
      <c r="AH6251" s="359"/>
    </row>
    <row r="6252" spans="28:34" x14ac:dyDescent="0.2">
      <c r="AB6252" s="359"/>
      <c r="AC6252" s="359"/>
      <c r="AD6252" s="359"/>
      <c r="AE6252" s="359"/>
      <c r="AF6252" s="359"/>
      <c r="AG6252" s="359"/>
      <c r="AH6252" s="359"/>
    </row>
    <row r="6253" spans="28:34" x14ac:dyDescent="0.2">
      <c r="AB6253" s="359"/>
      <c r="AC6253" s="359"/>
      <c r="AD6253" s="359"/>
      <c r="AE6253" s="359"/>
      <c r="AF6253" s="359"/>
      <c r="AG6253" s="359"/>
      <c r="AH6253" s="359"/>
    </row>
    <row r="6254" spans="28:34" x14ac:dyDescent="0.2">
      <c r="AB6254" s="359"/>
      <c r="AC6254" s="359"/>
      <c r="AD6254" s="359"/>
      <c r="AE6254" s="359"/>
      <c r="AF6254" s="359"/>
      <c r="AG6254" s="359"/>
      <c r="AH6254" s="359"/>
    </row>
    <row r="6255" spans="28:34" x14ac:dyDescent="0.2">
      <c r="AB6255" s="359"/>
      <c r="AC6255" s="359"/>
      <c r="AD6255" s="359"/>
      <c r="AE6255" s="359"/>
      <c r="AF6255" s="359"/>
      <c r="AG6255" s="359"/>
      <c r="AH6255" s="359"/>
    </row>
    <row r="6256" spans="28:34" x14ac:dyDescent="0.2">
      <c r="AB6256" s="359"/>
      <c r="AC6256" s="359"/>
      <c r="AD6256" s="359"/>
      <c r="AE6256" s="359"/>
      <c r="AF6256" s="359"/>
      <c r="AG6256" s="359"/>
      <c r="AH6256" s="359"/>
    </row>
    <row r="6257" spans="28:34" x14ac:dyDescent="0.2">
      <c r="AB6257" s="359"/>
      <c r="AC6257" s="359"/>
      <c r="AD6257" s="359"/>
      <c r="AE6257" s="359"/>
      <c r="AF6257" s="359"/>
      <c r="AG6257" s="359"/>
      <c r="AH6257" s="359"/>
    </row>
    <row r="6258" spans="28:34" x14ac:dyDescent="0.2">
      <c r="AB6258" s="359"/>
      <c r="AC6258" s="359"/>
      <c r="AD6258" s="359"/>
      <c r="AE6258" s="359"/>
      <c r="AF6258" s="359"/>
      <c r="AG6258" s="359"/>
      <c r="AH6258" s="359"/>
    </row>
    <row r="6259" spans="28:34" x14ac:dyDescent="0.2">
      <c r="AB6259" s="359"/>
      <c r="AC6259" s="359"/>
      <c r="AD6259" s="359"/>
      <c r="AE6259" s="359"/>
      <c r="AF6259" s="359"/>
      <c r="AG6259" s="359"/>
      <c r="AH6259" s="359"/>
    </row>
    <row r="6260" spans="28:34" x14ac:dyDescent="0.2">
      <c r="AB6260" s="359"/>
      <c r="AC6260" s="359"/>
      <c r="AD6260" s="359"/>
      <c r="AE6260" s="359"/>
      <c r="AF6260" s="359"/>
      <c r="AG6260" s="359"/>
      <c r="AH6260" s="359"/>
    </row>
    <row r="6261" spans="28:34" x14ac:dyDescent="0.2">
      <c r="AB6261" s="359"/>
      <c r="AC6261" s="359"/>
      <c r="AD6261" s="359"/>
      <c r="AE6261" s="359"/>
      <c r="AF6261" s="359"/>
      <c r="AG6261" s="359"/>
      <c r="AH6261" s="359"/>
    </row>
    <row r="6262" spans="28:34" x14ac:dyDescent="0.2">
      <c r="AB6262" s="359"/>
      <c r="AC6262" s="359"/>
      <c r="AD6262" s="359"/>
      <c r="AE6262" s="359"/>
      <c r="AF6262" s="359"/>
      <c r="AG6262" s="359"/>
      <c r="AH6262" s="359"/>
    </row>
    <row r="6263" spans="28:34" x14ac:dyDescent="0.2">
      <c r="AB6263" s="359"/>
      <c r="AC6263" s="359"/>
      <c r="AD6263" s="359"/>
      <c r="AE6263" s="359"/>
      <c r="AF6263" s="359"/>
      <c r="AG6263" s="359"/>
      <c r="AH6263" s="359"/>
    </row>
    <row r="6264" spans="28:34" x14ac:dyDescent="0.2">
      <c r="AB6264" s="359"/>
      <c r="AC6264" s="359"/>
      <c r="AD6264" s="359"/>
      <c r="AE6264" s="359"/>
      <c r="AF6264" s="359"/>
      <c r="AG6264" s="359"/>
      <c r="AH6264" s="359"/>
    </row>
    <row r="6265" spans="28:34" x14ac:dyDescent="0.2">
      <c r="AB6265" s="359"/>
      <c r="AC6265" s="359"/>
      <c r="AD6265" s="359"/>
      <c r="AE6265" s="359"/>
      <c r="AF6265" s="359"/>
      <c r="AG6265" s="359"/>
      <c r="AH6265" s="359"/>
    </row>
    <row r="6266" spans="28:34" x14ac:dyDescent="0.2">
      <c r="AB6266" s="359"/>
      <c r="AC6266" s="359"/>
      <c r="AD6266" s="359"/>
      <c r="AE6266" s="359"/>
      <c r="AF6266" s="359"/>
      <c r="AG6266" s="359"/>
      <c r="AH6266" s="359"/>
    </row>
    <row r="6267" spans="28:34" x14ac:dyDescent="0.2">
      <c r="AB6267" s="359"/>
      <c r="AC6267" s="359"/>
      <c r="AD6267" s="359"/>
      <c r="AE6267" s="359"/>
      <c r="AF6267" s="359"/>
      <c r="AG6267" s="359"/>
      <c r="AH6267" s="359"/>
    </row>
    <row r="6268" spans="28:34" x14ac:dyDescent="0.2">
      <c r="AB6268" s="359"/>
      <c r="AC6268" s="359"/>
      <c r="AD6268" s="359"/>
      <c r="AE6268" s="359"/>
      <c r="AF6268" s="359"/>
      <c r="AG6268" s="359"/>
      <c r="AH6268" s="359"/>
    </row>
    <row r="6269" spans="28:34" x14ac:dyDescent="0.2">
      <c r="AB6269" s="359"/>
      <c r="AC6269" s="359"/>
      <c r="AD6269" s="359"/>
      <c r="AE6269" s="359"/>
      <c r="AF6269" s="359"/>
      <c r="AG6269" s="359"/>
      <c r="AH6269" s="359"/>
    </row>
    <row r="6270" spans="28:34" x14ac:dyDescent="0.2">
      <c r="AB6270" s="359"/>
      <c r="AC6270" s="359"/>
      <c r="AD6270" s="359"/>
      <c r="AE6270" s="359"/>
      <c r="AF6270" s="359"/>
      <c r="AG6270" s="359"/>
      <c r="AH6270" s="359"/>
    </row>
    <row r="6271" spans="28:34" x14ac:dyDescent="0.2">
      <c r="AB6271" s="359"/>
      <c r="AC6271" s="359"/>
      <c r="AD6271" s="359"/>
      <c r="AE6271" s="359"/>
      <c r="AF6271" s="359"/>
      <c r="AG6271" s="359"/>
      <c r="AH6271" s="359"/>
    </row>
    <row r="6272" spans="28:34" x14ac:dyDescent="0.2">
      <c r="AB6272" s="359"/>
      <c r="AC6272" s="359"/>
      <c r="AD6272" s="359"/>
      <c r="AE6272" s="359"/>
      <c r="AF6272" s="359"/>
      <c r="AG6272" s="359"/>
      <c r="AH6272" s="359"/>
    </row>
    <row r="6273" spans="28:34" x14ac:dyDescent="0.2">
      <c r="AB6273" s="359"/>
      <c r="AC6273" s="359"/>
      <c r="AD6273" s="359"/>
      <c r="AE6273" s="359"/>
      <c r="AF6273" s="359"/>
      <c r="AG6273" s="359"/>
      <c r="AH6273" s="359"/>
    </row>
    <row r="6274" spans="28:34" x14ac:dyDescent="0.2">
      <c r="AB6274" s="359"/>
      <c r="AC6274" s="359"/>
      <c r="AD6274" s="359"/>
      <c r="AE6274" s="359"/>
      <c r="AF6274" s="359"/>
      <c r="AG6274" s="359"/>
      <c r="AH6274" s="359"/>
    </row>
    <row r="6275" spans="28:34" x14ac:dyDescent="0.2">
      <c r="AB6275" s="359"/>
      <c r="AC6275" s="359"/>
      <c r="AD6275" s="359"/>
      <c r="AE6275" s="359"/>
      <c r="AF6275" s="359"/>
      <c r="AG6275" s="359"/>
      <c r="AH6275" s="359"/>
    </row>
    <row r="6276" spans="28:34" x14ac:dyDescent="0.2">
      <c r="AB6276" s="359"/>
      <c r="AC6276" s="359"/>
      <c r="AD6276" s="359"/>
      <c r="AE6276" s="359"/>
      <c r="AF6276" s="359"/>
      <c r="AG6276" s="359"/>
      <c r="AH6276" s="359"/>
    </row>
    <row r="6277" spans="28:34" x14ac:dyDescent="0.2">
      <c r="AB6277" s="359"/>
      <c r="AC6277" s="359"/>
      <c r="AD6277" s="359"/>
      <c r="AE6277" s="359"/>
      <c r="AF6277" s="359"/>
      <c r="AG6277" s="359"/>
      <c r="AH6277" s="359"/>
    </row>
    <row r="6278" spans="28:34" x14ac:dyDescent="0.2">
      <c r="AB6278" s="359"/>
      <c r="AC6278" s="359"/>
      <c r="AD6278" s="359"/>
      <c r="AE6278" s="359"/>
      <c r="AF6278" s="359"/>
      <c r="AG6278" s="359"/>
      <c r="AH6278" s="359"/>
    </row>
    <row r="6279" spans="28:34" x14ac:dyDescent="0.2">
      <c r="AB6279" s="359"/>
      <c r="AC6279" s="359"/>
      <c r="AD6279" s="359"/>
      <c r="AE6279" s="359"/>
      <c r="AF6279" s="359"/>
      <c r="AG6279" s="359"/>
      <c r="AH6279" s="359"/>
    </row>
    <row r="6280" spans="28:34" x14ac:dyDescent="0.2">
      <c r="AB6280" s="359"/>
      <c r="AC6280" s="359"/>
      <c r="AD6280" s="359"/>
      <c r="AE6280" s="359"/>
      <c r="AF6280" s="359"/>
      <c r="AG6280" s="359"/>
      <c r="AH6280" s="359"/>
    </row>
    <row r="6281" spans="28:34" x14ac:dyDescent="0.2">
      <c r="AB6281" s="359"/>
      <c r="AC6281" s="359"/>
      <c r="AD6281" s="359"/>
      <c r="AE6281" s="359"/>
      <c r="AF6281" s="359"/>
      <c r="AG6281" s="359"/>
      <c r="AH6281" s="359"/>
    </row>
    <row r="6282" spans="28:34" x14ac:dyDescent="0.2">
      <c r="AB6282" s="359"/>
      <c r="AC6282" s="359"/>
      <c r="AD6282" s="359"/>
      <c r="AE6282" s="359"/>
      <c r="AF6282" s="359"/>
      <c r="AG6282" s="359"/>
      <c r="AH6282" s="359"/>
    </row>
    <row r="6283" spans="28:34" x14ac:dyDescent="0.2">
      <c r="AB6283" s="359"/>
      <c r="AC6283" s="359"/>
      <c r="AD6283" s="359"/>
      <c r="AE6283" s="359"/>
      <c r="AF6283" s="359"/>
      <c r="AG6283" s="359"/>
      <c r="AH6283" s="359"/>
    </row>
    <row r="6284" spans="28:34" x14ac:dyDescent="0.2">
      <c r="AB6284" s="359"/>
      <c r="AC6284" s="359"/>
      <c r="AD6284" s="359"/>
      <c r="AE6284" s="359"/>
      <c r="AF6284" s="359"/>
      <c r="AG6284" s="359"/>
      <c r="AH6284" s="359"/>
    </row>
    <row r="6285" spans="28:34" x14ac:dyDescent="0.2">
      <c r="AB6285" s="359"/>
      <c r="AC6285" s="359"/>
      <c r="AD6285" s="359"/>
      <c r="AE6285" s="359"/>
      <c r="AF6285" s="359"/>
      <c r="AG6285" s="359"/>
      <c r="AH6285" s="359"/>
    </row>
    <row r="6286" spans="28:34" x14ac:dyDescent="0.2">
      <c r="AB6286" s="359"/>
      <c r="AC6286" s="359"/>
      <c r="AD6286" s="359"/>
      <c r="AE6286" s="359"/>
      <c r="AF6286" s="359"/>
      <c r="AG6286" s="359"/>
      <c r="AH6286" s="359"/>
    </row>
    <row r="6287" spans="28:34" x14ac:dyDescent="0.2">
      <c r="AB6287" s="359"/>
      <c r="AC6287" s="359"/>
      <c r="AD6287" s="359"/>
      <c r="AE6287" s="359"/>
      <c r="AF6287" s="359"/>
      <c r="AG6287" s="359"/>
      <c r="AH6287" s="359"/>
    </row>
    <row r="6288" spans="28:34" x14ac:dyDescent="0.2">
      <c r="AB6288" s="359"/>
      <c r="AC6288" s="359"/>
      <c r="AD6288" s="359"/>
      <c r="AE6288" s="359"/>
      <c r="AF6288" s="359"/>
      <c r="AG6288" s="359"/>
      <c r="AH6288" s="359"/>
    </row>
    <row r="6289" spans="28:34" x14ac:dyDescent="0.2">
      <c r="AB6289" s="359"/>
      <c r="AC6289" s="359"/>
      <c r="AD6289" s="359"/>
      <c r="AE6289" s="359"/>
      <c r="AF6289" s="359"/>
      <c r="AG6289" s="359"/>
      <c r="AH6289" s="359"/>
    </row>
    <row r="6290" spans="28:34" x14ac:dyDescent="0.2">
      <c r="AB6290" s="359"/>
      <c r="AC6290" s="359"/>
      <c r="AD6290" s="359"/>
      <c r="AE6290" s="359"/>
      <c r="AF6290" s="359"/>
      <c r="AG6290" s="359"/>
      <c r="AH6290" s="359"/>
    </row>
    <row r="6291" spans="28:34" x14ac:dyDescent="0.2">
      <c r="AB6291" s="359"/>
      <c r="AC6291" s="359"/>
      <c r="AD6291" s="359"/>
      <c r="AE6291" s="359"/>
      <c r="AF6291" s="359"/>
      <c r="AG6291" s="359"/>
      <c r="AH6291" s="359"/>
    </row>
    <row r="6292" spans="28:34" x14ac:dyDescent="0.2">
      <c r="AB6292" s="359"/>
      <c r="AC6292" s="359"/>
      <c r="AD6292" s="359"/>
      <c r="AE6292" s="359"/>
      <c r="AF6292" s="359"/>
      <c r="AG6292" s="359"/>
      <c r="AH6292" s="359"/>
    </row>
    <row r="6293" spans="28:34" x14ac:dyDescent="0.2">
      <c r="AB6293" s="359"/>
      <c r="AC6293" s="359"/>
      <c r="AD6293" s="359"/>
      <c r="AE6293" s="359"/>
      <c r="AF6293" s="359"/>
      <c r="AG6293" s="359"/>
      <c r="AH6293" s="359"/>
    </row>
    <row r="6294" spans="28:34" x14ac:dyDescent="0.2">
      <c r="AB6294" s="359"/>
      <c r="AC6294" s="359"/>
      <c r="AD6294" s="359"/>
      <c r="AE6294" s="359"/>
      <c r="AF6294" s="359"/>
      <c r="AG6294" s="359"/>
      <c r="AH6294" s="359"/>
    </row>
    <row r="6295" spans="28:34" x14ac:dyDescent="0.2">
      <c r="AB6295" s="359"/>
      <c r="AC6295" s="359"/>
      <c r="AD6295" s="359"/>
      <c r="AE6295" s="359"/>
      <c r="AF6295" s="359"/>
      <c r="AG6295" s="359"/>
      <c r="AH6295" s="359"/>
    </row>
    <row r="6296" spans="28:34" x14ac:dyDescent="0.2">
      <c r="AB6296" s="359"/>
      <c r="AC6296" s="359"/>
      <c r="AD6296" s="359"/>
      <c r="AE6296" s="359"/>
      <c r="AF6296" s="359"/>
      <c r="AG6296" s="359"/>
      <c r="AH6296" s="359"/>
    </row>
    <row r="6297" spans="28:34" x14ac:dyDescent="0.2">
      <c r="AB6297" s="359"/>
      <c r="AC6297" s="359"/>
      <c r="AD6297" s="359"/>
      <c r="AE6297" s="359"/>
      <c r="AF6297" s="359"/>
      <c r="AG6297" s="359"/>
      <c r="AH6297" s="359"/>
    </row>
    <row r="6298" spans="28:34" x14ac:dyDescent="0.2">
      <c r="AB6298" s="359"/>
      <c r="AC6298" s="359"/>
      <c r="AD6298" s="359"/>
      <c r="AE6298" s="359"/>
      <c r="AF6298" s="359"/>
      <c r="AG6298" s="359"/>
      <c r="AH6298" s="359"/>
    </row>
    <row r="6299" spans="28:34" x14ac:dyDescent="0.2">
      <c r="AB6299" s="359"/>
      <c r="AC6299" s="359"/>
      <c r="AD6299" s="359"/>
      <c r="AE6299" s="359"/>
      <c r="AF6299" s="359"/>
      <c r="AG6299" s="359"/>
      <c r="AH6299" s="359"/>
    </row>
    <row r="6300" spans="28:34" x14ac:dyDescent="0.2">
      <c r="AB6300" s="359"/>
      <c r="AC6300" s="359"/>
      <c r="AD6300" s="359"/>
      <c r="AE6300" s="359"/>
      <c r="AF6300" s="359"/>
      <c r="AG6300" s="359"/>
      <c r="AH6300" s="359"/>
    </row>
    <row r="6301" spans="28:34" x14ac:dyDescent="0.2">
      <c r="AB6301" s="359"/>
      <c r="AC6301" s="359"/>
      <c r="AD6301" s="359"/>
      <c r="AE6301" s="359"/>
      <c r="AF6301" s="359"/>
      <c r="AG6301" s="359"/>
      <c r="AH6301" s="359"/>
    </row>
    <row r="6302" spans="28:34" x14ac:dyDescent="0.2">
      <c r="AB6302" s="359"/>
      <c r="AC6302" s="359"/>
      <c r="AD6302" s="359"/>
      <c r="AE6302" s="359"/>
      <c r="AF6302" s="359"/>
      <c r="AG6302" s="359"/>
      <c r="AH6302" s="359"/>
    </row>
    <row r="6303" spans="28:34" x14ac:dyDescent="0.2">
      <c r="AB6303" s="359"/>
      <c r="AC6303" s="359"/>
      <c r="AD6303" s="359"/>
      <c r="AE6303" s="359"/>
      <c r="AF6303" s="359"/>
      <c r="AG6303" s="359"/>
      <c r="AH6303" s="359"/>
    </row>
    <row r="6304" spans="28:34" x14ac:dyDescent="0.2">
      <c r="AB6304" s="359"/>
      <c r="AC6304" s="359"/>
      <c r="AD6304" s="359"/>
      <c r="AE6304" s="359"/>
      <c r="AF6304" s="359"/>
      <c r="AG6304" s="359"/>
      <c r="AH6304" s="359"/>
    </row>
    <row r="6305" spans="28:34" x14ac:dyDescent="0.2">
      <c r="AB6305" s="359"/>
      <c r="AC6305" s="359"/>
      <c r="AD6305" s="359"/>
      <c r="AE6305" s="359"/>
      <c r="AF6305" s="359"/>
      <c r="AG6305" s="359"/>
      <c r="AH6305" s="359"/>
    </row>
    <row r="6306" spans="28:34" x14ac:dyDescent="0.2">
      <c r="AB6306" s="359"/>
      <c r="AC6306" s="359"/>
      <c r="AD6306" s="359"/>
      <c r="AE6306" s="359"/>
      <c r="AF6306" s="359"/>
      <c r="AG6306" s="359"/>
      <c r="AH6306" s="359"/>
    </row>
    <row r="6307" spans="28:34" x14ac:dyDescent="0.2">
      <c r="AB6307" s="359"/>
      <c r="AC6307" s="359"/>
      <c r="AD6307" s="359"/>
      <c r="AE6307" s="359"/>
      <c r="AF6307" s="359"/>
      <c r="AG6307" s="359"/>
      <c r="AH6307" s="359"/>
    </row>
    <row r="6308" spans="28:34" x14ac:dyDescent="0.2">
      <c r="AB6308" s="359"/>
      <c r="AC6308" s="359"/>
      <c r="AD6308" s="359"/>
      <c r="AE6308" s="359"/>
      <c r="AF6308" s="359"/>
      <c r="AG6308" s="359"/>
      <c r="AH6308" s="359"/>
    </row>
    <row r="6309" spans="28:34" x14ac:dyDescent="0.2">
      <c r="AB6309" s="359"/>
      <c r="AC6309" s="359"/>
      <c r="AD6309" s="359"/>
      <c r="AE6309" s="359"/>
      <c r="AF6309" s="359"/>
      <c r="AG6309" s="359"/>
      <c r="AH6309" s="359"/>
    </row>
    <row r="6310" spans="28:34" x14ac:dyDescent="0.2">
      <c r="AB6310" s="359"/>
      <c r="AC6310" s="359"/>
      <c r="AD6310" s="359"/>
      <c r="AE6310" s="359"/>
      <c r="AF6310" s="359"/>
      <c r="AG6310" s="359"/>
      <c r="AH6310" s="359"/>
    </row>
    <row r="6311" spans="28:34" x14ac:dyDescent="0.2">
      <c r="AB6311" s="359"/>
      <c r="AC6311" s="359"/>
      <c r="AD6311" s="359"/>
      <c r="AE6311" s="359"/>
      <c r="AF6311" s="359"/>
      <c r="AG6311" s="359"/>
      <c r="AH6311" s="359"/>
    </row>
    <row r="6312" spans="28:34" x14ac:dyDescent="0.2">
      <c r="AB6312" s="359"/>
      <c r="AC6312" s="359"/>
      <c r="AD6312" s="359"/>
      <c r="AE6312" s="359"/>
      <c r="AF6312" s="359"/>
      <c r="AG6312" s="359"/>
      <c r="AH6312" s="359"/>
    </row>
    <row r="6313" spans="28:34" x14ac:dyDescent="0.2">
      <c r="AB6313" s="359"/>
      <c r="AC6313" s="359"/>
      <c r="AD6313" s="359"/>
      <c r="AE6313" s="359"/>
      <c r="AF6313" s="359"/>
      <c r="AG6313" s="359"/>
      <c r="AH6313" s="359"/>
    </row>
    <row r="6314" spans="28:34" x14ac:dyDescent="0.2">
      <c r="AB6314" s="359"/>
      <c r="AC6314" s="359"/>
      <c r="AD6314" s="359"/>
      <c r="AE6314" s="359"/>
      <c r="AF6314" s="359"/>
      <c r="AG6314" s="359"/>
      <c r="AH6314" s="359"/>
    </row>
    <row r="6315" spans="28:34" x14ac:dyDescent="0.2">
      <c r="AB6315" s="359"/>
      <c r="AC6315" s="359"/>
      <c r="AD6315" s="359"/>
      <c r="AE6315" s="359"/>
      <c r="AF6315" s="359"/>
      <c r="AG6315" s="359"/>
      <c r="AH6315" s="359"/>
    </row>
    <row r="6316" spans="28:34" x14ac:dyDescent="0.2">
      <c r="AB6316" s="359"/>
      <c r="AC6316" s="359"/>
      <c r="AD6316" s="359"/>
      <c r="AE6316" s="359"/>
      <c r="AF6316" s="359"/>
      <c r="AG6316" s="359"/>
      <c r="AH6316" s="359"/>
    </row>
    <row r="6317" spans="28:34" x14ac:dyDescent="0.2">
      <c r="AB6317" s="359"/>
      <c r="AC6317" s="359"/>
      <c r="AD6317" s="359"/>
      <c r="AE6317" s="359"/>
      <c r="AF6317" s="359"/>
      <c r="AG6317" s="359"/>
      <c r="AH6317" s="359"/>
    </row>
    <row r="6318" spans="28:34" x14ac:dyDescent="0.2">
      <c r="AB6318" s="359"/>
      <c r="AC6318" s="359"/>
      <c r="AD6318" s="359"/>
      <c r="AE6318" s="359"/>
      <c r="AF6318" s="359"/>
      <c r="AG6318" s="359"/>
      <c r="AH6318" s="359"/>
    </row>
    <row r="6319" spans="28:34" x14ac:dyDescent="0.2">
      <c r="AB6319" s="359"/>
      <c r="AC6319" s="359"/>
      <c r="AD6319" s="359"/>
      <c r="AE6319" s="359"/>
      <c r="AF6319" s="359"/>
      <c r="AG6319" s="359"/>
      <c r="AH6319" s="359"/>
    </row>
    <row r="6320" spans="28:34" x14ac:dyDescent="0.2">
      <c r="AB6320" s="359"/>
      <c r="AC6320" s="359"/>
      <c r="AD6320" s="359"/>
      <c r="AE6320" s="359"/>
      <c r="AF6320" s="359"/>
      <c r="AG6320" s="359"/>
      <c r="AH6320" s="359"/>
    </row>
    <row r="6321" spans="28:34" x14ac:dyDescent="0.2">
      <c r="AB6321" s="359"/>
      <c r="AC6321" s="359"/>
      <c r="AD6321" s="359"/>
      <c r="AE6321" s="359"/>
      <c r="AF6321" s="359"/>
      <c r="AG6321" s="359"/>
      <c r="AH6321" s="359"/>
    </row>
    <row r="6322" spans="28:34" x14ac:dyDescent="0.2">
      <c r="AB6322" s="359"/>
      <c r="AC6322" s="359"/>
      <c r="AD6322" s="359"/>
      <c r="AE6322" s="359"/>
      <c r="AF6322" s="359"/>
      <c r="AG6322" s="359"/>
      <c r="AH6322" s="359"/>
    </row>
    <row r="6323" spans="28:34" x14ac:dyDescent="0.2">
      <c r="AB6323" s="359"/>
      <c r="AC6323" s="359"/>
      <c r="AD6323" s="359"/>
      <c r="AE6323" s="359"/>
      <c r="AF6323" s="359"/>
      <c r="AG6323" s="359"/>
      <c r="AH6323" s="359"/>
    </row>
    <row r="6324" spans="28:34" x14ac:dyDescent="0.2">
      <c r="AB6324" s="359"/>
      <c r="AC6324" s="359"/>
      <c r="AD6324" s="359"/>
      <c r="AE6324" s="359"/>
      <c r="AF6324" s="359"/>
      <c r="AG6324" s="359"/>
      <c r="AH6324" s="359"/>
    </row>
    <row r="6325" spans="28:34" x14ac:dyDescent="0.2">
      <c r="AB6325" s="359"/>
      <c r="AC6325" s="359"/>
      <c r="AD6325" s="359"/>
      <c r="AE6325" s="359"/>
      <c r="AF6325" s="359"/>
      <c r="AG6325" s="359"/>
      <c r="AH6325" s="359"/>
    </row>
    <row r="6326" spans="28:34" x14ac:dyDescent="0.2">
      <c r="AB6326" s="359"/>
      <c r="AC6326" s="359"/>
      <c r="AD6326" s="359"/>
      <c r="AE6326" s="359"/>
      <c r="AF6326" s="359"/>
      <c r="AG6326" s="359"/>
      <c r="AH6326" s="359"/>
    </row>
    <row r="6327" spans="28:34" x14ac:dyDescent="0.2">
      <c r="AB6327" s="359"/>
      <c r="AC6327" s="359"/>
      <c r="AD6327" s="359"/>
      <c r="AE6327" s="359"/>
      <c r="AF6327" s="359"/>
      <c r="AG6327" s="359"/>
      <c r="AH6327" s="359"/>
    </row>
    <row r="6328" spans="28:34" x14ac:dyDescent="0.2">
      <c r="AB6328" s="359"/>
      <c r="AC6328" s="359"/>
      <c r="AD6328" s="359"/>
      <c r="AE6328" s="359"/>
      <c r="AF6328" s="359"/>
      <c r="AG6328" s="359"/>
      <c r="AH6328" s="359"/>
    </row>
    <row r="6329" spans="28:34" x14ac:dyDescent="0.2">
      <c r="AB6329" s="359"/>
      <c r="AC6329" s="359"/>
      <c r="AD6329" s="359"/>
      <c r="AE6329" s="359"/>
      <c r="AF6329" s="359"/>
      <c r="AG6329" s="359"/>
      <c r="AH6329" s="359"/>
    </row>
    <row r="6330" spans="28:34" x14ac:dyDescent="0.2">
      <c r="AB6330" s="359"/>
      <c r="AC6330" s="359"/>
      <c r="AD6330" s="359"/>
      <c r="AE6330" s="359"/>
      <c r="AF6330" s="359"/>
      <c r="AG6330" s="359"/>
      <c r="AH6330" s="359"/>
    </row>
    <row r="6331" spans="28:34" x14ac:dyDescent="0.2">
      <c r="AB6331" s="359"/>
      <c r="AC6331" s="359"/>
      <c r="AD6331" s="359"/>
      <c r="AE6331" s="359"/>
      <c r="AF6331" s="359"/>
      <c r="AG6331" s="359"/>
      <c r="AH6331" s="359"/>
    </row>
    <row r="6332" spans="28:34" x14ac:dyDescent="0.2">
      <c r="AB6332" s="359"/>
      <c r="AC6332" s="359"/>
      <c r="AD6332" s="359"/>
      <c r="AE6332" s="359"/>
      <c r="AF6332" s="359"/>
      <c r="AG6332" s="359"/>
      <c r="AH6332" s="359"/>
    </row>
    <row r="6333" spans="28:34" x14ac:dyDescent="0.2">
      <c r="AB6333" s="359"/>
      <c r="AC6333" s="359"/>
      <c r="AD6333" s="359"/>
      <c r="AE6333" s="359"/>
      <c r="AF6333" s="359"/>
      <c r="AG6333" s="359"/>
      <c r="AH6333" s="359"/>
    </row>
    <row r="6334" spans="28:34" x14ac:dyDescent="0.2">
      <c r="AB6334" s="359"/>
      <c r="AC6334" s="359"/>
      <c r="AD6334" s="359"/>
      <c r="AE6334" s="359"/>
      <c r="AF6334" s="359"/>
      <c r="AG6334" s="359"/>
      <c r="AH6334" s="359"/>
    </row>
    <row r="6335" spans="28:34" x14ac:dyDescent="0.2">
      <c r="AB6335" s="359"/>
      <c r="AC6335" s="359"/>
      <c r="AD6335" s="359"/>
      <c r="AE6335" s="359"/>
      <c r="AF6335" s="359"/>
      <c r="AG6335" s="359"/>
      <c r="AH6335" s="359"/>
    </row>
    <row r="6336" spans="28:34" x14ac:dyDescent="0.2">
      <c r="AB6336" s="359"/>
      <c r="AC6336" s="359"/>
      <c r="AD6336" s="359"/>
      <c r="AE6336" s="359"/>
      <c r="AF6336" s="359"/>
      <c r="AG6336" s="359"/>
      <c r="AH6336" s="359"/>
    </row>
    <row r="6337" spans="28:34" x14ac:dyDescent="0.2">
      <c r="AB6337" s="359"/>
      <c r="AC6337" s="359"/>
      <c r="AD6337" s="359"/>
      <c r="AE6337" s="359"/>
      <c r="AF6337" s="359"/>
      <c r="AG6337" s="359"/>
      <c r="AH6337" s="359"/>
    </row>
    <row r="6338" spans="28:34" x14ac:dyDescent="0.2">
      <c r="AB6338" s="359"/>
      <c r="AC6338" s="359"/>
      <c r="AD6338" s="359"/>
      <c r="AE6338" s="359"/>
      <c r="AF6338" s="359"/>
      <c r="AG6338" s="359"/>
      <c r="AH6338" s="359"/>
    </row>
    <row r="6339" spans="28:34" x14ac:dyDescent="0.2">
      <c r="AB6339" s="359"/>
      <c r="AC6339" s="359"/>
      <c r="AD6339" s="359"/>
      <c r="AE6339" s="359"/>
      <c r="AF6339" s="359"/>
      <c r="AG6339" s="359"/>
      <c r="AH6339" s="359"/>
    </row>
    <row r="6340" spans="28:34" x14ac:dyDescent="0.2">
      <c r="AB6340" s="359"/>
      <c r="AC6340" s="359"/>
      <c r="AD6340" s="359"/>
      <c r="AE6340" s="359"/>
      <c r="AF6340" s="359"/>
      <c r="AG6340" s="359"/>
      <c r="AH6340" s="359"/>
    </row>
    <row r="6341" spans="28:34" x14ac:dyDescent="0.2">
      <c r="AB6341" s="359"/>
      <c r="AC6341" s="359"/>
      <c r="AD6341" s="359"/>
      <c r="AE6341" s="359"/>
      <c r="AF6341" s="359"/>
      <c r="AG6341" s="359"/>
      <c r="AH6341" s="359"/>
    </row>
    <row r="6342" spans="28:34" x14ac:dyDescent="0.2">
      <c r="AB6342" s="359"/>
      <c r="AC6342" s="359"/>
      <c r="AD6342" s="359"/>
      <c r="AE6342" s="359"/>
      <c r="AF6342" s="359"/>
      <c r="AG6342" s="359"/>
      <c r="AH6342" s="359"/>
    </row>
    <row r="6343" spans="28:34" x14ac:dyDescent="0.2">
      <c r="AB6343" s="359"/>
      <c r="AC6343" s="359"/>
      <c r="AD6343" s="359"/>
      <c r="AE6343" s="359"/>
      <c r="AF6343" s="359"/>
      <c r="AG6343" s="359"/>
      <c r="AH6343" s="359"/>
    </row>
    <row r="6344" spans="28:34" x14ac:dyDescent="0.2">
      <c r="AB6344" s="359"/>
      <c r="AC6344" s="359"/>
      <c r="AD6344" s="359"/>
      <c r="AE6344" s="359"/>
      <c r="AF6344" s="359"/>
      <c r="AG6344" s="359"/>
      <c r="AH6344" s="359"/>
    </row>
    <row r="6345" spans="28:34" x14ac:dyDescent="0.2">
      <c r="AB6345" s="359"/>
      <c r="AC6345" s="359"/>
      <c r="AD6345" s="359"/>
      <c r="AE6345" s="359"/>
      <c r="AF6345" s="359"/>
      <c r="AG6345" s="359"/>
      <c r="AH6345" s="359"/>
    </row>
    <row r="6346" spans="28:34" x14ac:dyDescent="0.2">
      <c r="AB6346" s="359"/>
      <c r="AC6346" s="359"/>
      <c r="AD6346" s="359"/>
      <c r="AE6346" s="359"/>
      <c r="AF6346" s="359"/>
      <c r="AG6346" s="359"/>
      <c r="AH6346" s="359"/>
    </row>
    <row r="6347" spans="28:34" x14ac:dyDescent="0.2">
      <c r="AB6347" s="359"/>
      <c r="AC6347" s="359"/>
      <c r="AD6347" s="359"/>
      <c r="AE6347" s="359"/>
      <c r="AF6347" s="359"/>
      <c r="AG6347" s="359"/>
      <c r="AH6347" s="359"/>
    </row>
    <row r="6348" spans="28:34" x14ac:dyDescent="0.2">
      <c r="AB6348" s="359"/>
      <c r="AC6348" s="359"/>
      <c r="AD6348" s="359"/>
      <c r="AE6348" s="359"/>
      <c r="AF6348" s="359"/>
      <c r="AG6348" s="359"/>
      <c r="AH6348" s="359"/>
    </row>
    <row r="6349" spans="28:34" x14ac:dyDescent="0.2">
      <c r="AB6349" s="359"/>
      <c r="AC6349" s="359"/>
      <c r="AD6349" s="359"/>
      <c r="AE6349" s="359"/>
      <c r="AF6349" s="359"/>
      <c r="AG6349" s="359"/>
      <c r="AH6349" s="359"/>
    </row>
    <row r="6350" spans="28:34" x14ac:dyDescent="0.2">
      <c r="AB6350" s="359"/>
      <c r="AC6350" s="359"/>
      <c r="AD6350" s="359"/>
      <c r="AE6350" s="359"/>
      <c r="AF6350" s="359"/>
      <c r="AG6350" s="359"/>
      <c r="AH6350" s="359"/>
    </row>
    <row r="6351" spans="28:34" x14ac:dyDescent="0.2">
      <c r="AB6351" s="359"/>
      <c r="AC6351" s="359"/>
      <c r="AD6351" s="359"/>
      <c r="AE6351" s="359"/>
      <c r="AF6351" s="359"/>
      <c r="AG6351" s="359"/>
      <c r="AH6351" s="359"/>
    </row>
    <row r="6352" spans="28:34" x14ac:dyDescent="0.2">
      <c r="AB6352" s="359"/>
      <c r="AC6352" s="359"/>
      <c r="AD6352" s="359"/>
      <c r="AE6352" s="359"/>
      <c r="AF6352" s="359"/>
      <c r="AG6352" s="359"/>
      <c r="AH6352" s="359"/>
    </row>
    <row r="6353" spans="28:34" x14ac:dyDescent="0.2">
      <c r="AB6353" s="359"/>
      <c r="AC6353" s="359"/>
      <c r="AD6353" s="359"/>
      <c r="AE6353" s="359"/>
      <c r="AF6353" s="359"/>
      <c r="AG6353" s="359"/>
      <c r="AH6353" s="359"/>
    </row>
    <row r="6354" spans="28:34" x14ac:dyDescent="0.2">
      <c r="AB6354" s="359"/>
      <c r="AC6354" s="359"/>
      <c r="AD6354" s="359"/>
      <c r="AE6354" s="359"/>
      <c r="AF6354" s="359"/>
      <c r="AG6354" s="359"/>
      <c r="AH6354" s="359"/>
    </row>
    <row r="6355" spans="28:34" x14ac:dyDescent="0.2">
      <c r="AB6355" s="359"/>
      <c r="AC6355" s="359"/>
      <c r="AD6355" s="359"/>
      <c r="AE6355" s="359"/>
      <c r="AF6355" s="359"/>
      <c r="AG6355" s="359"/>
      <c r="AH6355" s="359"/>
    </row>
    <row r="6356" spans="28:34" x14ac:dyDescent="0.2">
      <c r="AB6356" s="359"/>
      <c r="AC6356" s="359"/>
      <c r="AD6356" s="359"/>
      <c r="AE6356" s="359"/>
      <c r="AF6356" s="359"/>
      <c r="AG6356" s="359"/>
      <c r="AH6356" s="359"/>
    </row>
    <row r="6357" spans="28:34" x14ac:dyDescent="0.2">
      <c r="AB6357" s="359"/>
      <c r="AC6357" s="359"/>
      <c r="AD6357" s="359"/>
      <c r="AE6357" s="359"/>
      <c r="AF6357" s="359"/>
      <c r="AG6357" s="359"/>
      <c r="AH6357" s="359"/>
    </row>
    <row r="6358" spans="28:34" x14ac:dyDescent="0.2">
      <c r="AB6358" s="359"/>
      <c r="AC6358" s="359"/>
      <c r="AD6358" s="359"/>
      <c r="AE6358" s="359"/>
      <c r="AF6358" s="359"/>
      <c r="AG6358" s="359"/>
      <c r="AH6358" s="359"/>
    </row>
    <row r="6359" spans="28:34" x14ac:dyDescent="0.2">
      <c r="AB6359" s="359"/>
      <c r="AC6359" s="359"/>
      <c r="AD6359" s="359"/>
      <c r="AE6359" s="359"/>
      <c r="AF6359" s="359"/>
      <c r="AG6359" s="359"/>
      <c r="AH6359" s="359"/>
    </row>
    <row r="6360" spans="28:34" x14ac:dyDescent="0.2">
      <c r="AB6360" s="359"/>
      <c r="AC6360" s="359"/>
      <c r="AD6360" s="359"/>
      <c r="AE6360" s="359"/>
      <c r="AF6360" s="359"/>
      <c r="AG6360" s="359"/>
      <c r="AH6360" s="359"/>
    </row>
    <row r="6361" spans="28:34" x14ac:dyDescent="0.2">
      <c r="AB6361" s="359"/>
      <c r="AC6361" s="359"/>
      <c r="AD6361" s="359"/>
      <c r="AE6361" s="359"/>
      <c r="AF6361" s="359"/>
      <c r="AG6361" s="359"/>
      <c r="AH6361" s="359"/>
    </row>
    <row r="6362" spans="28:34" x14ac:dyDescent="0.2">
      <c r="AB6362" s="359"/>
      <c r="AC6362" s="359"/>
      <c r="AD6362" s="359"/>
      <c r="AE6362" s="359"/>
      <c r="AF6362" s="359"/>
      <c r="AG6362" s="359"/>
      <c r="AH6362" s="359"/>
    </row>
    <row r="6363" spans="28:34" x14ac:dyDescent="0.2">
      <c r="AB6363" s="359"/>
      <c r="AC6363" s="359"/>
      <c r="AD6363" s="359"/>
      <c r="AE6363" s="359"/>
      <c r="AF6363" s="359"/>
      <c r="AG6363" s="359"/>
      <c r="AH6363" s="359"/>
    </row>
    <row r="6364" spans="28:34" x14ac:dyDescent="0.2">
      <c r="AB6364" s="359"/>
      <c r="AC6364" s="359"/>
      <c r="AD6364" s="359"/>
      <c r="AE6364" s="359"/>
      <c r="AF6364" s="359"/>
      <c r="AG6364" s="359"/>
      <c r="AH6364" s="359"/>
    </row>
    <row r="6365" spans="28:34" x14ac:dyDescent="0.2">
      <c r="AB6365" s="359"/>
      <c r="AC6365" s="359"/>
      <c r="AD6365" s="359"/>
      <c r="AE6365" s="359"/>
      <c r="AF6365" s="359"/>
      <c r="AG6365" s="359"/>
      <c r="AH6365" s="359"/>
    </row>
    <row r="6366" spans="28:34" x14ac:dyDescent="0.2">
      <c r="AB6366" s="359"/>
      <c r="AC6366" s="359"/>
      <c r="AD6366" s="359"/>
      <c r="AE6366" s="359"/>
      <c r="AF6366" s="359"/>
      <c r="AG6366" s="359"/>
      <c r="AH6366" s="359"/>
    </row>
    <row r="6367" spans="28:34" x14ac:dyDescent="0.2">
      <c r="AB6367" s="359"/>
      <c r="AC6367" s="359"/>
      <c r="AD6367" s="359"/>
      <c r="AE6367" s="359"/>
      <c r="AF6367" s="359"/>
      <c r="AG6367" s="359"/>
      <c r="AH6367" s="359"/>
    </row>
    <row r="6368" spans="28:34" x14ac:dyDescent="0.2">
      <c r="AB6368" s="359"/>
      <c r="AC6368" s="359"/>
      <c r="AD6368" s="359"/>
      <c r="AE6368" s="359"/>
      <c r="AF6368" s="359"/>
      <c r="AG6368" s="359"/>
      <c r="AH6368" s="359"/>
    </row>
    <row r="6369" spans="28:34" x14ac:dyDescent="0.2">
      <c r="AB6369" s="359"/>
      <c r="AC6369" s="359"/>
      <c r="AD6369" s="359"/>
      <c r="AE6369" s="359"/>
      <c r="AF6369" s="359"/>
      <c r="AG6369" s="359"/>
      <c r="AH6369" s="359"/>
    </row>
    <row r="6370" spans="28:34" x14ac:dyDescent="0.2">
      <c r="AB6370" s="359"/>
      <c r="AC6370" s="359"/>
      <c r="AD6370" s="359"/>
      <c r="AE6370" s="359"/>
      <c r="AF6370" s="359"/>
      <c r="AG6370" s="359"/>
      <c r="AH6370" s="359"/>
    </row>
    <row r="6371" spans="28:34" x14ac:dyDescent="0.2">
      <c r="AB6371" s="359"/>
      <c r="AC6371" s="359"/>
      <c r="AD6371" s="359"/>
      <c r="AE6371" s="359"/>
      <c r="AF6371" s="359"/>
      <c r="AG6371" s="359"/>
      <c r="AH6371" s="359"/>
    </row>
    <row r="6372" spans="28:34" x14ac:dyDescent="0.2">
      <c r="AB6372" s="359"/>
      <c r="AC6372" s="359"/>
      <c r="AD6372" s="359"/>
      <c r="AE6372" s="359"/>
      <c r="AF6372" s="359"/>
      <c r="AG6372" s="359"/>
      <c r="AH6372" s="359"/>
    </row>
    <row r="6373" spans="28:34" x14ac:dyDescent="0.2">
      <c r="AB6373" s="359"/>
      <c r="AC6373" s="359"/>
      <c r="AD6373" s="359"/>
      <c r="AE6373" s="359"/>
      <c r="AF6373" s="359"/>
      <c r="AG6373" s="359"/>
      <c r="AH6373" s="359"/>
    </row>
    <row r="6374" spans="28:34" x14ac:dyDescent="0.2">
      <c r="AB6374" s="359"/>
      <c r="AC6374" s="359"/>
      <c r="AD6374" s="359"/>
      <c r="AE6374" s="359"/>
      <c r="AF6374" s="359"/>
      <c r="AG6374" s="359"/>
      <c r="AH6374" s="359"/>
    </row>
    <row r="6375" spans="28:34" x14ac:dyDescent="0.2">
      <c r="AB6375" s="359"/>
      <c r="AC6375" s="359"/>
      <c r="AD6375" s="359"/>
      <c r="AE6375" s="359"/>
      <c r="AF6375" s="359"/>
      <c r="AG6375" s="359"/>
      <c r="AH6375" s="359"/>
    </row>
    <row r="6376" spans="28:34" x14ac:dyDescent="0.2">
      <c r="AB6376" s="359"/>
      <c r="AC6376" s="359"/>
      <c r="AD6376" s="359"/>
      <c r="AE6376" s="359"/>
      <c r="AF6376" s="359"/>
      <c r="AG6376" s="359"/>
      <c r="AH6376" s="359"/>
    </row>
    <row r="6377" spans="28:34" x14ac:dyDescent="0.2">
      <c r="AB6377" s="359"/>
      <c r="AC6377" s="359"/>
      <c r="AD6377" s="359"/>
      <c r="AE6377" s="359"/>
      <c r="AF6377" s="359"/>
      <c r="AG6377" s="359"/>
      <c r="AH6377" s="359"/>
    </row>
    <row r="6378" spans="28:34" x14ac:dyDescent="0.2">
      <c r="AB6378" s="359"/>
      <c r="AC6378" s="359"/>
      <c r="AD6378" s="359"/>
      <c r="AE6378" s="359"/>
      <c r="AF6378" s="359"/>
      <c r="AG6378" s="359"/>
      <c r="AH6378" s="359"/>
    </row>
    <row r="6379" spans="28:34" x14ac:dyDescent="0.2">
      <c r="AB6379" s="359"/>
      <c r="AC6379" s="359"/>
      <c r="AD6379" s="359"/>
      <c r="AE6379" s="359"/>
      <c r="AF6379" s="359"/>
      <c r="AG6379" s="359"/>
      <c r="AH6379" s="359"/>
    </row>
    <row r="6380" spans="28:34" x14ac:dyDescent="0.2">
      <c r="AB6380" s="359"/>
      <c r="AC6380" s="359"/>
      <c r="AD6380" s="359"/>
      <c r="AE6380" s="359"/>
      <c r="AF6380" s="359"/>
      <c r="AG6380" s="359"/>
      <c r="AH6380" s="359"/>
    </row>
    <row r="6381" spans="28:34" x14ac:dyDescent="0.2">
      <c r="AB6381" s="359"/>
      <c r="AC6381" s="359"/>
      <c r="AD6381" s="359"/>
      <c r="AE6381" s="359"/>
      <c r="AF6381" s="359"/>
      <c r="AG6381" s="359"/>
      <c r="AH6381" s="359"/>
    </row>
    <row r="6382" spans="28:34" x14ac:dyDescent="0.2">
      <c r="AB6382" s="359"/>
      <c r="AC6382" s="359"/>
      <c r="AD6382" s="359"/>
      <c r="AE6382" s="359"/>
      <c r="AF6382" s="359"/>
      <c r="AG6382" s="359"/>
      <c r="AH6382" s="359"/>
    </row>
    <row r="6383" spans="28:34" x14ac:dyDescent="0.2">
      <c r="AB6383" s="359"/>
      <c r="AC6383" s="359"/>
      <c r="AD6383" s="359"/>
      <c r="AE6383" s="359"/>
      <c r="AF6383" s="359"/>
      <c r="AG6383" s="359"/>
      <c r="AH6383" s="359"/>
    </row>
    <row r="6384" spans="28:34" x14ac:dyDescent="0.2">
      <c r="AB6384" s="359"/>
      <c r="AC6384" s="359"/>
      <c r="AD6384" s="359"/>
      <c r="AE6384" s="359"/>
      <c r="AF6384" s="359"/>
      <c r="AG6384" s="359"/>
      <c r="AH6384" s="359"/>
    </row>
    <row r="6385" spans="28:34" x14ac:dyDescent="0.2">
      <c r="AB6385" s="359"/>
      <c r="AC6385" s="359"/>
      <c r="AD6385" s="359"/>
      <c r="AE6385" s="359"/>
      <c r="AF6385" s="359"/>
      <c r="AG6385" s="359"/>
      <c r="AH6385" s="359"/>
    </row>
    <row r="6386" spans="28:34" x14ac:dyDescent="0.2">
      <c r="AB6386" s="359"/>
      <c r="AC6386" s="359"/>
      <c r="AD6386" s="359"/>
      <c r="AE6386" s="359"/>
      <c r="AF6386" s="359"/>
      <c r="AG6386" s="359"/>
      <c r="AH6386" s="359"/>
    </row>
    <row r="6387" spans="28:34" x14ac:dyDescent="0.2">
      <c r="AB6387" s="359"/>
      <c r="AC6387" s="359"/>
      <c r="AD6387" s="359"/>
      <c r="AE6387" s="359"/>
      <c r="AF6387" s="359"/>
      <c r="AG6387" s="359"/>
      <c r="AH6387" s="359"/>
    </row>
    <row r="6388" spans="28:34" x14ac:dyDescent="0.2">
      <c r="AB6388" s="359"/>
      <c r="AC6388" s="359"/>
      <c r="AD6388" s="359"/>
      <c r="AE6388" s="359"/>
      <c r="AF6388" s="359"/>
      <c r="AG6388" s="359"/>
      <c r="AH6388" s="359"/>
    </row>
    <row r="6389" spans="28:34" x14ac:dyDescent="0.2">
      <c r="AB6389" s="359"/>
      <c r="AC6389" s="359"/>
      <c r="AD6389" s="359"/>
      <c r="AE6389" s="359"/>
      <c r="AF6389" s="359"/>
      <c r="AG6389" s="359"/>
      <c r="AH6389" s="359"/>
    </row>
    <row r="6390" spans="28:34" x14ac:dyDescent="0.2">
      <c r="AB6390" s="359"/>
      <c r="AC6390" s="359"/>
      <c r="AD6390" s="359"/>
      <c r="AE6390" s="359"/>
      <c r="AF6390" s="359"/>
      <c r="AG6390" s="359"/>
      <c r="AH6390" s="359"/>
    </row>
    <row r="6391" spans="28:34" x14ac:dyDescent="0.2">
      <c r="AB6391" s="359"/>
      <c r="AC6391" s="359"/>
      <c r="AD6391" s="359"/>
      <c r="AE6391" s="359"/>
      <c r="AF6391" s="359"/>
      <c r="AG6391" s="359"/>
      <c r="AH6391" s="359"/>
    </row>
    <row r="6392" spans="28:34" x14ac:dyDescent="0.2">
      <c r="AB6392" s="359"/>
      <c r="AC6392" s="359"/>
      <c r="AD6392" s="359"/>
      <c r="AE6392" s="359"/>
      <c r="AF6392" s="359"/>
      <c r="AG6392" s="359"/>
      <c r="AH6392" s="359"/>
    </row>
    <row r="6393" spans="28:34" x14ac:dyDescent="0.2">
      <c r="AB6393" s="359"/>
      <c r="AC6393" s="359"/>
      <c r="AD6393" s="359"/>
      <c r="AE6393" s="359"/>
      <c r="AF6393" s="359"/>
      <c r="AG6393" s="359"/>
      <c r="AH6393" s="359"/>
    </row>
    <row r="6394" spans="28:34" x14ac:dyDescent="0.2">
      <c r="AB6394" s="359"/>
      <c r="AC6394" s="359"/>
      <c r="AD6394" s="359"/>
      <c r="AE6394" s="359"/>
      <c r="AF6394" s="359"/>
      <c r="AG6394" s="359"/>
      <c r="AH6394" s="359"/>
    </row>
    <row r="6395" spans="28:34" x14ac:dyDescent="0.2">
      <c r="AB6395" s="359"/>
      <c r="AC6395" s="359"/>
      <c r="AD6395" s="359"/>
      <c r="AE6395" s="359"/>
      <c r="AF6395" s="359"/>
      <c r="AG6395" s="359"/>
      <c r="AH6395" s="359"/>
    </row>
    <row r="6396" spans="28:34" x14ac:dyDescent="0.2">
      <c r="AB6396" s="359"/>
      <c r="AC6396" s="359"/>
      <c r="AD6396" s="359"/>
      <c r="AE6396" s="359"/>
      <c r="AF6396" s="359"/>
      <c r="AG6396" s="359"/>
      <c r="AH6396" s="359"/>
    </row>
    <row r="6397" spans="28:34" x14ac:dyDescent="0.2">
      <c r="AB6397" s="359"/>
      <c r="AC6397" s="359"/>
      <c r="AD6397" s="359"/>
      <c r="AE6397" s="359"/>
      <c r="AF6397" s="359"/>
      <c r="AG6397" s="359"/>
      <c r="AH6397" s="359"/>
    </row>
    <row r="6398" spans="28:34" x14ac:dyDescent="0.2">
      <c r="AB6398" s="359"/>
      <c r="AC6398" s="359"/>
      <c r="AD6398" s="359"/>
      <c r="AE6398" s="359"/>
      <c r="AF6398" s="359"/>
      <c r="AG6398" s="359"/>
      <c r="AH6398" s="359"/>
    </row>
    <row r="6399" spans="28:34" x14ac:dyDescent="0.2">
      <c r="AB6399" s="359"/>
      <c r="AC6399" s="359"/>
      <c r="AD6399" s="359"/>
      <c r="AE6399" s="359"/>
      <c r="AF6399" s="359"/>
      <c r="AG6399" s="359"/>
      <c r="AH6399" s="359"/>
    </row>
    <row r="6400" spans="28:34" x14ac:dyDescent="0.2">
      <c r="AB6400" s="359"/>
      <c r="AC6400" s="359"/>
      <c r="AD6400" s="359"/>
      <c r="AE6400" s="359"/>
      <c r="AF6400" s="359"/>
      <c r="AG6400" s="359"/>
      <c r="AH6400" s="359"/>
    </row>
    <row r="6401" spans="28:34" x14ac:dyDescent="0.2">
      <c r="AB6401" s="359"/>
      <c r="AC6401" s="359"/>
      <c r="AD6401" s="359"/>
      <c r="AE6401" s="359"/>
      <c r="AF6401" s="359"/>
      <c r="AG6401" s="359"/>
      <c r="AH6401" s="359"/>
    </row>
    <row r="6402" spans="28:34" x14ac:dyDescent="0.2">
      <c r="AB6402" s="359"/>
      <c r="AC6402" s="359"/>
      <c r="AD6402" s="359"/>
      <c r="AE6402" s="359"/>
      <c r="AF6402" s="359"/>
      <c r="AG6402" s="359"/>
      <c r="AH6402" s="359"/>
    </row>
    <row r="6403" spans="28:34" x14ac:dyDescent="0.2">
      <c r="AB6403" s="359"/>
      <c r="AC6403" s="359"/>
      <c r="AD6403" s="359"/>
      <c r="AE6403" s="359"/>
      <c r="AF6403" s="359"/>
      <c r="AG6403" s="359"/>
      <c r="AH6403" s="359"/>
    </row>
    <row r="6404" spans="28:34" x14ac:dyDescent="0.2">
      <c r="AB6404" s="359"/>
      <c r="AC6404" s="359"/>
      <c r="AD6404" s="359"/>
      <c r="AE6404" s="359"/>
      <c r="AF6404" s="359"/>
      <c r="AG6404" s="359"/>
      <c r="AH6404" s="359"/>
    </row>
    <row r="6405" spans="28:34" x14ac:dyDescent="0.2">
      <c r="AB6405" s="359"/>
      <c r="AC6405" s="359"/>
      <c r="AD6405" s="359"/>
      <c r="AE6405" s="359"/>
      <c r="AF6405" s="359"/>
      <c r="AG6405" s="359"/>
      <c r="AH6405" s="359"/>
    </row>
    <row r="6406" spans="28:34" x14ac:dyDescent="0.2">
      <c r="AB6406" s="359"/>
      <c r="AC6406" s="359"/>
      <c r="AD6406" s="359"/>
      <c r="AE6406" s="359"/>
      <c r="AF6406" s="359"/>
      <c r="AG6406" s="359"/>
      <c r="AH6406" s="359"/>
    </row>
    <row r="6407" spans="28:34" x14ac:dyDescent="0.2">
      <c r="AB6407" s="359"/>
      <c r="AC6407" s="359"/>
      <c r="AD6407" s="359"/>
      <c r="AE6407" s="359"/>
      <c r="AF6407" s="359"/>
      <c r="AG6407" s="359"/>
      <c r="AH6407" s="359"/>
    </row>
    <row r="6408" spans="28:34" x14ac:dyDescent="0.2">
      <c r="AB6408" s="359"/>
      <c r="AC6408" s="359"/>
      <c r="AD6408" s="359"/>
      <c r="AE6408" s="359"/>
      <c r="AF6408" s="359"/>
      <c r="AG6408" s="359"/>
      <c r="AH6408" s="359"/>
    </row>
    <row r="6409" spans="28:34" x14ac:dyDescent="0.2">
      <c r="AB6409" s="359"/>
      <c r="AC6409" s="359"/>
      <c r="AD6409" s="359"/>
      <c r="AE6409" s="359"/>
      <c r="AF6409" s="359"/>
      <c r="AG6409" s="359"/>
      <c r="AH6409" s="359"/>
    </row>
    <row r="6410" spans="28:34" x14ac:dyDescent="0.2">
      <c r="AB6410" s="359"/>
      <c r="AC6410" s="359"/>
      <c r="AD6410" s="359"/>
      <c r="AE6410" s="359"/>
      <c r="AF6410" s="359"/>
      <c r="AG6410" s="359"/>
      <c r="AH6410" s="359"/>
    </row>
    <row r="6411" spans="28:34" x14ac:dyDescent="0.2">
      <c r="AB6411" s="359"/>
      <c r="AC6411" s="359"/>
      <c r="AD6411" s="359"/>
      <c r="AE6411" s="359"/>
      <c r="AF6411" s="359"/>
      <c r="AG6411" s="359"/>
      <c r="AH6411" s="359"/>
    </row>
    <row r="6412" spans="28:34" x14ac:dyDescent="0.2">
      <c r="AB6412" s="359"/>
      <c r="AC6412" s="359"/>
      <c r="AD6412" s="359"/>
      <c r="AE6412" s="359"/>
      <c r="AF6412" s="359"/>
      <c r="AG6412" s="359"/>
      <c r="AH6412" s="359"/>
    </row>
    <row r="6413" spans="28:34" x14ac:dyDescent="0.2">
      <c r="AB6413" s="359"/>
      <c r="AC6413" s="359"/>
      <c r="AD6413" s="359"/>
      <c r="AE6413" s="359"/>
      <c r="AF6413" s="359"/>
      <c r="AG6413" s="359"/>
      <c r="AH6413" s="359"/>
    </row>
    <row r="6414" spans="28:34" x14ac:dyDescent="0.2">
      <c r="AB6414" s="359"/>
      <c r="AC6414" s="359"/>
      <c r="AD6414" s="359"/>
      <c r="AE6414" s="359"/>
      <c r="AF6414" s="359"/>
      <c r="AG6414" s="359"/>
      <c r="AH6414" s="359"/>
    </row>
    <row r="6415" spans="28:34" x14ac:dyDescent="0.2">
      <c r="AB6415" s="359"/>
      <c r="AC6415" s="359"/>
      <c r="AD6415" s="359"/>
      <c r="AE6415" s="359"/>
      <c r="AF6415" s="359"/>
      <c r="AG6415" s="359"/>
      <c r="AH6415" s="359"/>
    </row>
    <row r="6416" spans="28:34" x14ac:dyDescent="0.2">
      <c r="AB6416" s="359"/>
      <c r="AC6416" s="359"/>
      <c r="AD6416" s="359"/>
      <c r="AE6416" s="359"/>
      <c r="AF6416" s="359"/>
      <c r="AG6416" s="359"/>
      <c r="AH6416" s="359"/>
    </row>
    <row r="6417" spans="28:34" x14ac:dyDescent="0.2">
      <c r="AB6417" s="359"/>
      <c r="AC6417" s="359"/>
      <c r="AD6417" s="359"/>
      <c r="AE6417" s="359"/>
      <c r="AF6417" s="359"/>
      <c r="AG6417" s="359"/>
      <c r="AH6417" s="359"/>
    </row>
    <row r="6418" spans="28:34" x14ac:dyDescent="0.2">
      <c r="AB6418" s="359"/>
      <c r="AC6418" s="359"/>
      <c r="AD6418" s="359"/>
      <c r="AE6418" s="359"/>
      <c r="AF6418" s="359"/>
      <c r="AG6418" s="359"/>
      <c r="AH6418" s="359"/>
    </row>
    <row r="6419" spans="28:34" x14ac:dyDescent="0.2">
      <c r="AB6419" s="359"/>
      <c r="AC6419" s="359"/>
      <c r="AD6419" s="359"/>
      <c r="AE6419" s="359"/>
      <c r="AF6419" s="359"/>
      <c r="AG6419" s="359"/>
      <c r="AH6419" s="359"/>
    </row>
    <row r="6420" spans="28:34" x14ac:dyDescent="0.2">
      <c r="AB6420" s="359"/>
      <c r="AC6420" s="359"/>
      <c r="AD6420" s="359"/>
      <c r="AE6420" s="359"/>
      <c r="AF6420" s="359"/>
      <c r="AG6420" s="359"/>
      <c r="AH6420" s="359"/>
    </row>
    <row r="6421" spans="28:34" x14ac:dyDescent="0.2">
      <c r="AB6421" s="359"/>
      <c r="AC6421" s="359"/>
      <c r="AD6421" s="359"/>
      <c r="AE6421" s="359"/>
      <c r="AF6421" s="359"/>
      <c r="AG6421" s="359"/>
      <c r="AH6421" s="359"/>
    </row>
    <row r="6422" spans="28:34" x14ac:dyDescent="0.2">
      <c r="AB6422" s="359"/>
      <c r="AC6422" s="359"/>
      <c r="AD6422" s="359"/>
      <c r="AE6422" s="359"/>
      <c r="AF6422" s="359"/>
      <c r="AG6422" s="359"/>
      <c r="AH6422" s="359"/>
    </row>
    <row r="6423" spans="28:34" x14ac:dyDescent="0.2">
      <c r="AB6423" s="359"/>
      <c r="AC6423" s="359"/>
      <c r="AD6423" s="359"/>
      <c r="AE6423" s="359"/>
      <c r="AF6423" s="359"/>
      <c r="AG6423" s="359"/>
      <c r="AH6423" s="359"/>
    </row>
    <row r="6424" spans="28:34" x14ac:dyDescent="0.2">
      <c r="AB6424" s="359"/>
      <c r="AC6424" s="359"/>
      <c r="AD6424" s="359"/>
      <c r="AE6424" s="359"/>
      <c r="AF6424" s="359"/>
      <c r="AG6424" s="359"/>
      <c r="AH6424" s="359"/>
    </row>
    <row r="6425" spans="28:34" x14ac:dyDescent="0.2">
      <c r="AB6425" s="359"/>
      <c r="AC6425" s="359"/>
      <c r="AD6425" s="359"/>
      <c r="AE6425" s="359"/>
      <c r="AF6425" s="359"/>
      <c r="AG6425" s="359"/>
      <c r="AH6425" s="359"/>
    </row>
    <row r="6426" spans="28:34" x14ac:dyDescent="0.2">
      <c r="AB6426" s="359"/>
      <c r="AC6426" s="359"/>
      <c r="AD6426" s="359"/>
      <c r="AE6426" s="359"/>
      <c r="AF6426" s="359"/>
      <c r="AG6426" s="359"/>
      <c r="AH6426" s="359"/>
    </row>
    <row r="6427" spans="28:34" x14ac:dyDescent="0.2">
      <c r="AB6427" s="359"/>
      <c r="AC6427" s="359"/>
      <c r="AD6427" s="359"/>
      <c r="AE6427" s="359"/>
      <c r="AF6427" s="359"/>
      <c r="AG6427" s="359"/>
      <c r="AH6427" s="359"/>
    </row>
    <row r="6428" spans="28:34" x14ac:dyDescent="0.2">
      <c r="AB6428" s="359"/>
      <c r="AC6428" s="359"/>
      <c r="AD6428" s="359"/>
      <c r="AE6428" s="359"/>
      <c r="AF6428" s="359"/>
      <c r="AG6428" s="359"/>
      <c r="AH6428" s="359"/>
    </row>
    <row r="6429" spans="28:34" x14ac:dyDescent="0.2">
      <c r="AB6429" s="359"/>
      <c r="AC6429" s="359"/>
      <c r="AD6429" s="359"/>
      <c r="AE6429" s="359"/>
      <c r="AF6429" s="359"/>
      <c r="AG6429" s="359"/>
      <c r="AH6429" s="359"/>
    </row>
    <row r="6430" spans="28:34" x14ac:dyDescent="0.2">
      <c r="AB6430" s="359"/>
      <c r="AC6430" s="359"/>
      <c r="AD6430" s="359"/>
      <c r="AE6430" s="359"/>
      <c r="AF6430" s="359"/>
      <c r="AG6430" s="359"/>
      <c r="AH6430" s="359"/>
    </row>
    <row r="6431" spans="28:34" x14ac:dyDescent="0.2">
      <c r="AB6431" s="359"/>
      <c r="AC6431" s="359"/>
      <c r="AD6431" s="359"/>
      <c r="AE6431" s="359"/>
      <c r="AF6431" s="359"/>
      <c r="AG6431" s="359"/>
      <c r="AH6431" s="359"/>
    </row>
    <row r="6432" spans="28:34" x14ac:dyDescent="0.2">
      <c r="AB6432" s="359"/>
      <c r="AC6432" s="359"/>
      <c r="AD6432" s="359"/>
      <c r="AE6432" s="359"/>
      <c r="AF6432" s="359"/>
      <c r="AG6432" s="359"/>
      <c r="AH6432" s="359"/>
    </row>
    <row r="6433" spans="28:34" x14ac:dyDescent="0.2">
      <c r="AB6433" s="359"/>
      <c r="AC6433" s="359"/>
      <c r="AD6433" s="359"/>
      <c r="AE6433" s="359"/>
      <c r="AF6433" s="359"/>
      <c r="AG6433" s="359"/>
      <c r="AH6433" s="359"/>
    </row>
    <row r="6434" spans="28:34" x14ac:dyDescent="0.2">
      <c r="AB6434" s="359"/>
      <c r="AC6434" s="359"/>
      <c r="AD6434" s="359"/>
      <c r="AE6434" s="359"/>
      <c r="AF6434" s="359"/>
      <c r="AG6434" s="359"/>
      <c r="AH6434" s="359"/>
    </row>
    <row r="6435" spans="28:34" x14ac:dyDescent="0.2">
      <c r="AB6435" s="359"/>
      <c r="AC6435" s="359"/>
      <c r="AD6435" s="359"/>
      <c r="AE6435" s="359"/>
      <c r="AF6435" s="359"/>
      <c r="AG6435" s="359"/>
      <c r="AH6435" s="359"/>
    </row>
    <row r="6436" spans="28:34" x14ac:dyDescent="0.2">
      <c r="AB6436" s="359"/>
      <c r="AC6436" s="359"/>
      <c r="AD6436" s="359"/>
      <c r="AE6436" s="359"/>
      <c r="AF6436" s="359"/>
      <c r="AG6436" s="359"/>
      <c r="AH6436" s="359"/>
    </row>
    <row r="6437" spans="28:34" x14ac:dyDescent="0.2">
      <c r="AB6437" s="359"/>
      <c r="AC6437" s="359"/>
      <c r="AD6437" s="359"/>
      <c r="AE6437" s="359"/>
      <c r="AF6437" s="359"/>
      <c r="AG6437" s="359"/>
      <c r="AH6437" s="359"/>
    </row>
    <row r="6438" spans="28:34" x14ac:dyDescent="0.2">
      <c r="AB6438" s="359"/>
      <c r="AC6438" s="359"/>
      <c r="AD6438" s="359"/>
      <c r="AE6438" s="359"/>
      <c r="AF6438" s="359"/>
      <c r="AG6438" s="359"/>
      <c r="AH6438" s="359"/>
    </row>
    <row r="6439" spans="28:34" x14ac:dyDescent="0.2">
      <c r="AB6439" s="359"/>
      <c r="AC6439" s="359"/>
      <c r="AD6439" s="359"/>
      <c r="AE6439" s="359"/>
      <c r="AF6439" s="359"/>
      <c r="AG6439" s="359"/>
      <c r="AH6439" s="359"/>
    </row>
    <row r="6440" spans="28:34" x14ac:dyDescent="0.2">
      <c r="AB6440" s="359"/>
      <c r="AC6440" s="359"/>
      <c r="AD6440" s="359"/>
      <c r="AE6440" s="359"/>
      <c r="AF6440" s="359"/>
      <c r="AG6440" s="359"/>
      <c r="AH6440" s="359"/>
    </row>
    <row r="6441" spans="28:34" x14ac:dyDescent="0.2">
      <c r="AB6441" s="359"/>
      <c r="AC6441" s="359"/>
      <c r="AD6441" s="359"/>
      <c r="AE6441" s="359"/>
      <c r="AF6441" s="359"/>
      <c r="AG6441" s="359"/>
      <c r="AH6441" s="359"/>
    </row>
    <row r="6442" spans="28:34" x14ac:dyDescent="0.2">
      <c r="AB6442" s="359"/>
      <c r="AC6442" s="359"/>
      <c r="AD6442" s="359"/>
      <c r="AE6442" s="359"/>
      <c r="AF6442" s="359"/>
      <c r="AG6442" s="359"/>
      <c r="AH6442" s="359"/>
    </row>
    <row r="6443" spans="28:34" x14ac:dyDescent="0.2">
      <c r="AB6443" s="359"/>
      <c r="AC6443" s="359"/>
      <c r="AD6443" s="359"/>
      <c r="AE6443" s="359"/>
      <c r="AF6443" s="359"/>
      <c r="AG6443" s="359"/>
      <c r="AH6443" s="359"/>
    </row>
    <row r="6444" spans="28:34" x14ac:dyDescent="0.2">
      <c r="AB6444" s="359"/>
      <c r="AC6444" s="359"/>
      <c r="AD6444" s="359"/>
      <c r="AE6444" s="359"/>
      <c r="AF6444" s="359"/>
      <c r="AG6444" s="359"/>
      <c r="AH6444" s="359"/>
    </row>
    <row r="6445" spans="28:34" x14ac:dyDescent="0.2">
      <c r="AB6445" s="359"/>
      <c r="AC6445" s="359"/>
      <c r="AD6445" s="359"/>
      <c r="AE6445" s="359"/>
      <c r="AF6445" s="359"/>
      <c r="AG6445" s="359"/>
      <c r="AH6445" s="359"/>
    </row>
    <row r="6446" spans="28:34" x14ac:dyDescent="0.2">
      <c r="AB6446" s="359"/>
      <c r="AC6446" s="359"/>
      <c r="AD6446" s="359"/>
      <c r="AE6446" s="359"/>
      <c r="AF6446" s="359"/>
      <c r="AG6446" s="359"/>
      <c r="AH6446" s="359"/>
    </row>
    <row r="6447" spans="28:34" x14ac:dyDescent="0.2">
      <c r="AB6447" s="359"/>
      <c r="AC6447" s="359"/>
      <c r="AD6447" s="359"/>
      <c r="AE6447" s="359"/>
      <c r="AF6447" s="359"/>
      <c r="AG6447" s="359"/>
      <c r="AH6447" s="359"/>
    </row>
    <row r="6448" spans="28:34" x14ac:dyDescent="0.2">
      <c r="AB6448" s="359"/>
      <c r="AC6448" s="359"/>
      <c r="AD6448" s="359"/>
      <c r="AE6448" s="359"/>
      <c r="AF6448" s="359"/>
      <c r="AG6448" s="359"/>
      <c r="AH6448" s="359"/>
    </row>
    <row r="6449" spans="28:34" x14ac:dyDescent="0.2">
      <c r="AB6449" s="359"/>
      <c r="AC6449" s="359"/>
      <c r="AD6449" s="359"/>
      <c r="AE6449" s="359"/>
      <c r="AF6449" s="359"/>
      <c r="AG6449" s="359"/>
      <c r="AH6449" s="359"/>
    </row>
    <row r="6450" spans="28:34" x14ac:dyDescent="0.2">
      <c r="AB6450" s="359"/>
      <c r="AC6450" s="359"/>
      <c r="AD6450" s="359"/>
      <c r="AE6450" s="359"/>
      <c r="AF6450" s="359"/>
      <c r="AG6450" s="359"/>
      <c r="AH6450" s="359"/>
    </row>
    <row r="6451" spans="28:34" x14ac:dyDescent="0.2">
      <c r="AB6451" s="359"/>
      <c r="AC6451" s="359"/>
      <c r="AD6451" s="359"/>
      <c r="AE6451" s="359"/>
      <c r="AF6451" s="359"/>
      <c r="AG6451" s="359"/>
      <c r="AH6451" s="359"/>
    </row>
    <row r="6452" spans="28:34" x14ac:dyDescent="0.2">
      <c r="AB6452" s="359"/>
      <c r="AC6452" s="359"/>
      <c r="AD6452" s="359"/>
      <c r="AE6452" s="359"/>
      <c r="AF6452" s="359"/>
      <c r="AG6452" s="359"/>
      <c r="AH6452" s="359"/>
    </row>
    <row r="6453" spans="28:34" x14ac:dyDescent="0.2">
      <c r="AB6453" s="359"/>
      <c r="AC6453" s="359"/>
      <c r="AD6453" s="359"/>
      <c r="AE6453" s="359"/>
      <c r="AF6453" s="359"/>
      <c r="AG6453" s="359"/>
      <c r="AH6453" s="359"/>
    </row>
    <row r="6454" spans="28:34" x14ac:dyDescent="0.2">
      <c r="AB6454" s="359"/>
      <c r="AC6454" s="359"/>
      <c r="AD6454" s="359"/>
      <c r="AE6454" s="359"/>
      <c r="AF6454" s="359"/>
      <c r="AG6454" s="359"/>
      <c r="AH6454" s="359"/>
    </row>
    <row r="6455" spans="28:34" x14ac:dyDescent="0.2">
      <c r="AB6455" s="359"/>
      <c r="AC6455" s="359"/>
      <c r="AD6455" s="359"/>
      <c r="AE6455" s="359"/>
      <c r="AF6455" s="359"/>
      <c r="AG6455" s="359"/>
      <c r="AH6455" s="359"/>
    </row>
    <row r="6456" spans="28:34" x14ac:dyDescent="0.2">
      <c r="AB6456" s="359"/>
      <c r="AC6456" s="359"/>
      <c r="AD6456" s="359"/>
      <c r="AE6456" s="359"/>
      <c r="AF6456" s="359"/>
      <c r="AG6456" s="359"/>
      <c r="AH6456" s="359"/>
    </row>
    <row r="6457" spans="28:34" x14ac:dyDescent="0.2">
      <c r="AB6457" s="359"/>
      <c r="AC6457" s="359"/>
      <c r="AD6457" s="359"/>
      <c r="AE6457" s="359"/>
      <c r="AF6457" s="359"/>
      <c r="AG6457" s="359"/>
      <c r="AH6457" s="359"/>
    </row>
    <row r="6458" spans="28:34" x14ac:dyDescent="0.2">
      <c r="AB6458" s="359"/>
      <c r="AC6458" s="359"/>
      <c r="AD6458" s="359"/>
      <c r="AE6458" s="359"/>
      <c r="AF6458" s="359"/>
      <c r="AG6458" s="359"/>
      <c r="AH6458" s="359"/>
    </row>
    <row r="6459" spans="28:34" x14ac:dyDescent="0.2">
      <c r="AB6459" s="359"/>
      <c r="AC6459" s="359"/>
      <c r="AD6459" s="359"/>
      <c r="AE6459" s="359"/>
      <c r="AF6459" s="359"/>
      <c r="AG6459" s="359"/>
      <c r="AH6459" s="359"/>
    </row>
    <row r="6460" spans="28:34" x14ac:dyDescent="0.2">
      <c r="AB6460" s="359"/>
      <c r="AC6460" s="359"/>
      <c r="AD6460" s="359"/>
      <c r="AE6460" s="359"/>
      <c r="AF6460" s="359"/>
      <c r="AG6460" s="359"/>
      <c r="AH6460" s="359"/>
    </row>
    <row r="6461" spans="28:34" x14ac:dyDescent="0.2">
      <c r="AB6461" s="359"/>
      <c r="AC6461" s="359"/>
      <c r="AD6461" s="359"/>
      <c r="AE6461" s="359"/>
      <c r="AF6461" s="359"/>
      <c r="AG6461" s="359"/>
      <c r="AH6461" s="359"/>
    </row>
    <row r="6462" spans="28:34" x14ac:dyDescent="0.2">
      <c r="AB6462" s="359"/>
      <c r="AC6462" s="359"/>
      <c r="AD6462" s="359"/>
      <c r="AE6462" s="359"/>
      <c r="AF6462" s="359"/>
      <c r="AG6462" s="359"/>
      <c r="AH6462" s="359"/>
    </row>
    <row r="6463" spans="28:34" x14ac:dyDescent="0.2">
      <c r="AB6463" s="359"/>
      <c r="AC6463" s="359"/>
      <c r="AD6463" s="359"/>
      <c r="AE6463" s="359"/>
      <c r="AF6463" s="359"/>
      <c r="AG6463" s="359"/>
      <c r="AH6463" s="359"/>
    </row>
    <row r="6464" spans="28:34" x14ac:dyDescent="0.2">
      <c r="AB6464" s="359"/>
      <c r="AC6464" s="359"/>
      <c r="AD6464" s="359"/>
      <c r="AE6464" s="359"/>
      <c r="AF6464" s="359"/>
      <c r="AG6464" s="359"/>
      <c r="AH6464" s="359"/>
    </row>
    <row r="6465" spans="28:34" x14ac:dyDescent="0.2">
      <c r="AB6465" s="359"/>
      <c r="AC6465" s="359"/>
      <c r="AD6465" s="359"/>
      <c r="AE6465" s="359"/>
      <c r="AF6465" s="359"/>
      <c r="AG6465" s="359"/>
      <c r="AH6465" s="359"/>
    </row>
    <row r="6466" spans="28:34" x14ac:dyDescent="0.2">
      <c r="AB6466" s="359"/>
      <c r="AC6466" s="359"/>
      <c r="AD6466" s="359"/>
      <c r="AE6466" s="359"/>
      <c r="AF6466" s="359"/>
      <c r="AG6466" s="359"/>
      <c r="AH6466" s="359"/>
    </row>
    <row r="6467" spans="28:34" x14ac:dyDescent="0.2">
      <c r="AB6467" s="359"/>
      <c r="AC6467" s="359"/>
      <c r="AD6467" s="359"/>
      <c r="AE6467" s="359"/>
      <c r="AF6467" s="359"/>
      <c r="AG6467" s="359"/>
      <c r="AH6467" s="359"/>
    </row>
    <row r="6468" spans="28:34" x14ac:dyDescent="0.2">
      <c r="AB6468" s="359"/>
      <c r="AC6468" s="359"/>
      <c r="AD6468" s="359"/>
      <c r="AE6468" s="359"/>
      <c r="AF6468" s="359"/>
      <c r="AG6468" s="359"/>
      <c r="AH6468" s="359"/>
    </row>
    <row r="6469" spans="28:34" x14ac:dyDescent="0.2">
      <c r="AB6469" s="359"/>
      <c r="AC6469" s="359"/>
      <c r="AD6469" s="359"/>
      <c r="AE6469" s="359"/>
      <c r="AF6469" s="359"/>
      <c r="AG6469" s="359"/>
      <c r="AH6469" s="359"/>
    </row>
    <row r="6470" spans="28:34" x14ac:dyDescent="0.2">
      <c r="AB6470" s="359"/>
      <c r="AC6470" s="359"/>
      <c r="AD6470" s="359"/>
      <c r="AE6470" s="359"/>
      <c r="AF6470" s="359"/>
      <c r="AG6470" s="359"/>
      <c r="AH6470" s="359"/>
    </row>
    <row r="6471" spans="28:34" x14ac:dyDescent="0.2">
      <c r="AB6471" s="359"/>
      <c r="AC6471" s="359"/>
      <c r="AD6471" s="359"/>
      <c r="AE6471" s="359"/>
      <c r="AF6471" s="359"/>
      <c r="AG6471" s="359"/>
      <c r="AH6471" s="359"/>
    </row>
    <row r="6472" spans="28:34" x14ac:dyDescent="0.2">
      <c r="AB6472" s="359"/>
      <c r="AC6472" s="359"/>
      <c r="AD6472" s="359"/>
      <c r="AE6472" s="359"/>
      <c r="AF6472" s="359"/>
      <c r="AG6472" s="359"/>
      <c r="AH6472" s="359"/>
    </row>
    <row r="6473" spans="28:34" x14ac:dyDescent="0.2">
      <c r="AB6473" s="359"/>
      <c r="AC6473" s="359"/>
      <c r="AD6473" s="359"/>
      <c r="AE6473" s="359"/>
      <c r="AF6473" s="359"/>
      <c r="AG6473" s="359"/>
      <c r="AH6473" s="359"/>
    </row>
    <row r="6474" spans="28:34" x14ac:dyDescent="0.2">
      <c r="AB6474" s="359"/>
      <c r="AC6474" s="359"/>
      <c r="AD6474" s="359"/>
      <c r="AE6474" s="359"/>
      <c r="AF6474" s="359"/>
      <c r="AG6474" s="359"/>
      <c r="AH6474" s="359"/>
    </row>
    <row r="6475" spans="28:34" x14ac:dyDescent="0.2">
      <c r="AB6475" s="359"/>
      <c r="AC6475" s="359"/>
      <c r="AD6475" s="359"/>
      <c r="AE6475" s="359"/>
      <c r="AF6475" s="359"/>
      <c r="AG6475" s="359"/>
      <c r="AH6475" s="359"/>
    </row>
    <row r="6476" spans="28:34" x14ac:dyDescent="0.2">
      <c r="AB6476" s="359"/>
      <c r="AC6476" s="359"/>
      <c r="AD6476" s="359"/>
      <c r="AE6476" s="359"/>
      <c r="AF6476" s="359"/>
      <c r="AG6476" s="359"/>
      <c r="AH6476" s="359"/>
    </row>
    <row r="6477" spans="28:34" x14ac:dyDescent="0.2">
      <c r="AB6477" s="359"/>
      <c r="AC6477" s="359"/>
      <c r="AD6477" s="359"/>
      <c r="AE6477" s="359"/>
      <c r="AF6477" s="359"/>
      <c r="AG6477" s="359"/>
      <c r="AH6477" s="359"/>
    </row>
    <row r="6478" spans="28:34" x14ac:dyDescent="0.2">
      <c r="AB6478" s="359"/>
      <c r="AC6478" s="359"/>
      <c r="AD6478" s="359"/>
      <c r="AE6478" s="359"/>
      <c r="AF6478" s="359"/>
      <c r="AG6478" s="359"/>
      <c r="AH6478" s="359"/>
    </row>
    <row r="6479" spans="28:34" x14ac:dyDescent="0.2">
      <c r="AB6479" s="359"/>
      <c r="AC6479" s="359"/>
      <c r="AD6479" s="359"/>
      <c r="AE6479" s="359"/>
      <c r="AF6479" s="359"/>
      <c r="AG6479" s="359"/>
      <c r="AH6479" s="359"/>
    </row>
    <row r="6480" spans="28:34" x14ac:dyDescent="0.2">
      <c r="AB6480" s="359"/>
      <c r="AC6480" s="359"/>
      <c r="AD6480" s="359"/>
      <c r="AE6480" s="359"/>
      <c r="AF6480" s="359"/>
      <c r="AG6480" s="359"/>
      <c r="AH6480" s="359"/>
    </row>
    <row r="6481" spans="28:34" x14ac:dyDescent="0.2">
      <c r="AB6481" s="359"/>
      <c r="AC6481" s="359"/>
      <c r="AD6481" s="359"/>
      <c r="AE6481" s="359"/>
      <c r="AF6481" s="359"/>
      <c r="AG6481" s="359"/>
      <c r="AH6481" s="359"/>
    </row>
    <row r="6482" spans="28:34" x14ac:dyDescent="0.2">
      <c r="AB6482" s="359"/>
      <c r="AC6482" s="359"/>
      <c r="AD6482" s="359"/>
      <c r="AE6482" s="359"/>
      <c r="AF6482" s="359"/>
      <c r="AG6482" s="359"/>
      <c r="AH6482" s="359"/>
    </row>
    <row r="6483" spans="28:34" x14ac:dyDescent="0.2">
      <c r="AB6483" s="359"/>
      <c r="AC6483" s="359"/>
      <c r="AD6483" s="359"/>
      <c r="AE6483" s="359"/>
      <c r="AF6483" s="359"/>
      <c r="AG6483" s="359"/>
      <c r="AH6483" s="359"/>
    </row>
    <row r="6484" spans="28:34" x14ac:dyDescent="0.2">
      <c r="AB6484" s="359"/>
      <c r="AC6484" s="359"/>
      <c r="AD6484" s="359"/>
      <c r="AE6484" s="359"/>
      <c r="AF6484" s="359"/>
      <c r="AG6484" s="359"/>
      <c r="AH6484" s="359"/>
    </row>
    <row r="6485" spans="28:34" x14ac:dyDescent="0.2">
      <c r="AB6485" s="359"/>
      <c r="AC6485" s="359"/>
      <c r="AD6485" s="359"/>
      <c r="AE6485" s="359"/>
      <c r="AF6485" s="359"/>
      <c r="AG6485" s="359"/>
      <c r="AH6485" s="359"/>
    </row>
    <row r="6486" spans="28:34" x14ac:dyDescent="0.2">
      <c r="AB6486" s="359"/>
      <c r="AC6486" s="359"/>
      <c r="AD6486" s="359"/>
      <c r="AE6486" s="359"/>
      <c r="AF6486" s="359"/>
      <c r="AG6486" s="359"/>
      <c r="AH6486" s="359"/>
    </row>
    <row r="6487" spans="28:34" x14ac:dyDescent="0.2">
      <c r="AB6487" s="359"/>
      <c r="AC6487" s="359"/>
      <c r="AD6487" s="359"/>
      <c r="AE6487" s="359"/>
      <c r="AF6487" s="359"/>
      <c r="AG6487" s="359"/>
      <c r="AH6487" s="359"/>
    </row>
    <row r="6488" spans="28:34" x14ac:dyDescent="0.2">
      <c r="AB6488" s="359"/>
      <c r="AC6488" s="359"/>
      <c r="AD6488" s="359"/>
      <c r="AE6488" s="359"/>
      <c r="AF6488" s="359"/>
      <c r="AG6488" s="359"/>
      <c r="AH6488" s="359"/>
    </row>
    <row r="6489" spans="28:34" x14ac:dyDescent="0.2">
      <c r="AB6489" s="359"/>
      <c r="AC6489" s="359"/>
      <c r="AD6489" s="359"/>
      <c r="AE6489" s="359"/>
      <c r="AF6489" s="359"/>
      <c r="AG6489" s="359"/>
      <c r="AH6489" s="359"/>
    </row>
    <row r="6490" spans="28:34" x14ac:dyDescent="0.2">
      <c r="AB6490" s="359"/>
      <c r="AC6490" s="359"/>
      <c r="AD6490" s="359"/>
      <c r="AE6490" s="359"/>
      <c r="AF6490" s="359"/>
      <c r="AG6490" s="359"/>
      <c r="AH6490" s="359"/>
    </row>
    <row r="6491" spans="28:34" x14ac:dyDescent="0.2">
      <c r="AB6491" s="359"/>
      <c r="AC6491" s="359"/>
      <c r="AD6491" s="359"/>
      <c r="AE6491" s="359"/>
      <c r="AF6491" s="359"/>
      <c r="AG6491" s="359"/>
      <c r="AH6491" s="359"/>
    </row>
    <row r="6492" spans="28:34" x14ac:dyDescent="0.2">
      <c r="AB6492" s="359"/>
      <c r="AC6492" s="359"/>
      <c r="AD6492" s="359"/>
      <c r="AE6492" s="359"/>
      <c r="AF6492" s="359"/>
      <c r="AG6492" s="359"/>
      <c r="AH6492" s="359"/>
    </row>
    <row r="6493" spans="28:34" x14ac:dyDescent="0.2">
      <c r="AB6493" s="359"/>
      <c r="AC6493" s="359"/>
      <c r="AD6493" s="359"/>
      <c r="AE6493" s="359"/>
      <c r="AF6493" s="359"/>
      <c r="AG6493" s="359"/>
      <c r="AH6493" s="359"/>
    </row>
    <row r="6494" spans="28:34" x14ac:dyDescent="0.2">
      <c r="AB6494" s="359"/>
      <c r="AC6494" s="359"/>
      <c r="AD6494" s="359"/>
      <c r="AE6494" s="359"/>
      <c r="AF6494" s="359"/>
      <c r="AG6494" s="359"/>
      <c r="AH6494" s="359"/>
    </row>
    <row r="6495" spans="28:34" x14ac:dyDescent="0.2">
      <c r="AB6495" s="359"/>
      <c r="AC6495" s="359"/>
      <c r="AD6495" s="359"/>
      <c r="AE6495" s="359"/>
      <c r="AF6495" s="359"/>
      <c r="AG6495" s="359"/>
      <c r="AH6495" s="359"/>
    </row>
    <row r="6496" spans="28:34" x14ac:dyDescent="0.2">
      <c r="AB6496" s="359"/>
      <c r="AC6496" s="359"/>
      <c r="AD6496" s="359"/>
      <c r="AE6496" s="359"/>
      <c r="AF6496" s="359"/>
      <c r="AG6496" s="359"/>
      <c r="AH6496" s="359"/>
    </row>
    <row r="6497" spans="28:34" x14ac:dyDescent="0.2">
      <c r="AB6497" s="359"/>
      <c r="AC6497" s="359"/>
      <c r="AD6497" s="359"/>
      <c r="AE6497" s="359"/>
      <c r="AF6497" s="359"/>
      <c r="AG6497" s="359"/>
      <c r="AH6497" s="359"/>
    </row>
    <row r="6498" spans="28:34" x14ac:dyDescent="0.2">
      <c r="AB6498" s="359"/>
      <c r="AC6498" s="359"/>
      <c r="AD6498" s="359"/>
      <c r="AE6498" s="359"/>
      <c r="AF6498" s="359"/>
      <c r="AG6498" s="359"/>
      <c r="AH6498" s="359"/>
    </row>
    <row r="6499" spans="28:34" x14ac:dyDescent="0.2">
      <c r="AB6499" s="359"/>
      <c r="AC6499" s="359"/>
      <c r="AD6499" s="359"/>
      <c r="AE6499" s="359"/>
      <c r="AF6499" s="359"/>
      <c r="AG6499" s="359"/>
      <c r="AH6499" s="359"/>
    </row>
    <row r="6500" spans="28:34" x14ac:dyDescent="0.2">
      <c r="AB6500" s="359"/>
      <c r="AC6500" s="359"/>
      <c r="AD6500" s="359"/>
      <c r="AE6500" s="359"/>
      <c r="AF6500" s="359"/>
      <c r="AG6500" s="359"/>
      <c r="AH6500" s="359"/>
    </row>
    <row r="6501" spans="28:34" x14ac:dyDescent="0.2">
      <c r="AB6501" s="359"/>
      <c r="AC6501" s="359"/>
      <c r="AD6501" s="359"/>
      <c r="AE6501" s="359"/>
      <c r="AF6501" s="359"/>
      <c r="AG6501" s="359"/>
      <c r="AH6501" s="359"/>
    </row>
    <row r="6502" spans="28:34" x14ac:dyDescent="0.2">
      <c r="AB6502" s="359"/>
      <c r="AC6502" s="359"/>
      <c r="AD6502" s="359"/>
      <c r="AE6502" s="359"/>
      <c r="AF6502" s="359"/>
      <c r="AG6502" s="359"/>
      <c r="AH6502" s="359"/>
    </row>
    <row r="6503" spans="28:34" x14ac:dyDescent="0.2">
      <c r="AB6503" s="359"/>
      <c r="AC6503" s="359"/>
      <c r="AD6503" s="359"/>
      <c r="AE6503" s="359"/>
      <c r="AF6503" s="359"/>
      <c r="AG6503" s="359"/>
      <c r="AH6503" s="359"/>
    </row>
    <row r="6504" spans="28:34" x14ac:dyDescent="0.2">
      <c r="AB6504" s="359"/>
      <c r="AC6504" s="359"/>
      <c r="AD6504" s="359"/>
      <c r="AE6504" s="359"/>
      <c r="AF6504" s="359"/>
      <c r="AG6504" s="359"/>
      <c r="AH6504" s="359"/>
    </row>
    <row r="6505" spans="28:34" x14ac:dyDescent="0.2">
      <c r="AB6505" s="359"/>
      <c r="AC6505" s="359"/>
      <c r="AD6505" s="359"/>
      <c r="AE6505" s="359"/>
      <c r="AF6505" s="359"/>
      <c r="AG6505" s="359"/>
      <c r="AH6505" s="359"/>
    </row>
    <row r="6506" spans="28:34" x14ac:dyDescent="0.2">
      <c r="AB6506" s="359"/>
      <c r="AC6506" s="359"/>
      <c r="AD6506" s="359"/>
      <c r="AE6506" s="359"/>
      <c r="AF6506" s="359"/>
      <c r="AG6506" s="359"/>
      <c r="AH6506" s="359"/>
    </row>
    <row r="6507" spans="28:34" x14ac:dyDescent="0.2">
      <c r="AB6507" s="359"/>
      <c r="AC6507" s="359"/>
      <c r="AD6507" s="359"/>
      <c r="AE6507" s="359"/>
      <c r="AF6507" s="359"/>
      <c r="AG6507" s="359"/>
      <c r="AH6507" s="359"/>
    </row>
    <row r="6508" spans="28:34" x14ac:dyDescent="0.2">
      <c r="AB6508" s="359"/>
      <c r="AC6508" s="359"/>
      <c r="AD6508" s="359"/>
      <c r="AE6508" s="359"/>
      <c r="AF6508" s="359"/>
      <c r="AG6508" s="359"/>
      <c r="AH6508" s="359"/>
    </row>
    <row r="6509" spans="28:34" x14ac:dyDescent="0.2">
      <c r="AB6509" s="359"/>
      <c r="AC6509" s="359"/>
      <c r="AD6509" s="359"/>
      <c r="AE6509" s="359"/>
      <c r="AF6509" s="359"/>
      <c r="AG6509" s="359"/>
      <c r="AH6509" s="359"/>
    </row>
    <row r="6510" spans="28:34" x14ac:dyDescent="0.2">
      <c r="AB6510" s="359"/>
      <c r="AC6510" s="359"/>
      <c r="AD6510" s="359"/>
      <c r="AE6510" s="359"/>
      <c r="AF6510" s="359"/>
      <c r="AG6510" s="359"/>
      <c r="AH6510" s="359"/>
    </row>
    <row r="6511" spans="28:34" x14ac:dyDescent="0.2">
      <c r="AB6511" s="359"/>
      <c r="AC6511" s="359"/>
      <c r="AD6511" s="359"/>
      <c r="AE6511" s="359"/>
      <c r="AF6511" s="359"/>
      <c r="AG6511" s="359"/>
      <c r="AH6511" s="359"/>
    </row>
    <row r="6512" spans="28:34" x14ac:dyDescent="0.2">
      <c r="AB6512" s="359"/>
      <c r="AC6512" s="359"/>
      <c r="AD6512" s="359"/>
      <c r="AE6512" s="359"/>
      <c r="AF6512" s="359"/>
      <c r="AG6512" s="359"/>
      <c r="AH6512" s="359"/>
    </row>
    <row r="6513" spans="28:34" x14ac:dyDescent="0.2">
      <c r="AB6513" s="359"/>
      <c r="AC6513" s="359"/>
      <c r="AD6513" s="359"/>
      <c r="AE6513" s="359"/>
      <c r="AF6513" s="359"/>
      <c r="AG6513" s="359"/>
      <c r="AH6513" s="359"/>
    </row>
    <row r="6514" spans="28:34" x14ac:dyDescent="0.2">
      <c r="AB6514" s="359"/>
      <c r="AC6514" s="359"/>
      <c r="AD6514" s="359"/>
      <c r="AE6514" s="359"/>
      <c r="AF6514" s="359"/>
      <c r="AG6514" s="359"/>
      <c r="AH6514" s="359"/>
    </row>
    <row r="6515" spans="28:34" x14ac:dyDescent="0.2">
      <c r="AB6515" s="359"/>
      <c r="AC6515" s="359"/>
      <c r="AD6515" s="359"/>
      <c r="AE6515" s="359"/>
      <c r="AF6515" s="359"/>
      <c r="AG6515" s="359"/>
      <c r="AH6515" s="359"/>
    </row>
    <row r="6516" spans="28:34" x14ac:dyDescent="0.2">
      <c r="AB6516" s="359"/>
      <c r="AC6516" s="359"/>
      <c r="AD6516" s="359"/>
      <c r="AE6516" s="359"/>
      <c r="AF6516" s="359"/>
      <c r="AG6516" s="359"/>
      <c r="AH6516" s="359"/>
    </row>
    <row r="6517" spans="28:34" x14ac:dyDescent="0.2">
      <c r="AB6517" s="359"/>
      <c r="AC6517" s="359"/>
      <c r="AD6517" s="359"/>
      <c r="AE6517" s="359"/>
      <c r="AF6517" s="359"/>
      <c r="AG6517" s="359"/>
      <c r="AH6517" s="359"/>
    </row>
    <row r="6518" spans="28:34" x14ac:dyDescent="0.2">
      <c r="AB6518" s="359"/>
      <c r="AC6518" s="359"/>
      <c r="AD6518" s="359"/>
      <c r="AE6518" s="359"/>
      <c r="AF6518" s="359"/>
      <c r="AG6518" s="359"/>
      <c r="AH6518" s="359"/>
    </row>
    <row r="6519" spans="28:34" x14ac:dyDescent="0.2">
      <c r="AB6519" s="359"/>
      <c r="AC6519" s="359"/>
      <c r="AD6519" s="359"/>
      <c r="AE6519" s="359"/>
      <c r="AF6519" s="359"/>
      <c r="AG6519" s="359"/>
      <c r="AH6519" s="359"/>
    </row>
    <row r="6520" spans="28:34" x14ac:dyDescent="0.2">
      <c r="AB6520" s="359"/>
      <c r="AC6520" s="359"/>
      <c r="AD6520" s="359"/>
      <c r="AE6520" s="359"/>
      <c r="AF6520" s="359"/>
      <c r="AG6520" s="359"/>
      <c r="AH6520" s="359"/>
    </row>
    <row r="6521" spans="28:34" x14ac:dyDescent="0.2">
      <c r="AB6521" s="359"/>
      <c r="AC6521" s="359"/>
      <c r="AD6521" s="359"/>
      <c r="AE6521" s="359"/>
      <c r="AF6521" s="359"/>
      <c r="AG6521" s="359"/>
      <c r="AH6521" s="359"/>
    </row>
    <row r="6522" spans="28:34" x14ac:dyDescent="0.2">
      <c r="AB6522" s="359"/>
      <c r="AC6522" s="359"/>
      <c r="AD6522" s="359"/>
      <c r="AE6522" s="359"/>
      <c r="AF6522" s="359"/>
      <c r="AG6522" s="359"/>
      <c r="AH6522" s="359"/>
    </row>
    <row r="6523" spans="28:34" x14ac:dyDescent="0.2">
      <c r="AB6523" s="359"/>
      <c r="AC6523" s="359"/>
      <c r="AD6523" s="359"/>
      <c r="AE6523" s="359"/>
      <c r="AF6523" s="359"/>
      <c r="AG6523" s="359"/>
      <c r="AH6523" s="359"/>
    </row>
    <row r="6524" spans="28:34" x14ac:dyDescent="0.2">
      <c r="AB6524" s="359"/>
      <c r="AC6524" s="359"/>
      <c r="AD6524" s="359"/>
      <c r="AE6524" s="359"/>
      <c r="AF6524" s="359"/>
      <c r="AG6524" s="359"/>
      <c r="AH6524" s="359"/>
    </row>
    <row r="6525" spans="28:34" x14ac:dyDescent="0.2">
      <c r="AB6525" s="359"/>
      <c r="AC6525" s="359"/>
      <c r="AD6525" s="359"/>
      <c r="AE6525" s="359"/>
      <c r="AF6525" s="359"/>
      <c r="AG6525" s="359"/>
      <c r="AH6525" s="359"/>
    </row>
    <row r="6526" spans="28:34" x14ac:dyDescent="0.2">
      <c r="AB6526" s="359"/>
      <c r="AC6526" s="359"/>
      <c r="AD6526" s="359"/>
      <c r="AE6526" s="359"/>
      <c r="AF6526" s="359"/>
      <c r="AG6526" s="359"/>
      <c r="AH6526" s="359"/>
    </row>
    <row r="6527" spans="28:34" x14ac:dyDescent="0.2">
      <c r="AB6527" s="359"/>
      <c r="AC6527" s="359"/>
      <c r="AD6527" s="359"/>
      <c r="AE6527" s="359"/>
      <c r="AF6527" s="359"/>
      <c r="AG6527" s="359"/>
      <c r="AH6527" s="359"/>
    </row>
    <row r="6528" spans="28:34" x14ac:dyDescent="0.2">
      <c r="AB6528" s="359"/>
      <c r="AC6528" s="359"/>
      <c r="AD6528" s="359"/>
      <c r="AE6528" s="359"/>
      <c r="AF6528" s="359"/>
      <c r="AG6528" s="359"/>
      <c r="AH6528" s="359"/>
    </row>
    <row r="6529" spans="28:34" x14ac:dyDescent="0.2">
      <c r="AB6529" s="359"/>
      <c r="AC6529" s="359"/>
      <c r="AD6529" s="359"/>
      <c r="AE6529" s="359"/>
      <c r="AF6529" s="359"/>
      <c r="AG6529" s="359"/>
      <c r="AH6529" s="359"/>
    </row>
    <row r="6530" spans="28:34" x14ac:dyDescent="0.2">
      <c r="AB6530" s="359"/>
      <c r="AC6530" s="359"/>
      <c r="AD6530" s="359"/>
      <c r="AE6530" s="359"/>
      <c r="AF6530" s="359"/>
      <c r="AG6530" s="359"/>
      <c r="AH6530" s="359"/>
    </row>
    <row r="6531" spans="28:34" x14ac:dyDescent="0.2">
      <c r="AB6531" s="359"/>
      <c r="AC6531" s="359"/>
      <c r="AD6531" s="359"/>
      <c r="AE6531" s="359"/>
      <c r="AF6531" s="359"/>
      <c r="AG6531" s="359"/>
      <c r="AH6531" s="359"/>
    </row>
    <row r="6532" spans="28:34" x14ac:dyDescent="0.2">
      <c r="AB6532" s="359"/>
      <c r="AC6532" s="359"/>
      <c r="AD6532" s="359"/>
      <c r="AE6532" s="359"/>
      <c r="AF6532" s="359"/>
      <c r="AG6532" s="359"/>
      <c r="AH6532" s="359"/>
    </row>
    <row r="6533" spans="28:34" x14ac:dyDescent="0.2">
      <c r="AB6533" s="359"/>
      <c r="AC6533" s="359"/>
      <c r="AD6533" s="359"/>
      <c r="AE6533" s="359"/>
      <c r="AF6533" s="359"/>
      <c r="AG6533" s="359"/>
      <c r="AH6533" s="359"/>
    </row>
    <row r="6534" spans="28:34" x14ac:dyDescent="0.2">
      <c r="AB6534" s="359"/>
      <c r="AC6534" s="359"/>
      <c r="AD6534" s="359"/>
      <c r="AE6534" s="359"/>
      <c r="AF6534" s="359"/>
      <c r="AG6534" s="359"/>
      <c r="AH6534" s="359"/>
    </row>
    <row r="6535" spans="28:34" x14ac:dyDescent="0.2">
      <c r="AB6535" s="359"/>
      <c r="AC6535" s="359"/>
      <c r="AD6535" s="359"/>
      <c r="AE6535" s="359"/>
      <c r="AF6535" s="359"/>
      <c r="AG6535" s="359"/>
      <c r="AH6535" s="359"/>
    </row>
    <row r="6536" spans="28:34" x14ac:dyDescent="0.2">
      <c r="AB6536" s="359"/>
      <c r="AC6536" s="359"/>
      <c r="AD6536" s="359"/>
      <c r="AE6536" s="359"/>
      <c r="AF6536" s="359"/>
      <c r="AG6536" s="359"/>
      <c r="AH6536" s="359"/>
    </row>
    <row r="6537" spans="28:34" x14ac:dyDescent="0.2">
      <c r="AB6537" s="359"/>
      <c r="AC6537" s="359"/>
      <c r="AD6537" s="359"/>
      <c r="AE6537" s="359"/>
      <c r="AF6537" s="359"/>
      <c r="AG6537" s="359"/>
      <c r="AH6537" s="359"/>
    </row>
    <row r="6538" spans="28:34" x14ac:dyDescent="0.2">
      <c r="AB6538" s="359"/>
      <c r="AC6538" s="359"/>
      <c r="AD6538" s="359"/>
      <c r="AE6538" s="359"/>
      <c r="AF6538" s="359"/>
      <c r="AG6538" s="359"/>
      <c r="AH6538" s="359"/>
    </row>
    <row r="6539" spans="28:34" x14ac:dyDescent="0.2">
      <c r="AB6539" s="359"/>
      <c r="AC6539" s="359"/>
      <c r="AD6539" s="359"/>
      <c r="AE6539" s="359"/>
      <c r="AF6539" s="359"/>
      <c r="AG6539" s="359"/>
      <c r="AH6539" s="359"/>
    </row>
    <row r="6540" spans="28:34" x14ac:dyDescent="0.2">
      <c r="AB6540" s="359"/>
      <c r="AC6540" s="359"/>
      <c r="AD6540" s="359"/>
      <c r="AE6540" s="359"/>
      <c r="AF6540" s="359"/>
      <c r="AG6540" s="359"/>
      <c r="AH6540" s="359"/>
    </row>
    <row r="6541" spans="28:34" x14ac:dyDescent="0.2">
      <c r="AB6541" s="359"/>
      <c r="AC6541" s="359"/>
      <c r="AD6541" s="359"/>
      <c r="AE6541" s="359"/>
      <c r="AF6541" s="359"/>
      <c r="AG6541" s="359"/>
      <c r="AH6541" s="359"/>
    </row>
    <row r="6542" spans="28:34" x14ac:dyDescent="0.2">
      <c r="AB6542" s="359"/>
      <c r="AC6542" s="359"/>
      <c r="AD6542" s="359"/>
      <c r="AE6542" s="359"/>
      <c r="AF6542" s="359"/>
      <c r="AG6542" s="359"/>
      <c r="AH6542" s="359"/>
    </row>
    <row r="6543" spans="28:34" x14ac:dyDescent="0.2">
      <c r="AB6543" s="359"/>
      <c r="AC6543" s="359"/>
      <c r="AD6543" s="359"/>
      <c r="AE6543" s="359"/>
      <c r="AF6543" s="359"/>
      <c r="AG6543" s="359"/>
      <c r="AH6543" s="359"/>
    </row>
    <row r="6544" spans="28:34" x14ac:dyDescent="0.2">
      <c r="AB6544" s="359"/>
      <c r="AC6544" s="359"/>
      <c r="AD6544" s="359"/>
      <c r="AE6544" s="359"/>
      <c r="AF6544" s="359"/>
      <c r="AG6544" s="359"/>
      <c r="AH6544" s="359"/>
    </row>
    <row r="6545" spans="28:34" x14ac:dyDescent="0.2">
      <c r="AB6545" s="359"/>
      <c r="AC6545" s="359"/>
      <c r="AD6545" s="359"/>
      <c r="AE6545" s="359"/>
      <c r="AF6545" s="359"/>
      <c r="AG6545" s="359"/>
      <c r="AH6545" s="359"/>
    </row>
    <row r="6546" spans="28:34" x14ac:dyDescent="0.2">
      <c r="AB6546" s="359"/>
      <c r="AC6546" s="359"/>
      <c r="AD6546" s="359"/>
      <c r="AE6546" s="359"/>
      <c r="AF6546" s="359"/>
      <c r="AG6546" s="359"/>
      <c r="AH6546" s="359"/>
    </row>
    <row r="6547" spans="28:34" x14ac:dyDescent="0.2">
      <c r="AB6547" s="359"/>
      <c r="AC6547" s="359"/>
      <c r="AD6547" s="359"/>
      <c r="AE6547" s="359"/>
      <c r="AF6547" s="359"/>
      <c r="AG6547" s="359"/>
      <c r="AH6547" s="359"/>
    </row>
    <row r="6548" spans="28:34" x14ac:dyDescent="0.2">
      <c r="AB6548" s="359"/>
      <c r="AC6548" s="359"/>
      <c r="AD6548" s="359"/>
      <c r="AE6548" s="359"/>
      <c r="AF6548" s="359"/>
      <c r="AG6548" s="359"/>
      <c r="AH6548" s="359"/>
    </row>
    <row r="6549" spans="28:34" x14ac:dyDescent="0.2">
      <c r="AB6549" s="359"/>
      <c r="AC6549" s="359"/>
      <c r="AD6549" s="359"/>
      <c r="AE6549" s="359"/>
      <c r="AF6549" s="359"/>
      <c r="AG6549" s="359"/>
      <c r="AH6549" s="359"/>
    </row>
    <row r="6550" spans="28:34" x14ac:dyDescent="0.2">
      <c r="AB6550" s="359"/>
      <c r="AC6550" s="359"/>
      <c r="AD6550" s="359"/>
      <c r="AE6550" s="359"/>
      <c r="AF6550" s="359"/>
      <c r="AG6550" s="359"/>
      <c r="AH6550" s="359"/>
    </row>
    <row r="6551" spans="28:34" x14ac:dyDescent="0.2">
      <c r="AB6551" s="359"/>
      <c r="AC6551" s="359"/>
      <c r="AD6551" s="359"/>
      <c r="AE6551" s="359"/>
      <c r="AF6551" s="359"/>
      <c r="AG6551" s="359"/>
      <c r="AH6551" s="359"/>
    </row>
    <row r="6552" spans="28:34" x14ac:dyDescent="0.2">
      <c r="AB6552" s="359"/>
      <c r="AC6552" s="359"/>
      <c r="AD6552" s="359"/>
      <c r="AE6552" s="359"/>
      <c r="AF6552" s="359"/>
      <c r="AG6552" s="359"/>
      <c r="AH6552" s="359"/>
    </row>
    <row r="6553" spans="28:34" x14ac:dyDescent="0.2">
      <c r="AB6553" s="359"/>
      <c r="AC6553" s="359"/>
      <c r="AD6553" s="359"/>
      <c r="AE6553" s="359"/>
      <c r="AF6553" s="359"/>
      <c r="AG6553" s="359"/>
      <c r="AH6553" s="359"/>
    </row>
    <row r="6554" spans="28:34" x14ac:dyDescent="0.2">
      <c r="AB6554" s="359"/>
      <c r="AC6554" s="359"/>
      <c r="AD6554" s="359"/>
      <c r="AE6554" s="359"/>
      <c r="AF6554" s="359"/>
      <c r="AG6554" s="359"/>
      <c r="AH6554" s="359"/>
    </row>
    <row r="6555" spans="28:34" x14ac:dyDescent="0.2">
      <c r="AB6555" s="359"/>
      <c r="AC6555" s="359"/>
      <c r="AD6555" s="359"/>
      <c r="AE6555" s="359"/>
      <c r="AF6555" s="359"/>
      <c r="AG6555" s="359"/>
      <c r="AH6555" s="359"/>
    </row>
    <row r="6556" spans="28:34" x14ac:dyDescent="0.2">
      <c r="AB6556" s="359"/>
      <c r="AC6556" s="359"/>
      <c r="AD6556" s="359"/>
      <c r="AE6556" s="359"/>
      <c r="AF6556" s="359"/>
      <c r="AG6556" s="359"/>
      <c r="AH6556" s="359"/>
    </row>
    <row r="6557" spans="28:34" x14ac:dyDescent="0.2">
      <c r="AB6557" s="359"/>
      <c r="AC6557" s="359"/>
      <c r="AD6557" s="359"/>
      <c r="AE6557" s="359"/>
      <c r="AF6557" s="359"/>
      <c r="AG6557" s="359"/>
      <c r="AH6557" s="359"/>
    </row>
    <row r="6558" spans="28:34" x14ac:dyDescent="0.2">
      <c r="AB6558" s="359"/>
      <c r="AC6558" s="359"/>
      <c r="AD6558" s="359"/>
      <c r="AE6558" s="359"/>
      <c r="AF6558" s="359"/>
      <c r="AG6558" s="359"/>
      <c r="AH6558" s="359"/>
    </row>
    <row r="6559" spans="28:34" x14ac:dyDescent="0.2">
      <c r="AB6559" s="359"/>
      <c r="AC6559" s="359"/>
      <c r="AD6559" s="359"/>
      <c r="AE6559" s="359"/>
      <c r="AF6559" s="359"/>
      <c r="AG6559" s="359"/>
      <c r="AH6559" s="359"/>
    </row>
    <row r="6560" spans="28:34" x14ac:dyDescent="0.2">
      <c r="AB6560" s="359"/>
      <c r="AC6560" s="359"/>
      <c r="AD6560" s="359"/>
      <c r="AE6560" s="359"/>
      <c r="AF6560" s="359"/>
      <c r="AG6560" s="359"/>
      <c r="AH6560" s="359"/>
    </row>
    <row r="6561" spans="28:34" x14ac:dyDescent="0.2">
      <c r="AB6561" s="359"/>
      <c r="AC6561" s="359"/>
      <c r="AD6561" s="359"/>
      <c r="AE6561" s="359"/>
      <c r="AF6561" s="359"/>
      <c r="AG6561" s="359"/>
      <c r="AH6561" s="359"/>
    </row>
    <row r="6562" spans="28:34" x14ac:dyDescent="0.2">
      <c r="AB6562" s="359"/>
      <c r="AC6562" s="359"/>
      <c r="AD6562" s="359"/>
      <c r="AE6562" s="359"/>
      <c r="AF6562" s="359"/>
      <c r="AG6562" s="359"/>
      <c r="AH6562" s="359"/>
    </row>
    <row r="6563" spans="28:34" x14ac:dyDescent="0.2">
      <c r="AB6563" s="359"/>
      <c r="AC6563" s="359"/>
      <c r="AD6563" s="359"/>
      <c r="AE6563" s="359"/>
      <c r="AF6563" s="359"/>
      <c r="AG6563" s="359"/>
      <c r="AH6563" s="359"/>
    </row>
    <row r="6564" spans="28:34" x14ac:dyDescent="0.2">
      <c r="AB6564" s="359"/>
      <c r="AC6564" s="359"/>
      <c r="AD6564" s="359"/>
      <c r="AE6564" s="359"/>
      <c r="AF6564" s="359"/>
      <c r="AG6564" s="359"/>
      <c r="AH6564" s="359"/>
    </row>
    <row r="6565" spans="28:34" x14ac:dyDescent="0.2">
      <c r="AB6565" s="359"/>
      <c r="AC6565" s="359"/>
      <c r="AD6565" s="359"/>
      <c r="AE6565" s="359"/>
      <c r="AF6565" s="359"/>
      <c r="AG6565" s="359"/>
      <c r="AH6565" s="359"/>
    </row>
    <row r="6566" spans="28:34" x14ac:dyDescent="0.2">
      <c r="AB6566" s="359"/>
      <c r="AC6566" s="359"/>
      <c r="AD6566" s="359"/>
      <c r="AE6566" s="359"/>
      <c r="AF6566" s="359"/>
      <c r="AG6566" s="359"/>
      <c r="AH6566" s="359"/>
    </row>
    <row r="6567" spans="28:34" x14ac:dyDescent="0.2">
      <c r="AB6567" s="359"/>
      <c r="AC6567" s="359"/>
      <c r="AD6567" s="359"/>
      <c r="AE6567" s="359"/>
      <c r="AF6567" s="359"/>
      <c r="AG6567" s="359"/>
      <c r="AH6567" s="359"/>
    </row>
    <row r="6568" spans="28:34" x14ac:dyDescent="0.2">
      <c r="AB6568" s="359"/>
      <c r="AC6568" s="359"/>
      <c r="AD6568" s="359"/>
      <c r="AE6568" s="359"/>
      <c r="AF6568" s="359"/>
      <c r="AG6568" s="359"/>
      <c r="AH6568" s="359"/>
    </row>
    <row r="6569" spans="28:34" x14ac:dyDescent="0.2">
      <c r="AB6569" s="359"/>
      <c r="AC6569" s="359"/>
      <c r="AD6569" s="359"/>
      <c r="AE6569" s="359"/>
      <c r="AF6569" s="359"/>
      <c r="AG6569" s="359"/>
      <c r="AH6569" s="359"/>
    </row>
    <row r="6570" spans="28:34" x14ac:dyDescent="0.2">
      <c r="AB6570" s="359"/>
      <c r="AC6570" s="359"/>
      <c r="AD6570" s="359"/>
      <c r="AE6570" s="359"/>
      <c r="AF6570" s="359"/>
      <c r="AG6570" s="359"/>
      <c r="AH6570" s="359"/>
    </row>
    <row r="6571" spans="28:34" x14ac:dyDescent="0.2">
      <c r="AB6571" s="359"/>
      <c r="AC6571" s="359"/>
      <c r="AD6571" s="359"/>
      <c r="AE6571" s="359"/>
      <c r="AF6571" s="359"/>
      <c r="AG6571" s="359"/>
      <c r="AH6571" s="359"/>
    </row>
    <row r="6572" spans="28:34" x14ac:dyDescent="0.2">
      <c r="AB6572" s="359"/>
      <c r="AC6572" s="359"/>
      <c r="AD6572" s="359"/>
      <c r="AE6572" s="359"/>
      <c r="AF6572" s="359"/>
      <c r="AG6572" s="359"/>
      <c r="AH6572" s="359"/>
    </row>
    <row r="6573" spans="28:34" x14ac:dyDescent="0.2">
      <c r="AB6573" s="359"/>
      <c r="AC6573" s="359"/>
      <c r="AD6573" s="359"/>
      <c r="AE6573" s="359"/>
      <c r="AF6573" s="359"/>
      <c r="AG6573" s="359"/>
      <c r="AH6573" s="359"/>
    </row>
    <row r="6574" spans="28:34" x14ac:dyDescent="0.2">
      <c r="AB6574" s="359"/>
      <c r="AC6574" s="359"/>
      <c r="AD6574" s="359"/>
      <c r="AE6574" s="359"/>
      <c r="AF6574" s="359"/>
      <c r="AG6574" s="359"/>
      <c r="AH6574" s="359"/>
    </row>
    <row r="6575" spans="28:34" x14ac:dyDescent="0.2">
      <c r="AB6575" s="359"/>
      <c r="AC6575" s="359"/>
      <c r="AD6575" s="359"/>
      <c r="AE6575" s="359"/>
      <c r="AF6575" s="359"/>
      <c r="AG6575" s="359"/>
      <c r="AH6575" s="359"/>
    </row>
    <row r="6576" spans="28:34" x14ac:dyDescent="0.2">
      <c r="AB6576" s="359"/>
      <c r="AC6576" s="359"/>
      <c r="AD6576" s="359"/>
      <c r="AE6576" s="359"/>
      <c r="AF6576" s="359"/>
      <c r="AG6576" s="359"/>
      <c r="AH6576" s="359"/>
    </row>
    <row r="6577" spans="28:34" x14ac:dyDescent="0.2">
      <c r="AB6577" s="359"/>
      <c r="AC6577" s="359"/>
      <c r="AD6577" s="359"/>
      <c r="AE6577" s="359"/>
      <c r="AF6577" s="359"/>
      <c r="AG6577" s="359"/>
      <c r="AH6577" s="359"/>
    </row>
    <row r="6578" spans="28:34" x14ac:dyDescent="0.2">
      <c r="AB6578" s="359"/>
      <c r="AC6578" s="359"/>
      <c r="AD6578" s="359"/>
      <c r="AE6578" s="359"/>
      <c r="AF6578" s="359"/>
      <c r="AG6578" s="359"/>
      <c r="AH6578" s="359"/>
    </row>
    <row r="6579" spans="28:34" x14ac:dyDescent="0.2">
      <c r="AB6579" s="359"/>
      <c r="AC6579" s="359"/>
      <c r="AD6579" s="359"/>
      <c r="AE6579" s="359"/>
      <c r="AF6579" s="359"/>
      <c r="AG6579" s="359"/>
      <c r="AH6579" s="359"/>
    </row>
    <row r="6580" spans="28:34" x14ac:dyDescent="0.2">
      <c r="AB6580" s="359"/>
      <c r="AC6580" s="359"/>
      <c r="AD6580" s="359"/>
      <c r="AE6580" s="359"/>
      <c r="AF6580" s="359"/>
      <c r="AG6580" s="359"/>
      <c r="AH6580" s="359"/>
    </row>
    <row r="6581" spans="28:34" x14ac:dyDescent="0.2">
      <c r="AB6581" s="359"/>
      <c r="AC6581" s="359"/>
      <c r="AD6581" s="359"/>
      <c r="AE6581" s="359"/>
      <c r="AF6581" s="359"/>
      <c r="AG6581" s="359"/>
      <c r="AH6581" s="359"/>
    </row>
    <row r="6582" spans="28:34" x14ac:dyDescent="0.2">
      <c r="AB6582" s="359"/>
      <c r="AC6582" s="359"/>
      <c r="AD6582" s="359"/>
      <c r="AE6582" s="359"/>
      <c r="AF6582" s="359"/>
      <c r="AG6582" s="359"/>
      <c r="AH6582" s="359"/>
    </row>
    <row r="6583" spans="28:34" x14ac:dyDescent="0.2">
      <c r="AB6583" s="359"/>
      <c r="AC6583" s="359"/>
      <c r="AD6583" s="359"/>
      <c r="AE6583" s="359"/>
      <c r="AF6583" s="359"/>
      <c r="AG6583" s="359"/>
      <c r="AH6583" s="359"/>
    </row>
    <row r="6584" spans="28:34" x14ac:dyDescent="0.2">
      <c r="AB6584" s="359"/>
      <c r="AC6584" s="359"/>
      <c r="AD6584" s="359"/>
      <c r="AE6584" s="359"/>
      <c r="AF6584" s="359"/>
      <c r="AG6584" s="359"/>
      <c r="AH6584" s="359"/>
    </row>
    <row r="6585" spans="28:34" x14ac:dyDescent="0.2">
      <c r="AB6585" s="359"/>
      <c r="AC6585" s="359"/>
      <c r="AD6585" s="359"/>
      <c r="AE6585" s="359"/>
      <c r="AF6585" s="359"/>
      <c r="AG6585" s="359"/>
      <c r="AH6585" s="359"/>
    </row>
    <row r="6586" spans="28:34" x14ac:dyDescent="0.2">
      <c r="AB6586" s="359"/>
      <c r="AC6586" s="359"/>
      <c r="AD6586" s="359"/>
      <c r="AE6586" s="359"/>
      <c r="AF6586" s="359"/>
      <c r="AG6586" s="359"/>
      <c r="AH6586" s="359"/>
    </row>
    <row r="6587" spans="28:34" x14ac:dyDescent="0.2">
      <c r="AB6587" s="359"/>
      <c r="AC6587" s="359"/>
      <c r="AD6587" s="359"/>
      <c r="AE6587" s="359"/>
      <c r="AF6587" s="359"/>
      <c r="AG6587" s="359"/>
      <c r="AH6587" s="359"/>
    </row>
    <row r="6588" spans="28:34" x14ac:dyDescent="0.2">
      <c r="AB6588" s="359"/>
      <c r="AC6588" s="359"/>
      <c r="AD6588" s="359"/>
      <c r="AE6588" s="359"/>
      <c r="AF6588" s="359"/>
      <c r="AG6588" s="359"/>
      <c r="AH6588" s="359"/>
    </row>
    <row r="6589" spans="28:34" x14ac:dyDescent="0.2">
      <c r="AB6589" s="359"/>
      <c r="AC6589" s="359"/>
      <c r="AD6589" s="359"/>
      <c r="AE6589" s="359"/>
      <c r="AF6589" s="359"/>
      <c r="AG6589" s="359"/>
      <c r="AH6589" s="359"/>
    </row>
    <row r="6590" spans="28:34" x14ac:dyDescent="0.2">
      <c r="AB6590" s="359"/>
      <c r="AC6590" s="359"/>
      <c r="AD6590" s="359"/>
      <c r="AE6590" s="359"/>
      <c r="AF6590" s="359"/>
      <c r="AG6590" s="359"/>
      <c r="AH6590" s="359"/>
    </row>
    <row r="6591" spans="28:34" x14ac:dyDescent="0.2">
      <c r="AB6591" s="359"/>
      <c r="AC6591" s="359"/>
      <c r="AD6591" s="359"/>
      <c r="AE6591" s="359"/>
      <c r="AF6591" s="359"/>
      <c r="AG6591" s="359"/>
      <c r="AH6591" s="359"/>
    </row>
    <row r="6592" spans="28:34" x14ac:dyDescent="0.2">
      <c r="AB6592" s="359"/>
      <c r="AC6592" s="359"/>
      <c r="AD6592" s="359"/>
      <c r="AE6592" s="359"/>
      <c r="AF6592" s="359"/>
      <c r="AG6592" s="359"/>
      <c r="AH6592" s="359"/>
    </row>
    <row r="6593" spans="28:34" x14ac:dyDescent="0.2">
      <c r="AB6593" s="359"/>
      <c r="AC6593" s="359"/>
      <c r="AD6593" s="359"/>
      <c r="AE6593" s="359"/>
      <c r="AF6593" s="359"/>
      <c r="AG6593" s="359"/>
      <c r="AH6593" s="359"/>
    </row>
    <row r="6594" spans="28:34" x14ac:dyDescent="0.2">
      <c r="AB6594" s="359"/>
      <c r="AC6594" s="359"/>
      <c r="AD6594" s="359"/>
      <c r="AE6594" s="359"/>
      <c r="AF6594" s="359"/>
      <c r="AG6594" s="359"/>
      <c r="AH6594" s="359"/>
    </row>
    <row r="6595" spans="28:34" x14ac:dyDescent="0.2">
      <c r="AB6595" s="359"/>
      <c r="AC6595" s="359"/>
      <c r="AD6595" s="359"/>
      <c r="AE6595" s="359"/>
      <c r="AF6595" s="359"/>
      <c r="AG6595" s="359"/>
      <c r="AH6595" s="359"/>
    </row>
    <row r="6596" spans="28:34" x14ac:dyDescent="0.2">
      <c r="AB6596" s="359"/>
      <c r="AC6596" s="359"/>
      <c r="AD6596" s="359"/>
      <c r="AE6596" s="359"/>
      <c r="AF6596" s="359"/>
      <c r="AG6596" s="359"/>
      <c r="AH6596" s="359"/>
    </row>
    <row r="6597" spans="28:34" x14ac:dyDescent="0.2">
      <c r="AB6597" s="359"/>
      <c r="AC6597" s="359"/>
      <c r="AD6597" s="359"/>
      <c r="AE6597" s="359"/>
      <c r="AF6597" s="359"/>
      <c r="AG6597" s="359"/>
      <c r="AH6597" s="359"/>
    </row>
    <row r="6598" spans="28:34" x14ac:dyDescent="0.2">
      <c r="AB6598" s="359"/>
      <c r="AC6598" s="359"/>
      <c r="AD6598" s="359"/>
      <c r="AE6598" s="359"/>
      <c r="AF6598" s="359"/>
      <c r="AG6598" s="359"/>
      <c r="AH6598" s="359"/>
    </row>
    <row r="6599" spans="28:34" x14ac:dyDescent="0.2">
      <c r="AB6599" s="359"/>
      <c r="AC6599" s="359"/>
      <c r="AD6599" s="359"/>
      <c r="AE6599" s="359"/>
      <c r="AF6599" s="359"/>
      <c r="AG6599" s="359"/>
      <c r="AH6599" s="359"/>
    </row>
    <row r="6600" spans="28:34" x14ac:dyDescent="0.2">
      <c r="AB6600" s="359"/>
      <c r="AC6600" s="359"/>
      <c r="AD6600" s="359"/>
      <c r="AE6600" s="359"/>
      <c r="AF6600" s="359"/>
      <c r="AG6600" s="359"/>
      <c r="AH6600" s="359"/>
    </row>
    <row r="6601" spans="28:34" x14ac:dyDescent="0.2">
      <c r="AB6601" s="359"/>
      <c r="AC6601" s="359"/>
      <c r="AD6601" s="359"/>
      <c r="AE6601" s="359"/>
      <c r="AF6601" s="359"/>
      <c r="AG6601" s="359"/>
      <c r="AH6601" s="359"/>
    </row>
    <row r="6602" spans="28:34" x14ac:dyDescent="0.2">
      <c r="AB6602" s="359"/>
      <c r="AC6602" s="359"/>
      <c r="AD6602" s="359"/>
      <c r="AE6602" s="359"/>
      <c r="AF6602" s="359"/>
      <c r="AG6602" s="359"/>
      <c r="AH6602" s="359"/>
    </row>
    <row r="6603" spans="28:34" x14ac:dyDescent="0.2">
      <c r="AB6603" s="359"/>
      <c r="AC6603" s="359"/>
      <c r="AD6603" s="359"/>
      <c r="AE6603" s="359"/>
      <c r="AF6603" s="359"/>
      <c r="AG6603" s="359"/>
      <c r="AH6603" s="359"/>
    </row>
    <row r="6604" spans="28:34" x14ac:dyDescent="0.2">
      <c r="AB6604" s="359"/>
      <c r="AC6604" s="359"/>
      <c r="AD6604" s="359"/>
      <c r="AE6604" s="359"/>
      <c r="AF6604" s="359"/>
      <c r="AG6604" s="359"/>
      <c r="AH6604" s="359"/>
    </row>
    <row r="6605" spans="28:34" x14ac:dyDescent="0.2">
      <c r="AB6605" s="359"/>
      <c r="AC6605" s="359"/>
      <c r="AD6605" s="359"/>
      <c r="AE6605" s="359"/>
      <c r="AF6605" s="359"/>
      <c r="AG6605" s="359"/>
      <c r="AH6605" s="359"/>
    </row>
    <row r="6606" spans="28:34" x14ac:dyDescent="0.2">
      <c r="AB6606" s="359"/>
      <c r="AC6606" s="359"/>
      <c r="AD6606" s="359"/>
      <c r="AE6606" s="359"/>
      <c r="AF6606" s="359"/>
      <c r="AG6606" s="359"/>
      <c r="AH6606" s="359"/>
    </row>
    <row r="6607" spans="28:34" x14ac:dyDescent="0.2">
      <c r="AB6607" s="359"/>
      <c r="AC6607" s="359"/>
      <c r="AD6607" s="359"/>
      <c r="AE6607" s="359"/>
      <c r="AF6607" s="359"/>
      <c r="AG6607" s="359"/>
      <c r="AH6607" s="359"/>
    </row>
    <row r="6608" spans="28:34" x14ac:dyDescent="0.2">
      <c r="AB6608" s="359"/>
      <c r="AC6608" s="359"/>
      <c r="AD6608" s="359"/>
      <c r="AE6608" s="359"/>
      <c r="AF6608" s="359"/>
      <c r="AG6608" s="359"/>
      <c r="AH6608" s="359"/>
    </row>
    <row r="6609" spans="28:34" x14ac:dyDescent="0.2">
      <c r="AB6609" s="359"/>
      <c r="AC6609" s="359"/>
      <c r="AD6609" s="359"/>
      <c r="AE6609" s="359"/>
      <c r="AF6609" s="359"/>
      <c r="AG6609" s="359"/>
      <c r="AH6609" s="359"/>
    </row>
    <row r="6610" spans="28:34" x14ac:dyDescent="0.2">
      <c r="AB6610" s="359"/>
      <c r="AC6610" s="359"/>
      <c r="AD6610" s="359"/>
      <c r="AE6610" s="359"/>
      <c r="AF6610" s="359"/>
      <c r="AG6610" s="359"/>
      <c r="AH6610" s="359"/>
    </row>
    <row r="6611" spans="28:34" x14ac:dyDescent="0.2">
      <c r="AB6611" s="359"/>
      <c r="AC6611" s="359"/>
      <c r="AD6611" s="359"/>
      <c r="AE6611" s="359"/>
      <c r="AF6611" s="359"/>
      <c r="AG6611" s="359"/>
      <c r="AH6611" s="359"/>
    </row>
    <row r="6612" spans="28:34" x14ac:dyDescent="0.2">
      <c r="AB6612" s="359"/>
      <c r="AC6612" s="359"/>
      <c r="AD6612" s="359"/>
      <c r="AE6612" s="359"/>
      <c r="AF6612" s="359"/>
      <c r="AG6612" s="359"/>
      <c r="AH6612" s="359"/>
    </row>
    <row r="6613" spans="28:34" x14ac:dyDescent="0.2">
      <c r="AB6613" s="359"/>
      <c r="AC6613" s="359"/>
      <c r="AD6613" s="359"/>
      <c r="AE6613" s="359"/>
      <c r="AF6613" s="359"/>
      <c r="AG6613" s="359"/>
      <c r="AH6613" s="359"/>
    </row>
    <row r="6614" spans="28:34" x14ac:dyDescent="0.2">
      <c r="AB6614" s="359"/>
      <c r="AC6614" s="359"/>
      <c r="AD6614" s="359"/>
      <c r="AE6614" s="359"/>
      <c r="AF6614" s="359"/>
      <c r="AG6614" s="359"/>
      <c r="AH6614" s="359"/>
    </row>
    <row r="6615" spans="28:34" x14ac:dyDescent="0.2">
      <c r="AB6615" s="359"/>
      <c r="AC6615" s="359"/>
      <c r="AD6615" s="359"/>
      <c r="AE6615" s="359"/>
      <c r="AF6615" s="359"/>
      <c r="AG6615" s="359"/>
      <c r="AH6615" s="359"/>
    </row>
    <row r="6616" spans="28:34" x14ac:dyDescent="0.2">
      <c r="AB6616" s="359"/>
      <c r="AC6616" s="359"/>
      <c r="AD6616" s="359"/>
      <c r="AE6616" s="359"/>
      <c r="AF6616" s="359"/>
      <c r="AG6616" s="359"/>
      <c r="AH6616" s="359"/>
    </row>
    <row r="6617" spans="28:34" x14ac:dyDescent="0.2">
      <c r="AB6617" s="359"/>
      <c r="AC6617" s="359"/>
      <c r="AD6617" s="359"/>
      <c r="AE6617" s="359"/>
      <c r="AF6617" s="359"/>
      <c r="AG6617" s="359"/>
      <c r="AH6617" s="359"/>
    </row>
    <row r="6618" spans="28:34" x14ac:dyDescent="0.2">
      <c r="AB6618" s="359"/>
      <c r="AC6618" s="359"/>
      <c r="AD6618" s="359"/>
      <c r="AE6618" s="359"/>
      <c r="AF6618" s="359"/>
      <c r="AG6618" s="359"/>
      <c r="AH6618" s="359"/>
    </row>
    <row r="6619" spans="28:34" x14ac:dyDescent="0.2">
      <c r="AB6619" s="359"/>
      <c r="AC6619" s="359"/>
      <c r="AD6619" s="359"/>
      <c r="AE6619" s="359"/>
      <c r="AF6619" s="359"/>
      <c r="AG6619" s="359"/>
      <c r="AH6619" s="359"/>
    </row>
    <row r="6620" spans="28:34" x14ac:dyDescent="0.2">
      <c r="AB6620" s="359"/>
      <c r="AC6620" s="359"/>
      <c r="AD6620" s="359"/>
      <c r="AE6620" s="359"/>
      <c r="AF6620" s="359"/>
      <c r="AG6620" s="359"/>
      <c r="AH6620" s="359"/>
    </row>
    <row r="6621" spans="28:34" x14ac:dyDescent="0.2">
      <c r="AB6621" s="359"/>
      <c r="AC6621" s="359"/>
      <c r="AD6621" s="359"/>
      <c r="AE6621" s="359"/>
      <c r="AF6621" s="359"/>
      <c r="AG6621" s="359"/>
      <c r="AH6621" s="359"/>
    </row>
    <row r="6622" spans="28:34" x14ac:dyDescent="0.2">
      <c r="AB6622" s="359"/>
      <c r="AC6622" s="359"/>
      <c r="AD6622" s="359"/>
      <c r="AE6622" s="359"/>
      <c r="AF6622" s="359"/>
      <c r="AG6622" s="359"/>
      <c r="AH6622" s="359"/>
    </row>
    <row r="6623" spans="28:34" x14ac:dyDescent="0.2">
      <c r="AB6623" s="359"/>
      <c r="AC6623" s="359"/>
      <c r="AD6623" s="359"/>
      <c r="AE6623" s="359"/>
      <c r="AF6623" s="359"/>
      <c r="AG6623" s="359"/>
      <c r="AH6623" s="359"/>
    </row>
    <row r="6624" spans="28:34" x14ac:dyDescent="0.2">
      <c r="AB6624" s="359"/>
      <c r="AC6624" s="359"/>
      <c r="AD6624" s="359"/>
      <c r="AE6624" s="359"/>
      <c r="AF6624" s="359"/>
      <c r="AG6624" s="359"/>
      <c r="AH6624" s="359"/>
    </row>
    <row r="6625" spans="28:34" x14ac:dyDescent="0.2">
      <c r="AB6625" s="359"/>
      <c r="AC6625" s="359"/>
      <c r="AD6625" s="359"/>
      <c r="AE6625" s="359"/>
      <c r="AF6625" s="359"/>
      <c r="AG6625" s="359"/>
      <c r="AH6625" s="359"/>
    </row>
    <row r="6626" spans="28:34" x14ac:dyDescent="0.2">
      <c r="AB6626" s="359"/>
      <c r="AC6626" s="359"/>
      <c r="AD6626" s="359"/>
      <c r="AE6626" s="359"/>
      <c r="AF6626" s="359"/>
      <c r="AG6626" s="359"/>
      <c r="AH6626" s="359"/>
    </row>
    <row r="6627" spans="28:34" x14ac:dyDescent="0.2">
      <c r="AB6627" s="359"/>
      <c r="AC6627" s="359"/>
      <c r="AD6627" s="359"/>
      <c r="AE6627" s="359"/>
      <c r="AF6627" s="359"/>
      <c r="AG6627" s="359"/>
      <c r="AH6627" s="359"/>
    </row>
    <row r="6628" spans="28:34" x14ac:dyDescent="0.2">
      <c r="AB6628" s="359"/>
      <c r="AC6628" s="359"/>
      <c r="AD6628" s="359"/>
      <c r="AE6628" s="359"/>
      <c r="AF6628" s="359"/>
      <c r="AG6628" s="359"/>
      <c r="AH6628" s="359"/>
    </row>
    <row r="6629" spans="28:34" x14ac:dyDescent="0.2">
      <c r="AB6629" s="359"/>
      <c r="AC6629" s="359"/>
      <c r="AD6629" s="359"/>
      <c r="AE6629" s="359"/>
      <c r="AF6629" s="359"/>
      <c r="AG6629" s="359"/>
      <c r="AH6629" s="359"/>
    </row>
    <row r="6630" spans="28:34" x14ac:dyDescent="0.2">
      <c r="AB6630" s="359"/>
      <c r="AC6630" s="359"/>
      <c r="AD6630" s="359"/>
      <c r="AE6630" s="359"/>
      <c r="AF6630" s="359"/>
      <c r="AG6630" s="359"/>
      <c r="AH6630" s="359"/>
    </row>
    <row r="6631" spans="28:34" x14ac:dyDescent="0.2">
      <c r="AB6631" s="359"/>
      <c r="AC6631" s="359"/>
      <c r="AD6631" s="359"/>
      <c r="AE6631" s="359"/>
      <c r="AF6631" s="359"/>
      <c r="AG6631" s="359"/>
      <c r="AH6631" s="359"/>
    </row>
    <row r="6632" spans="28:34" x14ac:dyDescent="0.2">
      <c r="AB6632" s="359"/>
      <c r="AC6632" s="359"/>
      <c r="AD6632" s="359"/>
      <c r="AE6632" s="359"/>
      <c r="AF6632" s="359"/>
      <c r="AG6632" s="359"/>
      <c r="AH6632" s="359"/>
    </row>
    <row r="6633" spans="28:34" x14ac:dyDescent="0.2">
      <c r="AB6633" s="359"/>
      <c r="AC6633" s="359"/>
      <c r="AD6633" s="359"/>
      <c r="AE6633" s="359"/>
      <c r="AF6633" s="359"/>
      <c r="AG6633" s="359"/>
      <c r="AH6633" s="359"/>
    </row>
    <row r="6634" spans="28:34" x14ac:dyDescent="0.2">
      <c r="AB6634" s="359"/>
      <c r="AC6634" s="359"/>
      <c r="AD6634" s="359"/>
      <c r="AE6634" s="359"/>
      <c r="AF6634" s="359"/>
      <c r="AG6634" s="359"/>
      <c r="AH6634" s="359"/>
    </row>
    <row r="6635" spans="28:34" x14ac:dyDescent="0.2">
      <c r="AB6635" s="359"/>
      <c r="AC6635" s="359"/>
      <c r="AD6635" s="359"/>
      <c r="AE6635" s="359"/>
      <c r="AF6635" s="359"/>
      <c r="AG6635" s="359"/>
      <c r="AH6635" s="359"/>
    </row>
    <row r="6636" spans="28:34" x14ac:dyDescent="0.2">
      <c r="AB6636" s="359"/>
      <c r="AC6636" s="359"/>
      <c r="AD6636" s="359"/>
      <c r="AE6636" s="359"/>
      <c r="AF6636" s="359"/>
      <c r="AG6636" s="359"/>
      <c r="AH6636" s="359"/>
    </row>
    <row r="6637" spans="28:34" x14ac:dyDescent="0.2">
      <c r="AB6637" s="359"/>
      <c r="AC6637" s="359"/>
      <c r="AD6637" s="359"/>
      <c r="AE6637" s="359"/>
      <c r="AF6637" s="359"/>
      <c r="AG6637" s="359"/>
      <c r="AH6637" s="359"/>
    </row>
    <row r="6638" spans="28:34" x14ac:dyDescent="0.2">
      <c r="AB6638" s="359"/>
      <c r="AC6638" s="359"/>
      <c r="AD6638" s="359"/>
      <c r="AE6638" s="359"/>
      <c r="AF6638" s="359"/>
      <c r="AG6638" s="359"/>
      <c r="AH6638" s="359"/>
    </row>
    <row r="6639" spans="28:34" x14ac:dyDescent="0.2">
      <c r="AB6639" s="359"/>
      <c r="AC6639" s="359"/>
      <c r="AD6639" s="359"/>
      <c r="AE6639" s="359"/>
      <c r="AF6639" s="359"/>
      <c r="AG6639" s="359"/>
      <c r="AH6639" s="359"/>
    </row>
    <row r="6640" spans="28:34" x14ac:dyDescent="0.2">
      <c r="AB6640" s="359"/>
      <c r="AC6640" s="359"/>
      <c r="AD6640" s="359"/>
      <c r="AE6640" s="359"/>
      <c r="AF6640" s="359"/>
      <c r="AG6640" s="359"/>
      <c r="AH6640" s="359"/>
    </row>
    <row r="6641" spans="28:34" x14ac:dyDescent="0.2">
      <c r="AB6641" s="359"/>
      <c r="AC6641" s="359"/>
      <c r="AD6641" s="359"/>
      <c r="AE6641" s="359"/>
      <c r="AF6641" s="359"/>
      <c r="AG6641" s="359"/>
      <c r="AH6641" s="359"/>
    </row>
    <row r="6642" spans="28:34" x14ac:dyDescent="0.2">
      <c r="AB6642" s="359"/>
      <c r="AC6642" s="359"/>
      <c r="AD6642" s="359"/>
      <c r="AE6642" s="359"/>
      <c r="AF6642" s="359"/>
      <c r="AG6642" s="359"/>
      <c r="AH6642" s="359"/>
    </row>
    <row r="6643" spans="28:34" x14ac:dyDescent="0.2">
      <c r="AB6643" s="359"/>
      <c r="AC6643" s="359"/>
      <c r="AD6643" s="359"/>
      <c r="AE6643" s="359"/>
      <c r="AF6643" s="359"/>
      <c r="AG6643" s="359"/>
      <c r="AH6643" s="359"/>
    </row>
    <row r="6644" spans="28:34" x14ac:dyDescent="0.2">
      <c r="AB6644" s="359"/>
      <c r="AC6644" s="359"/>
      <c r="AD6644" s="359"/>
      <c r="AE6644" s="359"/>
      <c r="AF6644" s="359"/>
      <c r="AG6644" s="359"/>
      <c r="AH6644" s="359"/>
    </row>
    <row r="6645" spans="28:34" x14ac:dyDescent="0.2">
      <c r="AB6645" s="359"/>
      <c r="AC6645" s="359"/>
      <c r="AD6645" s="359"/>
      <c r="AE6645" s="359"/>
      <c r="AF6645" s="359"/>
      <c r="AG6645" s="359"/>
      <c r="AH6645" s="359"/>
    </row>
    <row r="6646" spans="28:34" x14ac:dyDescent="0.2">
      <c r="AB6646" s="359"/>
      <c r="AC6646" s="359"/>
      <c r="AD6646" s="359"/>
      <c r="AE6646" s="359"/>
      <c r="AF6646" s="359"/>
      <c r="AG6646" s="359"/>
      <c r="AH6646" s="359"/>
    </row>
    <row r="6647" spans="28:34" x14ac:dyDescent="0.2">
      <c r="AB6647" s="359"/>
      <c r="AC6647" s="359"/>
      <c r="AD6647" s="359"/>
      <c r="AE6647" s="359"/>
      <c r="AF6647" s="359"/>
      <c r="AG6647" s="359"/>
      <c r="AH6647" s="359"/>
    </row>
    <row r="6648" spans="28:34" x14ac:dyDescent="0.2">
      <c r="AB6648" s="359"/>
      <c r="AC6648" s="359"/>
      <c r="AD6648" s="359"/>
      <c r="AE6648" s="359"/>
      <c r="AF6648" s="359"/>
      <c r="AG6648" s="359"/>
      <c r="AH6648" s="359"/>
    </row>
    <row r="6649" spans="28:34" x14ac:dyDescent="0.2">
      <c r="AB6649" s="359"/>
      <c r="AC6649" s="359"/>
      <c r="AD6649" s="359"/>
      <c r="AE6649" s="359"/>
      <c r="AF6649" s="359"/>
      <c r="AG6649" s="359"/>
      <c r="AH6649" s="359"/>
    </row>
    <row r="6650" spans="28:34" x14ac:dyDescent="0.2">
      <c r="AB6650" s="359"/>
      <c r="AC6650" s="359"/>
      <c r="AD6650" s="359"/>
      <c r="AE6650" s="359"/>
      <c r="AF6650" s="359"/>
      <c r="AG6650" s="359"/>
      <c r="AH6650" s="359"/>
    </row>
    <row r="6651" spans="28:34" x14ac:dyDescent="0.2">
      <c r="AB6651" s="359"/>
      <c r="AC6651" s="359"/>
      <c r="AD6651" s="359"/>
      <c r="AE6651" s="359"/>
      <c r="AF6651" s="359"/>
      <c r="AG6651" s="359"/>
      <c r="AH6651" s="359"/>
    </row>
    <row r="6652" spans="28:34" x14ac:dyDescent="0.2">
      <c r="AB6652" s="359"/>
      <c r="AC6652" s="359"/>
      <c r="AD6652" s="359"/>
      <c r="AE6652" s="359"/>
      <c r="AF6652" s="359"/>
      <c r="AG6652" s="359"/>
      <c r="AH6652" s="359"/>
    </row>
    <row r="6653" spans="28:34" x14ac:dyDescent="0.2">
      <c r="AB6653" s="359"/>
      <c r="AC6653" s="359"/>
      <c r="AD6653" s="359"/>
      <c r="AE6653" s="359"/>
      <c r="AF6653" s="359"/>
      <c r="AG6653" s="359"/>
      <c r="AH6653" s="359"/>
    </row>
    <row r="6654" spans="28:34" x14ac:dyDescent="0.2">
      <c r="AB6654" s="359"/>
      <c r="AC6654" s="359"/>
      <c r="AD6654" s="359"/>
      <c r="AE6654" s="359"/>
      <c r="AF6654" s="359"/>
      <c r="AG6654" s="359"/>
      <c r="AH6654" s="359"/>
    </row>
    <row r="6655" spans="28:34" x14ac:dyDescent="0.2">
      <c r="AB6655" s="359"/>
      <c r="AC6655" s="359"/>
      <c r="AD6655" s="359"/>
      <c r="AE6655" s="359"/>
      <c r="AF6655" s="359"/>
      <c r="AG6655" s="359"/>
      <c r="AH6655" s="359"/>
    </row>
    <row r="6656" spans="28:34" x14ac:dyDescent="0.2">
      <c r="AB6656" s="359"/>
      <c r="AC6656" s="359"/>
      <c r="AD6656" s="359"/>
      <c r="AE6656" s="359"/>
      <c r="AF6656" s="359"/>
      <c r="AG6656" s="359"/>
      <c r="AH6656" s="359"/>
    </row>
    <row r="6657" spans="28:34" x14ac:dyDescent="0.2">
      <c r="AB6657" s="359"/>
      <c r="AC6657" s="359"/>
      <c r="AD6657" s="359"/>
      <c r="AE6657" s="359"/>
      <c r="AF6657" s="359"/>
      <c r="AG6657" s="359"/>
      <c r="AH6657" s="359"/>
    </row>
    <row r="6658" spans="28:34" x14ac:dyDescent="0.2">
      <c r="AB6658" s="359"/>
      <c r="AC6658" s="359"/>
      <c r="AD6658" s="359"/>
      <c r="AE6658" s="359"/>
      <c r="AF6658" s="359"/>
      <c r="AG6658" s="359"/>
      <c r="AH6658" s="359"/>
    </row>
    <row r="6659" spans="28:34" x14ac:dyDescent="0.2">
      <c r="AB6659" s="359"/>
      <c r="AC6659" s="359"/>
      <c r="AD6659" s="359"/>
      <c r="AE6659" s="359"/>
      <c r="AF6659" s="359"/>
      <c r="AG6659" s="359"/>
      <c r="AH6659" s="359"/>
    </row>
    <row r="6660" spans="28:34" x14ac:dyDescent="0.2">
      <c r="AB6660" s="359"/>
      <c r="AC6660" s="359"/>
      <c r="AD6660" s="359"/>
      <c r="AE6660" s="359"/>
      <c r="AF6660" s="359"/>
      <c r="AG6660" s="359"/>
      <c r="AH6660" s="359"/>
    </row>
    <row r="6661" spans="28:34" x14ac:dyDescent="0.2">
      <c r="AB6661" s="359"/>
      <c r="AC6661" s="359"/>
      <c r="AD6661" s="359"/>
      <c r="AE6661" s="359"/>
      <c r="AF6661" s="359"/>
      <c r="AG6661" s="359"/>
      <c r="AH6661" s="359"/>
    </row>
    <row r="6662" spans="28:34" x14ac:dyDescent="0.2">
      <c r="AB6662" s="359"/>
      <c r="AC6662" s="359"/>
      <c r="AD6662" s="359"/>
      <c r="AE6662" s="359"/>
      <c r="AF6662" s="359"/>
      <c r="AG6662" s="359"/>
      <c r="AH6662" s="359"/>
    </row>
    <row r="6663" spans="28:34" x14ac:dyDescent="0.2">
      <c r="AB6663" s="359"/>
      <c r="AC6663" s="359"/>
      <c r="AD6663" s="359"/>
      <c r="AE6663" s="359"/>
      <c r="AF6663" s="359"/>
      <c r="AG6663" s="359"/>
      <c r="AH6663" s="359"/>
    </row>
    <row r="6664" spans="28:34" x14ac:dyDescent="0.2">
      <c r="AB6664" s="359"/>
      <c r="AC6664" s="359"/>
      <c r="AD6664" s="359"/>
      <c r="AE6664" s="359"/>
      <c r="AF6664" s="359"/>
      <c r="AG6664" s="359"/>
      <c r="AH6664" s="359"/>
    </row>
    <row r="6665" spans="28:34" x14ac:dyDescent="0.2">
      <c r="AB6665" s="359"/>
      <c r="AC6665" s="359"/>
      <c r="AD6665" s="359"/>
      <c r="AE6665" s="359"/>
      <c r="AF6665" s="359"/>
      <c r="AG6665" s="359"/>
      <c r="AH6665" s="359"/>
    </row>
    <row r="6666" spans="28:34" x14ac:dyDescent="0.2">
      <c r="AB6666" s="359"/>
      <c r="AC6666" s="359"/>
      <c r="AD6666" s="359"/>
      <c r="AE6666" s="359"/>
      <c r="AF6666" s="359"/>
      <c r="AG6666" s="359"/>
      <c r="AH6666" s="359"/>
    </row>
    <row r="6667" spans="28:34" x14ac:dyDescent="0.2">
      <c r="AB6667" s="359"/>
      <c r="AC6667" s="359"/>
      <c r="AD6667" s="359"/>
      <c r="AE6667" s="359"/>
      <c r="AF6667" s="359"/>
      <c r="AG6667" s="359"/>
      <c r="AH6667" s="359"/>
    </row>
    <row r="6668" spans="28:34" x14ac:dyDescent="0.2">
      <c r="AB6668" s="359"/>
      <c r="AC6668" s="359"/>
      <c r="AD6668" s="359"/>
      <c r="AE6668" s="359"/>
      <c r="AF6668" s="359"/>
      <c r="AG6668" s="359"/>
      <c r="AH6668" s="359"/>
    </row>
    <row r="6669" spans="28:34" x14ac:dyDescent="0.2">
      <c r="AB6669" s="359"/>
      <c r="AC6669" s="359"/>
      <c r="AD6669" s="359"/>
      <c r="AE6669" s="359"/>
      <c r="AF6669" s="359"/>
      <c r="AG6669" s="359"/>
      <c r="AH6669" s="359"/>
    </row>
    <row r="6670" spans="28:34" x14ac:dyDescent="0.2">
      <c r="AB6670" s="359"/>
      <c r="AC6670" s="359"/>
      <c r="AD6670" s="359"/>
      <c r="AE6670" s="359"/>
      <c r="AF6670" s="359"/>
      <c r="AG6670" s="359"/>
      <c r="AH6670" s="359"/>
    </row>
    <row r="6671" spans="28:34" x14ac:dyDescent="0.2">
      <c r="AB6671" s="359"/>
      <c r="AC6671" s="359"/>
      <c r="AD6671" s="359"/>
      <c r="AE6671" s="359"/>
      <c r="AF6671" s="359"/>
      <c r="AG6671" s="359"/>
      <c r="AH6671" s="359"/>
    </row>
    <row r="6672" spans="28:34" x14ac:dyDescent="0.2">
      <c r="AB6672" s="359"/>
      <c r="AC6672" s="359"/>
      <c r="AD6672" s="359"/>
      <c r="AE6672" s="359"/>
      <c r="AF6672" s="359"/>
      <c r="AG6672" s="359"/>
      <c r="AH6672" s="359"/>
    </row>
    <row r="6673" spans="28:34" x14ac:dyDescent="0.2">
      <c r="AB6673" s="359"/>
      <c r="AC6673" s="359"/>
      <c r="AD6673" s="359"/>
      <c r="AE6673" s="359"/>
      <c r="AF6673" s="359"/>
      <c r="AG6673" s="359"/>
      <c r="AH6673" s="359"/>
    </row>
    <row r="6674" spans="28:34" x14ac:dyDescent="0.2">
      <c r="AB6674" s="359"/>
      <c r="AC6674" s="359"/>
      <c r="AD6674" s="359"/>
      <c r="AE6674" s="359"/>
      <c r="AF6674" s="359"/>
      <c r="AG6674" s="359"/>
      <c r="AH6674" s="359"/>
    </row>
    <row r="6675" spans="28:34" x14ac:dyDescent="0.2">
      <c r="AB6675" s="359"/>
      <c r="AC6675" s="359"/>
      <c r="AD6675" s="359"/>
      <c r="AE6675" s="359"/>
      <c r="AF6675" s="359"/>
      <c r="AG6675" s="359"/>
      <c r="AH6675" s="359"/>
    </row>
    <row r="6676" spans="28:34" x14ac:dyDescent="0.2">
      <c r="AB6676" s="359"/>
      <c r="AC6676" s="359"/>
      <c r="AD6676" s="359"/>
      <c r="AE6676" s="359"/>
      <c r="AF6676" s="359"/>
      <c r="AG6676" s="359"/>
      <c r="AH6676" s="359"/>
    </row>
    <row r="6677" spans="28:34" x14ac:dyDescent="0.2">
      <c r="AB6677" s="359"/>
      <c r="AC6677" s="359"/>
      <c r="AD6677" s="359"/>
      <c r="AE6677" s="359"/>
      <c r="AF6677" s="359"/>
      <c r="AG6677" s="359"/>
      <c r="AH6677" s="359"/>
    </row>
    <row r="6678" spans="28:34" x14ac:dyDescent="0.2">
      <c r="AB6678" s="359"/>
      <c r="AC6678" s="359"/>
      <c r="AD6678" s="359"/>
      <c r="AE6678" s="359"/>
      <c r="AF6678" s="359"/>
      <c r="AG6678" s="359"/>
      <c r="AH6678" s="359"/>
    </row>
    <row r="6679" spans="28:34" x14ac:dyDescent="0.2">
      <c r="AB6679" s="359"/>
      <c r="AC6679" s="359"/>
      <c r="AD6679" s="359"/>
      <c r="AE6679" s="359"/>
      <c r="AF6679" s="359"/>
      <c r="AG6679" s="359"/>
      <c r="AH6679" s="359"/>
    </row>
    <row r="6680" spans="28:34" x14ac:dyDescent="0.2">
      <c r="AB6680" s="359"/>
      <c r="AC6680" s="359"/>
      <c r="AD6680" s="359"/>
      <c r="AE6680" s="359"/>
      <c r="AF6680" s="359"/>
      <c r="AG6680" s="359"/>
      <c r="AH6680" s="359"/>
    </row>
    <row r="6681" spans="28:34" x14ac:dyDescent="0.2">
      <c r="AB6681" s="359"/>
      <c r="AC6681" s="359"/>
      <c r="AD6681" s="359"/>
      <c r="AE6681" s="359"/>
      <c r="AF6681" s="359"/>
      <c r="AG6681" s="359"/>
      <c r="AH6681" s="359"/>
    </row>
    <row r="6682" spans="28:34" x14ac:dyDescent="0.2">
      <c r="AB6682" s="359"/>
      <c r="AC6682" s="359"/>
      <c r="AD6682" s="359"/>
      <c r="AE6682" s="359"/>
      <c r="AF6682" s="359"/>
      <c r="AG6682" s="359"/>
      <c r="AH6682" s="359"/>
    </row>
    <row r="6683" spans="28:34" x14ac:dyDescent="0.2">
      <c r="AB6683" s="359"/>
      <c r="AC6683" s="359"/>
      <c r="AD6683" s="359"/>
      <c r="AE6683" s="359"/>
      <c r="AF6683" s="359"/>
      <c r="AG6683" s="359"/>
      <c r="AH6683" s="359"/>
    </row>
    <row r="6684" spans="28:34" x14ac:dyDescent="0.2">
      <c r="AB6684" s="359"/>
      <c r="AC6684" s="359"/>
      <c r="AD6684" s="359"/>
      <c r="AE6684" s="359"/>
      <c r="AF6684" s="359"/>
      <c r="AG6684" s="359"/>
      <c r="AH6684" s="359"/>
    </row>
    <row r="6685" spans="28:34" x14ac:dyDescent="0.2">
      <c r="AB6685" s="359"/>
      <c r="AC6685" s="359"/>
      <c r="AD6685" s="359"/>
      <c r="AE6685" s="359"/>
      <c r="AF6685" s="359"/>
      <c r="AG6685" s="359"/>
      <c r="AH6685" s="359"/>
    </row>
    <row r="6686" spans="28:34" x14ac:dyDescent="0.2">
      <c r="AB6686" s="359"/>
      <c r="AC6686" s="359"/>
      <c r="AD6686" s="359"/>
      <c r="AE6686" s="359"/>
      <c r="AF6686" s="359"/>
      <c r="AG6686" s="359"/>
      <c r="AH6686" s="359"/>
    </row>
    <row r="6687" spans="28:34" x14ac:dyDescent="0.2">
      <c r="AB6687" s="359"/>
      <c r="AC6687" s="359"/>
      <c r="AD6687" s="359"/>
      <c r="AE6687" s="359"/>
      <c r="AF6687" s="359"/>
      <c r="AG6687" s="359"/>
      <c r="AH6687" s="359"/>
    </row>
    <row r="6688" spans="28:34" x14ac:dyDescent="0.2">
      <c r="AB6688" s="359"/>
      <c r="AC6688" s="359"/>
      <c r="AD6688" s="359"/>
      <c r="AE6688" s="359"/>
      <c r="AF6688" s="359"/>
      <c r="AG6688" s="359"/>
      <c r="AH6688" s="359"/>
    </row>
    <row r="6689" spans="28:34" x14ac:dyDescent="0.2">
      <c r="AB6689" s="359"/>
      <c r="AC6689" s="359"/>
      <c r="AD6689" s="359"/>
      <c r="AE6689" s="359"/>
      <c r="AF6689" s="359"/>
      <c r="AG6689" s="359"/>
      <c r="AH6689" s="359"/>
    </row>
    <row r="6690" spans="28:34" x14ac:dyDescent="0.2">
      <c r="AB6690" s="359"/>
      <c r="AC6690" s="359"/>
      <c r="AD6690" s="359"/>
      <c r="AE6690" s="359"/>
      <c r="AF6690" s="359"/>
      <c r="AG6690" s="359"/>
      <c r="AH6690" s="359"/>
    </row>
    <row r="6691" spans="28:34" x14ac:dyDescent="0.2">
      <c r="AB6691" s="359"/>
      <c r="AC6691" s="359"/>
      <c r="AD6691" s="359"/>
      <c r="AE6691" s="359"/>
      <c r="AF6691" s="359"/>
      <c r="AG6691" s="359"/>
      <c r="AH6691" s="359"/>
    </row>
    <row r="6692" spans="28:34" x14ac:dyDescent="0.2">
      <c r="AB6692" s="359"/>
      <c r="AC6692" s="359"/>
      <c r="AD6692" s="359"/>
      <c r="AE6692" s="359"/>
      <c r="AF6692" s="359"/>
      <c r="AG6692" s="359"/>
      <c r="AH6692" s="359"/>
    </row>
    <row r="6693" spans="28:34" x14ac:dyDescent="0.2">
      <c r="AB6693" s="359"/>
      <c r="AC6693" s="359"/>
      <c r="AD6693" s="359"/>
      <c r="AE6693" s="359"/>
      <c r="AF6693" s="359"/>
      <c r="AG6693" s="359"/>
      <c r="AH6693" s="359"/>
    </row>
    <row r="6694" spans="28:34" x14ac:dyDescent="0.2">
      <c r="AB6694" s="359"/>
      <c r="AC6694" s="359"/>
      <c r="AD6694" s="359"/>
      <c r="AE6694" s="359"/>
      <c r="AF6694" s="359"/>
      <c r="AG6694" s="359"/>
      <c r="AH6694" s="359"/>
    </row>
    <row r="6695" spans="28:34" x14ac:dyDescent="0.2">
      <c r="AB6695" s="359"/>
      <c r="AC6695" s="359"/>
      <c r="AD6695" s="359"/>
      <c r="AE6695" s="359"/>
      <c r="AF6695" s="359"/>
      <c r="AG6695" s="359"/>
      <c r="AH6695" s="359"/>
    </row>
    <row r="6696" spans="28:34" x14ac:dyDescent="0.2">
      <c r="AB6696" s="359"/>
      <c r="AC6696" s="359"/>
      <c r="AD6696" s="359"/>
      <c r="AE6696" s="359"/>
      <c r="AF6696" s="359"/>
      <c r="AG6696" s="359"/>
      <c r="AH6696" s="359"/>
    </row>
    <row r="6697" spans="28:34" x14ac:dyDescent="0.2">
      <c r="AB6697" s="359"/>
      <c r="AC6697" s="359"/>
      <c r="AD6697" s="359"/>
      <c r="AE6697" s="359"/>
      <c r="AF6697" s="359"/>
      <c r="AG6697" s="359"/>
      <c r="AH6697" s="359"/>
    </row>
    <row r="6698" spans="28:34" x14ac:dyDescent="0.2">
      <c r="AB6698" s="359"/>
      <c r="AC6698" s="359"/>
      <c r="AD6698" s="359"/>
      <c r="AE6698" s="359"/>
      <c r="AF6698" s="359"/>
      <c r="AG6698" s="359"/>
      <c r="AH6698" s="359"/>
    </row>
    <row r="6699" spans="28:34" x14ac:dyDescent="0.2">
      <c r="AB6699" s="359"/>
      <c r="AC6699" s="359"/>
      <c r="AD6699" s="359"/>
      <c r="AE6699" s="359"/>
      <c r="AF6699" s="359"/>
      <c r="AG6699" s="359"/>
      <c r="AH6699" s="359"/>
    </row>
    <row r="6700" spans="28:34" x14ac:dyDescent="0.2">
      <c r="AB6700" s="359"/>
      <c r="AC6700" s="359"/>
      <c r="AD6700" s="359"/>
      <c r="AE6700" s="359"/>
      <c r="AF6700" s="359"/>
      <c r="AG6700" s="359"/>
      <c r="AH6700" s="359"/>
    </row>
    <row r="6701" spans="28:34" x14ac:dyDescent="0.2">
      <c r="AB6701" s="359"/>
      <c r="AC6701" s="359"/>
      <c r="AD6701" s="359"/>
      <c r="AE6701" s="359"/>
      <c r="AF6701" s="359"/>
      <c r="AG6701" s="359"/>
      <c r="AH6701" s="359"/>
    </row>
    <row r="6702" spans="28:34" x14ac:dyDescent="0.2">
      <c r="AB6702" s="359"/>
      <c r="AC6702" s="359"/>
      <c r="AD6702" s="359"/>
      <c r="AE6702" s="359"/>
      <c r="AF6702" s="359"/>
      <c r="AG6702" s="359"/>
      <c r="AH6702" s="359"/>
    </row>
    <row r="6703" spans="28:34" x14ac:dyDescent="0.2">
      <c r="AB6703" s="359"/>
      <c r="AC6703" s="359"/>
      <c r="AD6703" s="359"/>
      <c r="AE6703" s="359"/>
      <c r="AF6703" s="359"/>
      <c r="AG6703" s="359"/>
      <c r="AH6703" s="359"/>
    </row>
    <row r="6704" spans="28:34" x14ac:dyDescent="0.2">
      <c r="AB6704" s="359"/>
      <c r="AC6704" s="359"/>
      <c r="AD6704" s="359"/>
      <c r="AE6704" s="359"/>
      <c r="AF6704" s="359"/>
      <c r="AG6704" s="359"/>
      <c r="AH6704" s="359"/>
    </row>
    <row r="6705" spans="28:34" x14ac:dyDescent="0.2">
      <c r="AB6705" s="359"/>
      <c r="AC6705" s="359"/>
      <c r="AD6705" s="359"/>
      <c r="AE6705" s="359"/>
      <c r="AF6705" s="359"/>
      <c r="AG6705" s="359"/>
      <c r="AH6705" s="359"/>
    </row>
    <row r="6706" spans="28:34" x14ac:dyDescent="0.2">
      <c r="AB6706" s="359"/>
      <c r="AC6706" s="359"/>
      <c r="AD6706" s="359"/>
      <c r="AE6706" s="359"/>
      <c r="AF6706" s="359"/>
      <c r="AG6706" s="359"/>
      <c r="AH6706" s="359"/>
    </row>
    <row r="6707" spans="28:34" x14ac:dyDescent="0.2">
      <c r="AB6707" s="359"/>
      <c r="AC6707" s="359"/>
      <c r="AD6707" s="359"/>
      <c r="AE6707" s="359"/>
      <c r="AF6707" s="359"/>
      <c r="AG6707" s="359"/>
      <c r="AH6707" s="359"/>
    </row>
    <row r="6708" spans="28:34" x14ac:dyDescent="0.2">
      <c r="AB6708" s="359"/>
      <c r="AC6708" s="359"/>
      <c r="AD6708" s="359"/>
      <c r="AE6708" s="359"/>
      <c r="AF6708" s="359"/>
      <c r="AG6708" s="359"/>
      <c r="AH6708" s="359"/>
    </row>
    <row r="6709" spans="28:34" x14ac:dyDescent="0.2">
      <c r="AB6709" s="359"/>
      <c r="AC6709" s="359"/>
      <c r="AD6709" s="359"/>
      <c r="AE6709" s="359"/>
      <c r="AF6709" s="359"/>
      <c r="AG6709" s="359"/>
      <c r="AH6709" s="359"/>
    </row>
    <row r="6710" spans="28:34" x14ac:dyDescent="0.2">
      <c r="AB6710" s="359"/>
      <c r="AC6710" s="359"/>
      <c r="AD6710" s="359"/>
      <c r="AE6710" s="359"/>
      <c r="AF6710" s="359"/>
      <c r="AG6710" s="359"/>
      <c r="AH6710" s="359"/>
    </row>
    <row r="6711" spans="28:34" x14ac:dyDescent="0.2">
      <c r="AB6711" s="359"/>
      <c r="AC6711" s="359"/>
      <c r="AD6711" s="359"/>
      <c r="AE6711" s="359"/>
      <c r="AF6711" s="359"/>
      <c r="AG6711" s="359"/>
      <c r="AH6711" s="359"/>
    </row>
    <row r="6712" spans="28:34" x14ac:dyDescent="0.2">
      <c r="AB6712" s="359"/>
      <c r="AC6712" s="359"/>
      <c r="AD6712" s="359"/>
      <c r="AE6712" s="359"/>
      <c r="AF6712" s="359"/>
      <c r="AG6712" s="359"/>
      <c r="AH6712" s="359"/>
    </row>
    <row r="6713" spans="28:34" x14ac:dyDescent="0.2">
      <c r="AB6713" s="359"/>
      <c r="AC6713" s="359"/>
      <c r="AD6713" s="359"/>
      <c r="AE6713" s="359"/>
      <c r="AF6713" s="359"/>
      <c r="AG6713" s="359"/>
      <c r="AH6713" s="359"/>
    </row>
    <row r="6714" spans="28:34" x14ac:dyDescent="0.2">
      <c r="AB6714" s="359"/>
      <c r="AC6714" s="359"/>
      <c r="AD6714" s="359"/>
      <c r="AE6714" s="359"/>
      <c r="AF6714" s="359"/>
      <c r="AG6714" s="359"/>
      <c r="AH6714" s="359"/>
    </row>
    <row r="6715" spans="28:34" x14ac:dyDescent="0.2">
      <c r="AB6715" s="359"/>
      <c r="AC6715" s="359"/>
      <c r="AD6715" s="359"/>
      <c r="AE6715" s="359"/>
      <c r="AF6715" s="359"/>
      <c r="AG6715" s="359"/>
      <c r="AH6715" s="359"/>
    </row>
    <row r="6716" spans="28:34" x14ac:dyDescent="0.2">
      <c r="AB6716" s="359"/>
      <c r="AC6716" s="359"/>
      <c r="AD6716" s="359"/>
      <c r="AE6716" s="359"/>
      <c r="AF6716" s="359"/>
      <c r="AG6716" s="359"/>
      <c r="AH6716" s="359"/>
    </row>
    <row r="6717" spans="28:34" x14ac:dyDescent="0.2">
      <c r="AB6717" s="359"/>
      <c r="AC6717" s="359"/>
      <c r="AD6717" s="359"/>
      <c r="AE6717" s="359"/>
      <c r="AF6717" s="359"/>
      <c r="AG6717" s="359"/>
      <c r="AH6717" s="359"/>
    </row>
    <row r="6718" spans="28:34" x14ac:dyDescent="0.2">
      <c r="AB6718" s="359"/>
      <c r="AC6718" s="359"/>
      <c r="AD6718" s="359"/>
      <c r="AE6718" s="359"/>
      <c r="AF6718" s="359"/>
      <c r="AG6718" s="359"/>
      <c r="AH6718" s="359"/>
    </row>
    <row r="6719" spans="28:34" x14ac:dyDescent="0.2">
      <c r="AB6719" s="359"/>
      <c r="AC6719" s="359"/>
      <c r="AD6719" s="359"/>
      <c r="AE6719" s="359"/>
      <c r="AF6719" s="359"/>
      <c r="AG6719" s="359"/>
      <c r="AH6719" s="359"/>
    </row>
    <row r="6720" spans="28:34" x14ac:dyDescent="0.2">
      <c r="AB6720" s="359"/>
      <c r="AC6720" s="359"/>
      <c r="AD6720" s="359"/>
      <c r="AE6720" s="359"/>
      <c r="AF6720" s="359"/>
      <c r="AG6720" s="359"/>
      <c r="AH6720" s="359"/>
    </row>
    <row r="6721" spans="28:34" x14ac:dyDescent="0.2">
      <c r="AB6721" s="359"/>
      <c r="AC6721" s="359"/>
      <c r="AD6721" s="359"/>
      <c r="AE6721" s="359"/>
      <c r="AF6721" s="359"/>
      <c r="AG6721" s="359"/>
      <c r="AH6721" s="359"/>
    </row>
    <row r="6722" spans="28:34" x14ac:dyDescent="0.2">
      <c r="AB6722" s="359"/>
      <c r="AC6722" s="359"/>
      <c r="AD6722" s="359"/>
      <c r="AE6722" s="359"/>
      <c r="AF6722" s="359"/>
      <c r="AG6722" s="359"/>
      <c r="AH6722" s="359"/>
    </row>
    <row r="6723" spans="28:34" x14ac:dyDescent="0.2">
      <c r="AB6723" s="359"/>
      <c r="AC6723" s="359"/>
      <c r="AD6723" s="359"/>
      <c r="AE6723" s="359"/>
      <c r="AF6723" s="359"/>
      <c r="AG6723" s="359"/>
      <c r="AH6723" s="359"/>
    </row>
    <row r="6724" spans="28:34" x14ac:dyDescent="0.2">
      <c r="AB6724" s="359"/>
      <c r="AC6724" s="359"/>
      <c r="AD6724" s="359"/>
      <c r="AE6724" s="359"/>
      <c r="AF6724" s="359"/>
      <c r="AG6724" s="359"/>
      <c r="AH6724" s="359"/>
    </row>
    <row r="6725" spans="28:34" x14ac:dyDescent="0.2">
      <c r="AB6725" s="359"/>
      <c r="AC6725" s="359"/>
      <c r="AD6725" s="359"/>
      <c r="AE6725" s="359"/>
      <c r="AF6725" s="359"/>
      <c r="AG6725" s="359"/>
      <c r="AH6725" s="359"/>
    </row>
    <row r="6726" spans="28:34" x14ac:dyDescent="0.2">
      <c r="AB6726" s="359"/>
      <c r="AC6726" s="359"/>
      <c r="AD6726" s="359"/>
      <c r="AE6726" s="359"/>
      <c r="AF6726" s="359"/>
      <c r="AG6726" s="359"/>
      <c r="AH6726" s="359"/>
    </row>
    <row r="6727" spans="28:34" x14ac:dyDescent="0.2">
      <c r="AB6727" s="359"/>
      <c r="AC6727" s="359"/>
      <c r="AD6727" s="359"/>
      <c r="AE6727" s="359"/>
      <c r="AF6727" s="359"/>
      <c r="AG6727" s="359"/>
      <c r="AH6727" s="359"/>
    </row>
    <row r="6728" spans="28:34" x14ac:dyDescent="0.2">
      <c r="AB6728" s="359"/>
      <c r="AC6728" s="359"/>
      <c r="AD6728" s="359"/>
      <c r="AE6728" s="359"/>
      <c r="AF6728" s="359"/>
      <c r="AG6728" s="359"/>
      <c r="AH6728" s="359"/>
    </row>
    <row r="6729" spans="28:34" x14ac:dyDescent="0.2">
      <c r="AB6729" s="359"/>
      <c r="AC6729" s="359"/>
      <c r="AD6729" s="359"/>
      <c r="AE6729" s="359"/>
      <c r="AF6729" s="359"/>
      <c r="AG6729" s="359"/>
      <c r="AH6729" s="359"/>
    </row>
    <row r="6730" spans="28:34" x14ac:dyDescent="0.2">
      <c r="AB6730" s="359"/>
      <c r="AC6730" s="359"/>
      <c r="AD6730" s="359"/>
      <c r="AE6730" s="359"/>
      <c r="AF6730" s="359"/>
      <c r="AG6730" s="359"/>
      <c r="AH6730" s="359"/>
    </row>
    <row r="6731" spans="28:34" x14ac:dyDescent="0.2">
      <c r="AB6731" s="359"/>
      <c r="AC6731" s="359"/>
      <c r="AD6731" s="359"/>
      <c r="AE6731" s="359"/>
      <c r="AF6731" s="359"/>
      <c r="AG6731" s="359"/>
      <c r="AH6731" s="359"/>
    </row>
    <row r="6732" spans="28:34" x14ac:dyDescent="0.2">
      <c r="AB6732" s="359"/>
      <c r="AC6732" s="359"/>
      <c r="AD6732" s="359"/>
      <c r="AE6732" s="359"/>
      <c r="AF6732" s="359"/>
      <c r="AG6732" s="359"/>
      <c r="AH6732" s="359"/>
    </row>
    <row r="6733" spans="28:34" x14ac:dyDescent="0.2">
      <c r="AB6733" s="359"/>
      <c r="AC6733" s="359"/>
      <c r="AD6733" s="359"/>
      <c r="AE6733" s="359"/>
      <c r="AF6733" s="359"/>
      <c r="AG6733" s="359"/>
      <c r="AH6733" s="359"/>
    </row>
    <row r="6734" spans="28:34" x14ac:dyDescent="0.2">
      <c r="AB6734" s="359"/>
      <c r="AC6734" s="359"/>
      <c r="AD6734" s="359"/>
      <c r="AE6734" s="359"/>
      <c r="AF6734" s="359"/>
      <c r="AG6734" s="359"/>
      <c r="AH6734" s="359"/>
    </row>
    <row r="6735" spans="28:34" x14ac:dyDescent="0.2">
      <c r="AB6735" s="359"/>
      <c r="AC6735" s="359"/>
      <c r="AD6735" s="359"/>
      <c r="AE6735" s="359"/>
      <c r="AF6735" s="359"/>
      <c r="AG6735" s="359"/>
      <c r="AH6735" s="359"/>
    </row>
    <row r="6736" spans="28:34" x14ac:dyDescent="0.2">
      <c r="AB6736" s="359"/>
      <c r="AC6736" s="359"/>
      <c r="AD6736" s="359"/>
      <c r="AE6736" s="359"/>
      <c r="AF6736" s="359"/>
      <c r="AG6736" s="359"/>
      <c r="AH6736" s="359"/>
    </row>
    <row r="6737" spans="28:34" x14ac:dyDescent="0.2">
      <c r="AB6737" s="359"/>
      <c r="AC6737" s="359"/>
      <c r="AD6737" s="359"/>
      <c r="AE6737" s="359"/>
      <c r="AF6737" s="359"/>
      <c r="AG6737" s="359"/>
      <c r="AH6737" s="359"/>
    </row>
    <row r="6738" spans="28:34" x14ac:dyDescent="0.2">
      <c r="AB6738" s="359"/>
      <c r="AC6738" s="359"/>
      <c r="AD6738" s="359"/>
      <c r="AE6738" s="359"/>
      <c r="AF6738" s="359"/>
      <c r="AG6738" s="359"/>
      <c r="AH6738" s="359"/>
    </row>
    <row r="6739" spans="28:34" x14ac:dyDescent="0.2">
      <c r="AB6739" s="359"/>
      <c r="AC6739" s="359"/>
      <c r="AD6739" s="359"/>
      <c r="AE6739" s="359"/>
      <c r="AF6739" s="359"/>
      <c r="AG6739" s="359"/>
      <c r="AH6739" s="359"/>
    </row>
    <row r="6740" spans="28:34" x14ac:dyDescent="0.2">
      <c r="AB6740" s="359"/>
      <c r="AC6740" s="359"/>
      <c r="AD6740" s="359"/>
      <c r="AE6740" s="359"/>
      <c r="AF6740" s="359"/>
      <c r="AG6740" s="359"/>
      <c r="AH6740" s="359"/>
    </row>
    <row r="6741" spans="28:34" x14ac:dyDescent="0.2">
      <c r="AB6741" s="359"/>
      <c r="AC6741" s="359"/>
      <c r="AD6741" s="359"/>
      <c r="AE6741" s="359"/>
      <c r="AF6741" s="359"/>
      <c r="AG6741" s="359"/>
      <c r="AH6741" s="359"/>
    </row>
    <row r="6742" spans="28:34" x14ac:dyDescent="0.2">
      <c r="AB6742" s="359"/>
      <c r="AC6742" s="359"/>
      <c r="AD6742" s="359"/>
      <c r="AE6742" s="359"/>
      <c r="AF6742" s="359"/>
      <c r="AG6742" s="359"/>
      <c r="AH6742" s="359"/>
    </row>
    <row r="6743" spans="28:34" x14ac:dyDescent="0.2">
      <c r="AB6743" s="359"/>
      <c r="AC6743" s="359"/>
      <c r="AD6743" s="359"/>
      <c r="AE6743" s="359"/>
      <c r="AF6743" s="359"/>
      <c r="AG6743" s="359"/>
      <c r="AH6743" s="359"/>
    </row>
    <row r="6744" spans="28:34" x14ac:dyDescent="0.2">
      <c r="AB6744" s="359"/>
      <c r="AC6744" s="359"/>
      <c r="AD6744" s="359"/>
      <c r="AE6744" s="359"/>
      <c r="AF6744" s="359"/>
      <c r="AG6744" s="359"/>
      <c r="AH6744" s="359"/>
    </row>
    <row r="6745" spans="28:34" x14ac:dyDescent="0.2">
      <c r="AB6745" s="359"/>
      <c r="AC6745" s="359"/>
      <c r="AD6745" s="359"/>
      <c r="AE6745" s="359"/>
      <c r="AF6745" s="359"/>
      <c r="AG6745" s="359"/>
      <c r="AH6745" s="359"/>
    </row>
    <row r="6746" spans="28:34" x14ac:dyDescent="0.2">
      <c r="AB6746" s="359"/>
      <c r="AC6746" s="359"/>
      <c r="AD6746" s="359"/>
      <c r="AE6746" s="359"/>
      <c r="AF6746" s="359"/>
      <c r="AG6746" s="359"/>
      <c r="AH6746" s="359"/>
    </row>
    <row r="6747" spans="28:34" x14ac:dyDescent="0.2">
      <c r="AB6747" s="359"/>
      <c r="AC6747" s="359"/>
      <c r="AD6747" s="359"/>
      <c r="AE6747" s="359"/>
      <c r="AF6747" s="359"/>
      <c r="AG6747" s="359"/>
      <c r="AH6747" s="359"/>
    </row>
    <row r="6748" spans="28:34" x14ac:dyDescent="0.2">
      <c r="AB6748" s="359"/>
      <c r="AC6748" s="359"/>
      <c r="AD6748" s="359"/>
      <c r="AE6748" s="359"/>
      <c r="AF6748" s="359"/>
      <c r="AG6748" s="359"/>
      <c r="AH6748" s="359"/>
    </row>
    <row r="6749" spans="28:34" x14ac:dyDescent="0.2">
      <c r="AB6749" s="359"/>
      <c r="AC6749" s="359"/>
      <c r="AD6749" s="359"/>
      <c r="AE6749" s="359"/>
      <c r="AF6749" s="359"/>
      <c r="AG6749" s="359"/>
      <c r="AH6749" s="359"/>
    </row>
    <row r="6750" spans="28:34" x14ac:dyDescent="0.2">
      <c r="AB6750" s="359"/>
      <c r="AC6750" s="359"/>
      <c r="AD6750" s="359"/>
      <c r="AE6750" s="359"/>
      <c r="AF6750" s="359"/>
      <c r="AG6750" s="359"/>
      <c r="AH6750" s="359"/>
    </row>
    <row r="6751" spans="28:34" x14ac:dyDescent="0.2">
      <c r="AB6751" s="359"/>
      <c r="AC6751" s="359"/>
      <c r="AD6751" s="359"/>
      <c r="AE6751" s="359"/>
      <c r="AF6751" s="359"/>
      <c r="AG6751" s="359"/>
      <c r="AH6751" s="359"/>
    </row>
    <row r="6752" spans="28:34" x14ac:dyDescent="0.2">
      <c r="AB6752" s="359"/>
      <c r="AC6752" s="359"/>
      <c r="AD6752" s="359"/>
      <c r="AE6752" s="359"/>
      <c r="AF6752" s="359"/>
      <c r="AG6752" s="359"/>
      <c r="AH6752" s="359"/>
    </row>
    <row r="6753" spans="28:34" x14ac:dyDescent="0.2">
      <c r="AB6753" s="359"/>
      <c r="AC6753" s="359"/>
      <c r="AD6753" s="359"/>
      <c r="AE6753" s="359"/>
      <c r="AF6753" s="359"/>
      <c r="AG6753" s="359"/>
      <c r="AH6753" s="359"/>
    </row>
    <row r="6754" spans="28:34" x14ac:dyDescent="0.2">
      <c r="AB6754" s="359"/>
      <c r="AC6754" s="359"/>
      <c r="AD6754" s="359"/>
      <c r="AE6754" s="359"/>
      <c r="AF6754" s="359"/>
      <c r="AG6754" s="359"/>
      <c r="AH6754" s="359"/>
    </row>
    <row r="6755" spans="28:34" x14ac:dyDescent="0.2">
      <c r="AB6755" s="359"/>
      <c r="AC6755" s="359"/>
      <c r="AD6755" s="359"/>
      <c r="AE6755" s="359"/>
      <c r="AF6755" s="359"/>
      <c r="AG6755" s="359"/>
      <c r="AH6755" s="359"/>
    </row>
    <row r="6756" spans="28:34" x14ac:dyDescent="0.2">
      <c r="AB6756" s="359"/>
      <c r="AC6756" s="359"/>
      <c r="AD6756" s="359"/>
      <c r="AE6756" s="359"/>
      <c r="AF6756" s="359"/>
      <c r="AG6756" s="359"/>
      <c r="AH6756" s="359"/>
    </row>
    <row r="6757" spans="28:34" x14ac:dyDescent="0.2">
      <c r="AB6757" s="359"/>
      <c r="AC6757" s="359"/>
      <c r="AD6757" s="359"/>
      <c r="AE6757" s="359"/>
      <c r="AF6757" s="359"/>
      <c r="AG6757" s="359"/>
      <c r="AH6757" s="359"/>
    </row>
    <row r="6758" spans="28:34" x14ac:dyDescent="0.2">
      <c r="AB6758" s="359"/>
      <c r="AC6758" s="359"/>
      <c r="AD6758" s="359"/>
      <c r="AE6758" s="359"/>
      <c r="AF6758" s="359"/>
      <c r="AG6758" s="359"/>
      <c r="AH6758" s="359"/>
    </row>
    <row r="6759" spans="28:34" x14ac:dyDescent="0.2">
      <c r="AB6759" s="359"/>
      <c r="AC6759" s="359"/>
      <c r="AD6759" s="359"/>
      <c r="AE6759" s="359"/>
      <c r="AF6759" s="359"/>
      <c r="AG6759" s="359"/>
      <c r="AH6759" s="359"/>
    </row>
    <row r="6760" spans="28:34" x14ac:dyDescent="0.2">
      <c r="AB6760" s="359"/>
      <c r="AC6760" s="359"/>
      <c r="AD6760" s="359"/>
      <c r="AE6760" s="359"/>
      <c r="AF6760" s="359"/>
      <c r="AG6760" s="359"/>
      <c r="AH6760" s="359"/>
    </row>
    <row r="6761" spans="28:34" x14ac:dyDescent="0.2">
      <c r="AB6761" s="359"/>
      <c r="AC6761" s="359"/>
      <c r="AD6761" s="359"/>
      <c r="AE6761" s="359"/>
      <c r="AF6761" s="359"/>
      <c r="AG6761" s="359"/>
      <c r="AH6761" s="359"/>
    </row>
    <row r="6762" spans="28:34" x14ac:dyDescent="0.2">
      <c r="AB6762" s="359"/>
      <c r="AC6762" s="359"/>
      <c r="AD6762" s="359"/>
      <c r="AE6762" s="359"/>
      <c r="AF6762" s="359"/>
      <c r="AG6762" s="359"/>
      <c r="AH6762" s="359"/>
    </row>
    <row r="6763" spans="28:34" x14ac:dyDescent="0.2">
      <c r="AB6763" s="359"/>
      <c r="AC6763" s="359"/>
      <c r="AD6763" s="359"/>
      <c r="AE6763" s="359"/>
      <c r="AF6763" s="359"/>
      <c r="AG6763" s="359"/>
      <c r="AH6763" s="359"/>
    </row>
    <row r="6764" spans="28:34" x14ac:dyDescent="0.2">
      <c r="AB6764" s="359"/>
      <c r="AC6764" s="359"/>
      <c r="AD6764" s="359"/>
      <c r="AE6764" s="359"/>
      <c r="AF6764" s="359"/>
      <c r="AG6764" s="359"/>
      <c r="AH6764" s="359"/>
    </row>
    <row r="6765" spans="28:34" x14ac:dyDescent="0.2">
      <c r="AB6765" s="359"/>
      <c r="AC6765" s="359"/>
      <c r="AD6765" s="359"/>
      <c r="AE6765" s="359"/>
      <c r="AF6765" s="359"/>
      <c r="AG6765" s="359"/>
      <c r="AH6765" s="359"/>
    </row>
    <row r="6766" spans="28:34" x14ac:dyDescent="0.2">
      <c r="AB6766" s="359"/>
      <c r="AC6766" s="359"/>
      <c r="AD6766" s="359"/>
      <c r="AE6766" s="359"/>
      <c r="AF6766" s="359"/>
      <c r="AG6766" s="359"/>
      <c r="AH6766" s="359"/>
    </row>
    <row r="6767" spans="28:34" x14ac:dyDescent="0.2">
      <c r="AB6767" s="359"/>
      <c r="AC6767" s="359"/>
      <c r="AD6767" s="359"/>
      <c r="AE6767" s="359"/>
      <c r="AF6767" s="359"/>
      <c r="AG6767" s="359"/>
      <c r="AH6767" s="359"/>
    </row>
    <row r="6768" spans="28:34" x14ac:dyDescent="0.2">
      <c r="AB6768" s="359"/>
      <c r="AC6768" s="359"/>
      <c r="AD6768" s="359"/>
      <c r="AE6768" s="359"/>
      <c r="AF6768" s="359"/>
      <c r="AG6768" s="359"/>
      <c r="AH6768" s="359"/>
    </row>
    <row r="6769" spans="28:34" x14ac:dyDescent="0.2">
      <c r="AB6769" s="359"/>
      <c r="AC6769" s="359"/>
      <c r="AD6769" s="359"/>
      <c r="AE6769" s="359"/>
      <c r="AF6769" s="359"/>
      <c r="AG6769" s="359"/>
      <c r="AH6769" s="359"/>
    </row>
    <row r="6770" spans="28:34" x14ac:dyDescent="0.2">
      <c r="AB6770" s="359"/>
      <c r="AC6770" s="359"/>
      <c r="AD6770" s="359"/>
      <c r="AE6770" s="359"/>
      <c r="AF6770" s="359"/>
      <c r="AG6770" s="359"/>
      <c r="AH6770" s="359"/>
    </row>
    <row r="6771" spans="28:34" x14ac:dyDescent="0.2">
      <c r="AB6771" s="359"/>
      <c r="AC6771" s="359"/>
      <c r="AD6771" s="359"/>
      <c r="AE6771" s="359"/>
      <c r="AF6771" s="359"/>
      <c r="AG6771" s="359"/>
      <c r="AH6771" s="359"/>
    </row>
    <row r="6772" spans="28:34" x14ac:dyDescent="0.2">
      <c r="AB6772" s="359"/>
      <c r="AC6772" s="359"/>
      <c r="AD6772" s="359"/>
      <c r="AE6772" s="359"/>
      <c r="AF6772" s="359"/>
      <c r="AG6772" s="359"/>
      <c r="AH6772" s="359"/>
    </row>
    <row r="6773" spans="28:34" x14ac:dyDescent="0.2">
      <c r="AB6773" s="359"/>
      <c r="AC6773" s="359"/>
      <c r="AD6773" s="359"/>
      <c r="AE6773" s="359"/>
      <c r="AF6773" s="359"/>
      <c r="AG6773" s="359"/>
      <c r="AH6773" s="359"/>
    </row>
    <row r="6774" spans="28:34" x14ac:dyDescent="0.2">
      <c r="AB6774" s="359"/>
      <c r="AC6774" s="359"/>
      <c r="AD6774" s="359"/>
      <c r="AE6774" s="359"/>
      <c r="AF6774" s="359"/>
      <c r="AG6774" s="359"/>
      <c r="AH6774" s="359"/>
    </row>
    <row r="6775" spans="28:34" x14ac:dyDescent="0.2">
      <c r="AB6775" s="359"/>
      <c r="AC6775" s="359"/>
      <c r="AD6775" s="359"/>
      <c r="AE6775" s="359"/>
      <c r="AF6775" s="359"/>
      <c r="AG6775" s="359"/>
      <c r="AH6775" s="359"/>
    </row>
    <row r="6776" spans="28:34" x14ac:dyDescent="0.2">
      <c r="AB6776" s="359"/>
      <c r="AC6776" s="359"/>
      <c r="AD6776" s="359"/>
      <c r="AE6776" s="359"/>
      <c r="AF6776" s="359"/>
      <c r="AG6776" s="359"/>
      <c r="AH6776" s="359"/>
    </row>
    <row r="6777" spans="28:34" x14ac:dyDescent="0.2">
      <c r="AB6777" s="359"/>
      <c r="AC6777" s="359"/>
      <c r="AD6777" s="359"/>
      <c r="AE6777" s="359"/>
      <c r="AF6777" s="359"/>
      <c r="AG6777" s="359"/>
      <c r="AH6777" s="359"/>
    </row>
    <row r="6778" spans="28:34" x14ac:dyDescent="0.2">
      <c r="AB6778" s="359"/>
      <c r="AC6778" s="359"/>
      <c r="AD6778" s="359"/>
      <c r="AE6778" s="359"/>
      <c r="AF6778" s="359"/>
      <c r="AG6778" s="359"/>
      <c r="AH6778" s="359"/>
    </row>
    <row r="6779" spans="28:34" x14ac:dyDescent="0.2">
      <c r="AB6779" s="359"/>
      <c r="AC6779" s="359"/>
      <c r="AD6779" s="359"/>
      <c r="AE6779" s="359"/>
      <c r="AF6779" s="359"/>
      <c r="AG6779" s="359"/>
      <c r="AH6779" s="359"/>
    </row>
    <row r="6780" spans="28:34" x14ac:dyDescent="0.2">
      <c r="AB6780" s="359"/>
      <c r="AC6780" s="359"/>
      <c r="AD6780" s="359"/>
      <c r="AE6780" s="359"/>
      <c r="AF6780" s="359"/>
      <c r="AG6780" s="359"/>
      <c r="AH6780" s="359"/>
    </row>
    <row r="6781" spans="28:34" x14ac:dyDescent="0.2">
      <c r="AB6781" s="359"/>
      <c r="AC6781" s="359"/>
      <c r="AD6781" s="359"/>
      <c r="AE6781" s="359"/>
      <c r="AF6781" s="359"/>
      <c r="AG6781" s="359"/>
      <c r="AH6781" s="359"/>
    </row>
    <row r="6782" spans="28:34" x14ac:dyDescent="0.2">
      <c r="AB6782" s="359"/>
      <c r="AC6782" s="359"/>
      <c r="AD6782" s="359"/>
      <c r="AE6782" s="359"/>
      <c r="AF6782" s="359"/>
      <c r="AG6782" s="359"/>
      <c r="AH6782" s="359"/>
    </row>
    <row r="6783" spans="28:34" x14ac:dyDescent="0.2">
      <c r="AB6783" s="359"/>
      <c r="AC6783" s="359"/>
      <c r="AD6783" s="359"/>
      <c r="AE6783" s="359"/>
      <c r="AF6783" s="359"/>
      <c r="AG6783" s="359"/>
      <c r="AH6783" s="359"/>
    </row>
    <row r="6784" spans="28:34" x14ac:dyDescent="0.2">
      <c r="AB6784" s="359"/>
      <c r="AC6784" s="359"/>
      <c r="AD6784" s="359"/>
      <c r="AE6784" s="359"/>
      <c r="AF6784" s="359"/>
      <c r="AG6784" s="359"/>
      <c r="AH6784" s="359"/>
    </row>
    <row r="6785" spans="28:34" x14ac:dyDescent="0.2">
      <c r="AB6785" s="359"/>
      <c r="AC6785" s="359"/>
      <c r="AD6785" s="359"/>
      <c r="AE6785" s="359"/>
      <c r="AF6785" s="359"/>
      <c r="AG6785" s="359"/>
      <c r="AH6785" s="359"/>
    </row>
    <row r="6786" spans="28:34" x14ac:dyDescent="0.2">
      <c r="AB6786" s="359"/>
      <c r="AC6786" s="359"/>
      <c r="AD6786" s="359"/>
      <c r="AE6786" s="359"/>
      <c r="AF6786" s="359"/>
      <c r="AG6786" s="359"/>
      <c r="AH6786" s="359"/>
    </row>
    <row r="6787" spans="28:34" x14ac:dyDescent="0.2">
      <c r="AB6787" s="359"/>
      <c r="AC6787" s="359"/>
      <c r="AD6787" s="359"/>
      <c r="AE6787" s="359"/>
      <c r="AF6787" s="359"/>
      <c r="AG6787" s="359"/>
      <c r="AH6787" s="359"/>
    </row>
    <row r="6788" spans="28:34" x14ac:dyDescent="0.2">
      <c r="AB6788" s="359"/>
      <c r="AC6788" s="359"/>
      <c r="AD6788" s="359"/>
      <c r="AE6788" s="359"/>
      <c r="AF6788" s="359"/>
      <c r="AG6788" s="359"/>
      <c r="AH6788" s="359"/>
    </row>
    <row r="6789" spans="28:34" x14ac:dyDescent="0.2">
      <c r="AB6789" s="359"/>
      <c r="AC6789" s="359"/>
      <c r="AD6789" s="359"/>
      <c r="AE6789" s="359"/>
      <c r="AF6789" s="359"/>
      <c r="AG6789" s="359"/>
      <c r="AH6789" s="359"/>
    </row>
    <row r="6790" spans="28:34" x14ac:dyDescent="0.2">
      <c r="AB6790" s="359"/>
      <c r="AC6790" s="359"/>
      <c r="AD6790" s="359"/>
      <c r="AE6790" s="359"/>
      <c r="AF6790" s="359"/>
      <c r="AG6790" s="359"/>
      <c r="AH6790" s="359"/>
    </row>
    <row r="6791" spans="28:34" x14ac:dyDescent="0.2">
      <c r="AB6791" s="359"/>
      <c r="AC6791" s="359"/>
      <c r="AD6791" s="359"/>
      <c r="AE6791" s="359"/>
      <c r="AF6791" s="359"/>
      <c r="AG6791" s="359"/>
      <c r="AH6791" s="359"/>
    </row>
    <row r="6792" spans="28:34" x14ac:dyDescent="0.2">
      <c r="AB6792" s="359"/>
      <c r="AC6792" s="359"/>
      <c r="AD6792" s="359"/>
      <c r="AE6792" s="359"/>
      <c r="AF6792" s="359"/>
      <c r="AG6792" s="359"/>
      <c r="AH6792" s="359"/>
    </row>
    <row r="6793" spans="28:34" x14ac:dyDescent="0.2">
      <c r="AB6793" s="359"/>
      <c r="AC6793" s="359"/>
      <c r="AD6793" s="359"/>
      <c r="AE6793" s="359"/>
      <c r="AF6793" s="359"/>
      <c r="AG6793" s="359"/>
      <c r="AH6793" s="359"/>
    </row>
    <row r="6794" spans="28:34" x14ac:dyDescent="0.2">
      <c r="AB6794" s="359"/>
      <c r="AC6794" s="359"/>
      <c r="AD6794" s="359"/>
      <c r="AE6794" s="359"/>
      <c r="AF6794" s="359"/>
      <c r="AG6794" s="359"/>
      <c r="AH6794" s="359"/>
    </row>
    <row r="6795" spans="28:34" x14ac:dyDescent="0.2">
      <c r="AB6795" s="359"/>
      <c r="AC6795" s="359"/>
      <c r="AD6795" s="359"/>
      <c r="AE6795" s="359"/>
      <c r="AF6795" s="359"/>
      <c r="AG6795" s="359"/>
      <c r="AH6795" s="359"/>
    </row>
    <row r="6796" spans="28:34" x14ac:dyDescent="0.2">
      <c r="AB6796" s="359"/>
      <c r="AC6796" s="359"/>
      <c r="AD6796" s="359"/>
      <c r="AE6796" s="359"/>
      <c r="AF6796" s="359"/>
      <c r="AG6796" s="359"/>
      <c r="AH6796" s="359"/>
    </row>
    <row r="6797" spans="28:34" x14ac:dyDescent="0.2">
      <c r="AB6797" s="359"/>
      <c r="AC6797" s="359"/>
      <c r="AD6797" s="359"/>
      <c r="AE6797" s="359"/>
      <c r="AF6797" s="359"/>
      <c r="AG6797" s="359"/>
      <c r="AH6797" s="359"/>
    </row>
    <row r="6798" spans="28:34" x14ac:dyDescent="0.2">
      <c r="AB6798" s="359"/>
      <c r="AC6798" s="359"/>
      <c r="AD6798" s="359"/>
      <c r="AE6798" s="359"/>
      <c r="AF6798" s="359"/>
      <c r="AG6798" s="359"/>
      <c r="AH6798" s="359"/>
    </row>
    <row r="6799" spans="28:34" x14ac:dyDescent="0.2">
      <c r="AB6799" s="359"/>
      <c r="AC6799" s="359"/>
      <c r="AD6799" s="359"/>
      <c r="AE6799" s="359"/>
      <c r="AF6799" s="359"/>
      <c r="AG6799" s="359"/>
      <c r="AH6799" s="359"/>
    </row>
    <row r="6800" spans="28:34" x14ac:dyDescent="0.2">
      <c r="AB6800" s="359"/>
      <c r="AC6800" s="359"/>
      <c r="AD6800" s="359"/>
      <c r="AE6800" s="359"/>
      <c r="AF6800" s="359"/>
      <c r="AG6800" s="359"/>
      <c r="AH6800" s="359"/>
    </row>
    <row r="6801" spans="28:34" x14ac:dyDescent="0.2">
      <c r="AB6801" s="359"/>
      <c r="AC6801" s="359"/>
      <c r="AD6801" s="359"/>
      <c r="AE6801" s="359"/>
      <c r="AF6801" s="359"/>
      <c r="AG6801" s="359"/>
      <c r="AH6801" s="359"/>
    </row>
    <row r="6802" spans="28:34" x14ac:dyDescent="0.2">
      <c r="AB6802" s="359"/>
      <c r="AC6802" s="359"/>
      <c r="AD6802" s="359"/>
      <c r="AE6802" s="359"/>
      <c r="AF6802" s="359"/>
      <c r="AG6802" s="359"/>
      <c r="AH6802" s="359"/>
    </row>
    <row r="6803" spans="28:34" x14ac:dyDescent="0.2">
      <c r="AB6803" s="359"/>
      <c r="AC6803" s="359"/>
      <c r="AD6803" s="359"/>
      <c r="AE6803" s="359"/>
      <c r="AF6803" s="359"/>
      <c r="AG6803" s="359"/>
      <c r="AH6803" s="359"/>
    </row>
    <row r="6804" spans="28:34" x14ac:dyDescent="0.2">
      <c r="AB6804" s="359"/>
      <c r="AC6804" s="359"/>
      <c r="AD6804" s="359"/>
      <c r="AE6804" s="359"/>
      <c r="AF6804" s="359"/>
      <c r="AG6804" s="359"/>
      <c r="AH6804" s="359"/>
    </row>
    <row r="6805" spans="28:34" x14ac:dyDescent="0.2">
      <c r="AB6805" s="359"/>
      <c r="AC6805" s="359"/>
      <c r="AD6805" s="359"/>
      <c r="AE6805" s="359"/>
      <c r="AF6805" s="359"/>
      <c r="AG6805" s="359"/>
      <c r="AH6805" s="359"/>
    </row>
    <row r="6806" spans="28:34" x14ac:dyDescent="0.2">
      <c r="AB6806" s="359"/>
      <c r="AC6806" s="359"/>
      <c r="AD6806" s="359"/>
      <c r="AE6806" s="359"/>
      <c r="AF6806" s="359"/>
      <c r="AG6806" s="359"/>
      <c r="AH6806" s="359"/>
    </row>
    <row r="6807" spans="28:34" x14ac:dyDescent="0.2">
      <c r="AB6807" s="359"/>
      <c r="AC6807" s="359"/>
      <c r="AD6807" s="359"/>
      <c r="AE6807" s="359"/>
      <c r="AF6807" s="359"/>
      <c r="AG6807" s="359"/>
      <c r="AH6807" s="359"/>
    </row>
    <row r="6808" spans="28:34" x14ac:dyDescent="0.2">
      <c r="AB6808" s="359"/>
      <c r="AC6808" s="359"/>
      <c r="AD6808" s="359"/>
      <c r="AE6808" s="359"/>
      <c r="AF6808" s="359"/>
      <c r="AG6808" s="359"/>
      <c r="AH6808" s="359"/>
    </row>
    <row r="6809" spans="28:34" x14ac:dyDescent="0.2">
      <c r="AB6809" s="359"/>
      <c r="AC6809" s="359"/>
      <c r="AD6809" s="359"/>
      <c r="AE6809" s="359"/>
      <c r="AF6809" s="359"/>
      <c r="AG6809" s="359"/>
      <c r="AH6809" s="359"/>
    </row>
    <row r="6810" spans="28:34" x14ac:dyDescent="0.2">
      <c r="AB6810" s="359"/>
      <c r="AC6810" s="359"/>
      <c r="AD6810" s="359"/>
      <c r="AE6810" s="359"/>
      <c r="AF6810" s="359"/>
      <c r="AG6810" s="359"/>
      <c r="AH6810" s="359"/>
    </row>
    <row r="6811" spans="28:34" x14ac:dyDescent="0.2">
      <c r="AB6811" s="359"/>
      <c r="AC6811" s="359"/>
      <c r="AD6811" s="359"/>
      <c r="AE6811" s="359"/>
      <c r="AF6811" s="359"/>
      <c r="AG6811" s="359"/>
      <c r="AH6811" s="359"/>
    </row>
    <row r="6812" spans="28:34" x14ac:dyDescent="0.2">
      <c r="AB6812" s="359"/>
      <c r="AC6812" s="359"/>
      <c r="AD6812" s="359"/>
      <c r="AE6812" s="359"/>
      <c r="AF6812" s="359"/>
      <c r="AG6812" s="359"/>
      <c r="AH6812" s="359"/>
    </row>
    <row r="6813" spans="28:34" x14ac:dyDescent="0.2">
      <c r="AB6813" s="359"/>
      <c r="AC6813" s="359"/>
      <c r="AD6813" s="359"/>
      <c r="AE6813" s="359"/>
      <c r="AF6813" s="359"/>
      <c r="AG6813" s="359"/>
      <c r="AH6813" s="359"/>
    </row>
    <row r="6814" spans="28:34" x14ac:dyDescent="0.2">
      <c r="AB6814" s="359"/>
      <c r="AC6814" s="359"/>
      <c r="AD6814" s="359"/>
      <c r="AE6814" s="359"/>
      <c r="AF6814" s="359"/>
      <c r="AG6814" s="359"/>
      <c r="AH6814" s="359"/>
    </row>
    <row r="6815" spans="28:34" x14ac:dyDescent="0.2">
      <c r="AB6815" s="359"/>
      <c r="AC6815" s="359"/>
      <c r="AD6815" s="359"/>
      <c r="AE6815" s="359"/>
      <c r="AF6815" s="359"/>
      <c r="AG6815" s="359"/>
      <c r="AH6815" s="359"/>
    </row>
    <row r="6816" spans="28:34" x14ac:dyDescent="0.2">
      <c r="AB6816" s="359"/>
      <c r="AC6816" s="359"/>
      <c r="AD6816" s="359"/>
      <c r="AE6816" s="359"/>
      <c r="AF6816" s="359"/>
      <c r="AG6816" s="359"/>
      <c r="AH6816" s="359"/>
    </row>
    <row r="6817" spans="28:34" x14ac:dyDescent="0.2">
      <c r="AB6817" s="359"/>
      <c r="AC6817" s="359"/>
      <c r="AD6817" s="359"/>
      <c r="AE6817" s="359"/>
      <c r="AF6817" s="359"/>
      <c r="AG6817" s="359"/>
      <c r="AH6817" s="359"/>
    </row>
    <row r="6818" spans="28:34" x14ac:dyDescent="0.2">
      <c r="AB6818" s="359"/>
      <c r="AC6818" s="359"/>
      <c r="AD6818" s="359"/>
      <c r="AE6818" s="359"/>
      <c r="AF6818" s="359"/>
      <c r="AG6818" s="359"/>
      <c r="AH6818" s="359"/>
    </row>
    <row r="6819" spans="28:34" x14ac:dyDescent="0.2">
      <c r="AB6819" s="359"/>
      <c r="AC6819" s="359"/>
      <c r="AD6819" s="359"/>
      <c r="AE6819" s="359"/>
      <c r="AF6819" s="359"/>
      <c r="AG6819" s="359"/>
      <c r="AH6819" s="359"/>
    </row>
    <row r="6820" spans="28:34" x14ac:dyDescent="0.2">
      <c r="AB6820" s="359"/>
      <c r="AC6820" s="359"/>
      <c r="AD6820" s="359"/>
      <c r="AE6820" s="359"/>
      <c r="AF6820" s="359"/>
      <c r="AG6820" s="359"/>
      <c r="AH6820" s="359"/>
    </row>
    <row r="6821" spans="28:34" x14ac:dyDescent="0.2">
      <c r="AB6821" s="359"/>
      <c r="AC6821" s="359"/>
      <c r="AD6821" s="359"/>
      <c r="AE6821" s="359"/>
      <c r="AF6821" s="359"/>
      <c r="AG6821" s="359"/>
      <c r="AH6821" s="359"/>
    </row>
    <row r="6822" spans="28:34" x14ac:dyDescent="0.2">
      <c r="AB6822" s="359"/>
      <c r="AC6822" s="359"/>
      <c r="AD6822" s="359"/>
      <c r="AE6822" s="359"/>
      <c r="AF6822" s="359"/>
      <c r="AG6822" s="359"/>
      <c r="AH6822" s="359"/>
    </row>
    <row r="6823" spans="28:34" x14ac:dyDescent="0.2">
      <c r="AB6823" s="359"/>
      <c r="AC6823" s="359"/>
      <c r="AD6823" s="359"/>
      <c r="AE6823" s="359"/>
      <c r="AF6823" s="359"/>
      <c r="AG6823" s="359"/>
      <c r="AH6823" s="359"/>
    </row>
    <row r="6824" spans="28:34" x14ac:dyDescent="0.2">
      <c r="AB6824" s="359"/>
      <c r="AC6824" s="359"/>
      <c r="AD6824" s="359"/>
      <c r="AE6824" s="359"/>
      <c r="AF6824" s="359"/>
      <c r="AG6824" s="359"/>
      <c r="AH6824" s="359"/>
    </row>
    <row r="6825" spans="28:34" x14ac:dyDescent="0.2">
      <c r="AB6825" s="359"/>
      <c r="AC6825" s="359"/>
      <c r="AD6825" s="359"/>
      <c r="AE6825" s="359"/>
      <c r="AF6825" s="359"/>
      <c r="AG6825" s="359"/>
      <c r="AH6825" s="359"/>
    </row>
    <row r="6826" spans="28:34" x14ac:dyDescent="0.2">
      <c r="AB6826" s="359"/>
      <c r="AC6826" s="359"/>
      <c r="AD6826" s="359"/>
      <c r="AE6826" s="359"/>
      <c r="AF6826" s="359"/>
      <c r="AG6826" s="359"/>
      <c r="AH6826" s="359"/>
    </row>
    <row r="6827" spans="28:34" x14ac:dyDescent="0.2">
      <c r="AB6827" s="359"/>
      <c r="AC6827" s="359"/>
      <c r="AD6827" s="359"/>
      <c r="AE6827" s="359"/>
      <c r="AF6827" s="359"/>
      <c r="AG6827" s="359"/>
      <c r="AH6827" s="359"/>
    </row>
    <row r="6828" spans="28:34" x14ac:dyDescent="0.2">
      <c r="AB6828" s="359"/>
      <c r="AC6828" s="359"/>
      <c r="AD6828" s="359"/>
      <c r="AE6828" s="359"/>
      <c r="AF6828" s="359"/>
      <c r="AG6828" s="359"/>
      <c r="AH6828" s="359"/>
    </row>
    <row r="6829" spans="28:34" x14ac:dyDescent="0.2">
      <c r="AB6829" s="359"/>
      <c r="AC6829" s="359"/>
      <c r="AD6829" s="359"/>
      <c r="AE6829" s="359"/>
      <c r="AF6829" s="359"/>
      <c r="AG6829" s="359"/>
      <c r="AH6829" s="359"/>
    </row>
    <row r="6830" spans="28:34" x14ac:dyDescent="0.2">
      <c r="AB6830" s="359"/>
      <c r="AC6830" s="359"/>
      <c r="AD6830" s="359"/>
      <c r="AE6830" s="359"/>
      <c r="AF6830" s="359"/>
      <c r="AG6830" s="359"/>
      <c r="AH6830" s="359"/>
    </row>
    <row r="6831" spans="28:34" x14ac:dyDescent="0.2">
      <c r="AB6831" s="359"/>
      <c r="AC6831" s="359"/>
      <c r="AD6831" s="359"/>
      <c r="AE6831" s="359"/>
      <c r="AF6831" s="359"/>
      <c r="AG6831" s="359"/>
      <c r="AH6831" s="359"/>
    </row>
    <row r="6832" spans="28:34" x14ac:dyDescent="0.2">
      <c r="AB6832" s="359"/>
      <c r="AC6832" s="359"/>
      <c r="AD6832" s="359"/>
      <c r="AE6832" s="359"/>
      <c r="AF6832" s="359"/>
      <c r="AG6832" s="359"/>
      <c r="AH6832" s="359"/>
    </row>
    <row r="6833" spans="28:34" x14ac:dyDescent="0.2">
      <c r="AB6833" s="359"/>
      <c r="AC6833" s="359"/>
      <c r="AD6833" s="359"/>
      <c r="AE6833" s="359"/>
      <c r="AF6833" s="359"/>
      <c r="AG6833" s="359"/>
      <c r="AH6833" s="359"/>
    </row>
    <row r="6834" spans="28:34" x14ac:dyDescent="0.2">
      <c r="AB6834" s="359"/>
      <c r="AC6834" s="359"/>
      <c r="AD6834" s="359"/>
      <c r="AE6834" s="359"/>
      <c r="AF6834" s="359"/>
      <c r="AG6834" s="359"/>
      <c r="AH6834" s="359"/>
    </row>
    <row r="6835" spans="28:34" x14ac:dyDescent="0.2">
      <c r="AB6835" s="359"/>
      <c r="AC6835" s="359"/>
      <c r="AD6835" s="359"/>
      <c r="AE6835" s="359"/>
      <c r="AF6835" s="359"/>
      <c r="AG6835" s="359"/>
      <c r="AH6835" s="359"/>
    </row>
    <row r="6836" spans="28:34" x14ac:dyDescent="0.2">
      <c r="AB6836" s="359"/>
      <c r="AC6836" s="359"/>
      <c r="AD6836" s="359"/>
      <c r="AE6836" s="359"/>
      <c r="AF6836" s="359"/>
      <c r="AG6836" s="359"/>
      <c r="AH6836" s="359"/>
    </row>
    <row r="6837" spans="28:34" x14ac:dyDescent="0.2">
      <c r="AB6837" s="359"/>
      <c r="AC6837" s="359"/>
      <c r="AD6837" s="359"/>
      <c r="AE6837" s="359"/>
      <c r="AF6837" s="359"/>
      <c r="AG6837" s="359"/>
      <c r="AH6837" s="359"/>
    </row>
    <row r="6838" spans="28:34" x14ac:dyDescent="0.2">
      <c r="AB6838" s="359"/>
      <c r="AC6838" s="359"/>
      <c r="AD6838" s="359"/>
      <c r="AE6838" s="359"/>
      <c r="AF6838" s="359"/>
      <c r="AG6838" s="359"/>
      <c r="AH6838" s="359"/>
    </row>
    <row r="6839" spans="28:34" x14ac:dyDescent="0.2">
      <c r="AB6839" s="359"/>
      <c r="AC6839" s="359"/>
      <c r="AD6839" s="359"/>
      <c r="AE6839" s="359"/>
      <c r="AF6839" s="359"/>
      <c r="AG6839" s="359"/>
      <c r="AH6839" s="359"/>
    </row>
    <row r="6840" spans="28:34" x14ac:dyDescent="0.2">
      <c r="AB6840" s="359"/>
      <c r="AC6840" s="359"/>
      <c r="AD6840" s="359"/>
      <c r="AE6840" s="359"/>
      <c r="AF6840" s="359"/>
      <c r="AG6840" s="359"/>
      <c r="AH6840" s="359"/>
    </row>
    <row r="6841" spans="28:34" x14ac:dyDescent="0.2">
      <c r="AB6841" s="359"/>
      <c r="AC6841" s="359"/>
      <c r="AD6841" s="359"/>
      <c r="AE6841" s="359"/>
      <c r="AF6841" s="359"/>
      <c r="AG6841" s="359"/>
      <c r="AH6841" s="359"/>
    </row>
    <row r="6842" spans="28:34" x14ac:dyDescent="0.2">
      <c r="AB6842" s="359"/>
      <c r="AC6842" s="359"/>
      <c r="AD6842" s="359"/>
      <c r="AE6842" s="359"/>
      <c r="AF6842" s="359"/>
      <c r="AG6842" s="359"/>
      <c r="AH6842" s="359"/>
    </row>
    <row r="6843" spans="28:34" x14ac:dyDescent="0.2">
      <c r="AB6843" s="359"/>
      <c r="AC6843" s="359"/>
      <c r="AD6843" s="359"/>
      <c r="AE6843" s="359"/>
      <c r="AF6843" s="359"/>
      <c r="AG6843" s="359"/>
      <c r="AH6843" s="359"/>
    </row>
    <row r="6844" spans="28:34" x14ac:dyDescent="0.2">
      <c r="AB6844" s="359"/>
      <c r="AC6844" s="359"/>
      <c r="AD6844" s="359"/>
      <c r="AE6844" s="359"/>
      <c r="AF6844" s="359"/>
      <c r="AG6844" s="359"/>
      <c r="AH6844" s="359"/>
    </row>
    <row r="6845" spans="28:34" x14ac:dyDescent="0.2">
      <c r="AB6845" s="359"/>
      <c r="AC6845" s="359"/>
      <c r="AD6845" s="359"/>
      <c r="AE6845" s="359"/>
      <c r="AF6845" s="359"/>
      <c r="AG6845" s="359"/>
      <c r="AH6845" s="359"/>
    </row>
    <row r="6846" spans="28:34" x14ac:dyDescent="0.2">
      <c r="AB6846" s="359"/>
      <c r="AC6846" s="359"/>
      <c r="AD6846" s="359"/>
      <c r="AE6846" s="359"/>
      <c r="AF6846" s="359"/>
      <c r="AG6846" s="359"/>
      <c r="AH6846" s="359"/>
    </row>
    <row r="6847" spans="28:34" x14ac:dyDescent="0.2">
      <c r="AB6847" s="359"/>
      <c r="AC6847" s="359"/>
      <c r="AD6847" s="359"/>
      <c r="AE6847" s="359"/>
      <c r="AF6847" s="359"/>
      <c r="AG6847" s="359"/>
      <c r="AH6847" s="359"/>
    </row>
    <row r="6848" spans="28:34" x14ac:dyDescent="0.2">
      <c r="AB6848" s="359"/>
      <c r="AC6848" s="359"/>
      <c r="AD6848" s="359"/>
      <c r="AE6848" s="359"/>
      <c r="AF6848" s="359"/>
      <c r="AG6848" s="359"/>
      <c r="AH6848" s="359"/>
    </row>
    <row r="6849" spans="28:34" x14ac:dyDescent="0.2">
      <c r="AB6849" s="359"/>
      <c r="AC6849" s="359"/>
      <c r="AD6849" s="359"/>
      <c r="AE6849" s="359"/>
      <c r="AF6849" s="359"/>
      <c r="AG6849" s="359"/>
      <c r="AH6849" s="359"/>
    </row>
    <row r="6850" spans="28:34" x14ac:dyDescent="0.2">
      <c r="AB6850" s="359"/>
      <c r="AC6850" s="359"/>
      <c r="AD6850" s="359"/>
      <c r="AE6850" s="359"/>
      <c r="AF6850" s="359"/>
      <c r="AG6850" s="359"/>
      <c r="AH6850" s="359"/>
    </row>
    <row r="6851" spans="28:34" x14ac:dyDescent="0.2">
      <c r="AB6851" s="359"/>
      <c r="AC6851" s="359"/>
      <c r="AD6851" s="359"/>
      <c r="AE6851" s="359"/>
      <c r="AF6851" s="359"/>
      <c r="AG6851" s="359"/>
      <c r="AH6851" s="359"/>
    </row>
    <row r="6852" spans="28:34" x14ac:dyDescent="0.2">
      <c r="AB6852" s="359"/>
      <c r="AC6852" s="359"/>
      <c r="AD6852" s="359"/>
      <c r="AE6852" s="359"/>
      <c r="AF6852" s="359"/>
      <c r="AG6852" s="359"/>
      <c r="AH6852" s="359"/>
    </row>
    <row r="6853" spans="28:34" x14ac:dyDescent="0.2">
      <c r="AB6853" s="359"/>
      <c r="AC6853" s="359"/>
      <c r="AD6853" s="359"/>
      <c r="AE6853" s="359"/>
      <c r="AF6853" s="359"/>
      <c r="AG6853" s="359"/>
      <c r="AH6853" s="359"/>
    </row>
    <row r="6854" spans="28:34" x14ac:dyDescent="0.2">
      <c r="AB6854" s="359"/>
      <c r="AC6854" s="359"/>
      <c r="AD6854" s="359"/>
      <c r="AE6854" s="359"/>
      <c r="AF6854" s="359"/>
      <c r="AG6854" s="359"/>
      <c r="AH6854" s="359"/>
    </row>
    <row r="6855" spans="28:34" x14ac:dyDescent="0.2">
      <c r="AB6855" s="359"/>
      <c r="AC6855" s="359"/>
      <c r="AD6855" s="359"/>
      <c r="AE6855" s="359"/>
      <c r="AF6855" s="359"/>
      <c r="AG6855" s="359"/>
      <c r="AH6855" s="359"/>
    </row>
    <row r="6856" spans="28:34" x14ac:dyDescent="0.2">
      <c r="AB6856" s="359"/>
      <c r="AC6856" s="359"/>
      <c r="AD6856" s="359"/>
      <c r="AE6856" s="359"/>
      <c r="AF6856" s="359"/>
      <c r="AG6856" s="359"/>
      <c r="AH6856" s="359"/>
    </row>
    <row r="6857" spans="28:34" x14ac:dyDescent="0.2">
      <c r="AB6857" s="359"/>
      <c r="AC6857" s="359"/>
      <c r="AD6857" s="359"/>
      <c r="AE6857" s="359"/>
      <c r="AF6857" s="359"/>
      <c r="AG6857" s="359"/>
      <c r="AH6857" s="359"/>
    </row>
    <row r="6858" spans="28:34" x14ac:dyDescent="0.2">
      <c r="AB6858" s="359"/>
      <c r="AC6858" s="359"/>
      <c r="AD6858" s="359"/>
      <c r="AE6858" s="359"/>
      <c r="AF6858" s="359"/>
      <c r="AG6858" s="359"/>
      <c r="AH6858" s="359"/>
    </row>
    <row r="6859" spans="28:34" x14ac:dyDescent="0.2">
      <c r="AB6859" s="359"/>
      <c r="AC6859" s="359"/>
      <c r="AD6859" s="359"/>
      <c r="AE6859" s="359"/>
      <c r="AF6859" s="359"/>
      <c r="AG6859" s="359"/>
      <c r="AH6859" s="359"/>
    </row>
    <row r="6860" spans="28:34" x14ac:dyDescent="0.2">
      <c r="AB6860" s="359"/>
      <c r="AC6860" s="359"/>
      <c r="AD6860" s="359"/>
      <c r="AE6860" s="359"/>
      <c r="AF6860" s="359"/>
      <c r="AG6860" s="359"/>
      <c r="AH6860" s="359"/>
    </row>
    <row r="6861" spans="28:34" x14ac:dyDescent="0.2">
      <c r="AB6861" s="359"/>
      <c r="AC6861" s="359"/>
      <c r="AD6861" s="359"/>
      <c r="AE6861" s="359"/>
      <c r="AF6861" s="359"/>
      <c r="AG6861" s="359"/>
      <c r="AH6861" s="359"/>
    </row>
    <row r="6862" spans="28:34" x14ac:dyDescent="0.2">
      <c r="AB6862" s="359"/>
      <c r="AC6862" s="359"/>
      <c r="AD6862" s="359"/>
      <c r="AE6862" s="359"/>
      <c r="AF6862" s="359"/>
      <c r="AG6862" s="359"/>
      <c r="AH6862" s="359"/>
    </row>
    <row r="6863" spans="28:34" x14ac:dyDescent="0.2">
      <c r="AB6863" s="359"/>
      <c r="AC6863" s="359"/>
      <c r="AD6863" s="359"/>
      <c r="AE6863" s="359"/>
      <c r="AF6863" s="359"/>
      <c r="AG6863" s="359"/>
      <c r="AH6863" s="359"/>
    </row>
    <row r="6864" spans="28:34" x14ac:dyDescent="0.2">
      <c r="AB6864" s="359"/>
      <c r="AC6864" s="359"/>
      <c r="AD6864" s="359"/>
      <c r="AE6864" s="359"/>
      <c r="AF6864" s="359"/>
      <c r="AG6864" s="359"/>
      <c r="AH6864" s="359"/>
    </row>
    <row r="6865" spans="28:34" x14ac:dyDescent="0.2">
      <c r="AB6865" s="359"/>
      <c r="AC6865" s="359"/>
      <c r="AD6865" s="359"/>
      <c r="AE6865" s="359"/>
      <c r="AF6865" s="359"/>
      <c r="AG6865" s="359"/>
      <c r="AH6865" s="359"/>
    </row>
    <row r="6866" spans="28:34" x14ac:dyDescent="0.2">
      <c r="AB6866" s="359"/>
      <c r="AC6866" s="359"/>
      <c r="AD6866" s="359"/>
      <c r="AE6866" s="359"/>
      <c r="AF6866" s="359"/>
      <c r="AG6866" s="359"/>
      <c r="AH6866" s="359"/>
    </row>
    <row r="6867" spans="28:34" x14ac:dyDescent="0.2">
      <c r="AB6867" s="359"/>
      <c r="AC6867" s="359"/>
      <c r="AD6867" s="359"/>
      <c r="AE6867" s="359"/>
      <c r="AF6867" s="359"/>
      <c r="AG6867" s="359"/>
      <c r="AH6867" s="359"/>
    </row>
    <row r="6868" spans="28:34" x14ac:dyDescent="0.2">
      <c r="AB6868" s="359"/>
      <c r="AC6868" s="359"/>
      <c r="AD6868" s="359"/>
      <c r="AE6868" s="359"/>
      <c r="AF6868" s="359"/>
      <c r="AG6868" s="359"/>
      <c r="AH6868" s="359"/>
    </row>
    <row r="6869" spans="28:34" x14ac:dyDescent="0.2">
      <c r="AB6869" s="359"/>
      <c r="AC6869" s="359"/>
      <c r="AD6869" s="359"/>
      <c r="AE6869" s="359"/>
      <c r="AF6869" s="359"/>
      <c r="AG6869" s="359"/>
      <c r="AH6869" s="359"/>
    </row>
    <row r="6870" spans="28:34" x14ac:dyDescent="0.2">
      <c r="AB6870" s="359"/>
      <c r="AC6870" s="359"/>
      <c r="AD6870" s="359"/>
      <c r="AE6870" s="359"/>
      <c r="AF6870" s="359"/>
      <c r="AG6870" s="359"/>
      <c r="AH6870" s="359"/>
    </row>
    <row r="6871" spans="28:34" x14ac:dyDescent="0.2">
      <c r="AB6871" s="359"/>
      <c r="AC6871" s="359"/>
      <c r="AD6871" s="359"/>
      <c r="AE6871" s="359"/>
      <c r="AF6871" s="359"/>
      <c r="AG6871" s="359"/>
      <c r="AH6871" s="359"/>
    </row>
    <row r="6872" spans="28:34" x14ac:dyDescent="0.2">
      <c r="AB6872" s="359"/>
      <c r="AC6872" s="359"/>
      <c r="AD6872" s="359"/>
      <c r="AE6872" s="359"/>
      <c r="AF6872" s="359"/>
      <c r="AG6872" s="359"/>
      <c r="AH6872" s="359"/>
    </row>
    <row r="6873" spans="28:34" x14ac:dyDescent="0.2">
      <c r="AB6873" s="359"/>
      <c r="AC6873" s="359"/>
      <c r="AD6873" s="359"/>
      <c r="AE6873" s="359"/>
      <c r="AF6873" s="359"/>
      <c r="AG6873" s="359"/>
      <c r="AH6873" s="359"/>
    </row>
    <row r="6874" spans="28:34" x14ac:dyDescent="0.2">
      <c r="AB6874" s="359"/>
      <c r="AC6874" s="359"/>
      <c r="AD6874" s="359"/>
      <c r="AE6874" s="359"/>
      <c r="AF6874" s="359"/>
      <c r="AG6874" s="359"/>
      <c r="AH6874" s="359"/>
    </row>
    <row r="6875" spans="28:34" x14ac:dyDescent="0.2">
      <c r="AB6875" s="359"/>
      <c r="AC6875" s="359"/>
      <c r="AD6875" s="359"/>
      <c r="AE6875" s="359"/>
      <c r="AF6875" s="359"/>
      <c r="AG6875" s="359"/>
      <c r="AH6875" s="359"/>
    </row>
    <row r="6876" spans="28:34" x14ac:dyDescent="0.2">
      <c r="AB6876" s="359"/>
      <c r="AC6876" s="359"/>
      <c r="AD6876" s="359"/>
      <c r="AE6876" s="359"/>
      <c r="AF6876" s="359"/>
      <c r="AG6876" s="359"/>
      <c r="AH6876" s="359"/>
    </row>
    <row r="6877" spans="28:34" x14ac:dyDescent="0.2">
      <c r="AB6877" s="359"/>
      <c r="AC6877" s="359"/>
      <c r="AD6877" s="359"/>
      <c r="AE6877" s="359"/>
      <c r="AF6877" s="359"/>
      <c r="AG6877" s="359"/>
      <c r="AH6877" s="359"/>
    </row>
    <row r="6878" spans="28:34" x14ac:dyDescent="0.2">
      <c r="AB6878" s="359"/>
      <c r="AC6878" s="359"/>
      <c r="AD6878" s="359"/>
      <c r="AE6878" s="359"/>
      <c r="AF6878" s="359"/>
      <c r="AG6878" s="359"/>
      <c r="AH6878" s="359"/>
    </row>
    <row r="6879" spans="28:34" x14ac:dyDescent="0.2">
      <c r="AB6879" s="359"/>
      <c r="AC6879" s="359"/>
      <c r="AD6879" s="359"/>
      <c r="AE6879" s="359"/>
      <c r="AF6879" s="359"/>
      <c r="AG6879" s="359"/>
      <c r="AH6879" s="359"/>
    </row>
    <row r="6880" spans="28:34" x14ac:dyDescent="0.2">
      <c r="AB6880" s="359"/>
      <c r="AC6880" s="359"/>
      <c r="AD6880" s="359"/>
      <c r="AE6880" s="359"/>
      <c r="AF6880" s="359"/>
      <c r="AG6880" s="359"/>
      <c r="AH6880" s="359"/>
    </row>
    <row r="6881" spans="28:34" x14ac:dyDescent="0.2">
      <c r="AB6881" s="359"/>
      <c r="AC6881" s="359"/>
      <c r="AD6881" s="359"/>
      <c r="AE6881" s="359"/>
      <c r="AF6881" s="359"/>
      <c r="AG6881" s="359"/>
      <c r="AH6881" s="359"/>
    </row>
    <row r="6882" spans="28:34" x14ac:dyDescent="0.2">
      <c r="AB6882" s="359"/>
      <c r="AC6882" s="359"/>
      <c r="AD6882" s="359"/>
      <c r="AE6882" s="359"/>
      <c r="AF6882" s="359"/>
      <c r="AG6882" s="359"/>
      <c r="AH6882" s="359"/>
    </row>
    <row r="6883" spans="28:34" x14ac:dyDescent="0.2">
      <c r="AB6883" s="359"/>
      <c r="AC6883" s="359"/>
      <c r="AD6883" s="359"/>
      <c r="AE6883" s="359"/>
      <c r="AF6883" s="359"/>
      <c r="AG6883" s="359"/>
      <c r="AH6883" s="359"/>
    </row>
    <row r="6884" spans="28:34" x14ac:dyDescent="0.2">
      <c r="AB6884" s="359"/>
      <c r="AC6884" s="359"/>
      <c r="AD6884" s="359"/>
      <c r="AE6884" s="359"/>
      <c r="AF6884" s="359"/>
      <c r="AG6884" s="359"/>
      <c r="AH6884" s="359"/>
    </row>
    <row r="6885" spans="28:34" x14ac:dyDescent="0.2">
      <c r="AB6885" s="359"/>
      <c r="AC6885" s="359"/>
      <c r="AD6885" s="359"/>
      <c r="AE6885" s="359"/>
      <c r="AF6885" s="359"/>
      <c r="AG6885" s="359"/>
      <c r="AH6885" s="359"/>
    </row>
    <row r="6886" spans="28:34" x14ac:dyDescent="0.2">
      <c r="AB6886" s="359"/>
      <c r="AC6886" s="359"/>
      <c r="AD6886" s="359"/>
      <c r="AE6886" s="359"/>
      <c r="AF6886" s="359"/>
      <c r="AG6886" s="359"/>
      <c r="AH6886" s="359"/>
    </row>
    <row r="6887" spans="28:34" x14ac:dyDescent="0.2">
      <c r="AB6887" s="359"/>
      <c r="AC6887" s="359"/>
      <c r="AD6887" s="359"/>
      <c r="AE6887" s="359"/>
      <c r="AF6887" s="359"/>
      <c r="AG6887" s="359"/>
      <c r="AH6887" s="359"/>
    </row>
    <row r="6888" spans="28:34" x14ac:dyDescent="0.2">
      <c r="AB6888" s="359"/>
      <c r="AC6888" s="359"/>
      <c r="AD6888" s="359"/>
      <c r="AE6888" s="359"/>
      <c r="AF6888" s="359"/>
      <c r="AG6888" s="359"/>
      <c r="AH6888" s="359"/>
    </row>
    <row r="6889" spans="28:34" x14ac:dyDescent="0.2">
      <c r="AB6889" s="359"/>
      <c r="AC6889" s="359"/>
      <c r="AD6889" s="359"/>
      <c r="AE6889" s="359"/>
      <c r="AF6889" s="359"/>
      <c r="AG6889" s="359"/>
      <c r="AH6889" s="359"/>
    </row>
    <row r="6890" spans="28:34" x14ac:dyDescent="0.2">
      <c r="AB6890" s="359"/>
      <c r="AC6890" s="359"/>
      <c r="AD6890" s="359"/>
      <c r="AE6890" s="359"/>
      <c r="AF6890" s="359"/>
      <c r="AG6890" s="359"/>
      <c r="AH6890" s="359"/>
    </row>
    <row r="6891" spans="28:34" x14ac:dyDescent="0.2">
      <c r="AB6891" s="359"/>
      <c r="AC6891" s="359"/>
      <c r="AD6891" s="359"/>
      <c r="AE6891" s="359"/>
      <c r="AF6891" s="359"/>
      <c r="AG6891" s="359"/>
      <c r="AH6891" s="359"/>
    </row>
    <row r="6892" spans="28:34" x14ac:dyDescent="0.2">
      <c r="AB6892" s="359"/>
      <c r="AC6892" s="359"/>
      <c r="AD6892" s="359"/>
      <c r="AE6892" s="359"/>
      <c r="AF6892" s="359"/>
      <c r="AG6892" s="359"/>
      <c r="AH6892" s="359"/>
    </row>
    <row r="6893" spans="28:34" x14ac:dyDescent="0.2">
      <c r="AB6893" s="359"/>
      <c r="AC6893" s="359"/>
      <c r="AD6893" s="359"/>
      <c r="AE6893" s="359"/>
      <c r="AF6893" s="359"/>
      <c r="AG6893" s="359"/>
      <c r="AH6893" s="359"/>
    </row>
    <row r="6894" spans="28:34" x14ac:dyDescent="0.2">
      <c r="AB6894" s="359"/>
      <c r="AC6894" s="359"/>
      <c r="AD6894" s="359"/>
      <c r="AE6894" s="359"/>
      <c r="AF6894" s="359"/>
      <c r="AG6894" s="359"/>
      <c r="AH6894" s="359"/>
    </row>
    <row r="6895" spans="28:34" x14ac:dyDescent="0.2">
      <c r="AB6895" s="359"/>
      <c r="AC6895" s="359"/>
      <c r="AD6895" s="359"/>
      <c r="AE6895" s="359"/>
      <c r="AF6895" s="359"/>
      <c r="AG6895" s="359"/>
      <c r="AH6895" s="359"/>
    </row>
    <row r="6896" spans="28:34" x14ac:dyDescent="0.2">
      <c r="AB6896" s="359"/>
      <c r="AC6896" s="359"/>
      <c r="AD6896" s="359"/>
      <c r="AE6896" s="359"/>
      <c r="AF6896" s="359"/>
      <c r="AG6896" s="359"/>
      <c r="AH6896" s="359"/>
    </row>
    <row r="6897" spans="28:34" x14ac:dyDescent="0.2">
      <c r="AB6897" s="359"/>
      <c r="AC6897" s="359"/>
      <c r="AD6897" s="359"/>
      <c r="AE6897" s="359"/>
      <c r="AF6897" s="359"/>
      <c r="AG6897" s="359"/>
      <c r="AH6897" s="359"/>
    </row>
    <row r="6898" spans="28:34" x14ac:dyDescent="0.2">
      <c r="AB6898" s="359"/>
      <c r="AC6898" s="359"/>
      <c r="AD6898" s="359"/>
      <c r="AE6898" s="359"/>
      <c r="AF6898" s="359"/>
      <c r="AG6898" s="359"/>
      <c r="AH6898" s="359"/>
    </row>
    <row r="6899" spans="28:34" x14ac:dyDescent="0.2">
      <c r="AB6899" s="359"/>
      <c r="AC6899" s="359"/>
      <c r="AD6899" s="359"/>
      <c r="AE6899" s="359"/>
      <c r="AF6899" s="359"/>
      <c r="AG6899" s="359"/>
      <c r="AH6899" s="359"/>
    </row>
    <row r="6900" spans="28:34" x14ac:dyDescent="0.2">
      <c r="AB6900" s="359"/>
      <c r="AC6900" s="359"/>
      <c r="AD6900" s="359"/>
      <c r="AE6900" s="359"/>
      <c r="AF6900" s="359"/>
      <c r="AG6900" s="359"/>
      <c r="AH6900" s="359"/>
    </row>
    <row r="6901" spans="28:34" x14ac:dyDescent="0.2">
      <c r="AB6901" s="359"/>
      <c r="AC6901" s="359"/>
      <c r="AD6901" s="359"/>
      <c r="AE6901" s="359"/>
      <c r="AF6901" s="359"/>
      <c r="AG6901" s="359"/>
      <c r="AH6901" s="359"/>
    </row>
    <row r="6902" spans="28:34" x14ac:dyDescent="0.2">
      <c r="AB6902" s="359"/>
      <c r="AC6902" s="359"/>
      <c r="AD6902" s="359"/>
      <c r="AE6902" s="359"/>
      <c r="AF6902" s="359"/>
      <c r="AG6902" s="359"/>
      <c r="AH6902" s="359"/>
    </row>
    <row r="6903" spans="28:34" x14ac:dyDescent="0.2">
      <c r="AB6903" s="359"/>
      <c r="AC6903" s="359"/>
      <c r="AD6903" s="359"/>
      <c r="AE6903" s="359"/>
      <c r="AF6903" s="359"/>
      <c r="AG6903" s="359"/>
      <c r="AH6903" s="359"/>
    </row>
    <row r="6904" spans="28:34" x14ac:dyDescent="0.2">
      <c r="AB6904" s="359"/>
      <c r="AC6904" s="359"/>
      <c r="AD6904" s="359"/>
      <c r="AE6904" s="359"/>
      <c r="AF6904" s="359"/>
      <c r="AG6904" s="359"/>
      <c r="AH6904" s="359"/>
    </row>
    <row r="6905" spans="28:34" x14ac:dyDescent="0.2">
      <c r="AB6905" s="359"/>
      <c r="AC6905" s="359"/>
      <c r="AD6905" s="359"/>
      <c r="AE6905" s="359"/>
      <c r="AF6905" s="359"/>
      <c r="AG6905" s="359"/>
      <c r="AH6905" s="359"/>
    </row>
    <row r="6906" spans="28:34" x14ac:dyDescent="0.2">
      <c r="AB6906" s="359"/>
      <c r="AC6906" s="359"/>
      <c r="AD6906" s="359"/>
      <c r="AE6906" s="359"/>
      <c r="AF6906" s="359"/>
      <c r="AG6906" s="359"/>
      <c r="AH6906" s="359"/>
    </row>
    <row r="6907" spans="28:34" x14ac:dyDescent="0.2">
      <c r="AB6907" s="359"/>
      <c r="AC6907" s="359"/>
      <c r="AD6907" s="359"/>
      <c r="AE6907" s="359"/>
      <c r="AF6907" s="359"/>
      <c r="AG6907" s="359"/>
      <c r="AH6907" s="359"/>
    </row>
    <row r="6908" spans="28:34" x14ac:dyDescent="0.2">
      <c r="AB6908" s="359"/>
      <c r="AC6908" s="359"/>
      <c r="AD6908" s="359"/>
      <c r="AE6908" s="359"/>
      <c r="AF6908" s="359"/>
      <c r="AG6908" s="359"/>
      <c r="AH6908" s="359"/>
    </row>
    <row r="6909" spans="28:34" x14ac:dyDescent="0.2">
      <c r="AB6909" s="359"/>
      <c r="AC6909" s="359"/>
      <c r="AD6909" s="359"/>
      <c r="AE6909" s="359"/>
      <c r="AF6909" s="359"/>
      <c r="AG6909" s="359"/>
      <c r="AH6909" s="359"/>
    </row>
    <row r="6910" spans="28:34" x14ac:dyDescent="0.2">
      <c r="AB6910" s="359"/>
      <c r="AC6910" s="359"/>
      <c r="AD6910" s="359"/>
      <c r="AE6910" s="359"/>
      <c r="AF6910" s="359"/>
      <c r="AG6910" s="359"/>
      <c r="AH6910" s="359"/>
    </row>
    <row r="6911" spans="28:34" x14ac:dyDescent="0.2">
      <c r="AB6911" s="359"/>
      <c r="AC6911" s="359"/>
      <c r="AD6911" s="359"/>
      <c r="AE6911" s="359"/>
      <c r="AF6911" s="359"/>
      <c r="AG6911" s="359"/>
      <c r="AH6911" s="359"/>
    </row>
    <row r="6912" spans="28:34" x14ac:dyDescent="0.2">
      <c r="AB6912" s="359"/>
      <c r="AC6912" s="359"/>
      <c r="AD6912" s="359"/>
      <c r="AE6912" s="359"/>
      <c r="AF6912" s="359"/>
      <c r="AG6912" s="359"/>
      <c r="AH6912" s="359"/>
    </row>
    <row r="6913" spans="28:34" x14ac:dyDescent="0.2">
      <c r="AB6913" s="359"/>
      <c r="AC6913" s="359"/>
      <c r="AD6913" s="359"/>
      <c r="AE6913" s="359"/>
      <c r="AF6913" s="359"/>
      <c r="AG6913" s="359"/>
      <c r="AH6913" s="359"/>
    </row>
    <row r="6914" spans="28:34" x14ac:dyDescent="0.2">
      <c r="AB6914" s="359"/>
      <c r="AC6914" s="359"/>
      <c r="AD6914" s="359"/>
      <c r="AE6914" s="359"/>
      <c r="AF6914" s="359"/>
      <c r="AG6914" s="359"/>
      <c r="AH6914" s="359"/>
    </row>
    <row r="6915" spans="28:34" x14ac:dyDescent="0.2">
      <c r="AB6915" s="359"/>
      <c r="AC6915" s="359"/>
      <c r="AD6915" s="359"/>
      <c r="AE6915" s="359"/>
      <c r="AF6915" s="359"/>
      <c r="AG6915" s="359"/>
      <c r="AH6915" s="359"/>
    </row>
    <row r="6916" spans="28:34" x14ac:dyDescent="0.2">
      <c r="AB6916" s="359"/>
      <c r="AC6916" s="359"/>
      <c r="AD6916" s="359"/>
      <c r="AE6916" s="359"/>
      <c r="AF6916" s="359"/>
      <c r="AG6916" s="359"/>
      <c r="AH6916" s="359"/>
    </row>
    <row r="6917" spans="28:34" x14ac:dyDescent="0.2">
      <c r="AB6917" s="359"/>
      <c r="AC6917" s="359"/>
      <c r="AD6917" s="359"/>
      <c r="AE6917" s="359"/>
      <c r="AF6917" s="359"/>
      <c r="AG6917" s="359"/>
      <c r="AH6917" s="359"/>
    </row>
    <row r="6918" spans="28:34" x14ac:dyDescent="0.2">
      <c r="AB6918" s="359"/>
      <c r="AC6918" s="359"/>
      <c r="AD6918" s="359"/>
      <c r="AE6918" s="359"/>
      <c r="AF6918" s="359"/>
      <c r="AG6918" s="359"/>
      <c r="AH6918" s="359"/>
    </row>
    <row r="6919" spans="28:34" x14ac:dyDescent="0.2">
      <c r="AB6919" s="359"/>
      <c r="AC6919" s="359"/>
      <c r="AD6919" s="359"/>
      <c r="AE6919" s="359"/>
      <c r="AF6919" s="359"/>
      <c r="AG6919" s="359"/>
      <c r="AH6919" s="359"/>
    </row>
    <row r="6920" spans="28:34" x14ac:dyDescent="0.2">
      <c r="AB6920" s="359"/>
      <c r="AC6920" s="359"/>
      <c r="AD6920" s="359"/>
      <c r="AE6920" s="359"/>
      <c r="AF6920" s="359"/>
      <c r="AG6920" s="359"/>
      <c r="AH6920" s="359"/>
    </row>
    <row r="6921" spans="28:34" x14ac:dyDescent="0.2">
      <c r="AB6921" s="359"/>
      <c r="AC6921" s="359"/>
      <c r="AD6921" s="359"/>
      <c r="AE6921" s="359"/>
      <c r="AF6921" s="359"/>
      <c r="AG6921" s="359"/>
      <c r="AH6921" s="359"/>
    </row>
    <row r="6922" spans="28:34" x14ac:dyDescent="0.2">
      <c r="AB6922" s="359"/>
      <c r="AC6922" s="359"/>
      <c r="AD6922" s="359"/>
      <c r="AE6922" s="359"/>
      <c r="AF6922" s="359"/>
      <c r="AG6922" s="359"/>
      <c r="AH6922" s="359"/>
    </row>
    <row r="6923" spans="28:34" x14ac:dyDescent="0.2">
      <c r="AB6923" s="359"/>
      <c r="AC6923" s="359"/>
      <c r="AD6923" s="359"/>
      <c r="AE6923" s="359"/>
      <c r="AF6923" s="359"/>
      <c r="AG6923" s="359"/>
      <c r="AH6923" s="359"/>
    </row>
    <row r="6924" spans="28:34" x14ac:dyDescent="0.2">
      <c r="AB6924" s="359"/>
      <c r="AC6924" s="359"/>
      <c r="AD6924" s="359"/>
      <c r="AE6924" s="359"/>
      <c r="AF6924" s="359"/>
      <c r="AG6924" s="359"/>
      <c r="AH6924" s="359"/>
    </row>
    <row r="6925" spans="28:34" x14ac:dyDescent="0.2">
      <c r="AB6925" s="359"/>
      <c r="AC6925" s="359"/>
      <c r="AD6925" s="359"/>
      <c r="AE6925" s="359"/>
      <c r="AF6925" s="359"/>
      <c r="AG6925" s="359"/>
      <c r="AH6925" s="359"/>
    </row>
    <row r="6926" spans="28:34" x14ac:dyDescent="0.2">
      <c r="AB6926" s="359"/>
      <c r="AC6926" s="359"/>
      <c r="AD6926" s="359"/>
      <c r="AE6926" s="359"/>
      <c r="AF6926" s="359"/>
      <c r="AG6926" s="359"/>
      <c r="AH6926" s="359"/>
    </row>
    <row r="6927" spans="28:34" x14ac:dyDescent="0.2">
      <c r="AB6927" s="359"/>
      <c r="AC6927" s="359"/>
      <c r="AD6927" s="359"/>
      <c r="AE6927" s="359"/>
      <c r="AF6927" s="359"/>
      <c r="AG6927" s="359"/>
      <c r="AH6927" s="359"/>
    </row>
    <row r="6928" spans="28:34" x14ac:dyDescent="0.2">
      <c r="AB6928" s="359"/>
      <c r="AC6928" s="359"/>
      <c r="AD6928" s="359"/>
      <c r="AE6928" s="359"/>
      <c r="AF6928" s="359"/>
      <c r="AG6928" s="359"/>
      <c r="AH6928" s="359"/>
    </row>
    <row r="6929" spans="28:34" x14ac:dyDescent="0.2">
      <c r="AB6929" s="359"/>
      <c r="AC6929" s="359"/>
      <c r="AD6929" s="359"/>
      <c r="AE6929" s="359"/>
      <c r="AF6929" s="359"/>
      <c r="AG6929" s="359"/>
      <c r="AH6929" s="359"/>
    </row>
    <row r="6930" spans="28:34" x14ac:dyDescent="0.2">
      <c r="AB6930" s="359"/>
      <c r="AC6930" s="359"/>
      <c r="AD6930" s="359"/>
      <c r="AE6930" s="359"/>
      <c r="AF6930" s="359"/>
      <c r="AG6930" s="359"/>
      <c r="AH6930" s="359"/>
    </row>
    <row r="6931" spans="28:34" x14ac:dyDescent="0.2">
      <c r="AB6931" s="359"/>
      <c r="AC6931" s="359"/>
      <c r="AD6931" s="359"/>
      <c r="AE6931" s="359"/>
      <c r="AF6931" s="359"/>
      <c r="AG6931" s="359"/>
      <c r="AH6931" s="359"/>
    </row>
    <row r="6932" spans="28:34" x14ac:dyDescent="0.2">
      <c r="AB6932" s="359"/>
      <c r="AC6932" s="359"/>
      <c r="AD6932" s="359"/>
      <c r="AE6932" s="359"/>
      <c r="AF6932" s="359"/>
      <c r="AG6932" s="359"/>
      <c r="AH6932" s="359"/>
    </row>
    <row r="6933" spans="28:34" x14ac:dyDescent="0.2">
      <c r="AB6933" s="359"/>
      <c r="AC6933" s="359"/>
      <c r="AD6933" s="359"/>
      <c r="AE6933" s="359"/>
      <c r="AF6933" s="359"/>
      <c r="AG6933" s="359"/>
      <c r="AH6933" s="359"/>
    </row>
    <row r="6934" spans="28:34" x14ac:dyDescent="0.2">
      <c r="AB6934" s="359"/>
      <c r="AC6934" s="359"/>
      <c r="AD6934" s="359"/>
      <c r="AE6934" s="359"/>
      <c r="AF6934" s="359"/>
      <c r="AG6934" s="359"/>
      <c r="AH6934" s="359"/>
    </row>
    <row r="6935" spans="28:34" x14ac:dyDescent="0.2">
      <c r="AB6935" s="359"/>
      <c r="AC6935" s="359"/>
      <c r="AD6935" s="359"/>
      <c r="AE6935" s="359"/>
      <c r="AF6935" s="359"/>
      <c r="AG6935" s="359"/>
      <c r="AH6935" s="359"/>
    </row>
    <row r="6936" spans="28:34" x14ac:dyDescent="0.2">
      <c r="AB6936" s="359"/>
      <c r="AC6936" s="359"/>
      <c r="AD6936" s="359"/>
      <c r="AE6936" s="359"/>
      <c r="AF6936" s="359"/>
      <c r="AG6936" s="359"/>
      <c r="AH6936" s="359"/>
    </row>
    <row r="6937" spans="28:34" x14ac:dyDescent="0.2">
      <c r="AB6937" s="359"/>
      <c r="AC6937" s="359"/>
      <c r="AD6937" s="359"/>
      <c r="AE6937" s="359"/>
      <c r="AF6937" s="359"/>
      <c r="AG6937" s="359"/>
      <c r="AH6937" s="359"/>
    </row>
    <row r="6938" spans="28:34" x14ac:dyDescent="0.2">
      <c r="AB6938" s="359"/>
      <c r="AC6938" s="359"/>
      <c r="AD6938" s="359"/>
      <c r="AE6938" s="359"/>
      <c r="AF6938" s="359"/>
      <c r="AG6938" s="359"/>
      <c r="AH6938" s="359"/>
    </row>
    <row r="6939" spans="28:34" x14ac:dyDescent="0.2">
      <c r="AB6939" s="359"/>
      <c r="AC6939" s="359"/>
      <c r="AD6939" s="359"/>
      <c r="AE6939" s="359"/>
      <c r="AF6939" s="359"/>
      <c r="AG6939" s="359"/>
      <c r="AH6939" s="359"/>
    </row>
    <row r="6940" spans="28:34" x14ac:dyDescent="0.2">
      <c r="AB6940" s="359"/>
      <c r="AC6940" s="359"/>
      <c r="AD6940" s="359"/>
      <c r="AE6940" s="359"/>
      <c r="AF6940" s="359"/>
      <c r="AG6940" s="359"/>
      <c r="AH6940" s="359"/>
    </row>
    <row r="6941" spans="28:34" x14ac:dyDescent="0.2">
      <c r="AB6941" s="359"/>
      <c r="AC6941" s="359"/>
      <c r="AD6941" s="359"/>
      <c r="AE6941" s="359"/>
      <c r="AF6941" s="359"/>
      <c r="AG6941" s="359"/>
      <c r="AH6941" s="359"/>
    </row>
    <row r="6942" spans="28:34" x14ac:dyDescent="0.2">
      <c r="AB6942" s="359"/>
      <c r="AC6942" s="359"/>
      <c r="AD6942" s="359"/>
      <c r="AE6942" s="359"/>
      <c r="AF6942" s="359"/>
      <c r="AG6942" s="359"/>
      <c r="AH6942" s="359"/>
    </row>
    <row r="6943" spans="28:34" x14ac:dyDescent="0.2">
      <c r="AB6943" s="359"/>
      <c r="AC6943" s="359"/>
      <c r="AD6943" s="359"/>
      <c r="AE6943" s="359"/>
      <c r="AF6943" s="359"/>
      <c r="AG6943" s="359"/>
      <c r="AH6943" s="359"/>
    </row>
    <row r="6944" spans="28:34" x14ac:dyDescent="0.2">
      <c r="AB6944" s="359"/>
      <c r="AC6944" s="359"/>
      <c r="AD6944" s="359"/>
      <c r="AE6944" s="359"/>
      <c r="AF6944" s="359"/>
      <c r="AG6944" s="359"/>
      <c r="AH6944" s="359"/>
    </row>
    <row r="6945" spans="28:34" x14ac:dyDescent="0.2">
      <c r="AB6945" s="359"/>
      <c r="AC6945" s="359"/>
      <c r="AD6945" s="359"/>
      <c r="AE6945" s="359"/>
      <c r="AF6945" s="359"/>
      <c r="AG6945" s="359"/>
      <c r="AH6945" s="359"/>
    </row>
    <row r="6946" spans="28:34" x14ac:dyDescent="0.2">
      <c r="AB6946" s="359"/>
      <c r="AC6946" s="359"/>
      <c r="AD6946" s="359"/>
      <c r="AE6946" s="359"/>
      <c r="AF6946" s="359"/>
      <c r="AG6946" s="359"/>
      <c r="AH6946" s="359"/>
    </row>
    <row r="6947" spans="28:34" x14ac:dyDescent="0.2">
      <c r="AB6947" s="359"/>
      <c r="AC6947" s="359"/>
      <c r="AD6947" s="359"/>
      <c r="AE6947" s="359"/>
      <c r="AF6947" s="359"/>
      <c r="AG6947" s="359"/>
      <c r="AH6947" s="359"/>
    </row>
    <row r="6948" spans="28:34" x14ac:dyDescent="0.2">
      <c r="AB6948" s="359"/>
      <c r="AC6948" s="359"/>
      <c r="AD6948" s="359"/>
      <c r="AE6948" s="359"/>
      <c r="AF6948" s="359"/>
      <c r="AG6948" s="359"/>
      <c r="AH6948" s="359"/>
    </row>
    <row r="6949" spans="28:34" x14ac:dyDescent="0.2">
      <c r="AB6949" s="359"/>
      <c r="AC6949" s="359"/>
      <c r="AD6949" s="359"/>
      <c r="AE6949" s="359"/>
      <c r="AF6949" s="359"/>
      <c r="AG6949" s="359"/>
      <c r="AH6949" s="359"/>
    </row>
    <row r="6950" spans="28:34" x14ac:dyDescent="0.2">
      <c r="AB6950" s="359"/>
      <c r="AC6950" s="359"/>
      <c r="AD6950" s="359"/>
      <c r="AE6950" s="359"/>
      <c r="AF6950" s="359"/>
      <c r="AG6950" s="359"/>
      <c r="AH6950" s="359"/>
    </row>
    <row r="6951" spans="28:34" x14ac:dyDescent="0.2">
      <c r="AB6951" s="359"/>
      <c r="AC6951" s="359"/>
      <c r="AD6951" s="359"/>
      <c r="AE6951" s="359"/>
      <c r="AF6951" s="359"/>
      <c r="AG6951" s="359"/>
      <c r="AH6951" s="359"/>
    </row>
    <row r="6952" spans="28:34" x14ac:dyDescent="0.2">
      <c r="AB6952" s="359"/>
      <c r="AC6952" s="359"/>
      <c r="AD6952" s="359"/>
      <c r="AE6952" s="359"/>
      <c r="AF6952" s="359"/>
      <c r="AG6952" s="359"/>
      <c r="AH6952" s="359"/>
    </row>
    <row r="6953" spans="28:34" x14ac:dyDescent="0.2">
      <c r="AB6953" s="359"/>
      <c r="AC6953" s="359"/>
      <c r="AD6953" s="359"/>
      <c r="AE6953" s="359"/>
      <c r="AF6953" s="359"/>
      <c r="AG6953" s="359"/>
      <c r="AH6953" s="359"/>
    </row>
    <row r="6954" spans="28:34" x14ac:dyDescent="0.2">
      <c r="AB6954" s="359"/>
      <c r="AC6954" s="359"/>
      <c r="AD6954" s="359"/>
      <c r="AE6954" s="359"/>
      <c r="AF6954" s="359"/>
      <c r="AG6954" s="359"/>
      <c r="AH6954" s="359"/>
    </row>
    <row r="6955" spans="28:34" x14ac:dyDescent="0.2">
      <c r="AB6955" s="359"/>
      <c r="AC6955" s="359"/>
      <c r="AD6955" s="359"/>
      <c r="AE6955" s="359"/>
      <c r="AF6955" s="359"/>
      <c r="AG6955" s="359"/>
      <c r="AH6955" s="359"/>
    </row>
    <row r="6956" spans="28:34" x14ac:dyDescent="0.2">
      <c r="AB6956" s="359"/>
      <c r="AC6956" s="359"/>
      <c r="AD6956" s="359"/>
      <c r="AE6956" s="359"/>
      <c r="AF6956" s="359"/>
      <c r="AG6956" s="359"/>
      <c r="AH6956" s="359"/>
    </row>
    <row r="6957" spans="28:34" x14ac:dyDescent="0.2">
      <c r="AB6957" s="359"/>
      <c r="AC6957" s="359"/>
      <c r="AD6957" s="359"/>
      <c r="AE6957" s="359"/>
      <c r="AF6957" s="359"/>
      <c r="AG6957" s="359"/>
      <c r="AH6957" s="359"/>
    </row>
    <row r="6958" spans="28:34" x14ac:dyDescent="0.2">
      <c r="AB6958" s="359"/>
      <c r="AC6958" s="359"/>
      <c r="AD6958" s="359"/>
      <c r="AE6958" s="359"/>
      <c r="AF6958" s="359"/>
      <c r="AG6958" s="359"/>
      <c r="AH6958" s="359"/>
    </row>
    <row r="6959" spans="28:34" x14ac:dyDescent="0.2">
      <c r="AB6959" s="359"/>
      <c r="AC6959" s="359"/>
      <c r="AD6959" s="359"/>
      <c r="AE6959" s="359"/>
      <c r="AF6959" s="359"/>
      <c r="AG6959" s="359"/>
      <c r="AH6959" s="359"/>
    </row>
    <row r="6960" spans="28:34" x14ac:dyDescent="0.2">
      <c r="AB6960" s="359"/>
      <c r="AC6960" s="359"/>
      <c r="AD6960" s="359"/>
      <c r="AE6960" s="359"/>
      <c r="AF6960" s="359"/>
      <c r="AG6960" s="359"/>
      <c r="AH6960" s="359"/>
    </row>
    <row r="6961" spans="28:34" x14ac:dyDescent="0.2">
      <c r="AB6961" s="359"/>
      <c r="AC6961" s="359"/>
      <c r="AD6961" s="359"/>
      <c r="AE6961" s="359"/>
      <c r="AF6961" s="359"/>
      <c r="AG6961" s="359"/>
      <c r="AH6961" s="359"/>
    </row>
    <row r="6962" spans="28:34" x14ac:dyDescent="0.2">
      <c r="AB6962" s="359"/>
      <c r="AC6962" s="359"/>
      <c r="AD6962" s="359"/>
      <c r="AE6962" s="359"/>
      <c r="AF6962" s="359"/>
      <c r="AG6962" s="359"/>
      <c r="AH6962" s="359"/>
    </row>
    <row r="6963" spans="28:34" x14ac:dyDescent="0.2">
      <c r="AB6963" s="359"/>
      <c r="AC6963" s="359"/>
      <c r="AD6963" s="359"/>
      <c r="AE6963" s="359"/>
      <c r="AF6963" s="359"/>
      <c r="AG6963" s="359"/>
      <c r="AH6963" s="359"/>
    </row>
    <row r="6964" spans="28:34" x14ac:dyDescent="0.2">
      <c r="AB6964" s="359"/>
      <c r="AC6964" s="359"/>
      <c r="AD6964" s="359"/>
      <c r="AE6964" s="359"/>
      <c r="AF6964" s="359"/>
      <c r="AG6964" s="359"/>
      <c r="AH6964" s="359"/>
    </row>
    <row r="6965" spans="28:34" x14ac:dyDescent="0.2">
      <c r="AB6965" s="359"/>
      <c r="AC6965" s="359"/>
      <c r="AD6965" s="359"/>
      <c r="AE6965" s="359"/>
      <c r="AF6965" s="359"/>
      <c r="AG6965" s="359"/>
      <c r="AH6965" s="359"/>
    </row>
    <row r="6966" spans="28:34" x14ac:dyDescent="0.2">
      <c r="AB6966" s="359"/>
      <c r="AC6966" s="359"/>
      <c r="AD6966" s="359"/>
      <c r="AE6966" s="359"/>
      <c r="AF6966" s="359"/>
      <c r="AG6966" s="359"/>
      <c r="AH6966" s="359"/>
    </row>
    <row r="6967" spans="28:34" x14ac:dyDescent="0.2">
      <c r="AB6967" s="359"/>
      <c r="AC6967" s="359"/>
      <c r="AD6967" s="359"/>
      <c r="AE6967" s="359"/>
      <c r="AF6967" s="359"/>
      <c r="AG6967" s="359"/>
      <c r="AH6967" s="359"/>
    </row>
    <row r="6968" spans="28:34" x14ac:dyDescent="0.2">
      <c r="AB6968" s="359"/>
      <c r="AC6968" s="359"/>
      <c r="AD6968" s="359"/>
      <c r="AE6968" s="359"/>
      <c r="AF6968" s="359"/>
      <c r="AG6968" s="359"/>
      <c r="AH6968" s="359"/>
    </row>
    <row r="6969" spans="28:34" x14ac:dyDescent="0.2">
      <c r="AB6969" s="359"/>
      <c r="AC6969" s="359"/>
      <c r="AD6969" s="359"/>
      <c r="AE6969" s="359"/>
      <c r="AF6969" s="359"/>
      <c r="AG6969" s="359"/>
      <c r="AH6969" s="359"/>
    </row>
    <row r="6970" spans="28:34" x14ac:dyDescent="0.2">
      <c r="AB6970" s="359"/>
      <c r="AC6970" s="359"/>
      <c r="AD6970" s="359"/>
      <c r="AE6970" s="359"/>
      <c r="AF6970" s="359"/>
      <c r="AG6970" s="359"/>
      <c r="AH6970" s="359"/>
    </row>
    <row r="6971" spans="28:34" x14ac:dyDescent="0.2">
      <c r="AB6971" s="359"/>
      <c r="AC6971" s="359"/>
      <c r="AD6971" s="359"/>
      <c r="AE6971" s="359"/>
      <c r="AF6971" s="359"/>
      <c r="AG6971" s="359"/>
      <c r="AH6971" s="359"/>
    </row>
    <row r="6972" spans="28:34" x14ac:dyDescent="0.2">
      <c r="AB6972" s="359"/>
      <c r="AC6972" s="359"/>
      <c r="AD6972" s="359"/>
      <c r="AE6972" s="359"/>
      <c r="AF6972" s="359"/>
      <c r="AG6972" s="359"/>
      <c r="AH6972" s="359"/>
    </row>
    <row r="6973" spans="28:34" x14ac:dyDescent="0.2">
      <c r="AB6973" s="359"/>
      <c r="AC6973" s="359"/>
      <c r="AD6973" s="359"/>
      <c r="AE6973" s="359"/>
      <c r="AF6973" s="359"/>
      <c r="AG6973" s="359"/>
      <c r="AH6973" s="359"/>
    </row>
    <row r="6974" spans="28:34" x14ac:dyDescent="0.2">
      <c r="AB6974" s="359"/>
      <c r="AC6974" s="359"/>
      <c r="AD6974" s="359"/>
      <c r="AE6974" s="359"/>
      <c r="AF6974" s="359"/>
      <c r="AG6974" s="359"/>
      <c r="AH6974" s="359"/>
    </row>
    <row r="6975" spans="28:34" x14ac:dyDescent="0.2">
      <c r="AB6975" s="359"/>
      <c r="AC6975" s="359"/>
      <c r="AD6975" s="359"/>
      <c r="AE6975" s="359"/>
      <c r="AF6975" s="359"/>
      <c r="AG6975" s="359"/>
      <c r="AH6975" s="359"/>
    </row>
    <row r="6976" spans="28:34" x14ac:dyDescent="0.2">
      <c r="AB6976" s="359"/>
      <c r="AC6976" s="359"/>
      <c r="AD6976" s="359"/>
      <c r="AE6976" s="359"/>
      <c r="AF6976" s="359"/>
      <c r="AG6976" s="359"/>
      <c r="AH6976" s="359"/>
    </row>
    <row r="6977" spans="28:34" x14ac:dyDescent="0.2">
      <c r="AB6977" s="359"/>
      <c r="AC6977" s="359"/>
      <c r="AD6977" s="359"/>
      <c r="AE6977" s="359"/>
      <c r="AF6977" s="359"/>
      <c r="AG6977" s="359"/>
      <c r="AH6977" s="359"/>
    </row>
    <row r="6978" spans="28:34" x14ac:dyDescent="0.2">
      <c r="AB6978" s="359"/>
      <c r="AC6978" s="359"/>
      <c r="AD6978" s="359"/>
      <c r="AE6978" s="359"/>
      <c r="AF6978" s="359"/>
      <c r="AG6978" s="359"/>
      <c r="AH6978" s="359"/>
    </row>
    <row r="6979" spans="28:34" x14ac:dyDescent="0.2">
      <c r="AB6979" s="359"/>
      <c r="AC6979" s="359"/>
      <c r="AD6979" s="359"/>
      <c r="AE6979" s="359"/>
      <c r="AF6979" s="359"/>
      <c r="AG6979" s="359"/>
      <c r="AH6979" s="359"/>
    </row>
    <row r="6980" spans="28:34" x14ac:dyDescent="0.2">
      <c r="AB6980" s="359"/>
      <c r="AC6980" s="359"/>
      <c r="AD6980" s="359"/>
      <c r="AE6980" s="359"/>
      <c r="AF6980" s="359"/>
      <c r="AG6980" s="359"/>
      <c r="AH6980" s="359"/>
    </row>
    <row r="6981" spans="28:34" x14ac:dyDescent="0.2">
      <c r="AB6981" s="359"/>
      <c r="AC6981" s="359"/>
      <c r="AD6981" s="359"/>
      <c r="AE6981" s="359"/>
      <c r="AF6981" s="359"/>
      <c r="AG6981" s="359"/>
      <c r="AH6981" s="359"/>
    </row>
    <row r="6982" spans="28:34" x14ac:dyDescent="0.2">
      <c r="AB6982" s="359"/>
      <c r="AC6982" s="359"/>
      <c r="AD6982" s="359"/>
      <c r="AE6982" s="359"/>
      <c r="AF6982" s="359"/>
      <c r="AG6982" s="359"/>
      <c r="AH6982" s="359"/>
    </row>
    <row r="6983" spans="28:34" x14ac:dyDescent="0.2">
      <c r="AB6983" s="359"/>
      <c r="AC6983" s="359"/>
      <c r="AD6983" s="359"/>
      <c r="AE6983" s="359"/>
      <c r="AF6983" s="359"/>
      <c r="AG6983" s="359"/>
      <c r="AH6983" s="359"/>
    </row>
    <row r="6984" spans="28:34" x14ac:dyDescent="0.2">
      <c r="AB6984" s="359"/>
      <c r="AC6984" s="359"/>
      <c r="AD6984" s="359"/>
      <c r="AE6984" s="359"/>
      <c r="AF6984" s="359"/>
      <c r="AG6984" s="359"/>
      <c r="AH6984" s="359"/>
    </row>
    <row r="6985" spans="28:34" x14ac:dyDescent="0.2">
      <c r="AB6985" s="359"/>
      <c r="AC6985" s="359"/>
      <c r="AD6985" s="359"/>
      <c r="AE6985" s="359"/>
      <c r="AF6985" s="359"/>
      <c r="AG6985" s="359"/>
      <c r="AH6985" s="359"/>
    </row>
    <row r="6986" spans="28:34" x14ac:dyDescent="0.2">
      <c r="AB6986" s="359"/>
      <c r="AC6986" s="359"/>
      <c r="AD6986" s="359"/>
      <c r="AE6986" s="359"/>
      <c r="AF6986" s="359"/>
      <c r="AG6986" s="359"/>
      <c r="AH6986" s="359"/>
    </row>
    <row r="6987" spans="28:34" x14ac:dyDescent="0.2">
      <c r="AB6987" s="359"/>
      <c r="AC6987" s="359"/>
      <c r="AD6987" s="359"/>
      <c r="AE6987" s="359"/>
      <c r="AF6987" s="359"/>
      <c r="AG6987" s="359"/>
      <c r="AH6987" s="359"/>
    </row>
    <row r="6988" spans="28:34" x14ac:dyDescent="0.2">
      <c r="AB6988" s="359"/>
      <c r="AC6988" s="359"/>
      <c r="AD6988" s="359"/>
      <c r="AE6988" s="359"/>
      <c r="AF6988" s="359"/>
      <c r="AG6988" s="359"/>
      <c r="AH6988" s="359"/>
    </row>
    <row r="6989" spans="28:34" x14ac:dyDescent="0.2">
      <c r="AB6989" s="359"/>
      <c r="AC6989" s="359"/>
      <c r="AD6989" s="359"/>
      <c r="AE6989" s="359"/>
      <c r="AF6989" s="359"/>
      <c r="AG6989" s="359"/>
      <c r="AH6989" s="359"/>
    </row>
    <row r="6990" spans="28:34" x14ac:dyDescent="0.2">
      <c r="AB6990" s="359"/>
      <c r="AC6990" s="359"/>
      <c r="AD6990" s="359"/>
      <c r="AE6990" s="359"/>
      <c r="AF6990" s="359"/>
      <c r="AG6990" s="359"/>
      <c r="AH6990" s="359"/>
    </row>
    <row r="6991" spans="28:34" x14ac:dyDescent="0.2">
      <c r="AB6991" s="359"/>
      <c r="AC6991" s="359"/>
      <c r="AD6991" s="359"/>
      <c r="AE6991" s="359"/>
      <c r="AF6991" s="359"/>
      <c r="AG6991" s="359"/>
      <c r="AH6991" s="359"/>
    </row>
    <row r="6992" spans="28:34" x14ac:dyDescent="0.2">
      <c r="AB6992" s="359"/>
      <c r="AC6992" s="359"/>
      <c r="AD6992" s="359"/>
      <c r="AE6992" s="359"/>
      <c r="AF6992" s="359"/>
      <c r="AG6992" s="359"/>
      <c r="AH6992" s="359"/>
    </row>
    <row r="6993" spans="28:34" x14ac:dyDescent="0.2">
      <c r="AB6993" s="359"/>
      <c r="AC6993" s="359"/>
      <c r="AD6993" s="359"/>
      <c r="AE6993" s="359"/>
      <c r="AF6993" s="359"/>
      <c r="AG6993" s="359"/>
      <c r="AH6993" s="359"/>
    </row>
    <row r="6994" spans="28:34" x14ac:dyDescent="0.2">
      <c r="AB6994" s="359"/>
      <c r="AC6994" s="359"/>
      <c r="AD6994" s="359"/>
      <c r="AE6994" s="359"/>
      <c r="AF6994" s="359"/>
      <c r="AG6994" s="359"/>
      <c r="AH6994" s="359"/>
    </row>
    <row r="6995" spans="28:34" x14ac:dyDescent="0.2">
      <c r="AB6995" s="359"/>
      <c r="AC6995" s="359"/>
      <c r="AD6995" s="359"/>
      <c r="AE6995" s="359"/>
      <c r="AF6995" s="359"/>
      <c r="AG6995" s="359"/>
      <c r="AH6995" s="359"/>
    </row>
    <row r="6996" spans="28:34" x14ac:dyDescent="0.2">
      <c r="AB6996" s="359"/>
      <c r="AC6996" s="359"/>
      <c r="AD6996" s="359"/>
      <c r="AE6996" s="359"/>
      <c r="AF6996" s="359"/>
      <c r="AG6996" s="359"/>
      <c r="AH6996" s="359"/>
    </row>
    <row r="6997" spans="28:34" x14ac:dyDescent="0.2">
      <c r="AB6997" s="359"/>
      <c r="AC6997" s="359"/>
      <c r="AD6997" s="359"/>
      <c r="AE6997" s="359"/>
      <c r="AF6997" s="359"/>
      <c r="AG6997" s="359"/>
      <c r="AH6997" s="359"/>
    </row>
    <row r="6998" spans="28:34" x14ac:dyDescent="0.2">
      <c r="AB6998" s="359"/>
      <c r="AC6998" s="359"/>
      <c r="AD6998" s="359"/>
      <c r="AE6998" s="359"/>
      <c r="AF6998" s="359"/>
      <c r="AG6998" s="359"/>
      <c r="AH6998" s="359"/>
    </row>
    <row r="6999" spans="28:34" x14ac:dyDescent="0.2">
      <c r="AB6999" s="359"/>
      <c r="AC6999" s="359"/>
      <c r="AD6999" s="359"/>
      <c r="AE6999" s="359"/>
      <c r="AF6999" s="359"/>
      <c r="AG6999" s="359"/>
      <c r="AH6999" s="359"/>
    </row>
    <row r="7000" spans="28:34" x14ac:dyDescent="0.2">
      <c r="AB7000" s="359"/>
      <c r="AC7000" s="359"/>
      <c r="AD7000" s="359"/>
      <c r="AE7000" s="359"/>
      <c r="AF7000" s="359"/>
      <c r="AG7000" s="359"/>
      <c r="AH7000" s="359"/>
    </row>
    <row r="7001" spans="28:34" x14ac:dyDescent="0.2">
      <c r="AB7001" s="359"/>
      <c r="AC7001" s="359"/>
      <c r="AD7001" s="359"/>
      <c r="AE7001" s="359"/>
      <c r="AF7001" s="359"/>
      <c r="AG7001" s="359"/>
      <c r="AH7001" s="359"/>
    </row>
    <row r="7002" spans="28:34" x14ac:dyDescent="0.2">
      <c r="AB7002" s="359"/>
      <c r="AC7002" s="359"/>
      <c r="AD7002" s="359"/>
      <c r="AE7002" s="359"/>
      <c r="AF7002" s="359"/>
      <c r="AG7002" s="359"/>
      <c r="AH7002" s="359"/>
    </row>
    <row r="7003" spans="28:34" x14ac:dyDescent="0.2">
      <c r="AB7003" s="359"/>
      <c r="AC7003" s="359"/>
      <c r="AD7003" s="359"/>
      <c r="AE7003" s="359"/>
      <c r="AF7003" s="359"/>
      <c r="AG7003" s="359"/>
      <c r="AH7003" s="359"/>
    </row>
    <row r="7004" spans="28:34" x14ac:dyDescent="0.2">
      <c r="AB7004" s="359"/>
      <c r="AC7004" s="359"/>
      <c r="AD7004" s="359"/>
      <c r="AE7004" s="359"/>
      <c r="AF7004" s="359"/>
      <c r="AG7004" s="359"/>
      <c r="AH7004" s="359"/>
    </row>
    <row r="7005" spans="28:34" x14ac:dyDescent="0.2">
      <c r="AB7005" s="359"/>
      <c r="AC7005" s="359"/>
      <c r="AD7005" s="359"/>
      <c r="AE7005" s="359"/>
      <c r="AF7005" s="359"/>
      <c r="AG7005" s="359"/>
      <c r="AH7005" s="359"/>
    </row>
    <row r="7006" spans="28:34" x14ac:dyDescent="0.2">
      <c r="AB7006" s="359"/>
      <c r="AC7006" s="359"/>
      <c r="AD7006" s="359"/>
      <c r="AE7006" s="359"/>
      <c r="AF7006" s="359"/>
      <c r="AG7006" s="359"/>
      <c r="AH7006" s="359"/>
    </row>
    <row r="7007" spans="28:34" x14ac:dyDescent="0.2">
      <c r="AB7007" s="359"/>
      <c r="AC7007" s="359"/>
      <c r="AD7007" s="359"/>
      <c r="AE7007" s="359"/>
      <c r="AF7007" s="359"/>
      <c r="AG7007" s="359"/>
      <c r="AH7007" s="359"/>
    </row>
    <row r="7008" spans="28:34" x14ac:dyDescent="0.2">
      <c r="AB7008" s="359"/>
      <c r="AC7008" s="359"/>
      <c r="AD7008" s="359"/>
      <c r="AE7008" s="359"/>
      <c r="AF7008" s="359"/>
      <c r="AG7008" s="359"/>
      <c r="AH7008" s="359"/>
    </row>
    <row r="7009" spans="28:34" x14ac:dyDescent="0.2">
      <c r="AB7009" s="359"/>
      <c r="AC7009" s="359"/>
      <c r="AD7009" s="359"/>
      <c r="AE7009" s="359"/>
      <c r="AF7009" s="359"/>
      <c r="AG7009" s="359"/>
      <c r="AH7009" s="359"/>
    </row>
    <row r="7010" spans="28:34" x14ac:dyDescent="0.2">
      <c r="AB7010" s="359"/>
      <c r="AC7010" s="359"/>
      <c r="AD7010" s="359"/>
      <c r="AE7010" s="359"/>
      <c r="AF7010" s="359"/>
      <c r="AG7010" s="359"/>
      <c r="AH7010" s="359"/>
    </row>
    <row r="7011" spans="28:34" x14ac:dyDescent="0.2">
      <c r="AB7011" s="359"/>
      <c r="AC7011" s="359"/>
      <c r="AD7011" s="359"/>
      <c r="AE7011" s="359"/>
      <c r="AF7011" s="359"/>
      <c r="AG7011" s="359"/>
      <c r="AH7011" s="359"/>
    </row>
    <row r="7012" spans="28:34" x14ac:dyDescent="0.2">
      <c r="AB7012" s="359"/>
      <c r="AC7012" s="359"/>
      <c r="AD7012" s="359"/>
      <c r="AE7012" s="359"/>
      <c r="AF7012" s="359"/>
      <c r="AG7012" s="359"/>
      <c r="AH7012" s="359"/>
    </row>
    <row r="7013" spans="28:34" x14ac:dyDescent="0.2">
      <c r="AB7013" s="359"/>
      <c r="AC7013" s="359"/>
      <c r="AD7013" s="359"/>
      <c r="AE7013" s="359"/>
      <c r="AF7013" s="359"/>
      <c r="AG7013" s="359"/>
      <c r="AH7013" s="359"/>
    </row>
    <row r="7014" spans="28:34" x14ac:dyDescent="0.2">
      <c r="AB7014" s="359"/>
      <c r="AC7014" s="359"/>
      <c r="AD7014" s="359"/>
      <c r="AE7014" s="359"/>
      <c r="AF7014" s="359"/>
      <c r="AG7014" s="359"/>
      <c r="AH7014" s="359"/>
    </row>
    <row r="7015" spans="28:34" x14ac:dyDescent="0.2">
      <c r="AB7015" s="359"/>
      <c r="AC7015" s="359"/>
      <c r="AD7015" s="359"/>
      <c r="AE7015" s="359"/>
      <c r="AF7015" s="359"/>
      <c r="AG7015" s="359"/>
      <c r="AH7015" s="359"/>
    </row>
    <row r="7016" spans="28:34" x14ac:dyDescent="0.2">
      <c r="AB7016" s="359"/>
      <c r="AC7016" s="359"/>
      <c r="AD7016" s="359"/>
      <c r="AE7016" s="359"/>
      <c r="AF7016" s="359"/>
      <c r="AG7016" s="359"/>
      <c r="AH7016" s="359"/>
    </row>
    <row r="7017" spans="28:34" x14ac:dyDescent="0.2">
      <c r="AB7017" s="359"/>
      <c r="AC7017" s="359"/>
      <c r="AD7017" s="359"/>
      <c r="AE7017" s="359"/>
      <c r="AF7017" s="359"/>
      <c r="AG7017" s="359"/>
      <c r="AH7017" s="359"/>
    </row>
    <row r="7018" spans="28:34" x14ac:dyDescent="0.2">
      <c r="AB7018" s="359"/>
      <c r="AC7018" s="359"/>
      <c r="AD7018" s="359"/>
      <c r="AE7018" s="359"/>
      <c r="AF7018" s="359"/>
      <c r="AG7018" s="359"/>
      <c r="AH7018" s="359"/>
    </row>
    <row r="7019" spans="28:34" x14ac:dyDescent="0.2">
      <c r="AB7019" s="359"/>
      <c r="AC7019" s="359"/>
      <c r="AD7019" s="359"/>
      <c r="AE7019" s="359"/>
      <c r="AF7019" s="359"/>
      <c r="AG7019" s="359"/>
      <c r="AH7019" s="359"/>
    </row>
    <row r="7020" spans="28:34" x14ac:dyDescent="0.2">
      <c r="AB7020" s="359"/>
      <c r="AC7020" s="359"/>
      <c r="AD7020" s="359"/>
      <c r="AE7020" s="359"/>
      <c r="AF7020" s="359"/>
      <c r="AG7020" s="359"/>
      <c r="AH7020" s="359"/>
    </row>
    <row r="7021" spans="28:34" x14ac:dyDescent="0.2">
      <c r="AB7021" s="359"/>
      <c r="AC7021" s="359"/>
      <c r="AD7021" s="359"/>
      <c r="AE7021" s="359"/>
      <c r="AF7021" s="359"/>
      <c r="AG7021" s="359"/>
      <c r="AH7021" s="359"/>
    </row>
    <row r="7022" spans="28:34" x14ac:dyDescent="0.2">
      <c r="AB7022" s="359"/>
      <c r="AC7022" s="359"/>
      <c r="AD7022" s="359"/>
      <c r="AE7022" s="359"/>
      <c r="AF7022" s="359"/>
      <c r="AG7022" s="359"/>
      <c r="AH7022" s="359"/>
    </row>
    <row r="7023" spans="28:34" x14ac:dyDescent="0.2">
      <c r="AB7023" s="359"/>
      <c r="AC7023" s="359"/>
      <c r="AD7023" s="359"/>
      <c r="AE7023" s="359"/>
      <c r="AF7023" s="359"/>
      <c r="AG7023" s="359"/>
      <c r="AH7023" s="359"/>
    </row>
    <row r="7024" spans="28:34" x14ac:dyDescent="0.2">
      <c r="AB7024" s="359"/>
      <c r="AC7024" s="359"/>
      <c r="AD7024" s="359"/>
      <c r="AE7024" s="359"/>
      <c r="AF7024" s="359"/>
      <c r="AG7024" s="359"/>
      <c r="AH7024" s="359"/>
    </row>
    <row r="7025" spans="28:34" x14ac:dyDescent="0.2">
      <c r="AB7025" s="359"/>
      <c r="AC7025" s="359"/>
      <c r="AD7025" s="359"/>
      <c r="AE7025" s="359"/>
      <c r="AF7025" s="359"/>
      <c r="AG7025" s="359"/>
      <c r="AH7025" s="359"/>
    </row>
    <row r="7026" spans="28:34" x14ac:dyDescent="0.2">
      <c r="AB7026" s="359"/>
      <c r="AC7026" s="359"/>
      <c r="AD7026" s="359"/>
      <c r="AE7026" s="359"/>
      <c r="AF7026" s="359"/>
      <c r="AG7026" s="359"/>
      <c r="AH7026" s="359"/>
    </row>
    <row r="7027" spans="28:34" x14ac:dyDescent="0.2">
      <c r="AB7027" s="359"/>
      <c r="AC7027" s="359"/>
      <c r="AD7027" s="359"/>
      <c r="AE7027" s="359"/>
      <c r="AF7027" s="359"/>
      <c r="AG7027" s="359"/>
      <c r="AH7027" s="359"/>
    </row>
    <row r="7028" spans="28:34" x14ac:dyDescent="0.2">
      <c r="AB7028" s="359"/>
      <c r="AC7028" s="359"/>
      <c r="AD7028" s="359"/>
      <c r="AE7028" s="359"/>
      <c r="AF7028" s="359"/>
      <c r="AG7028" s="359"/>
      <c r="AH7028" s="359"/>
    </row>
    <row r="7029" spans="28:34" x14ac:dyDescent="0.2">
      <c r="AB7029" s="359"/>
      <c r="AC7029" s="359"/>
      <c r="AD7029" s="359"/>
      <c r="AE7029" s="359"/>
      <c r="AF7029" s="359"/>
      <c r="AG7029" s="359"/>
      <c r="AH7029" s="359"/>
    </row>
    <row r="7030" spans="28:34" x14ac:dyDescent="0.2">
      <c r="AB7030" s="359"/>
      <c r="AC7030" s="359"/>
      <c r="AD7030" s="359"/>
      <c r="AE7030" s="359"/>
      <c r="AF7030" s="359"/>
      <c r="AG7030" s="359"/>
      <c r="AH7030" s="359"/>
    </row>
    <row r="7031" spans="28:34" x14ac:dyDescent="0.2">
      <c r="AB7031" s="359"/>
      <c r="AC7031" s="359"/>
      <c r="AD7031" s="359"/>
      <c r="AE7031" s="359"/>
      <c r="AF7031" s="359"/>
      <c r="AG7031" s="359"/>
      <c r="AH7031" s="359"/>
    </row>
    <row r="7032" spans="28:34" x14ac:dyDescent="0.2">
      <c r="AB7032" s="359"/>
      <c r="AC7032" s="359"/>
      <c r="AD7032" s="359"/>
      <c r="AE7032" s="359"/>
      <c r="AF7032" s="359"/>
      <c r="AG7032" s="359"/>
      <c r="AH7032" s="359"/>
    </row>
    <row r="7033" spans="28:34" x14ac:dyDescent="0.2">
      <c r="AB7033" s="359"/>
      <c r="AC7033" s="359"/>
      <c r="AD7033" s="359"/>
      <c r="AE7033" s="359"/>
      <c r="AF7033" s="359"/>
      <c r="AG7033" s="359"/>
      <c r="AH7033" s="359"/>
    </row>
    <row r="7034" spans="28:34" x14ac:dyDescent="0.2">
      <c r="AB7034" s="359"/>
      <c r="AC7034" s="359"/>
      <c r="AD7034" s="359"/>
      <c r="AE7034" s="359"/>
      <c r="AF7034" s="359"/>
      <c r="AG7034" s="359"/>
      <c r="AH7034" s="359"/>
    </row>
    <row r="7035" spans="28:34" x14ac:dyDescent="0.2">
      <c r="AB7035" s="359"/>
      <c r="AC7035" s="359"/>
      <c r="AD7035" s="359"/>
      <c r="AE7035" s="359"/>
      <c r="AF7035" s="359"/>
      <c r="AG7035" s="359"/>
      <c r="AH7035" s="359"/>
    </row>
    <row r="7036" spans="28:34" x14ac:dyDescent="0.2">
      <c r="AB7036" s="359"/>
      <c r="AC7036" s="359"/>
      <c r="AD7036" s="359"/>
      <c r="AE7036" s="359"/>
      <c r="AF7036" s="359"/>
      <c r="AG7036" s="359"/>
      <c r="AH7036" s="359"/>
    </row>
    <row r="7037" spans="28:34" x14ac:dyDescent="0.2">
      <c r="AB7037" s="359"/>
      <c r="AC7037" s="359"/>
      <c r="AD7037" s="359"/>
      <c r="AE7037" s="359"/>
      <c r="AF7037" s="359"/>
      <c r="AG7037" s="359"/>
      <c r="AH7037" s="359"/>
    </row>
    <row r="7038" spans="28:34" x14ac:dyDescent="0.2">
      <c r="AB7038" s="359"/>
      <c r="AC7038" s="359"/>
      <c r="AD7038" s="359"/>
      <c r="AE7038" s="359"/>
      <c r="AF7038" s="359"/>
      <c r="AG7038" s="359"/>
      <c r="AH7038" s="359"/>
    </row>
    <row r="7039" spans="28:34" x14ac:dyDescent="0.2">
      <c r="AB7039" s="359"/>
      <c r="AC7039" s="359"/>
      <c r="AD7039" s="359"/>
      <c r="AE7039" s="359"/>
      <c r="AF7039" s="359"/>
      <c r="AG7039" s="359"/>
      <c r="AH7039" s="359"/>
    </row>
    <row r="7040" spans="28:34" x14ac:dyDescent="0.2">
      <c r="AB7040" s="359"/>
      <c r="AC7040" s="359"/>
      <c r="AD7040" s="359"/>
      <c r="AE7040" s="359"/>
      <c r="AF7040" s="359"/>
      <c r="AG7040" s="359"/>
      <c r="AH7040" s="359"/>
    </row>
    <row r="7041" spans="28:34" x14ac:dyDescent="0.2">
      <c r="AB7041" s="359"/>
      <c r="AC7041" s="359"/>
      <c r="AD7041" s="359"/>
      <c r="AE7041" s="359"/>
      <c r="AF7041" s="359"/>
      <c r="AG7041" s="359"/>
      <c r="AH7041" s="359"/>
    </row>
    <row r="7042" spans="28:34" x14ac:dyDescent="0.2">
      <c r="AB7042" s="359"/>
      <c r="AC7042" s="359"/>
      <c r="AD7042" s="359"/>
      <c r="AE7042" s="359"/>
      <c r="AF7042" s="359"/>
      <c r="AG7042" s="359"/>
      <c r="AH7042" s="359"/>
    </row>
    <row r="7043" spans="28:34" x14ac:dyDescent="0.2">
      <c r="AB7043" s="359"/>
      <c r="AC7043" s="359"/>
      <c r="AD7043" s="359"/>
      <c r="AE7043" s="359"/>
      <c r="AF7043" s="359"/>
      <c r="AG7043" s="359"/>
      <c r="AH7043" s="359"/>
    </row>
    <row r="7044" spans="28:34" x14ac:dyDescent="0.2">
      <c r="AB7044" s="359"/>
      <c r="AC7044" s="359"/>
      <c r="AD7044" s="359"/>
      <c r="AE7044" s="359"/>
      <c r="AF7044" s="359"/>
      <c r="AG7044" s="359"/>
      <c r="AH7044" s="359"/>
    </row>
    <row r="7045" spans="28:34" x14ac:dyDescent="0.2">
      <c r="AB7045" s="359"/>
      <c r="AC7045" s="359"/>
      <c r="AD7045" s="359"/>
      <c r="AE7045" s="359"/>
      <c r="AF7045" s="359"/>
      <c r="AG7045" s="359"/>
      <c r="AH7045" s="359"/>
    </row>
    <row r="7046" spans="28:34" x14ac:dyDescent="0.2">
      <c r="AB7046" s="359"/>
      <c r="AC7046" s="359"/>
      <c r="AD7046" s="359"/>
      <c r="AE7046" s="359"/>
      <c r="AF7046" s="359"/>
      <c r="AG7046" s="359"/>
      <c r="AH7046" s="359"/>
    </row>
    <row r="7047" spans="28:34" x14ac:dyDescent="0.2">
      <c r="AB7047" s="359"/>
      <c r="AC7047" s="359"/>
      <c r="AD7047" s="359"/>
      <c r="AE7047" s="359"/>
      <c r="AF7047" s="359"/>
      <c r="AG7047" s="359"/>
      <c r="AH7047" s="359"/>
    </row>
    <row r="7048" spans="28:34" x14ac:dyDescent="0.2">
      <c r="AB7048" s="359"/>
      <c r="AC7048" s="359"/>
      <c r="AD7048" s="359"/>
      <c r="AE7048" s="359"/>
      <c r="AF7048" s="359"/>
      <c r="AG7048" s="359"/>
      <c r="AH7048" s="359"/>
    </row>
    <row r="7049" spans="28:34" x14ac:dyDescent="0.2">
      <c r="AB7049" s="359"/>
      <c r="AC7049" s="359"/>
      <c r="AD7049" s="359"/>
      <c r="AE7049" s="359"/>
      <c r="AF7049" s="359"/>
      <c r="AG7049" s="359"/>
      <c r="AH7049" s="359"/>
    </row>
    <row r="7050" spans="28:34" x14ac:dyDescent="0.2">
      <c r="AB7050" s="359"/>
      <c r="AC7050" s="359"/>
      <c r="AD7050" s="359"/>
      <c r="AE7050" s="359"/>
      <c r="AF7050" s="359"/>
      <c r="AG7050" s="359"/>
      <c r="AH7050" s="359"/>
    </row>
    <row r="7051" spans="28:34" x14ac:dyDescent="0.2">
      <c r="AB7051" s="359"/>
      <c r="AC7051" s="359"/>
      <c r="AD7051" s="359"/>
      <c r="AE7051" s="359"/>
      <c r="AF7051" s="359"/>
      <c r="AG7051" s="359"/>
      <c r="AH7051" s="359"/>
    </row>
    <row r="7052" spans="28:34" x14ac:dyDescent="0.2">
      <c r="AB7052" s="359"/>
      <c r="AC7052" s="359"/>
      <c r="AD7052" s="359"/>
      <c r="AE7052" s="359"/>
      <c r="AF7052" s="359"/>
      <c r="AG7052" s="359"/>
      <c r="AH7052" s="359"/>
    </row>
    <row r="7053" spans="28:34" x14ac:dyDescent="0.2">
      <c r="AB7053" s="359"/>
      <c r="AC7053" s="359"/>
      <c r="AD7053" s="359"/>
      <c r="AE7053" s="359"/>
      <c r="AF7053" s="359"/>
      <c r="AG7053" s="359"/>
      <c r="AH7053" s="359"/>
    </row>
    <row r="7054" spans="28:34" x14ac:dyDescent="0.2">
      <c r="AB7054" s="359"/>
      <c r="AC7054" s="359"/>
      <c r="AD7054" s="359"/>
      <c r="AE7054" s="359"/>
      <c r="AF7054" s="359"/>
      <c r="AG7054" s="359"/>
      <c r="AH7054" s="359"/>
    </row>
    <row r="7055" spans="28:34" x14ac:dyDescent="0.2">
      <c r="AB7055" s="359"/>
      <c r="AC7055" s="359"/>
      <c r="AD7055" s="359"/>
      <c r="AE7055" s="359"/>
      <c r="AF7055" s="359"/>
      <c r="AG7055" s="359"/>
      <c r="AH7055" s="359"/>
    </row>
    <row r="7056" spans="28:34" x14ac:dyDescent="0.2">
      <c r="AB7056" s="359"/>
      <c r="AC7056" s="359"/>
      <c r="AD7056" s="359"/>
      <c r="AE7056" s="359"/>
      <c r="AF7056" s="359"/>
      <c r="AG7056" s="359"/>
      <c r="AH7056" s="359"/>
    </row>
    <row r="7057" spans="28:34" x14ac:dyDescent="0.2">
      <c r="AB7057" s="359"/>
      <c r="AC7057" s="359"/>
      <c r="AD7057" s="359"/>
      <c r="AE7057" s="359"/>
      <c r="AF7057" s="359"/>
      <c r="AG7057" s="359"/>
      <c r="AH7057" s="359"/>
    </row>
    <row r="7058" spans="28:34" x14ac:dyDescent="0.2">
      <c r="AB7058" s="359"/>
      <c r="AC7058" s="359"/>
      <c r="AD7058" s="359"/>
      <c r="AE7058" s="359"/>
      <c r="AF7058" s="359"/>
      <c r="AG7058" s="359"/>
      <c r="AH7058" s="359"/>
    </row>
    <row r="7059" spans="28:34" x14ac:dyDescent="0.2">
      <c r="AB7059" s="359"/>
      <c r="AC7059" s="359"/>
      <c r="AD7059" s="359"/>
      <c r="AE7059" s="359"/>
      <c r="AF7059" s="359"/>
      <c r="AG7059" s="359"/>
      <c r="AH7059" s="359"/>
    </row>
    <row r="7060" spans="28:34" x14ac:dyDescent="0.2">
      <c r="AB7060" s="359"/>
      <c r="AC7060" s="359"/>
      <c r="AD7060" s="359"/>
      <c r="AE7060" s="359"/>
      <c r="AF7060" s="359"/>
      <c r="AG7060" s="359"/>
      <c r="AH7060" s="359"/>
    </row>
    <row r="7061" spans="28:34" x14ac:dyDescent="0.2">
      <c r="AB7061" s="359"/>
      <c r="AC7061" s="359"/>
      <c r="AD7061" s="359"/>
      <c r="AE7061" s="359"/>
      <c r="AF7061" s="359"/>
      <c r="AG7061" s="359"/>
      <c r="AH7061" s="359"/>
    </row>
    <row r="7062" spans="28:34" x14ac:dyDescent="0.2">
      <c r="AB7062" s="359"/>
      <c r="AC7062" s="359"/>
      <c r="AD7062" s="359"/>
      <c r="AE7062" s="359"/>
      <c r="AF7062" s="359"/>
      <c r="AG7062" s="359"/>
      <c r="AH7062" s="359"/>
    </row>
    <row r="7063" spans="28:34" x14ac:dyDescent="0.2">
      <c r="AB7063" s="359"/>
      <c r="AC7063" s="359"/>
      <c r="AD7063" s="359"/>
      <c r="AE7063" s="359"/>
      <c r="AF7063" s="359"/>
      <c r="AG7063" s="359"/>
      <c r="AH7063" s="359"/>
    </row>
    <row r="7064" spans="28:34" x14ac:dyDescent="0.2">
      <c r="AB7064" s="359"/>
      <c r="AC7064" s="359"/>
      <c r="AD7064" s="359"/>
      <c r="AE7064" s="359"/>
      <c r="AF7064" s="359"/>
      <c r="AG7064" s="359"/>
      <c r="AH7064" s="359"/>
    </row>
    <row r="7065" spans="28:34" x14ac:dyDescent="0.2">
      <c r="AB7065" s="359"/>
      <c r="AC7065" s="359"/>
      <c r="AD7065" s="359"/>
      <c r="AE7065" s="359"/>
      <c r="AF7065" s="359"/>
      <c r="AG7065" s="359"/>
      <c r="AH7065" s="359"/>
    </row>
    <row r="7066" spans="28:34" x14ac:dyDescent="0.2">
      <c r="AB7066" s="359"/>
      <c r="AC7066" s="359"/>
      <c r="AD7066" s="359"/>
      <c r="AE7066" s="359"/>
      <c r="AF7066" s="359"/>
      <c r="AG7066" s="359"/>
      <c r="AH7066" s="359"/>
    </row>
    <row r="7067" spans="28:34" x14ac:dyDescent="0.2">
      <c r="AB7067" s="359"/>
      <c r="AC7067" s="359"/>
      <c r="AD7067" s="359"/>
      <c r="AE7067" s="359"/>
      <c r="AF7067" s="359"/>
      <c r="AG7067" s="359"/>
      <c r="AH7067" s="359"/>
    </row>
    <row r="7068" spans="28:34" x14ac:dyDescent="0.2">
      <c r="AB7068" s="359"/>
      <c r="AC7068" s="359"/>
      <c r="AD7068" s="359"/>
      <c r="AE7068" s="359"/>
      <c r="AF7068" s="359"/>
      <c r="AG7068" s="359"/>
      <c r="AH7068" s="359"/>
    </row>
    <row r="7069" spans="28:34" x14ac:dyDescent="0.2">
      <c r="AB7069" s="359"/>
      <c r="AC7069" s="359"/>
      <c r="AD7069" s="359"/>
      <c r="AE7069" s="359"/>
      <c r="AF7069" s="359"/>
      <c r="AG7069" s="359"/>
      <c r="AH7069" s="359"/>
    </row>
    <row r="7070" spans="28:34" x14ac:dyDescent="0.2">
      <c r="AB7070" s="359"/>
      <c r="AC7070" s="359"/>
      <c r="AD7070" s="359"/>
      <c r="AE7070" s="359"/>
      <c r="AF7070" s="359"/>
      <c r="AG7070" s="359"/>
      <c r="AH7070" s="359"/>
    </row>
    <row r="7071" spans="28:34" x14ac:dyDescent="0.2">
      <c r="AB7071" s="359"/>
      <c r="AC7071" s="359"/>
      <c r="AD7071" s="359"/>
      <c r="AE7071" s="359"/>
      <c r="AF7071" s="359"/>
      <c r="AG7071" s="359"/>
      <c r="AH7071" s="359"/>
    </row>
    <row r="7072" spans="28:34" x14ac:dyDescent="0.2">
      <c r="AB7072" s="359"/>
      <c r="AC7072" s="359"/>
      <c r="AD7072" s="359"/>
      <c r="AE7072" s="359"/>
      <c r="AF7072" s="359"/>
      <c r="AG7072" s="359"/>
      <c r="AH7072" s="359"/>
    </row>
    <row r="7073" spans="28:34" x14ac:dyDescent="0.2">
      <c r="AB7073" s="359"/>
      <c r="AC7073" s="359"/>
      <c r="AD7073" s="359"/>
      <c r="AE7073" s="359"/>
      <c r="AF7073" s="359"/>
      <c r="AG7073" s="359"/>
      <c r="AH7073" s="359"/>
    </row>
    <row r="7074" spans="28:34" x14ac:dyDescent="0.2">
      <c r="AB7074" s="359"/>
      <c r="AC7074" s="359"/>
      <c r="AD7074" s="359"/>
      <c r="AE7074" s="359"/>
      <c r="AF7074" s="359"/>
      <c r="AG7074" s="359"/>
      <c r="AH7074" s="359"/>
    </row>
    <row r="7075" spans="28:34" x14ac:dyDescent="0.2">
      <c r="AB7075" s="359"/>
      <c r="AC7075" s="359"/>
      <c r="AD7075" s="359"/>
      <c r="AE7075" s="359"/>
      <c r="AF7075" s="359"/>
      <c r="AG7075" s="359"/>
      <c r="AH7075" s="359"/>
    </row>
    <row r="7076" spans="28:34" x14ac:dyDescent="0.2">
      <c r="AB7076" s="359"/>
      <c r="AC7076" s="359"/>
      <c r="AD7076" s="359"/>
      <c r="AE7076" s="359"/>
      <c r="AF7076" s="359"/>
      <c r="AG7076" s="359"/>
      <c r="AH7076" s="359"/>
    </row>
    <row r="7077" spans="28:34" x14ac:dyDescent="0.2">
      <c r="AB7077" s="359"/>
      <c r="AC7077" s="359"/>
      <c r="AD7077" s="359"/>
      <c r="AE7077" s="359"/>
      <c r="AF7077" s="359"/>
      <c r="AG7077" s="359"/>
      <c r="AH7077" s="359"/>
    </row>
    <row r="7078" spans="28:34" x14ac:dyDescent="0.2">
      <c r="AB7078" s="359"/>
      <c r="AC7078" s="359"/>
      <c r="AD7078" s="359"/>
      <c r="AE7078" s="359"/>
      <c r="AF7078" s="359"/>
      <c r="AG7078" s="359"/>
      <c r="AH7078" s="359"/>
    </row>
    <row r="7079" spans="28:34" x14ac:dyDescent="0.2">
      <c r="AB7079" s="359"/>
      <c r="AC7079" s="359"/>
      <c r="AD7079" s="359"/>
      <c r="AE7079" s="359"/>
      <c r="AF7079" s="359"/>
      <c r="AG7079" s="359"/>
      <c r="AH7079" s="359"/>
    </row>
    <row r="7080" spans="28:34" x14ac:dyDescent="0.2">
      <c r="AB7080" s="359"/>
      <c r="AC7080" s="359"/>
      <c r="AD7080" s="359"/>
      <c r="AE7080" s="359"/>
      <c r="AF7080" s="359"/>
      <c r="AG7080" s="359"/>
      <c r="AH7080" s="359"/>
    </row>
    <row r="7081" spans="28:34" x14ac:dyDescent="0.2">
      <c r="AB7081" s="359"/>
      <c r="AC7081" s="359"/>
      <c r="AD7081" s="359"/>
      <c r="AE7081" s="359"/>
      <c r="AF7081" s="359"/>
      <c r="AG7081" s="359"/>
      <c r="AH7081" s="359"/>
    </row>
    <row r="7082" spans="28:34" x14ac:dyDescent="0.2">
      <c r="AB7082" s="359"/>
      <c r="AC7082" s="359"/>
      <c r="AD7082" s="359"/>
      <c r="AE7082" s="359"/>
      <c r="AF7082" s="359"/>
      <c r="AG7082" s="359"/>
      <c r="AH7082" s="359"/>
    </row>
    <row r="7083" spans="28:34" x14ac:dyDescent="0.2">
      <c r="AB7083" s="359"/>
      <c r="AC7083" s="359"/>
      <c r="AD7083" s="359"/>
      <c r="AE7083" s="359"/>
      <c r="AF7083" s="359"/>
      <c r="AG7083" s="359"/>
      <c r="AH7083" s="359"/>
    </row>
    <row r="7084" spans="28:34" x14ac:dyDescent="0.2">
      <c r="AB7084" s="359"/>
      <c r="AC7084" s="359"/>
      <c r="AD7084" s="359"/>
      <c r="AE7084" s="359"/>
      <c r="AF7084" s="359"/>
      <c r="AG7084" s="359"/>
      <c r="AH7084" s="359"/>
    </row>
    <row r="7085" spans="28:34" x14ac:dyDescent="0.2">
      <c r="AB7085" s="359"/>
      <c r="AC7085" s="359"/>
      <c r="AD7085" s="359"/>
      <c r="AE7085" s="359"/>
      <c r="AF7085" s="359"/>
      <c r="AG7085" s="359"/>
      <c r="AH7085" s="359"/>
    </row>
    <row r="7086" spans="28:34" x14ac:dyDescent="0.2">
      <c r="AB7086" s="359"/>
      <c r="AC7086" s="359"/>
      <c r="AD7086" s="359"/>
      <c r="AE7086" s="359"/>
      <c r="AF7086" s="359"/>
      <c r="AG7086" s="359"/>
      <c r="AH7086" s="359"/>
    </row>
    <row r="7087" spans="28:34" x14ac:dyDescent="0.2">
      <c r="AB7087" s="359"/>
      <c r="AC7087" s="359"/>
      <c r="AD7087" s="359"/>
      <c r="AE7087" s="359"/>
      <c r="AF7087" s="359"/>
      <c r="AG7087" s="359"/>
      <c r="AH7087" s="359"/>
    </row>
    <row r="7088" spans="28:34" x14ac:dyDescent="0.2">
      <c r="AB7088" s="359"/>
      <c r="AC7088" s="359"/>
      <c r="AD7088" s="359"/>
      <c r="AE7088" s="359"/>
      <c r="AF7088" s="359"/>
      <c r="AG7088" s="359"/>
      <c r="AH7088" s="359"/>
    </row>
    <row r="7089" spans="28:34" x14ac:dyDescent="0.2">
      <c r="AB7089" s="359"/>
      <c r="AC7089" s="359"/>
      <c r="AD7089" s="359"/>
      <c r="AE7089" s="359"/>
      <c r="AF7089" s="359"/>
      <c r="AG7089" s="359"/>
      <c r="AH7089" s="359"/>
    </row>
    <row r="7090" spans="28:34" x14ac:dyDescent="0.2">
      <c r="AB7090" s="359"/>
      <c r="AC7090" s="359"/>
      <c r="AD7090" s="359"/>
      <c r="AE7090" s="359"/>
      <c r="AF7090" s="359"/>
      <c r="AG7090" s="359"/>
      <c r="AH7090" s="359"/>
    </row>
    <row r="7091" spans="28:34" x14ac:dyDescent="0.2">
      <c r="AB7091" s="359"/>
      <c r="AC7091" s="359"/>
      <c r="AD7091" s="359"/>
      <c r="AE7091" s="359"/>
      <c r="AF7091" s="359"/>
      <c r="AG7091" s="359"/>
      <c r="AH7091" s="359"/>
    </row>
    <row r="7092" spans="28:34" x14ac:dyDescent="0.2">
      <c r="AB7092" s="359"/>
      <c r="AC7092" s="359"/>
      <c r="AD7092" s="359"/>
      <c r="AE7092" s="359"/>
      <c r="AF7092" s="359"/>
      <c r="AG7092" s="359"/>
      <c r="AH7092" s="359"/>
    </row>
    <row r="7093" spans="28:34" x14ac:dyDescent="0.2">
      <c r="AB7093" s="359"/>
      <c r="AC7093" s="359"/>
      <c r="AD7093" s="359"/>
      <c r="AE7093" s="359"/>
      <c r="AF7093" s="359"/>
      <c r="AG7093" s="359"/>
      <c r="AH7093" s="359"/>
    </row>
    <row r="7094" spans="28:34" x14ac:dyDescent="0.2">
      <c r="AB7094" s="359"/>
      <c r="AC7094" s="359"/>
      <c r="AD7094" s="359"/>
      <c r="AE7094" s="359"/>
      <c r="AF7094" s="359"/>
      <c r="AG7094" s="359"/>
      <c r="AH7094" s="359"/>
    </row>
    <row r="7095" spans="28:34" x14ac:dyDescent="0.2">
      <c r="AB7095" s="359"/>
      <c r="AC7095" s="359"/>
      <c r="AD7095" s="359"/>
      <c r="AE7095" s="359"/>
      <c r="AF7095" s="359"/>
      <c r="AG7095" s="359"/>
      <c r="AH7095" s="359"/>
    </row>
    <row r="7096" spans="28:34" x14ac:dyDescent="0.2">
      <c r="AB7096" s="359"/>
      <c r="AC7096" s="359"/>
      <c r="AD7096" s="359"/>
      <c r="AE7096" s="359"/>
      <c r="AF7096" s="359"/>
      <c r="AG7096" s="359"/>
      <c r="AH7096" s="359"/>
    </row>
    <row r="7097" spans="28:34" x14ac:dyDescent="0.2">
      <c r="AB7097" s="359"/>
      <c r="AC7097" s="359"/>
      <c r="AD7097" s="359"/>
      <c r="AE7097" s="359"/>
      <c r="AF7097" s="359"/>
      <c r="AG7097" s="359"/>
      <c r="AH7097" s="359"/>
    </row>
    <row r="7098" spans="28:34" x14ac:dyDescent="0.2">
      <c r="AB7098" s="359"/>
      <c r="AC7098" s="359"/>
      <c r="AD7098" s="359"/>
      <c r="AE7098" s="359"/>
      <c r="AF7098" s="359"/>
      <c r="AG7098" s="359"/>
      <c r="AH7098" s="359"/>
    </row>
    <row r="7099" spans="28:34" x14ac:dyDescent="0.2">
      <c r="AB7099" s="359"/>
      <c r="AC7099" s="359"/>
      <c r="AD7099" s="359"/>
      <c r="AE7099" s="359"/>
      <c r="AF7099" s="359"/>
      <c r="AG7099" s="359"/>
      <c r="AH7099" s="359"/>
    </row>
    <row r="7100" spans="28:34" x14ac:dyDescent="0.2">
      <c r="AB7100" s="359"/>
      <c r="AC7100" s="359"/>
      <c r="AD7100" s="359"/>
      <c r="AE7100" s="359"/>
      <c r="AF7100" s="359"/>
      <c r="AG7100" s="359"/>
      <c r="AH7100" s="359"/>
    </row>
    <row r="7101" spans="28:34" x14ac:dyDescent="0.2">
      <c r="AB7101" s="359"/>
      <c r="AC7101" s="359"/>
      <c r="AD7101" s="359"/>
      <c r="AE7101" s="359"/>
      <c r="AF7101" s="359"/>
      <c r="AG7101" s="359"/>
      <c r="AH7101" s="359"/>
    </row>
    <row r="7102" spans="28:34" x14ac:dyDescent="0.2">
      <c r="AB7102" s="359"/>
      <c r="AC7102" s="359"/>
      <c r="AD7102" s="359"/>
      <c r="AE7102" s="359"/>
      <c r="AF7102" s="359"/>
      <c r="AG7102" s="359"/>
      <c r="AH7102" s="359"/>
    </row>
    <row r="7103" spans="28:34" x14ac:dyDescent="0.2">
      <c r="AB7103" s="359"/>
      <c r="AC7103" s="359"/>
      <c r="AD7103" s="359"/>
      <c r="AE7103" s="359"/>
      <c r="AF7103" s="359"/>
      <c r="AG7103" s="359"/>
      <c r="AH7103" s="359"/>
    </row>
    <row r="7104" spans="28:34" x14ac:dyDescent="0.2">
      <c r="AB7104" s="359"/>
      <c r="AC7104" s="359"/>
      <c r="AD7104" s="359"/>
      <c r="AE7104" s="359"/>
      <c r="AF7104" s="359"/>
      <c r="AG7104" s="359"/>
      <c r="AH7104" s="359"/>
    </row>
    <row r="7105" spans="28:34" x14ac:dyDescent="0.2">
      <c r="AB7105" s="359"/>
      <c r="AC7105" s="359"/>
      <c r="AD7105" s="359"/>
      <c r="AE7105" s="359"/>
      <c r="AF7105" s="359"/>
      <c r="AG7105" s="359"/>
      <c r="AH7105" s="359"/>
    </row>
    <row r="7106" spans="28:34" x14ac:dyDescent="0.2">
      <c r="AB7106" s="359"/>
      <c r="AC7106" s="359"/>
      <c r="AD7106" s="359"/>
      <c r="AE7106" s="359"/>
      <c r="AF7106" s="359"/>
      <c r="AG7106" s="359"/>
      <c r="AH7106" s="359"/>
    </row>
    <row r="7107" spans="28:34" x14ac:dyDescent="0.2">
      <c r="AB7107" s="359"/>
      <c r="AC7107" s="359"/>
      <c r="AD7107" s="359"/>
      <c r="AE7107" s="359"/>
      <c r="AF7107" s="359"/>
      <c r="AG7107" s="359"/>
      <c r="AH7107" s="359"/>
    </row>
    <row r="7108" spans="28:34" x14ac:dyDescent="0.2">
      <c r="AB7108" s="359"/>
      <c r="AC7108" s="359"/>
      <c r="AD7108" s="359"/>
      <c r="AE7108" s="359"/>
      <c r="AF7108" s="359"/>
      <c r="AG7108" s="359"/>
      <c r="AH7108" s="359"/>
    </row>
    <row r="7109" spans="28:34" x14ac:dyDescent="0.2">
      <c r="AB7109" s="359"/>
      <c r="AC7109" s="359"/>
      <c r="AD7109" s="359"/>
      <c r="AE7109" s="359"/>
      <c r="AF7109" s="359"/>
      <c r="AG7109" s="359"/>
      <c r="AH7109" s="359"/>
    </row>
    <row r="7110" spans="28:34" x14ac:dyDescent="0.2">
      <c r="AB7110" s="359"/>
      <c r="AC7110" s="359"/>
      <c r="AD7110" s="359"/>
      <c r="AE7110" s="359"/>
      <c r="AF7110" s="359"/>
      <c r="AG7110" s="359"/>
      <c r="AH7110" s="359"/>
    </row>
    <row r="7111" spans="28:34" x14ac:dyDescent="0.2">
      <c r="AB7111" s="359"/>
      <c r="AC7111" s="359"/>
      <c r="AD7111" s="359"/>
      <c r="AE7111" s="359"/>
      <c r="AF7111" s="359"/>
      <c r="AG7111" s="359"/>
      <c r="AH7111" s="359"/>
    </row>
    <row r="7112" spans="28:34" x14ac:dyDescent="0.2">
      <c r="AB7112" s="359"/>
      <c r="AC7112" s="359"/>
      <c r="AD7112" s="359"/>
      <c r="AE7112" s="359"/>
      <c r="AF7112" s="359"/>
      <c r="AG7112" s="359"/>
      <c r="AH7112" s="359"/>
    </row>
    <row r="7113" spans="28:34" x14ac:dyDescent="0.2">
      <c r="AB7113" s="359"/>
      <c r="AC7113" s="359"/>
      <c r="AD7113" s="359"/>
      <c r="AE7113" s="359"/>
      <c r="AF7113" s="359"/>
      <c r="AG7113" s="359"/>
      <c r="AH7113" s="359"/>
    </row>
    <row r="7114" spans="28:34" x14ac:dyDescent="0.2">
      <c r="AB7114" s="359"/>
      <c r="AC7114" s="359"/>
      <c r="AD7114" s="359"/>
      <c r="AE7114" s="359"/>
      <c r="AF7114" s="359"/>
      <c r="AG7114" s="359"/>
      <c r="AH7114" s="359"/>
    </row>
    <row r="7115" spans="28:34" x14ac:dyDescent="0.2">
      <c r="AB7115" s="359"/>
      <c r="AC7115" s="359"/>
      <c r="AD7115" s="359"/>
      <c r="AE7115" s="359"/>
      <c r="AF7115" s="359"/>
      <c r="AG7115" s="359"/>
      <c r="AH7115" s="359"/>
    </row>
    <row r="7116" spans="28:34" x14ac:dyDescent="0.2">
      <c r="AB7116" s="359"/>
      <c r="AC7116" s="359"/>
      <c r="AD7116" s="359"/>
      <c r="AE7116" s="359"/>
      <c r="AF7116" s="359"/>
      <c r="AG7116" s="359"/>
      <c r="AH7116" s="359"/>
    </row>
    <row r="7117" spans="28:34" x14ac:dyDescent="0.2">
      <c r="AB7117" s="359"/>
      <c r="AC7117" s="359"/>
      <c r="AD7117" s="359"/>
      <c r="AE7117" s="359"/>
      <c r="AF7117" s="359"/>
      <c r="AG7117" s="359"/>
      <c r="AH7117" s="359"/>
    </row>
    <row r="7118" spans="28:34" x14ac:dyDescent="0.2">
      <c r="AB7118" s="359"/>
      <c r="AC7118" s="359"/>
      <c r="AD7118" s="359"/>
      <c r="AE7118" s="359"/>
      <c r="AF7118" s="359"/>
      <c r="AG7118" s="359"/>
      <c r="AH7118" s="359"/>
    </row>
    <row r="7119" spans="28:34" x14ac:dyDescent="0.2">
      <c r="AB7119" s="359"/>
      <c r="AC7119" s="359"/>
      <c r="AD7119" s="359"/>
      <c r="AE7119" s="359"/>
      <c r="AF7119" s="359"/>
      <c r="AG7119" s="359"/>
      <c r="AH7119" s="359"/>
    </row>
    <row r="7120" spans="28:34" x14ac:dyDescent="0.2">
      <c r="AB7120" s="359"/>
      <c r="AC7120" s="359"/>
      <c r="AD7120" s="359"/>
      <c r="AE7120" s="359"/>
      <c r="AF7120" s="359"/>
      <c r="AG7120" s="359"/>
      <c r="AH7120" s="359"/>
    </row>
    <row r="7121" spans="28:34" x14ac:dyDescent="0.2">
      <c r="AB7121" s="359"/>
      <c r="AC7121" s="359"/>
      <c r="AD7121" s="359"/>
      <c r="AE7121" s="359"/>
      <c r="AF7121" s="359"/>
      <c r="AG7121" s="359"/>
      <c r="AH7121" s="359"/>
    </row>
    <row r="7122" spans="28:34" x14ac:dyDescent="0.2">
      <c r="AB7122" s="359"/>
      <c r="AC7122" s="359"/>
      <c r="AD7122" s="359"/>
      <c r="AE7122" s="359"/>
      <c r="AF7122" s="359"/>
      <c r="AG7122" s="359"/>
      <c r="AH7122" s="359"/>
    </row>
    <row r="7123" spans="28:34" x14ac:dyDescent="0.2">
      <c r="AB7123" s="359"/>
      <c r="AC7123" s="359"/>
      <c r="AD7123" s="359"/>
      <c r="AE7123" s="359"/>
      <c r="AF7123" s="359"/>
      <c r="AG7123" s="359"/>
      <c r="AH7123" s="359"/>
    </row>
    <row r="7124" spans="28:34" x14ac:dyDescent="0.2">
      <c r="AB7124" s="359"/>
      <c r="AC7124" s="359"/>
      <c r="AD7124" s="359"/>
      <c r="AE7124" s="359"/>
      <c r="AF7124" s="359"/>
      <c r="AG7124" s="359"/>
      <c r="AH7124" s="359"/>
    </row>
    <row r="7125" spans="28:34" x14ac:dyDescent="0.2">
      <c r="AB7125" s="359"/>
      <c r="AC7125" s="359"/>
      <c r="AD7125" s="359"/>
      <c r="AE7125" s="359"/>
      <c r="AF7125" s="359"/>
      <c r="AG7125" s="359"/>
      <c r="AH7125" s="359"/>
    </row>
    <row r="7126" spans="28:34" x14ac:dyDescent="0.2">
      <c r="AB7126" s="359"/>
      <c r="AC7126" s="359"/>
      <c r="AD7126" s="359"/>
      <c r="AE7126" s="359"/>
      <c r="AF7126" s="359"/>
      <c r="AG7126" s="359"/>
      <c r="AH7126" s="359"/>
    </row>
    <row r="7127" spans="28:34" x14ac:dyDescent="0.2">
      <c r="AB7127" s="359"/>
      <c r="AC7127" s="359"/>
      <c r="AD7127" s="359"/>
      <c r="AE7127" s="359"/>
      <c r="AF7127" s="359"/>
      <c r="AG7127" s="359"/>
      <c r="AH7127" s="359"/>
    </row>
    <row r="7128" spans="28:34" x14ac:dyDescent="0.2">
      <c r="AB7128" s="359"/>
      <c r="AC7128" s="359"/>
      <c r="AD7128" s="359"/>
      <c r="AE7128" s="359"/>
      <c r="AF7128" s="359"/>
      <c r="AG7128" s="359"/>
      <c r="AH7128" s="359"/>
    </row>
    <row r="7129" spans="28:34" x14ac:dyDescent="0.2">
      <c r="AB7129" s="359"/>
      <c r="AC7129" s="359"/>
      <c r="AD7129" s="359"/>
      <c r="AE7129" s="359"/>
      <c r="AF7129" s="359"/>
      <c r="AG7129" s="359"/>
      <c r="AH7129" s="359"/>
    </row>
    <row r="7130" spans="28:34" x14ac:dyDescent="0.2">
      <c r="AB7130" s="359"/>
      <c r="AC7130" s="359"/>
      <c r="AD7130" s="359"/>
      <c r="AE7130" s="359"/>
      <c r="AF7130" s="359"/>
      <c r="AG7130" s="359"/>
      <c r="AH7130" s="359"/>
    </row>
    <row r="7131" spans="28:34" x14ac:dyDescent="0.2">
      <c r="AB7131" s="359"/>
      <c r="AC7131" s="359"/>
      <c r="AD7131" s="359"/>
      <c r="AE7131" s="359"/>
      <c r="AF7131" s="359"/>
      <c r="AG7131" s="359"/>
      <c r="AH7131" s="359"/>
    </row>
    <row r="7132" spans="28:34" x14ac:dyDescent="0.2">
      <c r="AB7132" s="359"/>
      <c r="AC7132" s="359"/>
      <c r="AD7132" s="359"/>
      <c r="AE7132" s="359"/>
      <c r="AF7132" s="359"/>
      <c r="AG7132" s="359"/>
      <c r="AH7132" s="359"/>
    </row>
    <row r="7133" spans="28:34" x14ac:dyDescent="0.2">
      <c r="AB7133" s="359"/>
      <c r="AC7133" s="359"/>
      <c r="AD7133" s="359"/>
      <c r="AE7133" s="359"/>
      <c r="AF7133" s="359"/>
      <c r="AG7133" s="359"/>
      <c r="AH7133" s="359"/>
    </row>
    <row r="7134" spans="28:34" x14ac:dyDescent="0.2">
      <c r="AB7134" s="359"/>
      <c r="AC7134" s="359"/>
      <c r="AD7134" s="359"/>
      <c r="AE7134" s="359"/>
      <c r="AF7134" s="359"/>
      <c r="AG7134" s="359"/>
      <c r="AH7134" s="359"/>
    </row>
    <row r="7135" spans="28:34" x14ac:dyDescent="0.2">
      <c r="AB7135" s="359"/>
      <c r="AC7135" s="359"/>
      <c r="AD7135" s="359"/>
      <c r="AE7135" s="359"/>
      <c r="AF7135" s="359"/>
      <c r="AG7135" s="359"/>
      <c r="AH7135" s="359"/>
    </row>
    <row r="7136" spans="28:34" x14ac:dyDescent="0.2">
      <c r="AB7136" s="359"/>
      <c r="AC7136" s="359"/>
      <c r="AD7136" s="359"/>
      <c r="AE7136" s="359"/>
      <c r="AF7136" s="359"/>
      <c r="AG7136" s="359"/>
      <c r="AH7136" s="359"/>
    </row>
    <row r="7137" spans="28:34" x14ac:dyDescent="0.2">
      <c r="AB7137" s="359"/>
      <c r="AC7137" s="359"/>
      <c r="AD7137" s="359"/>
      <c r="AE7137" s="359"/>
      <c r="AF7137" s="359"/>
      <c r="AG7137" s="359"/>
      <c r="AH7137" s="359"/>
    </row>
    <row r="7138" spans="28:34" x14ac:dyDescent="0.2">
      <c r="AB7138" s="359"/>
      <c r="AC7138" s="359"/>
      <c r="AD7138" s="359"/>
      <c r="AE7138" s="359"/>
      <c r="AF7138" s="359"/>
      <c r="AG7138" s="359"/>
      <c r="AH7138" s="359"/>
    </row>
    <row r="7139" spans="28:34" x14ac:dyDescent="0.2">
      <c r="AB7139" s="359"/>
      <c r="AC7139" s="359"/>
      <c r="AD7139" s="359"/>
      <c r="AE7139" s="359"/>
      <c r="AF7139" s="359"/>
      <c r="AG7139" s="359"/>
      <c r="AH7139" s="359"/>
    </row>
    <row r="7140" spans="28:34" x14ac:dyDescent="0.2">
      <c r="AB7140" s="359"/>
      <c r="AC7140" s="359"/>
      <c r="AD7140" s="359"/>
      <c r="AE7140" s="359"/>
      <c r="AF7140" s="359"/>
      <c r="AG7140" s="359"/>
      <c r="AH7140" s="359"/>
    </row>
    <row r="7141" spans="28:34" x14ac:dyDescent="0.2">
      <c r="AB7141" s="359"/>
      <c r="AC7141" s="359"/>
      <c r="AD7141" s="359"/>
      <c r="AE7141" s="359"/>
      <c r="AF7141" s="359"/>
      <c r="AG7141" s="359"/>
      <c r="AH7141" s="359"/>
    </row>
    <row r="7142" spans="28:34" x14ac:dyDescent="0.2">
      <c r="AB7142" s="359"/>
      <c r="AC7142" s="359"/>
      <c r="AD7142" s="359"/>
      <c r="AE7142" s="359"/>
      <c r="AF7142" s="359"/>
      <c r="AG7142" s="359"/>
      <c r="AH7142" s="359"/>
    </row>
    <row r="7143" spans="28:34" x14ac:dyDescent="0.2">
      <c r="AB7143" s="359"/>
      <c r="AC7143" s="359"/>
      <c r="AD7143" s="359"/>
      <c r="AE7143" s="359"/>
      <c r="AF7143" s="359"/>
      <c r="AG7143" s="359"/>
      <c r="AH7143" s="359"/>
    </row>
    <row r="7144" spans="28:34" x14ac:dyDescent="0.2">
      <c r="AB7144" s="359"/>
      <c r="AC7144" s="359"/>
      <c r="AD7144" s="359"/>
      <c r="AE7144" s="359"/>
      <c r="AF7144" s="359"/>
      <c r="AG7144" s="359"/>
      <c r="AH7144" s="359"/>
    </row>
    <row r="7145" spans="28:34" x14ac:dyDescent="0.2">
      <c r="AB7145" s="359"/>
      <c r="AC7145" s="359"/>
      <c r="AD7145" s="359"/>
      <c r="AE7145" s="359"/>
      <c r="AF7145" s="359"/>
      <c r="AG7145" s="359"/>
      <c r="AH7145" s="359"/>
    </row>
    <row r="7146" spans="28:34" x14ac:dyDescent="0.2">
      <c r="AB7146" s="359"/>
      <c r="AC7146" s="359"/>
      <c r="AD7146" s="359"/>
      <c r="AE7146" s="359"/>
      <c r="AF7146" s="359"/>
      <c r="AG7146" s="359"/>
      <c r="AH7146" s="359"/>
    </row>
    <row r="7147" spans="28:34" x14ac:dyDescent="0.2">
      <c r="AB7147" s="359"/>
      <c r="AC7147" s="359"/>
      <c r="AD7147" s="359"/>
      <c r="AE7147" s="359"/>
      <c r="AF7147" s="359"/>
      <c r="AG7147" s="359"/>
      <c r="AH7147" s="359"/>
    </row>
    <row r="7148" spans="28:34" x14ac:dyDescent="0.2">
      <c r="AB7148" s="359"/>
      <c r="AC7148" s="359"/>
      <c r="AD7148" s="359"/>
      <c r="AE7148" s="359"/>
      <c r="AF7148" s="359"/>
      <c r="AG7148" s="359"/>
      <c r="AH7148" s="359"/>
    </row>
    <row r="7149" spans="28:34" x14ac:dyDescent="0.2">
      <c r="AB7149" s="359"/>
      <c r="AC7149" s="359"/>
      <c r="AD7149" s="359"/>
      <c r="AE7149" s="359"/>
      <c r="AF7149" s="359"/>
      <c r="AG7149" s="359"/>
      <c r="AH7149" s="359"/>
    </row>
    <row r="7150" spans="28:34" x14ac:dyDescent="0.2">
      <c r="AB7150" s="359"/>
      <c r="AC7150" s="359"/>
      <c r="AD7150" s="359"/>
      <c r="AE7150" s="359"/>
      <c r="AF7150" s="359"/>
      <c r="AG7150" s="359"/>
      <c r="AH7150" s="359"/>
    </row>
    <row r="7151" spans="28:34" x14ac:dyDescent="0.2">
      <c r="AB7151" s="359"/>
      <c r="AC7151" s="359"/>
      <c r="AD7151" s="359"/>
      <c r="AE7151" s="359"/>
      <c r="AF7151" s="359"/>
      <c r="AG7151" s="359"/>
      <c r="AH7151" s="359"/>
    </row>
    <row r="7152" spans="28:34" x14ac:dyDescent="0.2">
      <c r="AB7152" s="359"/>
      <c r="AC7152" s="359"/>
      <c r="AD7152" s="359"/>
      <c r="AE7152" s="359"/>
      <c r="AF7152" s="359"/>
      <c r="AG7152" s="359"/>
      <c r="AH7152" s="359"/>
    </row>
    <row r="7153" spans="28:34" x14ac:dyDescent="0.2">
      <c r="AB7153" s="359"/>
      <c r="AC7153" s="359"/>
      <c r="AD7153" s="359"/>
      <c r="AE7153" s="359"/>
      <c r="AF7153" s="359"/>
      <c r="AG7153" s="359"/>
      <c r="AH7153" s="359"/>
    </row>
    <row r="7154" spans="28:34" x14ac:dyDescent="0.2">
      <c r="AB7154" s="359"/>
      <c r="AC7154" s="359"/>
      <c r="AD7154" s="359"/>
      <c r="AE7154" s="359"/>
      <c r="AF7154" s="359"/>
      <c r="AG7154" s="359"/>
      <c r="AH7154" s="359"/>
    </row>
    <row r="7155" spans="28:34" x14ac:dyDescent="0.2">
      <c r="AB7155" s="359"/>
      <c r="AC7155" s="359"/>
      <c r="AD7155" s="359"/>
      <c r="AE7155" s="359"/>
      <c r="AF7155" s="359"/>
      <c r="AG7155" s="359"/>
      <c r="AH7155" s="359"/>
    </row>
    <row r="7156" spans="28:34" x14ac:dyDescent="0.2">
      <c r="AB7156" s="359"/>
      <c r="AC7156" s="359"/>
      <c r="AD7156" s="359"/>
      <c r="AE7156" s="359"/>
      <c r="AF7156" s="359"/>
      <c r="AG7156" s="359"/>
      <c r="AH7156" s="359"/>
    </row>
    <row r="7157" spans="28:34" x14ac:dyDescent="0.2">
      <c r="AB7157" s="359"/>
      <c r="AC7157" s="359"/>
      <c r="AD7157" s="359"/>
      <c r="AE7157" s="359"/>
      <c r="AF7157" s="359"/>
      <c r="AG7157" s="359"/>
      <c r="AH7157" s="359"/>
    </row>
    <row r="7158" spans="28:34" x14ac:dyDescent="0.2">
      <c r="AB7158" s="359"/>
      <c r="AC7158" s="359"/>
      <c r="AD7158" s="359"/>
      <c r="AE7158" s="359"/>
      <c r="AF7158" s="359"/>
      <c r="AG7158" s="359"/>
      <c r="AH7158" s="359"/>
    </row>
    <row r="7159" spans="28:34" x14ac:dyDescent="0.2">
      <c r="AB7159" s="359"/>
      <c r="AC7159" s="359"/>
      <c r="AD7159" s="359"/>
      <c r="AE7159" s="359"/>
      <c r="AF7159" s="359"/>
      <c r="AG7159" s="359"/>
      <c r="AH7159" s="359"/>
    </row>
    <row r="7160" spans="28:34" x14ac:dyDescent="0.2">
      <c r="AB7160" s="359"/>
      <c r="AC7160" s="359"/>
      <c r="AD7160" s="359"/>
      <c r="AE7160" s="359"/>
      <c r="AF7160" s="359"/>
      <c r="AG7160" s="359"/>
      <c r="AH7160" s="359"/>
    </row>
    <row r="7161" spans="28:34" x14ac:dyDescent="0.2">
      <c r="AB7161" s="359"/>
      <c r="AC7161" s="359"/>
      <c r="AD7161" s="359"/>
      <c r="AE7161" s="359"/>
      <c r="AF7161" s="359"/>
      <c r="AG7161" s="359"/>
      <c r="AH7161" s="359"/>
    </row>
    <row r="7162" spans="28:34" x14ac:dyDescent="0.2">
      <c r="AB7162" s="359"/>
      <c r="AC7162" s="359"/>
      <c r="AD7162" s="359"/>
      <c r="AE7162" s="359"/>
      <c r="AF7162" s="359"/>
      <c r="AG7162" s="359"/>
      <c r="AH7162" s="359"/>
    </row>
    <row r="7163" spans="28:34" x14ac:dyDescent="0.2">
      <c r="AB7163" s="359"/>
      <c r="AC7163" s="359"/>
      <c r="AD7163" s="359"/>
      <c r="AE7163" s="359"/>
      <c r="AF7163" s="359"/>
      <c r="AG7163" s="359"/>
      <c r="AH7163" s="359"/>
    </row>
    <row r="7164" spans="28:34" x14ac:dyDescent="0.2">
      <c r="AB7164" s="359"/>
      <c r="AC7164" s="359"/>
      <c r="AD7164" s="359"/>
      <c r="AE7164" s="359"/>
      <c r="AF7164" s="359"/>
      <c r="AG7164" s="359"/>
      <c r="AH7164" s="359"/>
    </row>
    <row r="7165" spans="28:34" x14ac:dyDescent="0.2">
      <c r="AB7165" s="359"/>
      <c r="AC7165" s="359"/>
      <c r="AD7165" s="359"/>
      <c r="AE7165" s="359"/>
      <c r="AF7165" s="359"/>
      <c r="AG7165" s="359"/>
      <c r="AH7165" s="359"/>
    </row>
    <row r="7166" spans="28:34" x14ac:dyDescent="0.2">
      <c r="AB7166" s="359"/>
      <c r="AC7166" s="359"/>
      <c r="AD7166" s="359"/>
      <c r="AE7166" s="359"/>
      <c r="AF7166" s="359"/>
      <c r="AG7166" s="359"/>
      <c r="AH7166" s="359"/>
    </row>
    <row r="7167" spans="28:34" x14ac:dyDescent="0.2">
      <c r="AB7167" s="359"/>
      <c r="AC7167" s="359"/>
      <c r="AD7167" s="359"/>
      <c r="AE7167" s="359"/>
      <c r="AF7167" s="359"/>
      <c r="AG7167" s="359"/>
      <c r="AH7167" s="359"/>
    </row>
    <row r="7168" spans="28:34" x14ac:dyDescent="0.2">
      <c r="AB7168" s="359"/>
      <c r="AC7168" s="359"/>
      <c r="AD7168" s="359"/>
      <c r="AE7168" s="359"/>
      <c r="AF7168" s="359"/>
      <c r="AG7168" s="359"/>
      <c r="AH7168" s="359"/>
    </row>
    <row r="7169" spans="28:34" x14ac:dyDescent="0.2">
      <c r="AB7169" s="359"/>
      <c r="AC7169" s="359"/>
      <c r="AD7169" s="359"/>
      <c r="AE7169" s="359"/>
      <c r="AF7169" s="359"/>
      <c r="AG7169" s="359"/>
      <c r="AH7169" s="359"/>
    </row>
    <row r="7170" spans="28:34" x14ac:dyDescent="0.2">
      <c r="AB7170" s="359"/>
      <c r="AC7170" s="359"/>
      <c r="AD7170" s="359"/>
      <c r="AE7170" s="359"/>
      <c r="AF7170" s="359"/>
      <c r="AG7170" s="359"/>
      <c r="AH7170" s="359"/>
    </row>
    <row r="7171" spans="28:34" x14ac:dyDescent="0.2">
      <c r="AB7171" s="359"/>
      <c r="AC7171" s="359"/>
      <c r="AD7171" s="359"/>
      <c r="AE7171" s="359"/>
      <c r="AF7171" s="359"/>
      <c r="AG7171" s="359"/>
      <c r="AH7171" s="359"/>
    </row>
    <row r="7172" spans="28:34" x14ac:dyDescent="0.2">
      <c r="AB7172" s="359"/>
      <c r="AC7172" s="359"/>
      <c r="AD7172" s="359"/>
      <c r="AE7172" s="359"/>
      <c r="AF7172" s="359"/>
      <c r="AG7172" s="359"/>
      <c r="AH7172" s="359"/>
    </row>
    <row r="7173" spans="28:34" x14ac:dyDescent="0.2">
      <c r="AB7173" s="359"/>
      <c r="AC7173" s="359"/>
      <c r="AD7173" s="359"/>
      <c r="AE7173" s="359"/>
      <c r="AF7173" s="359"/>
      <c r="AG7173" s="359"/>
      <c r="AH7173" s="359"/>
    </row>
    <row r="7174" spans="28:34" x14ac:dyDescent="0.2">
      <c r="AB7174" s="359"/>
      <c r="AC7174" s="359"/>
      <c r="AD7174" s="359"/>
      <c r="AE7174" s="359"/>
      <c r="AF7174" s="359"/>
      <c r="AG7174" s="359"/>
      <c r="AH7174" s="359"/>
    </row>
    <row r="7175" spans="28:34" x14ac:dyDescent="0.2">
      <c r="AB7175" s="359"/>
      <c r="AC7175" s="359"/>
      <c r="AD7175" s="359"/>
      <c r="AE7175" s="359"/>
      <c r="AF7175" s="359"/>
      <c r="AG7175" s="359"/>
      <c r="AH7175" s="359"/>
    </row>
    <row r="7176" spans="28:34" x14ac:dyDescent="0.2">
      <c r="AB7176" s="359"/>
      <c r="AC7176" s="359"/>
      <c r="AD7176" s="359"/>
      <c r="AE7176" s="359"/>
      <c r="AF7176" s="359"/>
      <c r="AG7176" s="359"/>
      <c r="AH7176" s="359"/>
    </row>
    <row r="7177" spans="28:34" x14ac:dyDescent="0.2">
      <c r="AB7177" s="359"/>
      <c r="AC7177" s="359"/>
      <c r="AD7177" s="359"/>
      <c r="AE7177" s="359"/>
      <c r="AF7177" s="359"/>
      <c r="AG7177" s="359"/>
      <c r="AH7177" s="359"/>
    </row>
    <row r="7178" spans="28:34" x14ac:dyDescent="0.2">
      <c r="AB7178" s="359"/>
      <c r="AC7178" s="359"/>
      <c r="AD7178" s="359"/>
      <c r="AE7178" s="359"/>
      <c r="AF7178" s="359"/>
      <c r="AG7178" s="359"/>
      <c r="AH7178" s="359"/>
    </row>
    <row r="7179" spans="28:34" x14ac:dyDescent="0.2">
      <c r="AB7179" s="359"/>
      <c r="AC7179" s="359"/>
      <c r="AD7179" s="359"/>
      <c r="AE7179" s="359"/>
      <c r="AF7179" s="359"/>
      <c r="AG7179" s="359"/>
      <c r="AH7179" s="359"/>
    </row>
    <row r="7180" spans="28:34" x14ac:dyDescent="0.2">
      <c r="AB7180" s="359"/>
      <c r="AC7180" s="359"/>
      <c r="AD7180" s="359"/>
      <c r="AE7180" s="359"/>
      <c r="AF7180" s="359"/>
      <c r="AG7180" s="359"/>
      <c r="AH7180" s="359"/>
    </row>
    <row r="7181" spans="28:34" x14ac:dyDescent="0.2">
      <c r="AB7181" s="359"/>
      <c r="AC7181" s="359"/>
      <c r="AD7181" s="359"/>
      <c r="AE7181" s="359"/>
      <c r="AF7181" s="359"/>
      <c r="AG7181" s="359"/>
      <c r="AH7181" s="359"/>
    </row>
    <row r="7182" spans="28:34" x14ac:dyDescent="0.2">
      <c r="AB7182" s="359"/>
      <c r="AC7182" s="359"/>
      <c r="AD7182" s="359"/>
      <c r="AE7182" s="359"/>
      <c r="AF7182" s="359"/>
      <c r="AG7182" s="359"/>
      <c r="AH7182" s="359"/>
    </row>
    <row r="7183" spans="28:34" x14ac:dyDescent="0.2">
      <c r="AB7183" s="359"/>
      <c r="AC7183" s="359"/>
      <c r="AD7183" s="359"/>
      <c r="AE7183" s="359"/>
      <c r="AF7183" s="359"/>
      <c r="AG7183" s="359"/>
      <c r="AH7183" s="359"/>
    </row>
    <row r="7184" spans="28:34" x14ac:dyDescent="0.2">
      <c r="AB7184" s="359"/>
      <c r="AC7184" s="359"/>
      <c r="AD7184" s="359"/>
      <c r="AE7184" s="359"/>
      <c r="AF7184" s="359"/>
      <c r="AG7184" s="359"/>
      <c r="AH7184" s="359"/>
    </row>
    <row r="7185" spans="28:34" x14ac:dyDescent="0.2">
      <c r="AB7185" s="359"/>
      <c r="AC7185" s="359"/>
      <c r="AD7185" s="359"/>
      <c r="AE7185" s="359"/>
      <c r="AF7185" s="359"/>
      <c r="AG7185" s="359"/>
      <c r="AH7185" s="359"/>
    </row>
    <row r="7186" spans="28:34" x14ac:dyDescent="0.2">
      <c r="AB7186" s="359"/>
      <c r="AC7186" s="359"/>
      <c r="AD7186" s="359"/>
      <c r="AE7186" s="359"/>
      <c r="AF7186" s="359"/>
      <c r="AG7186" s="359"/>
      <c r="AH7186" s="359"/>
    </row>
    <row r="7187" spans="28:34" x14ac:dyDescent="0.2">
      <c r="AB7187" s="359"/>
      <c r="AC7187" s="359"/>
      <c r="AD7187" s="359"/>
      <c r="AE7187" s="359"/>
      <c r="AF7187" s="359"/>
      <c r="AG7187" s="359"/>
      <c r="AH7187" s="359"/>
    </row>
    <row r="7188" spans="28:34" x14ac:dyDescent="0.2">
      <c r="AB7188" s="359"/>
      <c r="AC7188" s="359"/>
      <c r="AD7188" s="359"/>
      <c r="AE7188" s="359"/>
      <c r="AF7188" s="359"/>
      <c r="AG7188" s="359"/>
      <c r="AH7188" s="359"/>
    </row>
    <row r="7189" spans="28:34" x14ac:dyDescent="0.2">
      <c r="AB7189" s="359"/>
      <c r="AC7189" s="359"/>
      <c r="AD7189" s="359"/>
      <c r="AE7189" s="359"/>
      <c r="AF7189" s="359"/>
      <c r="AG7189" s="359"/>
      <c r="AH7189" s="359"/>
    </row>
    <row r="7190" spans="28:34" x14ac:dyDescent="0.2">
      <c r="AB7190" s="359"/>
      <c r="AC7190" s="359"/>
      <c r="AD7190" s="359"/>
      <c r="AE7190" s="359"/>
      <c r="AF7190" s="359"/>
      <c r="AG7190" s="359"/>
      <c r="AH7190" s="359"/>
    </row>
    <row r="7191" spans="28:34" x14ac:dyDescent="0.2">
      <c r="AB7191" s="359"/>
      <c r="AC7191" s="359"/>
      <c r="AD7191" s="359"/>
      <c r="AE7191" s="359"/>
      <c r="AF7191" s="359"/>
      <c r="AG7191" s="359"/>
      <c r="AH7191" s="359"/>
    </row>
    <row r="7192" spans="28:34" x14ac:dyDescent="0.2">
      <c r="AB7192" s="359"/>
      <c r="AC7192" s="359"/>
      <c r="AD7192" s="359"/>
      <c r="AE7192" s="359"/>
      <c r="AF7192" s="359"/>
      <c r="AG7192" s="359"/>
      <c r="AH7192" s="359"/>
    </row>
    <row r="7193" spans="28:34" x14ac:dyDescent="0.2">
      <c r="AB7193" s="359"/>
      <c r="AC7193" s="359"/>
      <c r="AD7193" s="359"/>
      <c r="AE7193" s="359"/>
      <c r="AF7193" s="359"/>
      <c r="AG7193" s="359"/>
      <c r="AH7193" s="359"/>
    </row>
    <row r="7194" spans="28:34" x14ac:dyDescent="0.2">
      <c r="AB7194" s="359"/>
      <c r="AC7194" s="359"/>
      <c r="AD7194" s="359"/>
      <c r="AE7194" s="359"/>
      <c r="AF7194" s="359"/>
      <c r="AG7194" s="359"/>
      <c r="AH7194" s="359"/>
    </row>
    <row r="7195" spans="28:34" x14ac:dyDescent="0.2">
      <c r="AB7195" s="359"/>
      <c r="AC7195" s="359"/>
      <c r="AD7195" s="359"/>
      <c r="AE7195" s="359"/>
      <c r="AF7195" s="359"/>
      <c r="AG7195" s="359"/>
      <c r="AH7195" s="359"/>
    </row>
    <row r="7196" spans="28:34" x14ac:dyDescent="0.2">
      <c r="AB7196" s="359"/>
      <c r="AC7196" s="359"/>
      <c r="AD7196" s="359"/>
      <c r="AE7196" s="359"/>
      <c r="AF7196" s="359"/>
      <c r="AG7196" s="359"/>
      <c r="AH7196" s="359"/>
    </row>
    <row r="7197" spans="28:34" x14ac:dyDescent="0.2">
      <c r="AB7197" s="359"/>
      <c r="AC7197" s="359"/>
      <c r="AD7197" s="359"/>
      <c r="AE7197" s="359"/>
      <c r="AF7197" s="359"/>
      <c r="AG7197" s="359"/>
      <c r="AH7197" s="359"/>
    </row>
    <row r="7198" spans="28:34" x14ac:dyDescent="0.2">
      <c r="AB7198" s="359"/>
      <c r="AC7198" s="359"/>
      <c r="AD7198" s="359"/>
      <c r="AE7198" s="359"/>
      <c r="AF7198" s="359"/>
      <c r="AG7198" s="359"/>
      <c r="AH7198" s="359"/>
    </row>
    <row r="7199" spans="28:34" x14ac:dyDescent="0.2">
      <c r="AB7199" s="359"/>
      <c r="AC7199" s="359"/>
      <c r="AD7199" s="359"/>
      <c r="AE7199" s="359"/>
      <c r="AF7199" s="359"/>
      <c r="AG7199" s="359"/>
      <c r="AH7199" s="359"/>
    </row>
    <row r="7200" spans="28:34" x14ac:dyDescent="0.2">
      <c r="AB7200" s="359"/>
      <c r="AC7200" s="359"/>
      <c r="AD7200" s="359"/>
      <c r="AE7200" s="359"/>
      <c r="AF7200" s="359"/>
      <c r="AG7200" s="359"/>
      <c r="AH7200" s="359"/>
    </row>
    <row r="7201" spans="28:34" x14ac:dyDescent="0.2">
      <c r="AB7201" s="359"/>
      <c r="AC7201" s="359"/>
      <c r="AD7201" s="359"/>
      <c r="AE7201" s="359"/>
      <c r="AF7201" s="359"/>
      <c r="AG7201" s="359"/>
      <c r="AH7201" s="359"/>
    </row>
    <row r="7202" spans="28:34" x14ac:dyDescent="0.2">
      <c r="AB7202" s="359"/>
      <c r="AC7202" s="359"/>
      <c r="AD7202" s="359"/>
      <c r="AE7202" s="359"/>
      <c r="AF7202" s="359"/>
      <c r="AG7202" s="359"/>
      <c r="AH7202" s="359"/>
    </row>
    <row r="7203" spans="28:34" x14ac:dyDescent="0.2">
      <c r="AB7203" s="359"/>
      <c r="AC7203" s="359"/>
      <c r="AD7203" s="359"/>
      <c r="AE7203" s="359"/>
      <c r="AF7203" s="359"/>
      <c r="AG7203" s="359"/>
      <c r="AH7203" s="359"/>
    </row>
    <row r="7204" spans="28:34" x14ac:dyDescent="0.2">
      <c r="AB7204" s="359"/>
      <c r="AC7204" s="359"/>
      <c r="AD7204" s="359"/>
      <c r="AE7204" s="359"/>
      <c r="AF7204" s="359"/>
      <c r="AG7204" s="359"/>
      <c r="AH7204" s="359"/>
    </row>
    <row r="7205" spans="28:34" x14ac:dyDescent="0.2">
      <c r="AB7205" s="359"/>
      <c r="AC7205" s="359"/>
      <c r="AD7205" s="359"/>
      <c r="AE7205" s="359"/>
      <c r="AF7205" s="359"/>
      <c r="AG7205" s="359"/>
      <c r="AH7205" s="359"/>
    </row>
    <row r="7206" spans="28:34" x14ac:dyDescent="0.2">
      <c r="AB7206" s="359"/>
      <c r="AC7206" s="359"/>
      <c r="AD7206" s="359"/>
      <c r="AE7206" s="359"/>
      <c r="AF7206" s="359"/>
      <c r="AG7206" s="359"/>
      <c r="AH7206" s="359"/>
    </row>
    <row r="7207" spans="28:34" x14ac:dyDescent="0.2">
      <c r="AB7207" s="359"/>
      <c r="AC7207" s="359"/>
      <c r="AD7207" s="359"/>
      <c r="AE7207" s="359"/>
      <c r="AF7207" s="359"/>
      <c r="AG7207" s="359"/>
      <c r="AH7207" s="359"/>
    </row>
    <row r="7208" spans="28:34" x14ac:dyDescent="0.2">
      <c r="AB7208" s="359"/>
      <c r="AC7208" s="359"/>
      <c r="AD7208" s="359"/>
      <c r="AE7208" s="359"/>
      <c r="AF7208" s="359"/>
      <c r="AG7208" s="359"/>
      <c r="AH7208" s="359"/>
    </row>
    <row r="7209" spans="28:34" x14ac:dyDescent="0.2">
      <c r="AB7209" s="359"/>
      <c r="AC7209" s="359"/>
      <c r="AD7209" s="359"/>
      <c r="AE7209" s="359"/>
      <c r="AF7209" s="359"/>
      <c r="AG7209" s="359"/>
      <c r="AH7209" s="359"/>
    </row>
    <row r="7210" spans="28:34" x14ac:dyDescent="0.2">
      <c r="AB7210" s="359"/>
      <c r="AC7210" s="359"/>
      <c r="AD7210" s="359"/>
      <c r="AE7210" s="359"/>
      <c r="AF7210" s="359"/>
      <c r="AG7210" s="359"/>
      <c r="AH7210" s="359"/>
    </row>
    <row r="7211" spans="28:34" x14ac:dyDescent="0.2">
      <c r="AB7211" s="359"/>
      <c r="AC7211" s="359"/>
      <c r="AD7211" s="359"/>
      <c r="AE7211" s="359"/>
      <c r="AF7211" s="359"/>
      <c r="AG7211" s="359"/>
      <c r="AH7211" s="359"/>
    </row>
    <row r="7212" spans="28:34" x14ac:dyDescent="0.2">
      <c r="AB7212" s="359"/>
      <c r="AC7212" s="359"/>
      <c r="AD7212" s="359"/>
      <c r="AE7212" s="359"/>
      <c r="AF7212" s="359"/>
      <c r="AG7212" s="359"/>
      <c r="AH7212" s="359"/>
    </row>
    <row r="7213" spans="28:34" x14ac:dyDescent="0.2">
      <c r="AB7213" s="359"/>
      <c r="AC7213" s="359"/>
      <c r="AD7213" s="359"/>
      <c r="AE7213" s="359"/>
      <c r="AF7213" s="359"/>
      <c r="AG7213" s="359"/>
      <c r="AH7213" s="359"/>
    </row>
    <row r="7214" spans="28:34" x14ac:dyDescent="0.2">
      <c r="AB7214" s="359"/>
      <c r="AC7214" s="359"/>
      <c r="AD7214" s="359"/>
      <c r="AE7214" s="359"/>
      <c r="AF7214" s="359"/>
      <c r="AG7214" s="359"/>
      <c r="AH7214" s="359"/>
    </row>
    <row r="7215" spans="28:34" x14ac:dyDescent="0.2">
      <c r="AB7215" s="359"/>
      <c r="AC7215" s="359"/>
      <c r="AD7215" s="359"/>
      <c r="AE7215" s="359"/>
      <c r="AF7215" s="359"/>
      <c r="AG7215" s="359"/>
      <c r="AH7215" s="359"/>
    </row>
    <row r="7216" spans="28:34" x14ac:dyDescent="0.2">
      <c r="AB7216" s="359"/>
      <c r="AC7216" s="359"/>
      <c r="AD7216" s="359"/>
      <c r="AE7216" s="359"/>
      <c r="AF7216" s="359"/>
      <c r="AG7216" s="359"/>
      <c r="AH7216" s="359"/>
    </row>
    <row r="7217" spans="28:34" x14ac:dyDescent="0.2">
      <c r="AB7217" s="359"/>
      <c r="AC7217" s="359"/>
      <c r="AD7217" s="359"/>
      <c r="AE7217" s="359"/>
      <c r="AF7217" s="359"/>
      <c r="AG7217" s="359"/>
      <c r="AH7217" s="359"/>
    </row>
    <row r="7218" spans="28:34" x14ac:dyDescent="0.2">
      <c r="AB7218" s="359"/>
      <c r="AC7218" s="359"/>
      <c r="AD7218" s="359"/>
      <c r="AE7218" s="359"/>
      <c r="AF7218" s="359"/>
      <c r="AG7218" s="359"/>
      <c r="AH7218" s="359"/>
    </row>
    <row r="7219" spans="28:34" x14ac:dyDescent="0.2">
      <c r="AB7219" s="359"/>
      <c r="AC7219" s="359"/>
      <c r="AD7219" s="359"/>
      <c r="AE7219" s="359"/>
      <c r="AF7219" s="359"/>
      <c r="AG7219" s="359"/>
      <c r="AH7219" s="359"/>
    </row>
    <row r="7220" spans="28:34" x14ac:dyDescent="0.2">
      <c r="AB7220" s="359"/>
      <c r="AC7220" s="359"/>
      <c r="AD7220" s="359"/>
      <c r="AE7220" s="359"/>
      <c r="AF7220" s="359"/>
      <c r="AG7220" s="359"/>
      <c r="AH7220" s="359"/>
    </row>
    <row r="7221" spans="28:34" x14ac:dyDescent="0.2">
      <c r="AB7221" s="359"/>
      <c r="AC7221" s="359"/>
      <c r="AD7221" s="359"/>
      <c r="AE7221" s="359"/>
      <c r="AF7221" s="359"/>
      <c r="AG7221" s="359"/>
      <c r="AH7221" s="359"/>
    </row>
    <row r="7222" spans="28:34" x14ac:dyDescent="0.2">
      <c r="AB7222" s="359"/>
      <c r="AC7222" s="359"/>
      <c r="AD7222" s="359"/>
      <c r="AE7222" s="359"/>
      <c r="AF7222" s="359"/>
      <c r="AG7222" s="359"/>
      <c r="AH7222" s="359"/>
    </row>
    <row r="7223" spans="28:34" x14ac:dyDescent="0.2">
      <c r="AB7223" s="359"/>
      <c r="AC7223" s="359"/>
      <c r="AD7223" s="359"/>
      <c r="AE7223" s="359"/>
      <c r="AF7223" s="359"/>
      <c r="AG7223" s="359"/>
      <c r="AH7223" s="359"/>
    </row>
    <row r="7224" spans="28:34" x14ac:dyDescent="0.2">
      <c r="AB7224" s="359"/>
      <c r="AC7224" s="359"/>
      <c r="AD7224" s="359"/>
      <c r="AE7224" s="359"/>
      <c r="AF7224" s="359"/>
      <c r="AG7224" s="359"/>
      <c r="AH7224" s="359"/>
    </row>
    <row r="7225" spans="28:34" x14ac:dyDescent="0.2">
      <c r="AB7225" s="359"/>
      <c r="AC7225" s="359"/>
      <c r="AD7225" s="359"/>
      <c r="AE7225" s="359"/>
      <c r="AF7225" s="359"/>
      <c r="AG7225" s="359"/>
      <c r="AH7225" s="359"/>
    </row>
    <row r="7226" spans="28:34" x14ac:dyDescent="0.2">
      <c r="AB7226" s="359"/>
      <c r="AC7226" s="359"/>
      <c r="AD7226" s="359"/>
      <c r="AE7226" s="359"/>
      <c r="AF7226" s="359"/>
      <c r="AG7226" s="359"/>
      <c r="AH7226" s="359"/>
    </row>
    <row r="7227" spans="28:34" x14ac:dyDescent="0.2">
      <c r="AB7227" s="359"/>
      <c r="AC7227" s="359"/>
      <c r="AD7227" s="359"/>
      <c r="AE7227" s="359"/>
      <c r="AF7227" s="359"/>
      <c r="AG7227" s="359"/>
      <c r="AH7227" s="359"/>
    </row>
    <row r="7228" spans="28:34" x14ac:dyDescent="0.2">
      <c r="AB7228" s="359"/>
      <c r="AC7228" s="359"/>
      <c r="AD7228" s="359"/>
      <c r="AE7228" s="359"/>
      <c r="AF7228" s="359"/>
      <c r="AG7228" s="359"/>
      <c r="AH7228" s="359"/>
    </row>
    <row r="7229" spans="28:34" x14ac:dyDescent="0.2">
      <c r="AB7229" s="359"/>
      <c r="AC7229" s="359"/>
      <c r="AD7229" s="359"/>
      <c r="AE7229" s="359"/>
      <c r="AF7229" s="359"/>
      <c r="AG7229" s="359"/>
      <c r="AH7229" s="359"/>
    </row>
    <row r="7230" spans="28:34" x14ac:dyDescent="0.2">
      <c r="AB7230" s="359"/>
      <c r="AC7230" s="359"/>
      <c r="AD7230" s="359"/>
      <c r="AE7230" s="359"/>
      <c r="AF7230" s="359"/>
      <c r="AG7230" s="359"/>
      <c r="AH7230" s="359"/>
    </row>
    <row r="7231" spans="28:34" x14ac:dyDescent="0.2">
      <c r="AB7231" s="359"/>
      <c r="AC7231" s="359"/>
      <c r="AD7231" s="359"/>
      <c r="AE7231" s="359"/>
      <c r="AF7231" s="359"/>
      <c r="AG7231" s="359"/>
      <c r="AH7231" s="359"/>
    </row>
    <row r="7232" spans="28:34" x14ac:dyDescent="0.2">
      <c r="AB7232" s="359"/>
      <c r="AC7232" s="359"/>
      <c r="AD7232" s="359"/>
      <c r="AE7232" s="359"/>
      <c r="AF7232" s="359"/>
      <c r="AG7232" s="359"/>
      <c r="AH7232" s="359"/>
    </row>
    <row r="7233" spans="28:34" x14ac:dyDescent="0.2">
      <c r="AB7233" s="359"/>
      <c r="AC7233" s="359"/>
      <c r="AD7233" s="359"/>
      <c r="AE7233" s="359"/>
      <c r="AF7233" s="359"/>
      <c r="AG7233" s="359"/>
      <c r="AH7233" s="359"/>
    </row>
    <row r="7234" spans="28:34" x14ac:dyDescent="0.2">
      <c r="AB7234" s="359"/>
      <c r="AC7234" s="359"/>
      <c r="AD7234" s="359"/>
      <c r="AE7234" s="359"/>
      <c r="AF7234" s="359"/>
      <c r="AG7234" s="359"/>
      <c r="AH7234" s="359"/>
    </row>
    <row r="7235" spans="28:34" x14ac:dyDescent="0.2">
      <c r="AB7235" s="359"/>
      <c r="AC7235" s="359"/>
      <c r="AD7235" s="359"/>
      <c r="AE7235" s="359"/>
      <c r="AF7235" s="359"/>
      <c r="AG7235" s="359"/>
      <c r="AH7235" s="359"/>
    </row>
    <row r="7236" spans="28:34" x14ac:dyDescent="0.2">
      <c r="AB7236" s="359"/>
      <c r="AC7236" s="359"/>
      <c r="AD7236" s="359"/>
      <c r="AE7236" s="359"/>
      <c r="AF7236" s="359"/>
      <c r="AG7236" s="359"/>
      <c r="AH7236" s="359"/>
    </row>
    <row r="7237" spans="28:34" x14ac:dyDescent="0.2">
      <c r="AB7237" s="359"/>
      <c r="AC7237" s="359"/>
      <c r="AD7237" s="359"/>
      <c r="AE7237" s="359"/>
      <c r="AF7237" s="359"/>
      <c r="AG7237" s="359"/>
      <c r="AH7237" s="359"/>
    </row>
    <row r="7238" spans="28:34" x14ac:dyDescent="0.2">
      <c r="AB7238" s="359"/>
      <c r="AC7238" s="359"/>
      <c r="AD7238" s="359"/>
      <c r="AE7238" s="359"/>
      <c r="AF7238" s="359"/>
      <c r="AG7238" s="359"/>
      <c r="AH7238" s="359"/>
    </row>
    <row r="7239" spans="28:34" x14ac:dyDescent="0.2">
      <c r="AB7239" s="359"/>
      <c r="AC7239" s="359"/>
      <c r="AD7239" s="359"/>
      <c r="AE7239" s="359"/>
      <c r="AF7239" s="359"/>
      <c r="AG7239" s="359"/>
      <c r="AH7239" s="359"/>
    </row>
    <row r="7240" spans="28:34" x14ac:dyDescent="0.2">
      <c r="AB7240" s="359"/>
      <c r="AC7240" s="359"/>
      <c r="AD7240" s="359"/>
      <c r="AE7240" s="359"/>
      <c r="AF7240" s="359"/>
      <c r="AG7240" s="359"/>
      <c r="AH7240" s="359"/>
    </row>
    <row r="7241" spans="28:34" x14ac:dyDescent="0.2">
      <c r="AB7241" s="359"/>
      <c r="AC7241" s="359"/>
      <c r="AD7241" s="359"/>
      <c r="AE7241" s="359"/>
      <c r="AF7241" s="359"/>
      <c r="AG7241" s="359"/>
      <c r="AH7241" s="359"/>
    </row>
    <row r="7242" spans="28:34" x14ac:dyDescent="0.2">
      <c r="AB7242" s="359"/>
      <c r="AC7242" s="359"/>
      <c r="AD7242" s="359"/>
      <c r="AE7242" s="359"/>
      <c r="AF7242" s="359"/>
      <c r="AG7242" s="359"/>
      <c r="AH7242" s="359"/>
    </row>
    <row r="7243" spans="28:34" x14ac:dyDescent="0.2">
      <c r="AB7243" s="359"/>
      <c r="AC7243" s="359"/>
      <c r="AD7243" s="359"/>
      <c r="AE7243" s="359"/>
      <c r="AF7243" s="359"/>
      <c r="AG7243" s="359"/>
      <c r="AH7243" s="359"/>
    </row>
    <row r="7244" spans="28:34" x14ac:dyDescent="0.2">
      <c r="AB7244" s="359"/>
      <c r="AC7244" s="359"/>
      <c r="AD7244" s="359"/>
      <c r="AE7244" s="359"/>
      <c r="AF7244" s="359"/>
      <c r="AG7244" s="359"/>
      <c r="AH7244" s="359"/>
    </row>
    <row r="7245" spans="28:34" x14ac:dyDescent="0.2">
      <c r="AB7245" s="359"/>
      <c r="AC7245" s="359"/>
      <c r="AD7245" s="359"/>
      <c r="AE7245" s="359"/>
      <c r="AF7245" s="359"/>
      <c r="AG7245" s="359"/>
      <c r="AH7245" s="359"/>
    </row>
    <row r="7246" spans="28:34" x14ac:dyDescent="0.2">
      <c r="AB7246" s="359"/>
      <c r="AC7246" s="359"/>
      <c r="AD7246" s="359"/>
      <c r="AE7246" s="359"/>
      <c r="AF7246" s="359"/>
      <c r="AG7246" s="359"/>
      <c r="AH7246" s="359"/>
    </row>
    <row r="7247" spans="28:34" x14ac:dyDescent="0.2">
      <c r="AB7247" s="359"/>
      <c r="AC7247" s="359"/>
      <c r="AD7247" s="359"/>
      <c r="AE7247" s="359"/>
      <c r="AF7247" s="359"/>
      <c r="AG7247" s="359"/>
      <c r="AH7247" s="359"/>
    </row>
    <row r="7248" spans="28:34" x14ac:dyDescent="0.2">
      <c r="AB7248" s="359"/>
      <c r="AC7248" s="359"/>
      <c r="AD7248" s="359"/>
      <c r="AE7248" s="359"/>
      <c r="AF7248" s="359"/>
      <c r="AG7248" s="359"/>
      <c r="AH7248" s="359"/>
    </row>
    <row r="7249" spans="28:34" x14ac:dyDescent="0.2">
      <c r="AB7249" s="359"/>
      <c r="AC7249" s="359"/>
      <c r="AD7249" s="359"/>
      <c r="AE7249" s="359"/>
      <c r="AF7249" s="359"/>
      <c r="AG7249" s="359"/>
      <c r="AH7249" s="359"/>
    </row>
    <row r="7250" spans="28:34" x14ac:dyDescent="0.2">
      <c r="AB7250" s="359"/>
      <c r="AC7250" s="359"/>
      <c r="AD7250" s="359"/>
      <c r="AE7250" s="359"/>
      <c r="AF7250" s="359"/>
      <c r="AG7250" s="359"/>
      <c r="AH7250" s="359"/>
    </row>
    <row r="7251" spans="28:34" x14ac:dyDescent="0.2">
      <c r="AB7251" s="359"/>
      <c r="AC7251" s="359"/>
      <c r="AD7251" s="359"/>
      <c r="AE7251" s="359"/>
      <c r="AF7251" s="359"/>
      <c r="AG7251" s="359"/>
      <c r="AH7251" s="359"/>
    </row>
    <row r="7252" spans="28:34" x14ac:dyDescent="0.2">
      <c r="AB7252" s="359"/>
      <c r="AC7252" s="359"/>
      <c r="AD7252" s="359"/>
      <c r="AE7252" s="359"/>
      <c r="AF7252" s="359"/>
      <c r="AG7252" s="359"/>
      <c r="AH7252" s="359"/>
    </row>
    <row r="7253" spans="28:34" x14ac:dyDescent="0.2">
      <c r="AB7253" s="359"/>
      <c r="AC7253" s="359"/>
      <c r="AD7253" s="359"/>
      <c r="AE7253" s="359"/>
      <c r="AF7253" s="359"/>
      <c r="AG7253" s="359"/>
      <c r="AH7253" s="359"/>
    </row>
    <row r="7254" spans="28:34" x14ac:dyDescent="0.2">
      <c r="AB7254" s="359"/>
      <c r="AC7254" s="359"/>
      <c r="AD7254" s="359"/>
      <c r="AE7254" s="359"/>
      <c r="AF7254" s="359"/>
      <c r="AG7254" s="359"/>
      <c r="AH7254" s="359"/>
    </row>
    <row r="7255" spans="28:34" x14ac:dyDescent="0.2">
      <c r="AB7255" s="359"/>
      <c r="AC7255" s="359"/>
      <c r="AD7255" s="359"/>
      <c r="AE7255" s="359"/>
      <c r="AF7255" s="359"/>
      <c r="AG7255" s="359"/>
      <c r="AH7255" s="359"/>
    </row>
    <row r="7256" spans="28:34" x14ac:dyDescent="0.2">
      <c r="AB7256" s="359"/>
      <c r="AC7256" s="359"/>
      <c r="AD7256" s="359"/>
      <c r="AE7256" s="359"/>
      <c r="AF7256" s="359"/>
      <c r="AG7256" s="359"/>
      <c r="AH7256" s="359"/>
    </row>
    <row r="7257" spans="28:34" x14ac:dyDescent="0.2">
      <c r="AB7257" s="359"/>
      <c r="AC7257" s="359"/>
      <c r="AD7257" s="359"/>
      <c r="AE7257" s="359"/>
      <c r="AF7257" s="359"/>
      <c r="AG7257" s="359"/>
      <c r="AH7257" s="359"/>
    </row>
    <row r="7258" spans="28:34" x14ac:dyDescent="0.2">
      <c r="AB7258" s="359"/>
      <c r="AC7258" s="359"/>
      <c r="AD7258" s="359"/>
      <c r="AE7258" s="359"/>
      <c r="AF7258" s="359"/>
      <c r="AG7258" s="359"/>
      <c r="AH7258" s="359"/>
    </row>
    <row r="7259" spans="28:34" x14ac:dyDescent="0.2">
      <c r="AB7259" s="359"/>
      <c r="AC7259" s="359"/>
      <c r="AD7259" s="359"/>
      <c r="AE7259" s="359"/>
      <c r="AF7259" s="359"/>
      <c r="AG7259" s="359"/>
      <c r="AH7259" s="359"/>
    </row>
    <row r="7260" spans="28:34" x14ac:dyDescent="0.2">
      <c r="AB7260" s="359"/>
      <c r="AC7260" s="359"/>
      <c r="AD7260" s="359"/>
      <c r="AE7260" s="359"/>
      <c r="AF7260" s="359"/>
      <c r="AG7260" s="359"/>
      <c r="AH7260" s="359"/>
    </row>
    <row r="7261" spans="28:34" x14ac:dyDescent="0.2">
      <c r="AB7261" s="359"/>
      <c r="AC7261" s="359"/>
      <c r="AD7261" s="359"/>
      <c r="AE7261" s="359"/>
      <c r="AF7261" s="359"/>
      <c r="AG7261" s="359"/>
      <c r="AH7261" s="359"/>
    </row>
    <row r="7262" spans="28:34" x14ac:dyDescent="0.2">
      <c r="AB7262" s="359"/>
      <c r="AC7262" s="359"/>
      <c r="AD7262" s="359"/>
      <c r="AE7262" s="359"/>
      <c r="AF7262" s="359"/>
      <c r="AG7262" s="359"/>
      <c r="AH7262" s="359"/>
    </row>
    <row r="7263" spans="28:34" x14ac:dyDescent="0.2">
      <c r="AB7263" s="359"/>
      <c r="AC7263" s="359"/>
      <c r="AD7263" s="359"/>
      <c r="AE7263" s="359"/>
      <c r="AF7263" s="359"/>
      <c r="AG7263" s="359"/>
      <c r="AH7263" s="359"/>
    </row>
    <row r="7264" spans="28:34" x14ac:dyDescent="0.2">
      <c r="AB7264" s="359"/>
      <c r="AC7264" s="359"/>
      <c r="AD7264" s="359"/>
      <c r="AE7264" s="359"/>
      <c r="AF7264" s="359"/>
      <c r="AG7264" s="359"/>
      <c r="AH7264" s="359"/>
    </row>
    <row r="7265" spans="28:34" x14ac:dyDescent="0.2">
      <c r="AB7265" s="359"/>
      <c r="AC7265" s="359"/>
      <c r="AD7265" s="359"/>
      <c r="AE7265" s="359"/>
      <c r="AF7265" s="359"/>
      <c r="AG7265" s="359"/>
      <c r="AH7265" s="359"/>
    </row>
    <row r="7266" spans="28:34" x14ac:dyDescent="0.2">
      <c r="AB7266" s="359"/>
      <c r="AC7266" s="359"/>
      <c r="AD7266" s="359"/>
      <c r="AE7266" s="359"/>
      <c r="AF7266" s="359"/>
      <c r="AG7266" s="359"/>
      <c r="AH7266" s="359"/>
    </row>
    <row r="7267" spans="28:34" x14ac:dyDescent="0.2">
      <c r="AB7267" s="359"/>
      <c r="AC7267" s="359"/>
      <c r="AD7267" s="359"/>
      <c r="AE7267" s="359"/>
      <c r="AF7267" s="359"/>
      <c r="AG7267" s="359"/>
      <c r="AH7267" s="359"/>
    </row>
    <row r="7268" spans="28:34" x14ac:dyDescent="0.2">
      <c r="AB7268" s="359"/>
      <c r="AC7268" s="359"/>
      <c r="AD7268" s="359"/>
      <c r="AE7268" s="359"/>
      <c r="AF7268" s="359"/>
      <c r="AG7268" s="359"/>
      <c r="AH7268" s="359"/>
    </row>
    <row r="7269" spans="28:34" x14ac:dyDescent="0.2">
      <c r="AB7269" s="359"/>
      <c r="AC7269" s="359"/>
      <c r="AD7269" s="359"/>
      <c r="AE7269" s="359"/>
      <c r="AF7269" s="359"/>
      <c r="AG7269" s="359"/>
      <c r="AH7269" s="359"/>
    </row>
    <row r="7270" spans="28:34" x14ac:dyDescent="0.2">
      <c r="AB7270" s="359"/>
      <c r="AC7270" s="359"/>
      <c r="AD7270" s="359"/>
      <c r="AE7270" s="359"/>
      <c r="AF7270" s="359"/>
      <c r="AG7270" s="359"/>
      <c r="AH7270" s="359"/>
    </row>
    <row r="7271" spans="28:34" x14ac:dyDescent="0.2">
      <c r="AB7271" s="359"/>
      <c r="AC7271" s="359"/>
      <c r="AD7271" s="359"/>
      <c r="AE7271" s="359"/>
      <c r="AF7271" s="359"/>
      <c r="AG7271" s="359"/>
      <c r="AH7271" s="359"/>
    </row>
    <row r="7272" spans="28:34" x14ac:dyDescent="0.2">
      <c r="AB7272" s="359"/>
      <c r="AC7272" s="359"/>
      <c r="AD7272" s="359"/>
      <c r="AE7272" s="359"/>
      <c r="AF7272" s="359"/>
      <c r="AG7272" s="359"/>
      <c r="AH7272" s="359"/>
    </row>
    <row r="7273" spans="28:34" x14ac:dyDescent="0.2">
      <c r="AB7273" s="359"/>
      <c r="AC7273" s="359"/>
      <c r="AD7273" s="359"/>
      <c r="AE7273" s="359"/>
      <c r="AF7273" s="359"/>
      <c r="AG7273" s="359"/>
      <c r="AH7273" s="359"/>
    </row>
    <row r="7274" spans="28:34" x14ac:dyDescent="0.2">
      <c r="AB7274" s="359"/>
      <c r="AC7274" s="359"/>
      <c r="AD7274" s="359"/>
      <c r="AE7274" s="359"/>
      <c r="AF7274" s="359"/>
      <c r="AG7274" s="359"/>
      <c r="AH7274" s="359"/>
    </row>
    <row r="7275" spans="28:34" x14ac:dyDescent="0.2">
      <c r="AB7275" s="359"/>
      <c r="AC7275" s="359"/>
      <c r="AD7275" s="359"/>
      <c r="AE7275" s="359"/>
      <c r="AF7275" s="359"/>
      <c r="AG7275" s="359"/>
      <c r="AH7275" s="359"/>
    </row>
    <row r="7276" spans="28:34" x14ac:dyDescent="0.2">
      <c r="AB7276" s="359"/>
      <c r="AC7276" s="359"/>
      <c r="AD7276" s="359"/>
      <c r="AE7276" s="359"/>
      <c r="AF7276" s="359"/>
      <c r="AG7276" s="359"/>
      <c r="AH7276" s="359"/>
    </row>
    <row r="7277" spans="28:34" x14ac:dyDescent="0.2">
      <c r="AB7277" s="359"/>
      <c r="AC7277" s="359"/>
      <c r="AD7277" s="359"/>
      <c r="AE7277" s="359"/>
      <c r="AF7277" s="359"/>
      <c r="AG7277" s="359"/>
      <c r="AH7277" s="359"/>
    </row>
    <row r="7278" spans="28:34" x14ac:dyDescent="0.2">
      <c r="AB7278" s="359"/>
      <c r="AC7278" s="359"/>
      <c r="AD7278" s="359"/>
      <c r="AE7278" s="359"/>
      <c r="AF7278" s="359"/>
      <c r="AG7278" s="359"/>
      <c r="AH7278" s="359"/>
    </row>
    <row r="7279" spans="28:34" x14ac:dyDescent="0.2">
      <c r="AB7279" s="359"/>
      <c r="AC7279" s="359"/>
      <c r="AD7279" s="359"/>
      <c r="AE7279" s="359"/>
      <c r="AF7279" s="359"/>
      <c r="AG7279" s="359"/>
      <c r="AH7279" s="359"/>
    </row>
    <row r="7280" spans="28:34" x14ac:dyDescent="0.2">
      <c r="AB7280" s="359"/>
      <c r="AC7280" s="359"/>
      <c r="AD7280" s="359"/>
      <c r="AE7280" s="359"/>
      <c r="AF7280" s="359"/>
      <c r="AG7280" s="359"/>
      <c r="AH7280" s="359"/>
    </row>
    <row r="7281" spans="28:34" x14ac:dyDescent="0.2">
      <c r="AB7281" s="359"/>
      <c r="AC7281" s="359"/>
      <c r="AD7281" s="359"/>
      <c r="AE7281" s="359"/>
      <c r="AF7281" s="359"/>
      <c r="AG7281" s="359"/>
      <c r="AH7281" s="359"/>
    </row>
    <row r="7282" spans="28:34" x14ac:dyDescent="0.2">
      <c r="AB7282" s="359"/>
      <c r="AC7282" s="359"/>
      <c r="AD7282" s="359"/>
      <c r="AE7282" s="359"/>
      <c r="AF7282" s="359"/>
      <c r="AG7282" s="359"/>
      <c r="AH7282" s="359"/>
    </row>
    <row r="7283" spans="28:34" x14ac:dyDescent="0.2">
      <c r="AB7283" s="359"/>
      <c r="AC7283" s="359"/>
      <c r="AD7283" s="359"/>
      <c r="AE7283" s="359"/>
      <c r="AF7283" s="359"/>
      <c r="AG7283" s="359"/>
      <c r="AH7283" s="359"/>
    </row>
    <row r="7284" spans="28:34" x14ac:dyDescent="0.2">
      <c r="AB7284" s="359"/>
      <c r="AC7284" s="359"/>
      <c r="AD7284" s="359"/>
      <c r="AE7284" s="359"/>
      <c r="AF7284" s="359"/>
      <c r="AG7284" s="359"/>
      <c r="AH7284" s="359"/>
    </row>
    <row r="7285" spans="28:34" x14ac:dyDescent="0.2">
      <c r="AB7285" s="359"/>
      <c r="AC7285" s="359"/>
      <c r="AD7285" s="359"/>
      <c r="AE7285" s="359"/>
      <c r="AF7285" s="359"/>
      <c r="AG7285" s="359"/>
      <c r="AH7285" s="359"/>
    </row>
    <row r="7286" spans="28:34" x14ac:dyDescent="0.2">
      <c r="AB7286" s="359"/>
      <c r="AC7286" s="359"/>
      <c r="AD7286" s="359"/>
      <c r="AE7286" s="359"/>
      <c r="AF7286" s="359"/>
      <c r="AG7286" s="359"/>
      <c r="AH7286" s="359"/>
    </row>
    <row r="7287" spans="28:34" x14ac:dyDescent="0.2">
      <c r="AB7287" s="359"/>
      <c r="AC7287" s="359"/>
      <c r="AD7287" s="359"/>
      <c r="AE7287" s="359"/>
      <c r="AF7287" s="359"/>
      <c r="AG7287" s="359"/>
      <c r="AH7287" s="359"/>
    </row>
    <row r="7288" spans="28:34" x14ac:dyDescent="0.2">
      <c r="AB7288" s="359"/>
      <c r="AC7288" s="359"/>
      <c r="AD7288" s="359"/>
      <c r="AE7288" s="359"/>
      <c r="AF7288" s="359"/>
      <c r="AG7288" s="359"/>
      <c r="AH7288" s="359"/>
    </row>
    <row r="7289" spans="28:34" x14ac:dyDescent="0.2">
      <c r="AB7289" s="359"/>
      <c r="AC7289" s="359"/>
      <c r="AD7289" s="359"/>
      <c r="AE7289" s="359"/>
      <c r="AF7289" s="359"/>
      <c r="AG7289" s="359"/>
      <c r="AH7289" s="359"/>
    </row>
    <row r="7290" spans="28:34" x14ac:dyDescent="0.2">
      <c r="AB7290" s="359"/>
      <c r="AC7290" s="359"/>
      <c r="AD7290" s="359"/>
      <c r="AE7290" s="359"/>
      <c r="AF7290" s="359"/>
      <c r="AG7290" s="359"/>
      <c r="AH7290" s="359"/>
    </row>
    <row r="7291" spans="28:34" x14ac:dyDescent="0.2">
      <c r="AB7291" s="359"/>
      <c r="AC7291" s="359"/>
      <c r="AD7291" s="359"/>
      <c r="AE7291" s="359"/>
      <c r="AF7291" s="359"/>
      <c r="AG7291" s="359"/>
      <c r="AH7291" s="359"/>
    </row>
    <row r="7292" spans="28:34" x14ac:dyDescent="0.2">
      <c r="AB7292" s="359"/>
      <c r="AC7292" s="359"/>
      <c r="AD7292" s="359"/>
      <c r="AE7292" s="359"/>
      <c r="AF7292" s="359"/>
      <c r="AG7292" s="359"/>
      <c r="AH7292" s="359"/>
    </row>
    <row r="7293" spans="28:34" x14ac:dyDescent="0.2">
      <c r="AB7293" s="359"/>
      <c r="AC7293" s="359"/>
      <c r="AD7293" s="359"/>
      <c r="AE7293" s="359"/>
      <c r="AF7293" s="359"/>
      <c r="AG7293" s="359"/>
      <c r="AH7293" s="359"/>
    </row>
    <row r="7294" spans="28:34" x14ac:dyDescent="0.2">
      <c r="AB7294" s="359"/>
      <c r="AC7294" s="359"/>
      <c r="AD7294" s="359"/>
      <c r="AE7294" s="359"/>
      <c r="AF7294" s="359"/>
      <c r="AG7294" s="359"/>
      <c r="AH7294" s="359"/>
    </row>
    <row r="7295" spans="28:34" x14ac:dyDescent="0.2">
      <c r="AB7295" s="359"/>
      <c r="AC7295" s="359"/>
      <c r="AD7295" s="359"/>
      <c r="AE7295" s="359"/>
      <c r="AF7295" s="359"/>
      <c r="AG7295" s="359"/>
      <c r="AH7295" s="359"/>
    </row>
    <row r="7296" spans="28:34" x14ac:dyDescent="0.2">
      <c r="AB7296" s="359"/>
      <c r="AC7296" s="359"/>
      <c r="AD7296" s="359"/>
      <c r="AE7296" s="359"/>
      <c r="AF7296" s="359"/>
      <c r="AG7296" s="359"/>
      <c r="AH7296" s="359"/>
    </row>
    <row r="7297" spans="28:34" x14ac:dyDescent="0.2">
      <c r="AB7297" s="359"/>
      <c r="AC7297" s="359"/>
      <c r="AD7297" s="359"/>
      <c r="AE7297" s="359"/>
      <c r="AF7297" s="359"/>
      <c r="AG7297" s="359"/>
      <c r="AH7297" s="359"/>
    </row>
    <row r="7298" spans="28:34" x14ac:dyDescent="0.2">
      <c r="AB7298" s="359"/>
      <c r="AC7298" s="359"/>
      <c r="AD7298" s="359"/>
      <c r="AE7298" s="359"/>
      <c r="AF7298" s="359"/>
      <c r="AG7298" s="359"/>
      <c r="AH7298" s="359"/>
    </row>
    <row r="7299" spans="28:34" x14ac:dyDescent="0.2">
      <c r="AB7299" s="359"/>
      <c r="AC7299" s="359"/>
      <c r="AD7299" s="359"/>
      <c r="AE7299" s="359"/>
      <c r="AF7299" s="359"/>
      <c r="AG7299" s="359"/>
      <c r="AH7299" s="359"/>
    </row>
    <row r="7300" spans="28:34" x14ac:dyDescent="0.2">
      <c r="AB7300" s="359"/>
      <c r="AC7300" s="359"/>
      <c r="AD7300" s="359"/>
      <c r="AE7300" s="359"/>
      <c r="AF7300" s="359"/>
      <c r="AG7300" s="359"/>
      <c r="AH7300" s="359"/>
    </row>
    <row r="7301" spans="28:34" x14ac:dyDescent="0.2">
      <c r="AB7301" s="359"/>
      <c r="AC7301" s="359"/>
      <c r="AD7301" s="359"/>
      <c r="AE7301" s="359"/>
      <c r="AF7301" s="359"/>
      <c r="AG7301" s="359"/>
      <c r="AH7301" s="359"/>
    </row>
    <row r="7302" spans="28:34" x14ac:dyDescent="0.2">
      <c r="AB7302" s="359"/>
      <c r="AC7302" s="359"/>
      <c r="AD7302" s="359"/>
      <c r="AE7302" s="359"/>
      <c r="AF7302" s="359"/>
      <c r="AG7302" s="359"/>
      <c r="AH7302" s="359"/>
    </row>
    <row r="7303" spans="28:34" x14ac:dyDescent="0.2">
      <c r="AB7303" s="359"/>
      <c r="AC7303" s="359"/>
      <c r="AD7303" s="359"/>
      <c r="AE7303" s="359"/>
      <c r="AF7303" s="359"/>
      <c r="AG7303" s="359"/>
      <c r="AH7303" s="359"/>
    </row>
    <row r="7304" spans="28:34" x14ac:dyDescent="0.2">
      <c r="AB7304" s="359"/>
      <c r="AC7304" s="359"/>
      <c r="AD7304" s="359"/>
      <c r="AE7304" s="359"/>
      <c r="AF7304" s="359"/>
      <c r="AG7304" s="359"/>
      <c r="AH7304" s="359"/>
    </row>
    <row r="7305" spans="28:34" x14ac:dyDescent="0.2">
      <c r="AB7305" s="359"/>
      <c r="AC7305" s="359"/>
      <c r="AD7305" s="359"/>
      <c r="AE7305" s="359"/>
      <c r="AF7305" s="359"/>
      <c r="AG7305" s="359"/>
      <c r="AH7305" s="359"/>
    </row>
    <row r="7306" spans="28:34" x14ac:dyDescent="0.2">
      <c r="AB7306" s="359"/>
      <c r="AC7306" s="359"/>
      <c r="AD7306" s="359"/>
      <c r="AE7306" s="359"/>
      <c r="AF7306" s="359"/>
      <c r="AG7306" s="359"/>
      <c r="AH7306" s="359"/>
    </row>
    <row r="7307" spans="28:34" x14ac:dyDescent="0.2">
      <c r="AB7307" s="359"/>
      <c r="AC7307" s="359"/>
      <c r="AD7307" s="359"/>
      <c r="AE7307" s="359"/>
      <c r="AF7307" s="359"/>
      <c r="AG7307" s="359"/>
      <c r="AH7307" s="359"/>
    </row>
    <row r="7308" spans="28:34" x14ac:dyDescent="0.2">
      <c r="AB7308" s="359"/>
      <c r="AC7308" s="359"/>
      <c r="AD7308" s="359"/>
      <c r="AE7308" s="359"/>
      <c r="AF7308" s="359"/>
      <c r="AG7308" s="359"/>
      <c r="AH7308" s="359"/>
    </row>
    <row r="7309" spans="28:34" x14ac:dyDescent="0.2">
      <c r="AB7309" s="359"/>
      <c r="AC7309" s="359"/>
      <c r="AD7309" s="359"/>
      <c r="AE7309" s="359"/>
      <c r="AF7309" s="359"/>
      <c r="AG7309" s="359"/>
      <c r="AH7309" s="359"/>
    </row>
    <row r="7310" spans="28:34" x14ac:dyDescent="0.2">
      <c r="AB7310" s="359"/>
      <c r="AC7310" s="359"/>
      <c r="AD7310" s="359"/>
      <c r="AE7310" s="359"/>
      <c r="AF7310" s="359"/>
      <c r="AG7310" s="359"/>
      <c r="AH7310" s="359"/>
    </row>
    <row r="7311" spans="28:34" x14ac:dyDescent="0.2">
      <c r="AB7311" s="359"/>
      <c r="AC7311" s="359"/>
      <c r="AD7311" s="359"/>
      <c r="AE7311" s="359"/>
      <c r="AF7311" s="359"/>
      <c r="AG7311" s="359"/>
      <c r="AH7311" s="359"/>
    </row>
    <row r="7312" spans="28:34" x14ac:dyDescent="0.2">
      <c r="AB7312" s="359"/>
      <c r="AC7312" s="359"/>
      <c r="AD7312" s="359"/>
      <c r="AE7312" s="359"/>
      <c r="AF7312" s="359"/>
      <c r="AG7312" s="359"/>
      <c r="AH7312" s="359"/>
    </row>
    <row r="7313" spans="28:34" x14ac:dyDescent="0.2">
      <c r="AB7313" s="359"/>
      <c r="AC7313" s="359"/>
      <c r="AD7313" s="359"/>
      <c r="AE7313" s="359"/>
      <c r="AF7313" s="359"/>
      <c r="AG7313" s="359"/>
      <c r="AH7313" s="359"/>
    </row>
    <row r="7314" spans="28:34" x14ac:dyDescent="0.2">
      <c r="AB7314" s="359"/>
      <c r="AC7314" s="359"/>
      <c r="AD7314" s="359"/>
      <c r="AE7314" s="359"/>
      <c r="AF7314" s="359"/>
      <c r="AG7314" s="359"/>
      <c r="AH7314" s="359"/>
    </row>
    <row r="7315" spans="28:34" x14ac:dyDescent="0.2">
      <c r="AB7315" s="359"/>
      <c r="AC7315" s="359"/>
      <c r="AD7315" s="359"/>
      <c r="AE7315" s="359"/>
      <c r="AF7315" s="359"/>
      <c r="AG7315" s="359"/>
      <c r="AH7315" s="359"/>
    </row>
    <row r="7316" spans="28:34" x14ac:dyDescent="0.2">
      <c r="AB7316" s="359"/>
      <c r="AC7316" s="359"/>
      <c r="AD7316" s="359"/>
      <c r="AE7316" s="359"/>
      <c r="AF7316" s="359"/>
      <c r="AG7316" s="359"/>
      <c r="AH7316" s="359"/>
    </row>
    <row r="7317" spans="28:34" x14ac:dyDescent="0.2">
      <c r="AB7317" s="359"/>
      <c r="AC7317" s="359"/>
      <c r="AD7317" s="359"/>
      <c r="AE7317" s="359"/>
      <c r="AF7317" s="359"/>
      <c r="AG7317" s="359"/>
      <c r="AH7317" s="359"/>
    </row>
    <row r="7318" spans="28:34" x14ac:dyDescent="0.2">
      <c r="AB7318" s="359"/>
      <c r="AC7318" s="359"/>
      <c r="AD7318" s="359"/>
      <c r="AE7318" s="359"/>
      <c r="AF7318" s="359"/>
      <c r="AG7318" s="359"/>
      <c r="AH7318" s="359"/>
    </row>
    <row r="7319" spans="28:34" x14ac:dyDescent="0.2">
      <c r="AB7319" s="359"/>
      <c r="AC7319" s="359"/>
      <c r="AD7319" s="359"/>
      <c r="AE7319" s="359"/>
      <c r="AF7319" s="359"/>
      <c r="AG7319" s="359"/>
      <c r="AH7319" s="359"/>
    </row>
    <row r="7320" spans="28:34" x14ac:dyDescent="0.2">
      <c r="AB7320" s="359"/>
      <c r="AC7320" s="359"/>
      <c r="AD7320" s="359"/>
      <c r="AE7320" s="359"/>
      <c r="AF7320" s="359"/>
      <c r="AG7320" s="359"/>
      <c r="AH7320" s="359"/>
    </row>
    <row r="7321" spans="28:34" x14ac:dyDescent="0.2">
      <c r="AB7321" s="359"/>
      <c r="AC7321" s="359"/>
      <c r="AD7321" s="359"/>
      <c r="AE7321" s="359"/>
      <c r="AF7321" s="359"/>
      <c r="AG7321" s="359"/>
      <c r="AH7321" s="359"/>
    </row>
    <row r="7322" spans="28:34" x14ac:dyDescent="0.2">
      <c r="AB7322" s="359"/>
      <c r="AC7322" s="359"/>
      <c r="AD7322" s="359"/>
      <c r="AE7322" s="359"/>
      <c r="AF7322" s="359"/>
      <c r="AG7322" s="359"/>
      <c r="AH7322" s="359"/>
    </row>
    <row r="7323" spans="28:34" x14ac:dyDescent="0.2">
      <c r="AB7323" s="359"/>
      <c r="AC7323" s="359"/>
      <c r="AD7323" s="359"/>
      <c r="AE7323" s="359"/>
      <c r="AF7323" s="359"/>
      <c r="AG7323" s="359"/>
      <c r="AH7323" s="359"/>
    </row>
    <row r="7324" spans="28:34" x14ac:dyDescent="0.2">
      <c r="AB7324" s="359"/>
      <c r="AC7324" s="359"/>
      <c r="AD7324" s="359"/>
      <c r="AE7324" s="359"/>
      <c r="AF7324" s="359"/>
      <c r="AG7324" s="359"/>
      <c r="AH7324" s="359"/>
    </row>
    <row r="7325" spans="28:34" x14ac:dyDescent="0.2">
      <c r="AB7325" s="359"/>
      <c r="AC7325" s="359"/>
      <c r="AD7325" s="359"/>
      <c r="AE7325" s="359"/>
      <c r="AF7325" s="359"/>
      <c r="AG7325" s="359"/>
      <c r="AH7325" s="359"/>
    </row>
    <row r="7326" spans="28:34" x14ac:dyDescent="0.2">
      <c r="AB7326" s="359"/>
      <c r="AC7326" s="359"/>
      <c r="AD7326" s="359"/>
      <c r="AE7326" s="359"/>
      <c r="AF7326" s="359"/>
      <c r="AG7326" s="359"/>
      <c r="AH7326" s="359"/>
    </row>
    <row r="7327" spans="28:34" x14ac:dyDescent="0.2">
      <c r="AB7327" s="359"/>
      <c r="AC7327" s="359"/>
      <c r="AD7327" s="359"/>
      <c r="AE7327" s="359"/>
      <c r="AF7327" s="359"/>
      <c r="AG7327" s="359"/>
      <c r="AH7327" s="359"/>
    </row>
    <row r="7328" spans="28:34" x14ac:dyDescent="0.2">
      <c r="AB7328" s="359"/>
      <c r="AC7328" s="359"/>
      <c r="AD7328" s="359"/>
      <c r="AE7328" s="359"/>
      <c r="AF7328" s="359"/>
      <c r="AG7328" s="359"/>
      <c r="AH7328" s="359"/>
    </row>
    <row r="7329" spans="28:34" x14ac:dyDescent="0.2">
      <c r="AB7329" s="359"/>
      <c r="AC7329" s="359"/>
      <c r="AD7329" s="359"/>
      <c r="AE7329" s="359"/>
      <c r="AF7329" s="359"/>
      <c r="AG7329" s="359"/>
      <c r="AH7329" s="359"/>
    </row>
    <row r="7330" spans="28:34" x14ac:dyDescent="0.2">
      <c r="AB7330" s="359"/>
      <c r="AC7330" s="359"/>
      <c r="AD7330" s="359"/>
      <c r="AE7330" s="359"/>
      <c r="AF7330" s="359"/>
      <c r="AG7330" s="359"/>
      <c r="AH7330" s="359"/>
    </row>
    <row r="7331" spans="28:34" x14ac:dyDescent="0.2">
      <c r="AB7331" s="359"/>
      <c r="AC7331" s="359"/>
      <c r="AD7331" s="359"/>
      <c r="AE7331" s="359"/>
      <c r="AF7331" s="359"/>
      <c r="AG7331" s="359"/>
      <c r="AH7331" s="359"/>
    </row>
    <row r="7332" spans="28:34" x14ac:dyDescent="0.2">
      <c r="AB7332" s="359"/>
      <c r="AC7332" s="359"/>
      <c r="AD7332" s="359"/>
      <c r="AE7332" s="359"/>
      <c r="AF7332" s="359"/>
      <c r="AG7332" s="359"/>
      <c r="AH7332" s="359"/>
    </row>
    <row r="7333" spans="28:34" x14ac:dyDescent="0.2">
      <c r="AB7333" s="359"/>
      <c r="AC7333" s="359"/>
      <c r="AD7333" s="359"/>
      <c r="AE7333" s="359"/>
      <c r="AF7333" s="359"/>
      <c r="AG7333" s="359"/>
      <c r="AH7333" s="359"/>
    </row>
    <row r="7334" spans="28:34" x14ac:dyDescent="0.2">
      <c r="AB7334" s="359"/>
      <c r="AC7334" s="359"/>
      <c r="AD7334" s="359"/>
      <c r="AE7334" s="359"/>
      <c r="AF7334" s="359"/>
      <c r="AG7334" s="359"/>
      <c r="AH7334" s="359"/>
    </row>
    <row r="7335" spans="28:34" x14ac:dyDescent="0.2">
      <c r="AB7335" s="359"/>
      <c r="AC7335" s="359"/>
      <c r="AD7335" s="359"/>
      <c r="AE7335" s="359"/>
      <c r="AF7335" s="359"/>
      <c r="AG7335" s="359"/>
      <c r="AH7335" s="359"/>
    </row>
    <row r="7336" spans="28:34" x14ac:dyDescent="0.2">
      <c r="AB7336" s="359"/>
      <c r="AC7336" s="359"/>
      <c r="AD7336" s="359"/>
      <c r="AE7336" s="359"/>
      <c r="AF7336" s="359"/>
      <c r="AG7336" s="359"/>
      <c r="AH7336" s="359"/>
    </row>
    <row r="7337" spans="28:34" x14ac:dyDescent="0.2">
      <c r="AB7337" s="359"/>
      <c r="AC7337" s="359"/>
      <c r="AD7337" s="359"/>
      <c r="AE7337" s="359"/>
      <c r="AF7337" s="359"/>
      <c r="AG7337" s="359"/>
      <c r="AH7337" s="359"/>
    </row>
    <row r="7338" spans="28:34" x14ac:dyDescent="0.2">
      <c r="AB7338" s="359"/>
      <c r="AC7338" s="359"/>
      <c r="AD7338" s="359"/>
      <c r="AE7338" s="359"/>
      <c r="AF7338" s="359"/>
      <c r="AG7338" s="359"/>
      <c r="AH7338" s="359"/>
    </row>
    <row r="7339" spans="28:34" x14ac:dyDescent="0.2">
      <c r="AB7339" s="359"/>
      <c r="AC7339" s="359"/>
      <c r="AD7339" s="359"/>
      <c r="AE7339" s="359"/>
      <c r="AF7339" s="359"/>
      <c r="AG7339" s="359"/>
      <c r="AH7339" s="359"/>
    </row>
    <row r="7340" spans="28:34" x14ac:dyDescent="0.2">
      <c r="AB7340" s="359"/>
      <c r="AC7340" s="359"/>
      <c r="AD7340" s="359"/>
      <c r="AE7340" s="359"/>
      <c r="AF7340" s="359"/>
      <c r="AG7340" s="359"/>
      <c r="AH7340" s="359"/>
    </row>
    <row r="7341" spans="28:34" x14ac:dyDescent="0.2">
      <c r="AB7341" s="359"/>
      <c r="AC7341" s="359"/>
      <c r="AD7341" s="359"/>
      <c r="AE7341" s="359"/>
      <c r="AF7341" s="359"/>
      <c r="AG7341" s="359"/>
      <c r="AH7341" s="359"/>
    </row>
    <row r="7342" spans="28:34" x14ac:dyDescent="0.2">
      <c r="AB7342" s="359"/>
      <c r="AC7342" s="359"/>
      <c r="AD7342" s="359"/>
      <c r="AE7342" s="359"/>
      <c r="AF7342" s="359"/>
      <c r="AG7342" s="359"/>
      <c r="AH7342" s="359"/>
    </row>
    <row r="7343" spans="28:34" x14ac:dyDescent="0.2">
      <c r="AB7343" s="359"/>
      <c r="AC7343" s="359"/>
      <c r="AD7343" s="359"/>
      <c r="AE7343" s="359"/>
      <c r="AF7343" s="359"/>
      <c r="AG7343" s="359"/>
      <c r="AH7343" s="359"/>
    </row>
    <row r="7344" spans="28:34" x14ac:dyDescent="0.2">
      <c r="AB7344" s="359"/>
      <c r="AC7344" s="359"/>
      <c r="AD7344" s="359"/>
      <c r="AE7344" s="359"/>
      <c r="AF7344" s="359"/>
      <c r="AG7344" s="359"/>
      <c r="AH7344" s="359"/>
    </row>
    <row r="7345" spans="28:34" x14ac:dyDescent="0.2">
      <c r="AB7345" s="359"/>
      <c r="AC7345" s="359"/>
      <c r="AD7345" s="359"/>
      <c r="AE7345" s="359"/>
      <c r="AF7345" s="359"/>
      <c r="AG7345" s="359"/>
      <c r="AH7345" s="359"/>
    </row>
    <row r="7346" spans="28:34" x14ac:dyDescent="0.2">
      <c r="AB7346" s="359"/>
      <c r="AC7346" s="359"/>
      <c r="AD7346" s="359"/>
      <c r="AE7346" s="359"/>
      <c r="AF7346" s="359"/>
      <c r="AG7346" s="359"/>
      <c r="AH7346" s="359"/>
    </row>
    <row r="7347" spans="28:34" x14ac:dyDescent="0.2">
      <c r="AB7347" s="359"/>
      <c r="AC7347" s="359"/>
      <c r="AD7347" s="359"/>
      <c r="AE7347" s="359"/>
      <c r="AF7347" s="359"/>
      <c r="AG7347" s="359"/>
      <c r="AH7347" s="359"/>
    </row>
    <row r="7348" spans="28:34" x14ac:dyDescent="0.2">
      <c r="AB7348" s="359"/>
      <c r="AC7348" s="359"/>
      <c r="AD7348" s="359"/>
      <c r="AE7348" s="359"/>
      <c r="AF7348" s="359"/>
      <c r="AG7348" s="359"/>
      <c r="AH7348" s="359"/>
    </row>
    <row r="7349" spans="28:34" x14ac:dyDescent="0.2">
      <c r="AB7349" s="359"/>
      <c r="AC7349" s="359"/>
      <c r="AD7349" s="359"/>
      <c r="AE7349" s="359"/>
      <c r="AF7349" s="359"/>
      <c r="AG7349" s="359"/>
      <c r="AH7349" s="359"/>
    </row>
    <row r="7350" spans="28:34" x14ac:dyDescent="0.2">
      <c r="AB7350" s="359"/>
      <c r="AC7350" s="359"/>
      <c r="AD7350" s="359"/>
      <c r="AE7350" s="359"/>
      <c r="AF7350" s="359"/>
      <c r="AG7350" s="359"/>
      <c r="AH7350" s="359"/>
    </row>
    <row r="7351" spans="28:34" x14ac:dyDescent="0.2">
      <c r="AB7351" s="359"/>
      <c r="AC7351" s="359"/>
      <c r="AD7351" s="359"/>
      <c r="AE7351" s="359"/>
      <c r="AF7351" s="359"/>
      <c r="AG7351" s="359"/>
      <c r="AH7351" s="359"/>
    </row>
    <row r="7352" spans="28:34" x14ac:dyDescent="0.2">
      <c r="AB7352" s="359"/>
      <c r="AC7352" s="359"/>
      <c r="AD7352" s="359"/>
      <c r="AE7352" s="359"/>
      <c r="AF7352" s="359"/>
      <c r="AG7352" s="359"/>
      <c r="AH7352" s="359"/>
    </row>
    <row r="7353" spans="28:34" x14ac:dyDescent="0.2">
      <c r="AB7353" s="359"/>
      <c r="AC7353" s="359"/>
      <c r="AD7353" s="359"/>
      <c r="AE7353" s="359"/>
      <c r="AF7353" s="359"/>
      <c r="AG7353" s="359"/>
      <c r="AH7353" s="359"/>
    </row>
    <row r="7354" spans="28:34" x14ac:dyDescent="0.2">
      <c r="AB7354" s="359"/>
      <c r="AC7354" s="359"/>
      <c r="AD7354" s="359"/>
      <c r="AE7354" s="359"/>
      <c r="AF7354" s="359"/>
      <c r="AG7354" s="359"/>
      <c r="AH7354" s="359"/>
    </row>
    <row r="7355" spans="28:34" x14ac:dyDescent="0.2">
      <c r="AB7355" s="359"/>
      <c r="AC7355" s="359"/>
      <c r="AD7355" s="359"/>
      <c r="AE7355" s="359"/>
      <c r="AF7355" s="359"/>
      <c r="AG7355" s="359"/>
      <c r="AH7355" s="359"/>
    </row>
    <row r="7356" spans="28:34" x14ac:dyDescent="0.2">
      <c r="AB7356" s="359"/>
      <c r="AC7356" s="359"/>
      <c r="AD7356" s="359"/>
      <c r="AE7356" s="359"/>
      <c r="AF7356" s="359"/>
      <c r="AG7356" s="359"/>
      <c r="AH7356" s="359"/>
    </row>
    <row r="7357" spans="28:34" x14ac:dyDescent="0.2">
      <c r="AB7357" s="359"/>
      <c r="AC7357" s="359"/>
      <c r="AD7357" s="359"/>
      <c r="AE7357" s="359"/>
      <c r="AF7357" s="359"/>
      <c r="AG7357" s="359"/>
      <c r="AH7357" s="359"/>
    </row>
    <row r="7358" spans="28:34" x14ac:dyDescent="0.2">
      <c r="AB7358" s="359"/>
      <c r="AC7358" s="359"/>
      <c r="AD7358" s="359"/>
      <c r="AE7358" s="359"/>
      <c r="AF7358" s="359"/>
      <c r="AG7358" s="359"/>
      <c r="AH7358" s="359"/>
    </row>
    <row r="7359" spans="28:34" x14ac:dyDescent="0.2">
      <c r="AB7359" s="359"/>
      <c r="AC7359" s="359"/>
      <c r="AD7359" s="359"/>
      <c r="AE7359" s="359"/>
      <c r="AF7359" s="359"/>
      <c r="AG7359" s="359"/>
      <c r="AH7359" s="359"/>
    </row>
    <row r="7360" spans="28:34" x14ac:dyDescent="0.2">
      <c r="AB7360" s="359"/>
      <c r="AC7360" s="359"/>
      <c r="AD7360" s="359"/>
      <c r="AE7360" s="359"/>
      <c r="AF7360" s="359"/>
      <c r="AG7360" s="359"/>
      <c r="AH7360" s="359"/>
    </row>
    <row r="7361" spans="28:34" x14ac:dyDescent="0.2">
      <c r="AB7361" s="359"/>
      <c r="AC7361" s="359"/>
      <c r="AD7361" s="359"/>
      <c r="AE7361" s="359"/>
      <c r="AF7361" s="359"/>
      <c r="AG7361" s="359"/>
      <c r="AH7361" s="359"/>
    </row>
    <row r="7362" spans="28:34" x14ac:dyDescent="0.2">
      <c r="AB7362" s="359"/>
      <c r="AC7362" s="359"/>
      <c r="AD7362" s="359"/>
      <c r="AE7362" s="359"/>
      <c r="AF7362" s="359"/>
      <c r="AG7362" s="359"/>
      <c r="AH7362" s="359"/>
    </row>
    <row r="7363" spans="28:34" x14ac:dyDescent="0.2">
      <c r="AB7363" s="359"/>
      <c r="AC7363" s="359"/>
      <c r="AD7363" s="359"/>
      <c r="AE7363" s="359"/>
      <c r="AF7363" s="359"/>
      <c r="AG7363" s="359"/>
      <c r="AH7363" s="359"/>
    </row>
    <row r="7364" spans="28:34" x14ac:dyDescent="0.2">
      <c r="AB7364" s="359"/>
      <c r="AC7364" s="359"/>
      <c r="AD7364" s="359"/>
      <c r="AE7364" s="359"/>
      <c r="AF7364" s="359"/>
      <c r="AG7364" s="359"/>
      <c r="AH7364" s="359"/>
    </row>
    <row r="7365" spans="28:34" x14ac:dyDescent="0.2">
      <c r="AB7365" s="359"/>
      <c r="AC7365" s="359"/>
      <c r="AD7365" s="359"/>
      <c r="AE7365" s="359"/>
      <c r="AF7365" s="359"/>
      <c r="AG7365" s="359"/>
      <c r="AH7365" s="359"/>
    </row>
    <row r="7366" spans="28:34" x14ac:dyDescent="0.2">
      <c r="AB7366" s="359"/>
      <c r="AC7366" s="359"/>
      <c r="AD7366" s="359"/>
      <c r="AE7366" s="359"/>
      <c r="AF7366" s="359"/>
      <c r="AG7366" s="359"/>
      <c r="AH7366" s="359"/>
    </row>
    <row r="7367" spans="28:34" x14ac:dyDescent="0.2">
      <c r="AB7367" s="359"/>
      <c r="AC7367" s="359"/>
      <c r="AD7367" s="359"/>
      <c r="AE7367" s="359"/>
      <c r="AF7367" s="359"/>
      <c r="AG7367" s="359"/>
      <c r="AH7367" s="359"/>
    </row>
    <row r="7368" spans="28:34" x14ac:dyDescent="0.2">
      <c r="AB7368" s="359"/>
      <c r="AC7368" s="359"/>
      <c r="AD7368" s="359"/>
      <c r="AE7368" s="359"/>
      <c r="AF7368" s="359"/>
      <c r="AG7368" s="359"/>
      <c r="AH7368" s="359"/>
    </row>
    <row r="7369" spans="28:34" x14ac:dyDescent="0.2">
      <c r="AB7369" s="359"/>
      <c r="AC7369" s="359"/>
      <c r="AD7369" s="359"/>
      <c r="AE7369" s="359"/>
      <c r="AF7369" s="359"/>
      <c r="AG7369" s="359"/>
      <c r="AH7369" s="359"/>
    </row>
    <row r="7370" spans="28:34" x14ac:dyDescent="0.2">
      <c r="AB7370" s="359"/>
      <c r="AC7370" s="359"/>
      <c r="AD7370" s="359"/>
      <c r="AE7370" s="359"/>
      <c r="AF7370" s="359"/>
      <c r="AG7370" s="359"/>
      <c r="AH7370" s="359"/>
    </row>
    <row r="7371" spans="28:34" x14ac:dyDescent="0.2">
      <c r="AB7371" s="359"/>
      <c r="AC7371" s="359"/>
      <c r="AD7371" s="359"/>
      <c r="AE7371" s="359"/>
      <c r="AF7371" s="359"/>
      <c r="AG7371" s="359"/>
      <c r="AH7371" s="359"/>
    </row>
    <row r="7372" spans="28:34" x14ac:dyDescent="0.2">
      <c r="AB7372" s="359"/>
      <c r="AC7372" s="359"/>
      <c r="AD7372" s="359"/>
      <c r="AE7372" s="359"/>
      <c r="AF7372" s="359"/>
      <c r="AG7372" s="359"/>
      <c r="AH7372" s="359"/>
    </row>
    <row r="7373" spans="28:34" x14ac:dyDescent="0.2">
      <c r="AB7373" s="359"/>
      <c r="AC7373" s="359"/>
      <c r="AD7373" s="359"/>
      <c r="AE7373" s="359"/>
      <c r="AF7373" s="359"/>
      <c r="AG7373" s="359"/>
      <c r="AH7373" s="359"/>
    </row>
    <row r="7374" spans="28:34" x14ac:dyDescent="0.2">
      <c r="AB7374" s="359"/>
      <c r="AC7374" s="359"/>
      <c r="AD7374" s="359"/>
      <c r="AE7374" s="359"/>
      <c r="AF7374" s="359"/>
      <c r="AG7374" s="359"/>
      <c r="AH7374" s="359"/>
    </row>
    <row r="7375" spans="28:34" x14ac:dyDescent="0.2">
      <c r="AB7375" s="359"/>
      <c r="AC7375" s="359"/>
      <c r="AD7375" s="359"/>
      <c r="AE7375" s="359"/>
      <c r="AF7375" s="359"/>
      <c r="AG7375" s="359"/>
      <c r="AH7375" s="359"/>
    </row>
    <row r="7376" spans="28:34" x14ac:dyDescent="0.2">
      <c r="AB7376" s="359"/>
      <c r="AC7376" s="359"/>
      <c r="AD7376" s="359"/>
      <c r="AE7376" s="359"/>
      <c r="AF7376" s="359"/>
      <c r="AG7376" s="359"/>
      <c r="AH7376" s="359"/>
    </row>
    <row r="7377" spans="28:34" x14ac:dyDescent="0.2">
      <c r="AB7377" s="359"/>
      <c r="AC7377" s="359"/>
      <c r="AD7377" s="359"/>
      <c r="AE7377" s="359"/>
      <c r="AF7377" s="359"/>
      <c r="AG7377" s="359"/>
      <c r="AH7377" s="359"/>
    </row>
    <row r="7378" spans="28:34" x14ac:dyDescent="0.2">
      <c r="AB7378" s="359"/>
      <c r="AC7378" s="359"/>
      <c r="AD7378" s="359"/>
      <c r="AE7378" s="359"/>
      <c r="AF7378" s="359"/>
      <c r="AG7378" s="359"/>
      <c r="AH7378" s="359"/>
    </row>
    <row r="7379" spans="28:34" x14ac:dyDescent="0.2">
      <c r="AB7379" s="359"/>
      <c r="AC7379" s="359"/>
      <c r="AD7379" s="359"/>
      <c r="AE7379" s="359"/>
      <c r="AF7379" s="359"/>
      <c r="AG7379" s="359"/>
      <c r="AH7379" s="359"/>
    </row>
    <row r="7380" spans="28:34" x14ac:dyDescent="0.2">
      <c r="AB7380" s="359"/>
      <c r="AC7380" s="359"/>
      <c r="AD7380" s="359"/>
      <c r="AE7380" s="359"/>
      <c r="AF7380" s="359"/>
      <c r="AG7380" s="359"/>
      <c r="AH7380" s="359"/>
    </row>
    <row r="7381" spans="28:34" x14ac:dyDescent="0.2">
      <c r="AB7381" s="359"/>
      <c r="AC7381" s="359"/>
      <c r="AD7381" s="359"/>
      <c r="AE7381" s="359"/>
      <c r="AF7381" s="359"/>
      <c r="AG7381" s="359"/>
      <c r="AH7381" s="359"/>
    </row>
    <row r="7382" spans="28:34" x14ac:dyDescent="0.2">
      <c r="AB7382" s="359"/>
      <c r="AC7382" s="359"/>
      <c r="AD7382" s="359"/>
      <c r="AE7382" s="359"/>
      <c r="AF7382" s="359"/>
      <c r="AG7382" s="359"/>
      <c r="AH7382" s="359"/>
    </row>
    <row r="7383" spans="28:34" x14ac:dyDescent="0.2">
      <c r="AB7383" s="359"/>
      <c r="AC7383" s="359"/>
      <c r="AD7383" s="359"/>
      <c r="AE7383" s="359"/>
      <c r="AF7383" s="359"/>
      <c r="AG7383" s="359"/>
      <c r="AH7383" s="359"/>
    </row>
    <row r="7384" spans="28:34" x14ac:dyDescent="0.2">
      <c r="AB7384" s="359"/>
      <c r="AC7384" s="359"/>
      <c r="AD7384" s="359"/>
      <c r="AE7384" s="359"/>
      <c r="AF7384" s="359"/>
      <c r="AG7384" s="359"/>
      <c r="AH7384" s="359"/>
    </row>
    <row r="7385" spans="28:34" x14ac:dyDescent="0.2">
      <c r="AB7385" s="359"/>
      <c r="AC7385" s="359"/>
      <c r="AD7385" s="359"/>
      <c r="AE7385" s="359"/>
      <c r="AF7385" s="359"/>
      <c r="AG7385" s="359"/>
      <c r="AH7385" s="359"/>
    </row>
    <row r="7386" spans="28:34" x14ac:dyDescent="0.2">
      <c r="AB7386" s="359"/>
      <c r="AC7386" s="359"/>
      <c r="AD7386" s="359"/>
      <c r="AE7386" s="359"/>
      <c r="AF7386" s="359"/>
      <c r="AG7386" s="359"/>
      <c r="AH7386" s="359"/>
    </row>
    <row r="7387" spans="28:34" x14ac:dyDescent="0.2">
      <c r="AB7387" s="359"/>
      <c r="AC7387" s="359"/>
      <c r="AD7387" s="359"/>
      <c r="AE7387" s="359"/>
      <c r="AF7387" s="359"/>
      <c r="AG7387" s="359"/>
      <c r="AH7387" s="359"/>
    </row>
    <row r="7388" spans="28:34" x14ac:dyDescent="0.2">
      <c r="AB7388" s="359"/>
      <c r="AC7388" s="359"/>
      <c r="AD7388" s="359"/>
      <c r="AE7388" s="359"/>
      <c r="AF7388" s="359"/>
      <c r="AG7388" s="359"/>
      <c r="AH7388" s="359"/>
    </row>
    <row r="7389" spans="28:34" x14ac:dyDescent="0.2">
      <c r="AB7389" s="359"/>
      <c r="AC7389" s="359"/>
      <c r="AD7389" s="359"/>
      <c r="AE7389" s="359"/>
      <c r="AF7389" s="359"/>
      <c r="AG7389" s="359"/>
      <c r="AH7389" s="359"/>
    </row>
    <row r="7390" spans="28:34" x14ac:dyDescent="0.2">
      <c r="AB7390" s="359"/>
      <c r="AC7390" s="359"/>
      <c r="AD7390" s="359"/>
      <c r="AE7390" s="359"/>
      <c r="AF7390" s="359"/>
      <c r="AG7390" s="359"/>
      <c r="AH7390" s="359"/>
    </row>
    <row r="7391" spans="28:34" x14ac:dyDescent="0.2">
      <c r="AB7391" s="359"/>
      <c r="AC7391" s="359"/>
      <c r="AD7391" s="359"/>
      <c r="AE7391" s="359"/>
      <c r="AF7391" s="359"/>
      <c r="AG7391" s="359"/>
      <c r="AH7391" s="359"/>
    </row>
    <row r="7392" spans="28:34" x14ac:dyDescent="0.2">
      <c r="AB7392" s="359"/>
      <c r="AC7392" s="359"/>
      <c r="AD7392" s="359"/>
      <c r="AE7392" s="359"/>
      <c r="AF7392" s="359"/>
      <c r="AG7392" s="359"/>
      <c r="AH7392" s="359"/>
    </row>
    <row r="7393" spans="28:34" x14ac:dyDescent="0.2">
      <c r="AB7393" s="359"/>
      <c r="AC7393" s="359"/>
      <c r="AD7393" s="359"/>
      <c r="AE7393" s="359"/>
      <c r="AF7393" s="359"/>
      <c r="AG7393" s="359"/>
      <c r="AH7393" s="359"/>
    </row>
    <row r="7394" spans="28:34" x14ac:dyDescent="0.2">
      <c r="AB7394" s="359"/>
      <c r="AC7394" s="359"/>
      <c r="AD7394" s="359"/>
      <c r="AE7394" s="359"/>
      <c r="AF7394" s="359"/>
      <c r="AG7394" s="359"/>
      <c r="AH7394" s="359"/>
    </row>
    <row r="7395" spans="28:34" x14ac:dyDescent="0.2">
      <c r="AB7395" s="359"/>
      <c r="AC7395" s="359"/>
      <c r="AD7395" s="359"/>
      <c r="AE7395" s="359"/>
      <c r="AF7395" s="359"/>
      <c r="AG7395" s="359"/>
      <c r="AH7395" s="359"/>
    </row>
    <row r="7396" spans="28:34" x14ac:dyDescent="0.2">
      <c r="AB7396" s="359"/>
      <c r="AC7396" s="359"/>
      <c r="AD7396" s="359"/>
      <c r="AE7396" s="359"/>
      <c r="AF7396" s="359"/>
      <c r="AG7396" s="359"/>
      <c r="AH7396" s="359"/>
    </row>
    <row r="7397" spans="28:34" x14ac:dyDescent="0.2">
      <c r="AB7397" s="359"/>
      <c r="AC7397" s="359"/>
      <c r="AD7397" s="359"/>
      <c r="AE7397" s="359"/>
      <c r="AF7397" s="359"/>
      <c r="AG7397" s="359"/>
      <c r="AH7397" s="359"/>
    </row>
    <row r="7398" spans="28:34" x14ac:dyDescent="0.2">
      <c r="AB7398" s="359"/>
      <c r="AC7398" s="359"/>
      <c r="AD7398" s="359"/>
      <c r="AE7398" s="359"/>
      <c r="AF7398" s="359"/>
      <c r="AG7398" s="359"/>
      <c r="AH7398" s="359"/>
    </row>
    <row r="7399" spans="28:34" x14ac:dyDescent="0.2">
      <c r="AB7399" s="359"/>
      <c r="AC7399" s="359"/>
      <c r="AD7399" s="359"/>
      <c r="AE7399" s="359"/>
      <c r="AF7399" s="359"/>
      <c r="AG7399" s="359"/>
      <c r="AH7399" s="359"/>
    </row>
    <row r="7400" spans="28:34" x14ac:dyDescent="0.2">
      <c r="AB7400" s="359"/>
      <c r="AC7400" s="359"/>
      <c r="AD7400" s="359"/>
      <c r="AE7400" s="359"/>
      <c r="AF7400" s="359"/>
      <c r="AG7400" s="359"/>
      <c r="AH7400" s="359"/>
    </row>
    <row r="7401" spans="28:34" x14ac:dyDescent="0.2">
      <c r="AB7401" s="359"/>
      <c r="AC7401" s="359"/>
      <c r="AD7401" s="359"/>
      <c r="AE7401" s="359"/>
      <c r="AF7401" s="359"/>
      <c r="AG7401" s="359"/>
      <c r="AH7401" s="359"/>
    </row>
    <row r="7402" spans="28:34" x14ac:dyDescent="0.2">
      <c r="AB7402" s="359"/>
      <c r="AC7402" s="359"/>
      <c r="AD7402" s="359"/>
      <c r="AE7402" s="359"/>
      <c r="AF7402" s="359"/>
      <c r="AG7402" s="359"/>
      <c r="AH7402" s="359"/>
    </row>
    <row r="7403" spans="28:34" x14ac:dyDescent="0.2">
      <c r="AB7403" s="359"/>
      <c r="AC7403" s="359"/>
      <c r="AD7403" s="359"/>
      <c r="AE7403" s="359"/>
      <c r="AF7403" s="359"/>
      <c r="AG7403" s="359"/>
      <c r="AH7403" s="359"/>
    </row>
    <row r="7404" spans="28:34" x14ac:dyDescent="0.2">
      <c r="AB7404" s="359"/>
      <c r="AC7404" s="359"/>
      <c r="AD7404" s="359"/>
      <c r="AE7404" s="359"/>
      <c r="AF7404" s="359"/>
      <c r="AG7404" s="359"/>
      <c r="AH7404" s="359"/>
    </row>
    <row r="7405" spans="28:34" x14ac:dyDescent="0.2">
      <c r="AB7405" s="359"/>
      <c r="AC7405" s="359"/>
      <c r="AD7405" s="359"/>
      <c r="AE7405" s="359"/>
      <c r="AF7405" s="359"/>
      <c r="AG7405" s="359"/>
      <c r="AH7405" s="359"/>
    </row>
    <row r="7406" spans="28:34" x14ac:dyDescent="0.2">
      <c r="AB7406" s="359"/>
      <c r="AC7406" s="359"/>
      <c r="AD7406" s="359"/>
      <c r="AE7406" s="359"/>
      <c r="AF7406" s="359"/>
      <c r="AG7406" s="359"/>
      <c r="AH7406" s="359"/>
    </row>
    <row r="7407" spans="28:34" x14ac:dyDescent="0.2">
      <c r="AB7407" s="359"/>
      <c r="AC7407" s="359"/>
      <c r="AD7407" s="359"/>
      <c r="AE7407" s="359"/>
      <c r="AF7407" s="359"/>
      <c r="AG7407" s="359"/>
      <c r="AH7407" s="359"/>
    </row>
    <row r="7408" spans="28:34" x14ac:dyDescent="0.2">
      <c r="AB7408" s="359"/>
      <c r="AC7408" s="359"/>
      <c r="AD7408" s="359"/>
      <c r="AE7408" s="359"/>
      <c r="AF7408" s="359"/>
      <c r="AG7408" s="359"/>
      <c r="AH7408" s="359"/>
    </row>
    <row r="7409" spans="28:34" x14ac:dyDescent="0.2">
      <c r="AB7409" s="359"/>
      <c r="AC7409" s="359"/>
      <c r="AD7409" s="359"/>
      <c r="AE7409" s="359"/>
      <c r="AF7409" s="359"/>
      <c r="AG7409" s="359"/>
      <c r="AH7409" s="359"/>
    </row>
    <row r="7410" spans="28:34" x14ac:dyDescent="0.2">
      <c r="AB7410" s="359"/>
      <c r="AC7410" s="359"/>
      <c r="AD7410" s="359"/>
      <c r="AE7410" s="359"/>
      <c r="AF7410" s="359"/>
      <c r="AG7410" s="359"/>
      <c r="AH7410" s="359"/>
    </row>
    <row r="7411" spans="28:34" x14ac:dyDescent="0.2">
      <c r="AB7411" s="359"/>
      <c r="AC7411" s="359"/>
      <c r="AD7411" s="359"/>
      <c r="AE7411" s="359"/>
      <c r="AF7411" s="359"/>
      <c r="AG7411" s="359"/>
      <c r="AH7411" s="359"/>
    </row>
    <row r="7412" spans="28:34" x14ac:dyDescent="0.2">
      <c r="AB7412" s="359"/>
      <c r="AC7412" s="359"/>
      <c r="AD7412" s="359"/>
      <c r="AE7412" s="359"/>
      <c r="AF7412" s="359"/>
      <c r="AG7412" s="359"/>
      <c r="AH7412" s="359"/>
    </row>
    <row r="7413" spans="28:34" x14ac:dyDescent="0.2">
      <c r="AB7413" s="359"/>
      <c r="AC7413" s="359"/>
      <c r="AD7413" s="359"/>
      <c r="AE7413" s="359"/>
      <c r="AF7413" s="359"/>
      <c r="AG7413" s="359"/>
      <c r="AH7413" s="359"/>
    </row>
    <row r="7414" spans="28:34" x14ac:dyDescent="0.2">
      <c r="AB7414" s="359"/>
      <c r="AC7414" s="359"/>
      <c r="AD7414" s="359"/>
      <c r="AE7414" s="359"/>
      <c r="AF7414" s="359"/>
      <c r="AG7414" s="359"/>
      <c r="AH7414" s="359"/>
    </row>
    <row r="7415" spans="28:34" x14ac:dyDescent="0.2">
      <c r="AB7415" s="359"/>
      <c r="AC7415" s="359"/>
      <c r="AD7415" s="359"/>
      <c r="AE7415" s="359"/>
      <c r="AF7415" s="359"/>
      <c r="AG7415" s="359"/>
      <c r="AH7415" s="359"/>
    </row>
    <row r="7416" spans="28:34" x14ac:dyDescent="0.2">
      <c r="AB7416" s="359"/>
      <c r="AC7416" s="359"/>
      <c r="AD7416" s="359"/>
      <c r="AE7416" s="359"/>
      <c r="AF7416" s="359"/>
      <c r="AG7416" s="359"/>
      <c r="AH7416" s="359"/>
    </row>
    <row r="7417" spans="28:34" x14ac:dyDescent="0.2">
      <c r="AB7417" s="359"/>
      <c r="AC7417" s="359"/>
      <c r="AD7417" s="359"/>
      <c r="AE7417" s="359"/>
      <c r="AF7417" s="359"/>
      <c r="AG7417" s="359"/>
      <c r="AH7417" s="359"/>
    </row>
    <row r="7418" spans="28:34" x14ac:dyDescent="0.2">
      <c r="AB7418" s="359"/>
      <c r="AC7418" s="359"/>
      <c r="AD7418" s="359"/>
      <c r="AE7418" s="359"/>
      <c r="AF7418" s="359"/>
      <c r="AG7418" s="359"/>
      <c r="AH7418" s="359"/>
    </row>
    <row r="7419" spans="28:34" x14ac:dyDescent="0.2">
      <c r="AB7419" s="359"/>
      <c r="AC7419" s="359"/>
      <c r="AD7419" s="359"/>
      <c r="AE7419" s="359"/>
      <c r="AF7419" s="359"/>
      <c r="AG7419" s="359"/>
      <c r="AH7419" s="359"/>
    </row>
    <row r="7420" spans="28:34" x14ac:dyDescent="0.2">
      <c r="AB7420" s="359"/>
      <c r="AC7420" s="359"/>
      <c r="AD7420" s="359"/>
      <c r="AE7420" s="359"/>
      <c r="AF7420" s="359"/>
      <c r="AG7420" s="359"/>
      <c r="AH7420" s="359"/>
    </row>
    <row r="7421" spans="28:34" x14ac:dyDescent="0.2">
      <c r="AB7421" s="359"/>
      <c r="AC7421" s="359"/>
      <c r="AD7421" s="359"/>
      <c r="AE7421" s="359"/>
      <c r="AF7421" s="359"/>
      <c r="AG7421" s="359"/>
      <c r="AH7421" s="359"/>
    </row>
    <row r="7422" spans="28:34" x14ac:dyDescent="0.2">
      <c r="AB7422" s="359"/>
      <c r="AC7422" s="359"/>
      <c r="AD7422" s="359"/>
      <c r="AE7422" s="359"/>
      <c r="AF7422" s="359"/>
      <c r="AG7422" s="359"/>
      <c r="AH7422" s="359"/>
    </row>
    <row r="7423" spans="28:34" x14ac:dyDescent="0.2">
      <c r="AB7423" s="359"/>
      <c r="AC7423" s="359"/>
      <c r="AD7423" s="359"/>
      <c r="AE7423" s="359"/>
      <c r="AF7423" s="359"/>
      <c r="AG7423" s="359"/>
      <c r="AH7423" s="359"/>
    </row>
    <row r="7424" spans="28:34" x14ac:dyDescent="0.2">
      <c r="AB7424" s="359"/>
      <c r="AC7424" s="359"/>
      <c r="AD7424" s="359"/>
      <c r="AE7424" s="359"/>
      <c r="AF7424" s="359"/>
      <c r="AG7424" s="359"/>
      <c r="AH7424" s="359"/>
    </row>
    <row r="7425" spans="28:34" x14ac:dyDescent="0.2">
      <c r="AB7425" s="359"/>
      <c r="AC7425" s="359"/>
      <c r="AD7425" s="359"/>
      <c r="AE7425" s="359"/>
      <c r="AF7425" s="359"/>
      <c r="AG7425" s="359"/>
      <c r="AH7425" s="359"/>
    </row>
    <row r="7426" spans="28:34" x14ac:dyDescent="0.2">
      <c r="AB7426" s="359"/>
      <c r="AC7426" s="359"/>
      <c r="AD7426" s="359"/>
      <c r="AE7426" s="359"/>
      <c r="AF7426" s="359"/>
      <c r="AG7426" s="359"/>
      <c r="AH7426" s="359"/>
    </row>
    <row r="7427" spans="28:34" x14ac:dyDescent="0.2">
      <c r="AB7427" s="359"/>
      <c r="AC7427" s="359"/>
      <c r="AD7427" s="359"/>
      <c r="AE7427" s="359"/>
      <c r="AF7427" s="359"/>
      <c r="AG7427" s="359"/>
      <c r="AH7427" s="359"/>
    </row>
    <row r="7428" spans="28:34" x14ac:dyDescent="0.2">
      <c r="AB7428" s="359"/>
      <c r="AC7428" s="359"/>
      <c r="AD7428" s="359"/>
      <c r="AE7428" s="359"/>
      <c r="AF7428" s="359"/>
      <c r="AG7428" s="359"/>
      <c r="AH7428" s="359"/>
    </row>
    <row r="7429" spans="28:34" x14ac:dyDescent="0.2">
      <c r="AB7429" s="359"/>
      <c r="AC7429" s="359"/>
      <c r="AD7429" s="359"/>
      <c r="AE7429" s="359"/>
      <c r="AF7429" s="359"/>
      <c r="AG7429" s="359"/>
      <c r="AH7429" s="359"/>
    </row>
    <row r="7430" spans="28:34" x14ac:dyDescent="0.2">
      <c r="AB7430" s="359"/>
      <c r="AC7430" s="359"/>
      <c r="AD7430" s="359"/>
      <c r="AE7430" s="359"/>
      <c r="AF7430" s="359"/>
      <c r="AG7430" s="359"/>
      <c r="AH7430" s="359"/>
    </row>
    <row r="7431" spans="28:34" x14ac:dyDescent="0.2">
      <c r="AB7431" s="359"/>
      <c r="AC7431" s="359"/>
      <c r="AD7431" s="359"/>
      <c r="AE7431" s="359"/>
      <c r="AF7431" s="359"/>
      <c r="AG7431" s="359"/>
      <c r="AH7431" s="359"/>
    </row>
    <row r="7432" spans="28:34" x14ac:dyDescent="0.2">
      <c r="AB7432" s="359"/>
      <c r="AC7432" s="359"/>
      <c r="AD7432" s="359"/>
      <c r="AE7432" s="359"/>
      <c r="AF7432" s="359"/>
      <c r="AG7432" s="359"/>
      <c r="AH7432" s="359"/>
    </row>
    <row r="7433" spans="28:34" x14ac:dyDescent="0.2">
      <c r="AB7433" s="359"/>
      <c r="AC7433" s="359"/>
      <c r="AD7433" s="359"/>
      <c r="AE7433" s="359"/>
      <c r="AF7433" s="359"/>
      <c r="AG7433" s="359"/>
      <c r="AH7433" s="359"/>
    </row>
    <row r="7434" spans="28:34" x14ac:dyDescent="0.2">
      <c r="AB7434" s="359"/>
      <c r="AC7434" s="359"/>
      <c r="AD7434" s="359"/>
      <c r="AE7434" s="359"/>
      <c r="AF7434" s="359"/>
      <c r="AG7434" s="359"/>
      <c r="AH7434" s="359"/>
    </row>
    <row r="7435" spans="28:34" x14ac:dyDescent="0.2">
      <c r="AB7435" s="359"/>
      <c r="AC7435" s="359"/>
      <c r="AD7435" s="359"/>
      <c r="AE7435" s="359"/>
      <c r="AF7435" s="359"/>
      <c r="AG7435" s="359"/>
      <c r="AH7435" s="359"/>
    </row>
    <row r="7436" spans="28:34" x14ac:dyDescent="0.2">
      <c r="AB7436" s="359"/>
      <c r="AC7436" s="359"/>
      <c r="AD7436" s="359"/>
      <c r="AE7436" s="359"/>
      <c r="AF7436" s="359"/>
      <c r="AG7436" s="359"/>
      <c r="AH7436" s="359"/>
    </row>
    <row r="7437" spans="28:34" x14ac:dyDescent="0.2">
      <c r="AB7437" s="359"/>
      <c r="AC7437" s="359"/>
      <c r="AD7437" s="359"/>
      <c r="AE7437" s="359"/>
      <c r="AF7437" s="359"/>
      <c r="AG7437" s="359"/>
      <c r="AH7437" s="359"/>
    </row>
    <row r="7438" spans="28:34" x14ac:dyDescent="0.2">
      <c r="AB7438" s="359"/>
      <c r="AC7438" s="359"/>
      <c r="AD7438" s="359"/>
      <c r="AE7438" s="359"/>
      <c r="AF7438" s="359"/>
      <c r="AG7438" s="359"/>
      <c r="AH7438" s="359"/>
    </row>
    <row r="7439" spans="28:34" x14ac:dyDescent="0.2">
      <c r="AB7439" s="359"/>
      <c r="AC7439" s="359"/>
      <c r="AD7439" s="359"/>
      <c r="AE7439" s="359"/>
      <c r="AF7439" s="359"/>
      <c r="AG7439" s="359"/>
      <c r="AH7439" s="359"/>
    </row>
    <row r="7440" spans="28:34" x14ac:dyDescent="0.2">
      <c r="AB7440" s="359"/>
      <c r="AC7440" s="359"/>
      <c r="AD7440" s="359"/>
      <c r="AE7440" s="359"/>
      <c r="AF7440" s="359"/>
      <c r="AG7440" s="359"/>
      <c r="AH7440" s="359"/>
    </row>
    <row r="7441" spans="28:34" x14ac:dyDescent="0.2">
      <c r="AB7441" s="359"/>
      <c r="AC7441" s="359"/>
      <c r="AD7441" s="359"/>
      <c r="AE7441" s="359"/>
      <c r="AF7441" s="359"/>
      <c r="AG7441" s="359"/>
      <c r="AH7441" s="359"/>
    </row>
    <row r="7442" spans="28:34" x14ac:dyDescent="0.2">
      <c r="AB7442" s="359"/>
      <c r="AC7442" s="359"/>
      <c r="AD7442" s="359"/>
      <c r="AE7442" s="359"/>
      <c r="AF7442" s="359"/>
      <c r="AG7442" s="359"/>
      <c r="AH7442" s="359"/>
    </row>
    <row r="7443" spans="28:34" x14ac:dyDescent="0.2">
      <c r="AB7443" s="359"/>
      <c r="AC7443" s="359"/>
      <c r="AD7443" s="359"/>
      <c r="AE7443" s="359"/>
      <c r="AF7443" s="359"/>
      <c r="AG7443" s="359"/>
      <c r="AH7443" s="359"/>
    </row>
    <row r="7444" spans="28:34" x14ac:dyDescent="0.2">
      <c r="AB7444" s="359"/>
      <c r="AC7444" s="359"/>
      <c r="AD7444" s="359"/>
      <c r="AE7444" s="359"/>
      <c r="AF7444" s="359"/>
      <c r="AG7444" s="359"/>
      <c r="AH7444" s="359"/>
    </row>
    <row r="7445" spans="28:34" x14ac:dyDescent="0.2">
      <c r="AB7445" s="359"/>
      <c r="AC7445" s="359"/>
      <c r="AD7445" s="359"/>
      <c r="AE7445" s="359"/>
      <c r="AF7445" s="359"/>
      <c r="AG7445" s="359"/>
      <c r="AH7445" s="359"/>
    </row>
    <row r="7446" spans="28:34" x14ac:dyDescent="0.2">
      <c r="AB7446" s="359"/>
      <c r="AC7446" s="359"/>
      <c r="AD7446" s="359"/>
      <c r="AE7446" s="359"/>
      <c r="AF7446" s="359"/>
      <c r="AG7446" s="359"/>
      <c r="AH7446" s="359"/>
    </row>
    <row r="7447" spans="28:34" x14ac:dyDescent="0.2">
      <c r="AB7447" s="359"/>
      <c r="AC7447" s="359"/>
      <c r="AD7447" s="359"/>
      <c r="AE7447" s="359"/>
      <c r="AF7447" s="359"/>
      <c r="AG7447" s="359"/>
      <c r="AH7447" s="359"/>
    </row>
    <row r="7448" spans="28:34" x14ac:dyDescent="0.2">
      <c r="AB7448" s="359"/>
      <c r="AC7448" s="359"/>
      <c r="AD7448" s="359"/>
      <c r="AE7448" s="359"/>
      <c r="AF7448" s="359"/>
      <c r="AG7448" s="359"/>
      <c r="AH7448" s="359"/>
    </row>
    <row r="7449" spans="28:34" x14ac:dyDescent="0.2">
      <c r="AB7449" s="359"/>
      <c r="AC7449" s="359"/>
      <c r="AD7449" s="359"/>
      <c r="AE7449" s="359"/>
      <c r="AF7449" s="359"/>
      <c r="AG7449" s="359"/>
      <c r="AH7449" s="359"/>
    </row>
    <row r="7450" spans="28:34" x14ac:dyDescent="0.2">
      <c r="AB7450" s="359"/>
      <c r="AC7450" s="359"/>
      <c r="AD7450" s="359"/>
      <c r="AE7450" s="359"/>
      <c r="AF7450" s="359"/>
      <c r="AG7450" s="359"/>
      <c r="AH7450" s="359"/>
    </row>
    <row r="7451" spans="28:34" x14ac:dyDescent="0.2">
      <c r="AB7451" s="359"/>
      <c r="AC7451" s="359"/>
      <c r="AD7451" s="359"/>
      <c r="AE7451" s="359"/>
      <c r="AF7451" s="359"/>
      <c r="AG7451" s="359"/>
      <c r="AH7451" s="359"/>
    </row>
    <row r="7452" spans="28:34" x14ac:dyDescent="0.2">
      <c r="AB7452" s="359"/>
      <c r="AC7452" s="359"/>
      <c r="AD7452" s="359"/>
      <c r="AE7452" s="359"/>
      <c r="AF7452" s="359"/>
      <c r="AG7452" s="359"/>
      <c r="AH7452" s="359"/>
    </row>
    <row r="7453" spans="28:34" x14ac:dyDescent="0.2">
      <c r="AB7453" s="359"/>
      <c r="AC7453" s="359"/>
      <c r="AD7453" s="359"/>
      <c r="AE7453" s="359"/>
      <c r="AF7453" s="359"/>
      <c r="AG7453" s="359"/>
      <c r="AH7453" s="359"/>
    </row>
    <row r="7454" spans="28:34" x14ac:dyDescent="0.2">
      <c r="AB7454" s="359"/>
      <c r="AC7454" s="359"/>
      <c r="AD7454" s="359"/>
      <c r="AE7454" s="359"/>
      <c r="AF7454" s="359"/>
      <c r="AG7454" s="359"/>
      <c r="AH7454" s="359"/>
    </row>
    <row r="7455" spans="28:34" x14ac:dyDescent="0.2">
      <c r="AB7455" s="359"/>
      <c r="AC7455" s="359"/>
      <c r="AD7455" s="359"/>
      <c r="AE7455" s="359"/>
      <c r="AF7455" s="359"/>
      <c r="AG7455" s="359"/>
      <c r="AH7455" s="359"/>
    </row>
    <row r="7456" spans="28:34" x14ac:dyDescent="0.2">
      <c r="AB7456" s="359"/>
      <c r="AC7456" s="359"/>
      <c r="AD7456" s="359"/>
      <c r="AE7456" s="359"/>
      <c r="AF7456" s="359"/>
      <c r="AG7456" s="359"/>
      <c r="AH7456" s="359"/>
    </row>
    <row r="7457" spans="28:34" x14ac:dyDescent="0.2">
      <c r="AB7457" s="359"/>
      <c r="AC7457" s="359"/>
      <c r="AD7457" s="359"/>
      <c r="AE7457" s="359"/>
      <c r="AF7457" s="359"/>
      <c r="AG7457" s="359"/>
      <c r="AH7457" s="359"/>
    </row>
    <row r="7458" spans="28:34" x14ac:dyDescent="0.2">
      <c r="AB7458" s="359"/>
      <c r="AC7458" s="359"/>
      <c r="AD7458" s="359"/>
      <c r="AE7458" s="359"/>
      <c r="AF7458" s="359"/>
      <c r="AG7458" s="359"/>
      <c r="AH7458" s="359"/>
    </row>
    <row r="7459" spans="28:34" x14ac:dyDescent="0.2">
      <c r="AB7459" s="359"/>
      <c r="AC7459" s="359"/>
      <c r="AD7459" s="359"/>
      <c r="AE7459" s="359"/>
      <c r="AF7459" s="359"/>
      <c r="AG7459" s="359"/>
      <c r="AH7459" s="359"/>
    </row>
    <row r="7460" spans="28:34" x14ac:dyDescent="0.2">
      <c r="AB7460" s="359"/>
      <c r="AC7460" s="359"/>
      <c r="AD7460" s="359"/>
      <c r="AE7460" s="359"/>
      <c r="AF7460" s="359"/>
      <c r="AG7460" s="359"/>
      <c r="AH7460" s="359"/>
    </row>
    <row r="7461" spans="28:34" x14ac:dyDescent="0.2">
      <c r="AB7461" s="359"/>
      <c r="AC7461" s="359"/>
      <c r="AD7461" s="359"/>
      <c r="AE7461" s="359"/>
      <c r="AF7461" s="359"/>
      <c r="AG7461" s="359"/>
      <c r="AH7461" s="359"/>
    </row>
    <row r="7462" spans="28:34" x14ac:dyDescent="0.2">
      <c r="AB7462" s="359"/>
      <c r="AC7462" s="359"/>
      <c r="AD7462" s="359"/>
      <c r="AE7462" s="359"/>
      <c r="AF7462" s="359"/>
      <c r="AG7462" s="359"/>
      <c r="AH7462" s="359"/>
    </row>
    <row r="7463" spans="28:34" x14ac:dyDescent="0.2">
      <c r="AB7463" s="359"/>
      <c r="AC7463" s="359"/>
      <c r="AD7463" s="359"/>
      <c r="AE7463" s="359"/>
      <c r="AF7463" s="359"/>
      <c r="AG7463" s="359"/>
      <c r="AH7463" s="359"/>
    </row>
    <row r="7464" spans="28:34" x14ac:dyDescent="0.2">
      <c r="AB7464" s="359"/>
      <c r="AC7464" s="359"/>
      <c r="AD7464" s="359"/>
      <c r="AE7464" s="359"/>
      <c r="AF7464" s="359"/>
      <c r="AG7464" s="359"/>
      <c r="AH7464" s="359"/>
    </row>
    <row r="7465" spans="28:34" x14ac:dyDescent="0.2">
      <c r="AB7465" s="359"/>
      <c r="AC7465" s="359"/>
      <c r="AD7465" s="359"/>
      <c r="AE7465" s="359"/>
      <c r="AF7465" s="359"/>
      <c r="AG7465" s="359"/>
      <c r="AH7465" s="359"/>
    </row>
    <row r="7466" spans="28:34" x14ac:dyDescent="0.2">
      <c r="AB7466" s="359"/>
      <c r="AC7466" s="359"/>
      <c r="AD7466" s="359"/>
      <c r="AE7466" s="359"/>
      <c r="AF7466" s="359"/>
      <c r="AG7466" s="359"/>
      <c r="AH7466" s="359"/>
    </row>
    <row r="7467" spans="28:34" x14ac:dyDescent="0.2">
      <c r="AB7467" s="359"/>
      <c r="AC7467" s="359"/>
      <c r="AD7467" s="359"/>
      <c r="AE7467" s="359"/>
      <c r="AF7467" s="359"/>
      <c r="AG7467" s="359"/>
      <c r="AH7467" s="359"/>
    </row>
    <row r="7468" spans="28:34" x14ac:dyDescent="0.2">
      <c r="AB7468" s="359"/>
      <c r="AC7468" s="359"/>
      <c r="AD7468" s="359"/>
      <c r="AE7468" s="359"/>
      <c r="AF7468" s="359"/>
      <c r="AG7468" s="359"/>
      <c r="AH7468" s="359"/>
    </row>
    <row r="7469" spans="28:34" x14ac:dyDescent="0.2">
      <c r="AB7469" s="359"/>
      <c r="AC7469" s="359"/>
      <c r="AD7469" s="359"/>
      <c r="AE7469" s="359"/>
      <c r="AF7469" s="359"/>
      <c r="AG7469" s="359"/>
      <c r="AH7469" s="359"/>
    </row>
    <row r="7470" spans="28:34" x14ac:dyDescent="0.2">
      <c r="AB7470" s="359"/>
      <c r="AC7470" s="359"/>
      <c r="AD7470" s="359"/>
      <c r="AE7470" s="359"/>
      <c r="AF7470" s="359"/>
      <c r="AG7470" s="359"/>
      <c r="AH7470" s="359"/>
    </row>
    <row r="7471" spans="28:34" x14ac:dyDescent="0.2">
      <c r="AB7471" s="359"/>
      <c r="AC7471" s="359"/>
      <c r="AD7471" s="359"/>
      <c r="AE7471" s="359"/>
      <c r="AF7471" s="359"/>
      <c r="AG7471" s="359"/>
      <c r="AH7471" s="359"/>
    </row>
    <row r="7472" spans="28:34" x14ac:dyDescent="0.2">
      <c r="AB7472" s="359"/>
      <c r="AC7472" s="359"/>
      <c r="AD7472" s="359"/>
      <c r="AE7472" s="359"/>
      <c r="AF7472" s="359"/>
      <c r="AG7472" s="359"/>
      <c r="AH7472" s="359"/>
    </row>
    <row r="7473" spans="28:34" x14ac:dyDescent="0.2">
      <c r="AB7473" s="359"/>
      <c r="AC7473" s="359"/>
      <c r="AD7473" s="359"/>
      <c r="AE7473" s="359"/>
      <c r="AF7473" s="359"/>
      <c r="AG7473" s="359"/>
      <c r="AH7473" s="359"/>
    </row>
    <row r="7474" spans="28:34" x14ac:dyDescent="0.2">
      <c r="AB7474" s="359"/>
      <c r="AC7474" s="359"/>
      <c r="AD7474" s="359"/>
      <c r="AE7474" s="359"/>
      <c r="AF7474" s="359"/>
      <c r="AG7474" s="359"/>
      <c r="AH7474" s="359"/>
    </row>
    <row r="7475" spans="28:34" x14ac:dyDescent="0.2">
      <c r="AB7475" s="359"/>
      <c r="AC7475" s="359"/>
      <c r="AD7475" s="359"/>
      <c r="AE7475" s="359"/>
      <c r="AF7475" s="359"/>
      <c r="AG7475" s="359"/>
      <c r="AH7475" s="359"/>
    </row>
    <row r="7476" spans="28:34" x14ac:dyDescent="0.2">
      <c r="AB7476" s="359"/>
      <c r="AC7476" s="359"/>
      <c r="AD7476" s="359"/>
      <c r="AE7476" s="359"/>
      <c r="AF7476" s="359"/>
      <c r="AG7476" s="359"/>
      <c r="AH7476" s="359"/>
    </row>
    <row r="7477" spans="28:34" x14ac:dyDescent="0.2">
      <c r="AB7477" s="359"/>
      <c r="AC7477" s="359"/>
      <c r="AD7477" s="359"/>
      <c r="AE7477" s="359"/>
      <c r="AF7477" s="359"/>
      <c r="AG7477" s="359"/>
      <c r="AH7477" s="359"/>
    </row>
    <row r="7478" spans="28:34" x14ac:dyDescent="0.2">
      <c r="AB7478" s="359"/>
      <c r="AC7478" s="359"/>
      <c r="AD7478" s="359"/>
      <c r="AE7478" s="359"/>
      <c r="AF7478" s="359"/>
      <c r="AG7478" s="359"/>
      <c r="AH7478" s="359"/>
    </row>
    <row r="7479" spans="28:34" x14ac:dyDescent="0.2">
      <c r="AB7479" s="359"/>
      <c r="AC7479" s="359"/>
      <c r="AD7479" s="359"/>
      <c r="AE7479" s="359"/>
      <c r="AF7479" s="359"/>
      <c r="AG7479" s="359"/>
      <c r="AH7479" s="359"/>
    </row>
    <row r="7480" spans="28:34" x14ac:dyDescent="0.2">
      <c r="AB7480" s="359"/>
      <c r="AC7480" s="359"/>
      <c r="AD7480" s="359"/>
      <c r="AE7480" s="359"/>
      <c r="AF7480" s="359"/>
      <c r="AG7480" s="359"/>
      <c r="AH7480" s="359"/>
    </row>
    <row r="7481" spans="28:34" x14ac:dyDescent="0.2">
      <c r="AB7481" s="359"/>
      <c r="AC7481" s="359"/>
      <c r="AD7481" s="359"/>
      <c r="AE7481" s="359"/>
      <c r="AF7481" s="359"/>
      <c r="AG7481" s="359"/>
      <c r="AH7481" s="359"/>
    </row>
    <row r="7482" spans="28:34" x14ac:dyDescent="0.2">
      <c r="AB7482" s="359"/>
      <c r="AC7482" s="359"/>
      <c r="AD7482" s="359"/>
      <c r="AE7482" s="359"/>
      <c r="AF7482" s="359"/>
      <c r="AG7482" s="359"/>
      <c r="AH7482" s="359"/>
    </row>
    <row r="7483" spans="28:34" x14ac:dyDescent="0.2">
      <c r="AB7483" s="359"/>
      <c r="AC7483" s="359"/>
      <c r="AD7483" s="359"/>
      <c r="AE7483" s="359"/>
      <c r="AF7483" s="359"/>
      <c r="AG7483" s="359"/>
      <c r="AH7483" s="359"/>
    </row>
    <row r="7484" spans="28:34" x14ac:dyDescent="0.2">
      <c r="AB7484" s="359"/>
      <c r="AC7484" s="359"/>
      <c r="AD7484" s="359"/>
      <c r="AE7484" s="359"/>
      <c r="AF7484" s="359"/>
      <c r="AG7484" s="359"/>
      <c r="AH7484" s="359"/>
    </row>
    <row r="7485" spans="28:34" x14ac:dyDescent="0.2">
      <c r="AB7485" s="359"/>
      <c r="AC7485" s="359"/>
      <c r="AD7485" s="359"/>
      <c r="AE7485" s="359"/>
      <c r="AF7485" s="359"/>
      <c r="AG7485" s="359"/>
      <c r="AH7485" s="359"/>
    </row>
    <row r="7486" spans="28:34" x14ac:dyDescent="0.2">
      <c r="AB7486" s="359"/>
      <c r="AC7486" s="359"/>
      <c r="AD7486" s="359"/>
      <c r="AE7486" s="359"/>
      <c r="AF7486" s="359"/>
      <c r="AG7486" s="359"/>
      <c r="AH7486" s="359"/>
    </row>
    <row r="7487" spans="28:34" x14ac:dyDescent="0.2">
      <c r="AB7487" s="359"/>
      <c r="AC7487" s="359"/>
      <c r="AD7487" s="359"/>
      <c r="AE7487" s="359"/>
      <c r="AF7487" s="359"/>
      <c r="AG7487" s="359"/>
      <c r="AH7487" s="359"/>
    </row>
    <row r="7488" spans="28:34" x14ac:dyDescent="0.2">
      <c r="AB7488" s="359"/>
      <c r="AC7488" s="359"/>
      <c r="AD7488" s="359"/>
      <c r="AE7488" s="359"/>
      <c r="AF7488" s="359"/>
      <c r="AG7488" s="359"/>
      <c r="AH7488" s="359"/>
    </row>
    <row r="7489" spans="28:34" x14ac:dyDescent="0.2">
      <c r="AB7489" s="359"/>
      <c r="AC7489" s="359"/>
      <c r="AD7489" s="359"/>
      <c r="AE7489" s="359"/>
      <c r="AF7489" s="359"/>
      <c r="AG7489" s="359"/>
      <c r="AH7489" s="359"/>
    </row>
    <row r="7490" spans="28:34" x14ac:dyDescent="0.2">
      <c r="AB7490" s="359"/>
      <c r="AC7490" s="359"/>
      <c r="AD7490" s="359"/>
      <c r="AE7490" s="359"/>
      <c r="AF7490" s="359"/>
      <c r="AG7490" s="359"/>
      <c r="AH7490" s="359"/>
    </row>
    <row r="7491" spans="28:34" x14ac:dyDescent="0.2">
      <c r="AB7491" s="359"/>
      <c r="AC7491" s="359"/>
      <c r="AD7491" s="359"/>
      <c r="AE7491" s="359"/>
      <c r="AF7491" s="359"/>
      <c r="AG7491" s="359"/>
      <c r="AH7491" s="359"/>
    </row>
    <row r="7492" spans="28:34" x14ac:dyDescent="0.2">
      <c r="AB7492" s="359"/>
      <c r="AC7492" s="359"/>
      <c r="AD7492" s="359"/>
      <c r="AE7492" s="359"/>
      <c r="AF7492" s="359"/>
      <c r="AG7492" s="359"/>
      <c r="AH7492" s="359"/>
    </row>
    <row r="7493" spans="28:34" x14ac:dyDescent="0.2">
      <c r="AB7493" s="359"/>
      <c r="AC7493" s="359"/>
      <c r="AD7493" s="359"/>
      <c r="AE7493" s="359"/>
      <c r="AF7493" s="359"/>
      <c r="AG7493" s="359"/>
      <c r="AH7493" s="359"/>
    </row>
    <row r="7494" spans="28:34" x14ac:dyDescent="0.2">
      <c r="AB7494" s="359"/>
      <c r="AC7494" s="359"/>
      <c r="AD7494" s="359"/>
      <c r="AE7494" s="359"/>
      <c r="AF7494" s="359"/>
      <c r="AG7494" s="359"/>
      <c r="AH7494" s="359"/>
    </row>
    <row r="7495" spans="28:34" x14ac:dyDescent="0.2">
      <c r="AB7495" s="359"/>
      <c r="AC7495" s="359"/>
      <c r="AD7495" s="359"/>
      <c r="AE7495" s="359"/>
      <c r="AF7495" s="359"/>
      <c r="AG7495" s="359"/>
      <c r="AH7495" s="359"/>
    </row>
    <row r="7496" spans="28:34" x14ac:dyDescent="0.2">
      <c r="AB7496" s="359"/>
      <c r="AC7496" s="359"/>
      <c r="AD7496" s="359"/>
      <c r="AE7496" s="359"/>
      <c r="AF7496" s="359"/>
      <c r="AG7496" s="359"/>
      <c r="AH7496" s="359"/>
    </row>
    <row r="7497" spans="28:34" x14ac:dyDescent="0.2">
      <c r="AB7497" s="359"/>
      <c r="AC7497" s="359"/>
      <c r="AD7497" s="359"/>
      <c r="AE7497" s="359"/>
      <c r="AF7497" s="359"/>
      <c r="AG7497" s="359"/>
      <c r="AH7497" s="359"/>
    </row>
    <row r="7498" spans="28:34" x14ac:dyDescent="0.2">
      <c r="AB7498" s="359"/>
      <c r="AC7498" s="359"/>
      <c r="AD7498" s="359"/>
      <c r="AE7498" s="359"/>
      <c r="AF7498" s="359"/>
      <c r="AG7498" s="359"/>
      <c r="AH7498" s="359"/>
    </row>
    <row r="7499" spans="28:34" x14ac:dyDescent="0.2">
      <c r="AB7499" s="359"/>
      <c r="AC7499" s="359"/>
      <c r="AD7499" s="359"/>
      <c r="AE7499" s="359"/>
      <c r="AF7499" s="359"/>
      <c r="AG7499" s="359"/>
      <c r="AH7499" s="359"/>
    </row>
    <row r="7500" spans="28:34" x14ac:dyDescent="0.2">
      <c r="AB7500" s="359"/>
      <c r="AC7500" s="359"/>
      <c r="AD7500" s="359"/>
      <c r="AE7500" s="359"/>
      <c r="AF7500" s="359"/>
      <c r="AG7500" s="359"/>
      <c r="AH7500" s="359"/>
    </row>
    <row r="7501" spans="28:34" x14ac:dyDescent="0.2">
      <c r="AB7501" s="359"/>
      <c r="AC7501" s="359"/>
      <c r="AD7501" s="359"/>
      <c r="AE7501" s="359"/>
      <c r="AF7501" s="359"/>
      <c r="AG7501" s="359"/>
      <c r="AH7501" s="359"/>
    </row>
    <row r="7502" spans="28:34" x14ac:dyDescent="0.2">
      <c r="AB7502" s="359"/>
      <c r="AC7502" s="359"/>
      <c r="AD7502" s="359"/>
      <c r="AE7502" s="359"/>
      <c r="AF7502" s="359"/>
      <c r="AG7502" s="359"/>
      <c r="AH7502" s="359"/>
    </row>
    <row r="7503" spans="28:34" x14ac:dyDescent="0.2">
      <c r="AB7503" s="359"/>
      <c r="AC7503" s="359"/>
      <c r="AD7503" s="359"/>
      <c r="AE7503" s="359"/>
      <c r="AF7503" s="359"/>
      <c r="AG7503" s="359"/>
      <c r="AH7503" s="359"/>
    </row>
    <row r="7504" spans="28:34" x14ac:dyDescent="0.2">
      <c r="AB7504" s="359"/>
      <c r="AC7504" s="359"/>
      <c r="AD7504" s="359"/>
      <c r="AE7504" s="359"/>
      <c r="AF7504" s="359"/>
      <c r="AG7504" s="359"/>
      <c r="AH7504" s="359"/>
    </row>
    <row r="7505" spans="28:34" x14ac:dyDescent="0.2">
      <c r="AB7505" s="359"/>
      <c r="AC7505" s="359"/>
      <c r="AD7505" s="359"/>
      <c r="AE7505" s="359"/>
      <c r="AF7505" s="359"/>
      <c r="AG7505" s="359"/>
      <c r="AH7505" s="359"/>
    </row>
    <row r="7506" spans="28:34" x14ac:dyDescent="0.2">
      <c r="AB7506" s="359"/>
      <c r="AC7506" s="359"/>
      <c r="AD7506" s="359"/>
      <c r="AE7506" s="359"/>
      <c r="AF7506" s="359"/>
      <c r="AG7506" s="359"/>
      <c r="AH7506" s="359"/>
    </row>
    <row r="7507" spans="28:34" x14ac:dyDescent="0.2">
      <c r="AB7507" s="359"/>
      <c r="AC7507" s="359"/>
      <c r="AD7507" s="359"/>
      <c r="AE7507" s="359"/>
      <c r="AF7507" s="359"/>
      <c r="AG7507" s="359"/>
      <c r="AH7507" s="359"/>
    </row>
    <row r="7508" spans="28:34" x14ac:dyDescent="0.2">
      <c r="AB7508" s="359"/>
      <c r="AC7508" s="359"/>
      <c r="AD7508" s="359"/>
      <c r="AE7508" s="359"/>
      <c r="AF7508" s="359"/>
      <c r="AG7508" s="359"/>
      <c r="AH7508" s="359"/>
    </row>
    <row r="7509" spans="28:34" x14ac:dyDescent="0.2">
      <c r="AB7509" s="359"/>
      <c r="AC7509" s="359"/>
      <c r="AD7509" s="359"/>
      <c r="AE7509" s="359"/>
      <c r="AF7509" s="359"/>
      <c r="AG7509" s="359"/>
      <c r="AH7509" s="359"/>
    </row>
    <row r="7510" spans="28:34" x14ac:dyDescent="0.2">
      <c r="AB7510" s="359"/>
      <c r="AC7510" s="359"/>
      <c r="AD7510" s="359"/>
      <c r="AE7510" s="359"/>
      <c r="AF7510" s="359"/>
      <c r="AG7510" s="359"/>
      <c r="AH7510" s="359"/>
    </row>
    <row r="7511" spans="28:34" x14ac:dyDescent="0.2">
      <c r="AB7511" s="359"/>
      <c r="AC7511" s="359"/>
      <c r="AD7511" s="359"/>
      <c r="AE7511" s="359"/>
      <c r="AF7511" s="359"/>
      <c r="AG7511" s="359"/>
      <c r="AH7511" s="359"/>
    </row>
    <row r="7512" spans="28:34" x14ac:dyDescent="0.2">
      <c r="AB7512" s="359"/>
      <c r="AC7512" s="359"/>
      <c r="AD7512" s="359"/>
      <c r="AE7512" s="359"/>
      <c r="AF7512" s="359"/>
      <c r="AG7512" s="359"/>
      <c r="AH7512" s="359"/>
    </row>
    <row r="7513" spans="28:34" x14ac:dyDescent="0.2">
      <c r="AB7513" s="359"/>
      <c r="AC7513" s="359"/>
      <c r="AD7513" s="359"/>
      <c r="AE7513" s="359"/>
      <c r="AF7513" s="359"/>
      <c r="AG7513" s="359"/>
      <c r="AH7513" s="359"/>
    </row>
    <row r="7514" spans="28:34" x14ac:dyDescent="0.2">
      <c r="AB7514" s="359"/>
      <c r="AC7514" s="359"/>
      <c r="AD7514" s="359"/>
      <c r="AE7514" s="359"/>
      <c r="AF7514" s="359"/>
      <c r="AG7514" s="359"/>
      <c r="AH7514" s="359"/>
    </row>
    <row r="7515" spans="28:34" x14ac:dyDescent="0.2">
      <c r="AB7515" s="359"/>
      <c r="AC7515" s="359"/>
      <c r="AD7515" s="359"/>
      <c r="AE7515" s="359"/>
      <c r="AF7515" s="359"/>
      <c r="AG7515" s="359"/>
      <c r="AH7515" s="359"/>
    </row>
    <row r="7516" spans="28:34" x14ac:dyDescent="0.2">
      <c r="AB7516" s="359"/>
      <c r="AC7516" s="359"/>
      <c r="AD7516" s="359"/>
      <c r="AE7516" s="359"/>
      <c r="AF7516" s="359"/>
      <c r="AG7516" s="359"/>
      <c r="AH7516" s="359"/>
    </row>
    <row r="7517" spans="28:34" x14ac:dyDescent="0.2">
      <c r="AB7517" s="359"/>
      <c r="AC7517" s="359"/>
      <c r="AD7517" s="359"/>
      <c r="AE7517" s="359"/>
      <c r="AF7517" s="359"/>
      <c r="AG7517" s="359"/>
      <c r="AH7517" s="359"/>
    </row>
    <row r="7518" spans="28:34" x14ac:dyDescent="0.2">
      <c r="AB7518" s="359"/>
      <c r="AC7518" s="359"/>
      <c r="AD7518" s="359"/>
      <c r="AE7518" s="359"/>
      <c r="AF7518" s="359"/>
      <c r="AG7518" s="359"/>
      <c r="AH7518" s="359"/>
    </row>
    <row r="7519" spans="28:34" x14ac:dyDescent="0.2">
      <c r="AB7519" s="359"/>
      <c r="AC7519" s="359"/>
      <c r="AD7519" s="359"/>
      <c r="AE7519" s="359"/>
      <c r="AF7519" s="359"/>
      <c r="AG7519" s="359"/>
      <c r="AH7519" s="359"/>
    </row>
    <row r="7520" spans="28:34" x14ac:dyDescent="0.2">
      <c r="AB7520" s="359"/>
      <c r="AC7520" s="359"/>
      <c r="AD7520" s="359"/>
      <c r="AE7520" s="359"/>
      <c r="AF7520" s="359"/>
      <c r="AG7520" s="359"/>
      <c r="AH7520" s="359"/>
    </row>
    <row r="7521" spans="28:34" x14ac:dyDescent="0.2">
      <c r="AB7521" s="359"/>
      <c r="AC7521" s="359"/>
      <c r="AD7521" s="359"/>
      <c r="AE7521" s="359"/>
      <c r="AF7521" s="359"/>
      <c r="AG7521" s="359"/>
      <c r="AH7521" s="359"/>
    </row>
    <row r="7522" spans="28:34" x14ac:dyDescent="0.2">
      <c r="AB7522" s="359"/>
      <c r="AC7522" s="359"/>
      <c r="AD7522" s="359"/>
      <c r="AE7522" s="359"/>
      <c r="AF7522" s="359"/>
      <c r="AG7522" s="359"/>
      <c r="AH7522" s="359"/>
    </row>
    <row r="7523" spans="28:34" x14ac:dyDescent="0.2">
      <c r="AB7523" s="359"/>
      <c r="AC7523" s="359"/>
      <c r="AD7523" s="359"/>
      <c r="AE7523" s="359"/>
      <c r="AF7523" s="359"/>
      <c r="AG7523" s="359"/>
      <c r="AH7523" s="359"/>
    </row>
    <row r="7524" spans="28:34" x14ac:dyDescent="0.2">
      <c r="AB7524" s="359"/>
      <c r="AC7524" s="359"/>
      <c r="AD7524" s="359"/>
      <c r="AE7524" s="359"/>
      <c r="AF7524" s="359"/>
      <c r="AG7524" s="359"/>
      <c r="AH7524" s="359"/>
    </row>
    <row r="7525" spans="28:34" x14ac:dyDescent="0.2">
      <c r="AB7525" s="359"/>
      <c r="AC7525" s="359"/>
      <c r="AD7525" s="359"/>
      <c r="AE7525" s="359"/>
      <c r="AF7525" s="359"/>
      <c r="AG7525" s="359"/>
      <c r="AH7525" s="359"/>
    </row>
    <row r="7526" spans="28:34" x14ac:dyDescent="0.2">
      <c r="AB7526" s="359"/>
      <c r="AC7526" s="359"/>
      <c r="AD7526" s="359"/>
      <c r="AE7526" s="359"/>
      <c r="AF7526" s="359"/>
      <c r="AG7526" s="359"/>
      <c r="AH7526" s="359"/>
    </row>
    <row r="7527" spans="28:34" x14ac:dyDescent="0.2">
      <c r="AB7527" s="359"/>
      <c r="AC7527" s="359"/>
      <c r="AD7527" s="359"/>
      <c r="AE7527" s="359"/>
      <c r="AF7527" s="359"/>
      <c r="AG7527" s="359"/>
      <c r="AH7527" s="359"/>
    </row>
    <row r="7528" spans="28:34" x14ac:dyDescent="0.2">
      <c r="AB7528" s="359"/>
      <c r="AC7528" s="359"/>
      <c r="AD7528" s="359"/>
      <c r="AE7528" s="359"/>
      <c r="AF7528" s="359"/>
      <c r="AG7528" s="359"/>
      <c r="AH7528" s="359"/>
    </row>
    <row r="7529" spans="28:34" x14ac:dyDescent="0.2">
      <c r="AB7529" s="359"/>
      <c r="AC7529" s="359"/>
      <c r="AD7529" s="359"/>
      <c r="AE7529" s="359"/>
      <c r="AF7529" s="359"/>
      <c r="AG7529" s="359"/>
      <c r="AH7529" s="359"/>
    </row>
    <row r="7530" spans="28:34" x14ac:dyDescent="0.2">
      <c r="AB7530" s="359"/>
      <c r="AC7530" s="359"/>
      <c r="AD7530" s="359"/>
      <c r="AE7530" s="359"/>
      <c r="AF7530" s="359"/>
      <c r="AG7530" s="359"/>
      <c r="AH7530" s="359"/>
    </row>
    <row r="7531" spans="28:34" x14ac:dyDescent="0.2">
      <c r="AB7531" s="359"/>
      <c r="AC7531" s="359"/>
      <c r="AD7531" s="359"/>
      <c r="AE7531" s="359"/>
      <c r="AF7531" s="359"/>
      <c r="AG7531" s="359"/>
      <c r="AH7531" s="359"/>
    </row>
    <row r="7532" spans="28:34" x14ac:dyDescent="0.2">
      <c r="AB7532" s="359"/>
      <c r="AC7532" s="359"/>
      <c r="AD7532" s="359"/>
      <c r="AE7532" s="359"/>
      <c r="AF7532" s="359"/>
      <c r="AG7532" s="359"/>
      <c r="AH7532" s="359"/>
    </row>
    <row r="7533" spans="28:34" x14ac:dyDescent="0.2">
      <c r="AB7533" s="359"/>
      <c r="AC7533" s="359"/>
      <c r="AD7533" s="359"/>
      <c r="AE7533" s="359"/>
      <c r="AF7533" s="359"/>
      <c r="AG7533" s="359"/>
      <c r="AH7533" s="359"/>
    </row>
    <row r="7534" spans="28:34" x14ac:dyDescent="0.2">
      <c r="AB7534" s="359"/>
      <c r="AC7534" s="359"/>
      <c r="AD7534" s="359"/>
      <c r="AE7534" s="359"/>
      <c r="AF7534" s="359"/>
      <c r="AG7534" s="359"/>
      <c r="AH7534" s="359"/>
    </row>
    <row r="7535" spans="28:34" x14ac:dyDescent="0.2">
      <c r="AB7535" s="359"/>
      <c r="AC7535" s="359"/>
      <c r="AD7535" s="359"/>
      <c r="AE7535" s="359"/>
      <c r="AF7535" s="359"/>
      <c r="AG7535" s="359"/>
      <c r="AH7535" s="359"/>
    </row>
    <row r="7536" spans="28:34" x14ac:dyDescent="0.2">
      <c r="AB7536" s="359"/>
      <c r="AC7536" s="359"/>
      <c r="AD7536" s="359"/>
      <c r="AE7536" s="359"/>
      <c r="AF7536" s="359"/>
      <c r="AG7536" s="359"/>
      <c r="AH7536" s="359"/>
    </row>
    <row r="7537" spans="28:34" x14ac:dyDescent="0.2">
      <c r="AB7537" s="359"/>
      <c r="AC7537" s="359"/>
      <c r="AD7537" s="359"/>
      <c r="AE7537" s="359"/>
      <c r="AF7537" s="359"/>
      <c r="AG7537" s="359"/>
      <c r="AH7537" s="359"/>
    </row>
    <row r="7538" spans="28:34" x14ac:dyDescent="0.2">
      <c r="AB7538" s="359"/>
      <c r="AC7538" s="359"/>
      <c r="AD7538" s="359"/>
      <c r="AE7538" s="359"/>
      <c r="AF7538" s="359"/>
      <c r="AG7538" s="359"/>
      <c r="AH7538" s="359"/>
    </row>
    <row r="7539" spans="28:34" x14ac:dyDescent="0.2">
      <c r="AB7539" s="359"/>
      <c r="AC7539" s="359"/>
      <c r="AD7539" s="359"/>
      <c r="AE7539" s="359"/>
      <c r="AF7539" s="359"/>
      <c r="AG7539" s="359"/>
      <c r="AH7539" s="359"/>
    </row>
    <row r="7540" spans="28:34" x14ac:dyDescent="0.2">
      <c r="AB7540" s="359"/>
      <c r="AC7540" s="359"/>
      <c r="AD7540" s="359"/>
      <c r="AE7540" s="359"/>
      <c r="AF7540" s="359"/>
      <c r="AG7540" s="359"/>
      <c r="AH7540" s="359"/>
    </row>
    <row r="7541" spans="28:34" x14ac:dyDescent="0.2">
      <c r="AB7541" s="359"/>
      <c r="AC7541" s="359"/>
      <c r="AD7541" s="359"/>
      <c r="AE7541" s="359"/>
      <c r="AF7541" s="359"/>
      <c r="AG7541" s="359"/>
      <c r="AH7541" s="359"/>
    </row>
    <row r="7542" spans="28:34" x14ac:dyDescent="0.2">
      <c r="AB7542" s="359"/>
      <c r="AC7542" s="359"/>
      <c r="AD7542" s="359"/>
      <c r="AE7542" s="359"/>
      <c r="AF7542" s="359"/>
      <c r="AG7542" s="359"/>
      <c r="AH7542" s="359"/>
    </row>
    <row r="7543" spans="28:34" x14ac:dyDescent="0.2">
      <c r="AB7543" s="359"/>
      <c r="AC7543" s="359"/>
      <c r="AD7543" s="359"/>
      <c r="AE7543" s="359"/>
      <c r="AF7543" s="359"/>
      <c r="AG7543" s="359"/>
      <c r="AH7543" s="359"/>
    </row>
    <row r="7544" spans="28:34" x14ac:dyDescent="0.2">
      <c r="AB7544" s="359"/>
      <c r="AC7544" s="359"/>
      <c r="AD7544" s="359"/>
      <c r="AE7544" s="359"/>
      <c r="AF7544" s="359"/>
      <c r="AG7544" s="359"/>
      <c r="AH7544" s="359"/>
    </row>
    <row r="7545" spans="28:34" x14ac:dyDescent="0.2">
      <c r="AB7545" s="359"/>
      <c r="AC7545" s="359"/>
      <c r="AD7545" s="359"/>
      <c r="AE7545" s="359"/>
      <c r="AF7545" s="359"/>
      <c r="AG7545" s="359"/>
      <c r="AH7545" s="359"/>
    </row>
    <row r="7546" spans="28:34" x14ac:dyDescent="0.2">
      <c r="AB7546" s="359"/>
      <c r="AC7546" s="359"/>
      <c r="AD7546" s="359"/>
      <c r="AE7546" s="359"/>
      <c r="AF7546" s="359"/>
      <c r="AG7546" s="359"/>
      <c r="AH7546" s="359"/>
    </row>
    <row r="7547" spans="28:34" x14ac:dyDescent="0.2">
      <c r="AB7547" s="359"/>
      <c r="AC7547" s="359"/>
      <c r="AD7547" s="359"/>
      <c r="AE7547" s="359"/>
      <c r="AF7547" s="359"/>
      <c r="AG7547" s="359"/>
      <c r="AH7547" s="359"/>
    </row>
    <row r="7548" spans="28:34" x14ac:dyDescent="0.2">
      <c r="AB7548" s="359"/>
      <c r="AC7548" s="359"/>
      <c r="AD7548" s="359"/>
      <c r="AE7548" s="359"/>
      <c r="AF7548" s="359"/>
      <c r="AG7548" s="359"/>
      <c r="AH7548" s="359"/>
    </row>
    <row r="7549" spans="28:34" x14ac:dyDescent="0.2">
      <c r="AB7549" s="359"/>
      <c r="AC7549" s="359"/>
      <c r="AD7549" s="359"/>
      <c r="AE7549" s="359"/>
      <c r="AF7549" s="359"/>
      <c r="AG7549" s="359"/>
      <c r="AH7549" s="359"/>
    </row>
    <row r="7550" spans="28:34" x14ac:dyDescent="0.2">
      <c r="AB7550" s="359"/>
      <c r="AC7550" s="359"/>
      <c r="AD7550" s="359"/>
      <c r="AE7550" s="359"/>
      <c r="AF7550" s="359"/>
      <c r="AG7550" s="359"/>
      <c r="AH7550" s="359"/>
    </row>
    <row r="7551" spans="28:34" x14ac:dyDescent="0.2">
      <c r="AB7551" s="359"/>
      <c r="AC7551" s="359"/>
      <c r="AD7551" s="359"/>
      <c r="AE7551" s="359"/>
      <c r="AF7551" s="359"/>
      <c r="AG7551" s="359"/>
      <c r="AH7551" s="359"/>
    </row>
    <row r="7552" spans="28:34" x14ac:dyDescent="0.2">
      <c r="AB7552" s="359"/>
      <c r="AC7552" s="359"/>
      <c r="AD7552" s="359"/>
      <c r="AE7552" s="359"/>
      <c r="AF7552" s="359"/>
      <c r="AG7552" s="359"/>
      <c r="AH7552" s="359"/>
    </row>
    <row r="7553" spans="28:34" x14ac:dyDescent="0.2">
      <c r="AB7553" s="359"/>
      <c r="AC7553" s="359"/>
      <c r="AD7553" s="359"/>
      <c r="AE7553" s="359"/>
      <c r="AF7553" s="359"/>
      <c r="AG7553" s="359"/>
      <c r="AH7553" s="359"/>
    </row>
    <row r="7554" spans="28:34" x14ac:dyDescent="0.2">
      <c r="AB7554" s="359"/>
      <c r="AC7554" s="359"/>
      <c r="AD7554" s="359"/>
      <c r="AE7554" s="359"/>
      <c r="AF7554" s="359"/>
      <c r="AG7554" s="359"/>
      <c r="AH7554" s="359"/>
    </row>
    <row r="7555" spans="28:34" x14ac:dyDescent="0.2">
      <c r="AB7555" s="359"/>
      <c r="AC7555" s="359"/>
      <c r="AD7555" s="359"/>
      <c r="AE7555" s="359"/>
      <c r="AF7555" s="359"/>
      <c r="AG7555" s="359"/>
      <c r="AH7555" s="359"/>
    </row>
    <row r="7556" spans="28:34" x14ac:dyDescent="0.2">
      <c r="AB7556" s="359"/>
      <c r="AC7556" s="359"/>
      <c r="AD7556" s="359"/>
      <c r="AE7556" s="359"/>
      <c r="AF7556" s="359"/>
      <c r="AG7556" s="359"/>
      <c r="AH7556" s="359"/>
    </row>
    <row r="7557" spans="28:34" x14ac:dyDescent="0.2">
      <c r="AB7557" s="359"/>
      <c r="AC7557" s="359"/>
      <c r="AD7557" s="359"/>
      <c r="AE7557" s="359"/>
      <c r="AF7557" s="359"/>
      <c r="AG7557" s="359"/>
      <c r="AH7557" s="359"/>
    </row>
    <row r="7558" spans="28:34" x14ac:dyDescent="0.2">
      <c r="AB7558" s="359"/>
      <c r="AC7558" s="359"/>
      <c r="AD7558" s="359"/>
      <c r="AE7558" s="359"/>
      <c r="AF7558" s="359"/>
      <c r="AG7558" s="359"/>
      <c r="AH7558" s="359"/>
    </row>
    <row r="7559" spans="28:34" x14ac:dyDescent="0.2">
      <c r="AB7559" s="359"/>
      <c r="AC7559" s="359"/>
      <c r="AD7559" s="359"/>
      <c r="AE7559" s="359"/>
      <c r="AF7559" s="359"/>
      <c r="AG7559" s="359"/>
      <c r="AH7559" s="359"/>
    </row>
    <row r="7560" spans="28:34" x14ac:dyDescent="0.2">
      <c r="AB7560" s="359"/>
      <c r="AC7560" s="359"/>
      <c r="AD7560" s="359"/>
      <c r="AE7560" s="359"/>
      <c r="AF7560" s="359"/>
      <c r="AG7560" s="359"/>
      <c r="AH7560" s="359"/>
    </row>
    <row r="7561" spans="28:34" x14ac:dyDescent="0.2">
      <c r="AB7561" s="359"/>
      <c r="AC7561" s="359"/>
      <c r="AD7561" s="359"/>
      <c r="AE7561" s="359"/>
      <c r="AF7561" s="359"/>
      <c r="AG7561" s="359"/>
      <c r="AH7561" s="359"/>
    </row>
    <row r="7562" spans="28:34" x14ac:dyDescent="0.2">
      <c r="AB7562" s="359"/>
      <c r="AC7562" s="359"/>
      <c r="AD7562" s="359"/>
      <c r="AE7562" s="359"/>
      <c r="AF7562" s="359"/>
      <c r="AG7562" s="359"/>
      <c r="AH7562" s="359"/>
    </row>
    <row r="7563" spans="28:34" x14ac:dyDescent="0.2">
      <c r="AB7563" s="359"/>
      <c r="AC7563" s="359"/>
      <c r="AD7563" s="359"/>
      <c r="AE7563" s="359"/>
      <c r="AF7563" s="359"/>
      <c r="AG7563" s="359"/>
      <c r="AH7563" s="359"/>
    </row>
    <row r="7564" spans="28:34" x14ac:dyDescent="0.2">
      <c r="AB7564" s="359"/>
      <c r="AC7564" s="359"/>
      <c r="AD7564" s="359"/>
      <c r="AE7564" s="359"/>
      <c r="AF7564" s="359"/>
      <c r="AG7564" s="359"/>
      <c r="AH7564" s="359"/>
    </row>
    <row r="7565" spans="28:34" x14ac:dyDescent="0.2">
      <c r="AB7565" s="359"/>
      <c r="AC7565" s="359"/>
      <c r="AD7565" s="359"/>
      <c r="AE7565" s="359"/>
      <c r="AF7565" s="359"/>
      <c r="AG7565" s="359"/>
      <c r="AH7565" s="359"/>
    </row>
    <row r="7566" spans="28:34" x14ac:dyDescent="0.2">
      <c r="AB7566" s="359"/>
      <c r="AC7566" s="359"/>
      <c r="AD7566" s="359"/>
      <c r="AE7566" s="359"/>
      <c r="AF7566" s="359"/>
      <c r="AG7566" s="359"/>
      <c r="AH7566" s="359"/>
    </row>
    <row r="7567" spans="28:34" x14ac:dyDescent="0.2">
      <c r="AB7567" s="359"/>
      <c r="AC7567" s="359"/>
      <c r="AD7567" s="359"/>
      <c r="AE7567" s="359"/>
      <c r="AF7567" s="359"/>
      <c r="AG7567" s="359"/>
      <c r="AH7567" s="359"/>
    </row>
    <row r="7568" spans="28:34" x14ac:dyDescent="0.2">
      <c r="AB7568" s="359"/>
      <c r="AC7568" s="359"/>
      <c r="AD7568" s="359"/>
      <c r="AE7568" s="359"/>
      <c r="AF7568" s="359"/>
      <c r="AG7568" s="359"/>
      <c r="AH7568" s="359"/>
    </row>
    <row r="7569" spans="28:34" x14ac:dyDescent="0.2">
      <c r="AB7569" s="359"/>
      <c r="AC7569" s="359"/>
      <c r="AD7569" s="359"/>
      <c r="AE7569" s="359"/>
      <c r="AF7569" s="359"/>
      <c r="AG7569" s="359"/>
      <c r="AH7569" s="359"/>
    </row>
    <row r="7570" spans="28:34" x14ac:dyDescent="0.2">
      <c r="AB7570" s="359"/>
      <c r="AC7570" s="359"/>
      <c r="AD7570" s="359"/>
      <c r="AE7570" s="359"/>
      <c r="AF7570" s="359"/>
      <c r="AG7570" s="359"/>
      <c r="AH7570" s="359"/>
    </row>
    <row r="7571" spans="28:34" x14ac:dyDescent="0.2">
      <c r="AB7571" s="359"/>
      <c r="AC7571" s="359"/>
      <c r="AD7571" s="359"/>
      <c r="AE7571" s="359"/>
      <c r="AF7571" s="359"/>
      <c r="AG7571" s="359"/>
      <c r="AH7571" s="359"/>
    </row>
    <row r="7572" spans="28:34" x14ac:dyDescent="0.2">
      <c r="AB7572" s="359"/>
      <c r="AC7572" s="359"/>
      <c r="AD7572" s="359"/>
      <c r="AE7572" s="359"/>
      <c r="AF7572" s="359"/>
      <c r="AG7572" s="359"/>
      <c r="AH7572" s="359"/>
    </row>
    <row r="7573" spans="28:34" x14ac:dyDescent="0.2">
      <c r="AB7573" s="359"/>
      <c r="AC7573" s="359"/>
      <c r="AD7573" s="359"/>
      <c r="AE7573" s="359"/>
      <c r="AF7573" s="359"/>
      <c r="AG7573" s="359"/>
      <c r="AH7573" s="359"/>
    </row>
    <row r="7574" spans="28:34" x14ac:dyDescent="0.2">
      <c r="AB7574" s="359"/>
      <c r="AC7574" s="359"/>
      <c r="AD7574" s="359"/>
      <c r="AE7574" s="359"/>
      <c r="AF7574" s="359"/>
      <c r="AG7574" s="359"/>
      <c r="AH7574" s="359"/>
    </row>
    <row r="7575" spans="28:34" x14ac:dyDescent="0.2">
      <c r="AB7575" s="359"/>
      <c r="AC7575" s="359"/>
      <c r="AD7575" s="359"/>
      <c r="AE7575" s="359"/>
      <c r="AF7575" s="359"/>
      <c r="AG7575" s="359"/>
      <c r="AH7575" s="359"/>
    </row>
    <row r="7576" spans="28:34" x14ac:dyDescent="0.2">
      <c r="AB7576" s="359"/>
      <c r="AC7576" s="359"/>
      <c r="AD7576" s="359"/>
      <c r="AE7576" s="359"/>
      <c r="AF7576" s="359"/>
      <c r="AG7576" s="359"/>
      <c r="AH7576" s="359"/>
    </row>
    <row r="7577" spans="28:34" x14ac:dyDescent="0.2">
      <c r="AB7577" s="359"/>
      <c r="AC7577" s="359"/>
      <c r="AD7577" s="359"/>
      <c r="AE7577" s="359"/>
      <c r="AF7577" s="359"/>
      <c r="AG7577" s="359"/>
      <c r="AH7577" s="359"/>
    </row>
    <row r="7578" spans="28:34" x14ac:dyDescent="0.2">
      <c r="AB7578" s="359"/>
      <c r="AC7578" s="359"/>
      <c r="AD7578" s="359"/>
      <c r="AE7578" s="359"/>
      <c r="AF7578" s="359"/>
      <c r="AG7578" s="359"/>
      <c r="AH7578" s="359"/>
    </row>
    <row r="7579" spans="28:34" x14ac:dyDescent="0.2">
      <c r="AB7579" s="359"/>
      <c r="AC7579" s="359"/>
      <c r="AD7579" s="359"/>
      <c r="AE7579" s="359"/>
      <c r="AF7579" s="359"/>
      <c r="AG7579" s="359"/>
      <c r="AH7579" s="359"/>
    </row>
    <row r="7580" spans="28:34" x14ac:dyDescent="0.2">
      <c r="AB7580" s="359"/>
      <c r="AC7580" s="359"/>
      <c r="AD7580" s="359"/>
      <c r="AE7580" s="359"/>
      <c r="AF7580" s="359"/>
      <c r="AG7580" s="359"/>
      <c r="AH7580" s="359"/>
    </row>
    <row r="7581" spans="28:34" x14ac:dyDescent="0.2">
      <c r="AB7581" s="359"/>
      <c r="AC7581" s="359"/>
      <c r="AD7581" s="359"/>
      <c r="AE7581" s="359"/>
      <c r="AF7581" s="359"/>
      <c r="AG7581" s="359"/>
      <c r="AH7581" s="359"/>
    </row>
    <row r="7582" spans="28:34" x14ac:dyDescent="0.2">
      <c r="AB7582" s="359"/>
      <c r="AC7582" s="359"/>
      <c r="AD7582" s="359"/>
      <c r="AE7582" s="359"/>
      <c r="AF7582" s="359"/>
      <c r="AG7582" s="359"/>
      <c r="AH7582" s="359"/>
    </row>
    <row r="7583" spans="28:34" x14ac:dyDescent="0.2">
      <c r="AB7583" s="359"/>
      <c r="AC7583" s="359"/>
      <c r="AD7583" s="359"/>
      <c r="AE7583" s="359"/>
      <c r="AF7583" s="359"/>
      <c r="AG7583" s="359"/>
      <c r="AH7583" s="359"/>
    </row>
    <row r="7584" spans="28:34" x14ac:dyDescent="0.2">
      <c r="AB7584" s="359"/>
      <c r="AC7584" s="359"/>
      <c r="AD7584" s="359"/>
      <c r="AE7584" s="359"/>
      <c r="AF7584" s="359"/>
      <c r="AG7584" s="359"/>
      <c r="AH7584" s="359"/>
    </row>
    <row r="7585" spans="28:34" x14ac:dyDescent="0.2">
      <c r="AB7585" s="359"/>
      <c r="AC7585" s="359"/>
      <c r="AD7585" s="359"/>
      <c r="AE7585" s="359"/>
      <c r="AF7585" s="359"/>
      <c r="AG7585" s="359"/>
      <c r="AH7585" s="359"/>
    </row>
    <row r="7586" spans="28:34" x14ac:dyDescent="0.2">
      <c r="AB7586" s="359"/>
      <c r="AC7586" s="359"/>
      <c r="AD7586" s="359"/>
      <c r="AE7586" s="359"/>
      <c r="AF7586" s="359"/>
      <c r="AG7586" s="359"/>
      <c r="AH7586" s="359"/>
    </row>
    <row r="7587" spans="28:34" x14ac:dyDescent="0.2">
      <c r="AB7587" s="359"/>
      <c r="AC7587" s="359"/>
      <c r="AD7587" s="359"/>
      <c r="AE7587" s="359"/>
      <c r="AF7587" s="359"/>
      <c r="AG7587" s="359"/>
      <c r="AH7587" s="359"/>
    </row>
    <row r="7588" spans="28:34" x14ac:dyDescent="0.2">
      <c r="AB7588" s="359"/>
      <c r="AC7588" s="359"/>
      <c r="AD7588" s="359"/>
      <c r="AE7588" s="359"/>
      <c r="AF7588" s="359"/>
      <c r="AG7588" s="359"/>
      <c r="AH7588" s="359"/>
    </row>
    <row r="7589" spans="28:34" x14ac:dyDescent="0.2">
      <c r="AB7589" s="359"/>
      <c r="AC7589" s="359"/>
      <c r="AD7589" s="359"/>
      <c r="AE7589" s="359"/>
      <c r="AF7589" s="359"/>
      <c r="AG7589" s="359"/>
      <c r="AH7589" s="359"/>
    </row>
    <row r="7590" spans="28:34" x14ac:dyDescent="0.2">
      <c r="AB7590" s="359"/>
      <c r="AC7590" s="359"/>
      <c r="AD7590" s="359"/>
      <c r="AE7590" s="359"/>
      <c r="AF7590" s="359"/>
      <c r="AG7590" s="359"/>
      <c r="AH7590" s="359"/>
    </row>
    <row r="7591" spans="28:34" x14ac:dyDescent="0.2">
      <c r="AB7591" s="359"/>
      <c r="AC7591" s="359"/>
      <c r="AD7591" s="359"/>
      <c r="AE7591" s="359"/>
      <c r="AF7591" s="359"/>
      <c r="AG7591" s="359"/>
      <c r="AH7591" s="359"/>
    </row>
    <row r="7592" spans="28:34" x14ac:dyDescent="0.2">
      <c r="AB7592" s="359"/>
      <c r="AC7592" s="359"/>
      <c r="AD7592" s="359"/>
      <c r="AE7592" s="359"/>
      <c r="AF7592" s="359"/>
      <c r="AG7592" s="359"/>
      <c r="AH7592" s="359"/>
    </row>
    <row r="7593" spans="28:34" x14ac:dyDescent="0.2">
      <c r="AB7593" s="359"/>
      <c r="AC7593" s="359"/>
      <c r="AD7593" s="359"/>
      <c r="AE7593" s="359"/>
      <c r="AF7593" s="359"/>
      <c r="AG7593" s="359"/>
      <c r="AH7593" s="359"/>
    </row>
    <row r="7594" spans="28:34" x14ac:dyDescent="0.2">
      <c r="AB7594" s="359"/>
      <c r="AC7594" s="359"/>
      <c r="AD7594" s="359"/>
      <c r="AE7594" s="359"/>
      <c r="AF7594" s="359"/>
      <c r="AG7594" s="359"/>
      <c r="AH7594" s="359"/>
    </row>
    <row r="7595" spans="28:34" x14ac:dyDescent="0.2">
      <c r="AB7595" s="359"/>
      <c r="AC7595" s="359"/>
      <c r="AD7595" s="359"/>
      <c r="AE7595" s="359"/>
      <c r="AF7595" s="359"/>
      <c r="AG7595" s="359"/>
      <c r="AH7595" s="359"/>
    </row>
    <row r="7596" spans="28:34" x14ac:dyDescent="0.2">
      <c r="AB7596" s="359"/>
      <c r="AC7596" s="359"/>
      <c r="AD7596" s="359"/>
      <c r="AE7596" s="359"/>
      <c r="AF7596" s="359"/>
      <c r="AG7596" s="359"/>
      <c r="AH7596" s="359"/>
    </row>
    <row r="7597" spans="28:34" x14ac:dyDescent="0.2">
      <c r="AB7597" s="359"/>
      <c r="AC7597" s="359"/>
      <c r="AD7597" s="359"/>
      <c r="AE7597" s="359"/>
      <c r="AF7597" s="359"/>
      <c r="AG7597" s="359"/>
      <c r="AH7597" s="359"/>
    </row>
    <row r="7598" spans="28:34" x14ac:dyDescent="0.2">
      <c r="AB7598" s="359"/>
      <c r="AC7598" s="359"/>
      <c r="AD7598" s="359"/>
      <c r="AE7598" s="359"/>
      <c r="AF7598" s="359"/>
      <c r="AG7598" s="359"/>
      <c r="AH7598" s="359"/>
    </row>
    <row r="7599" spans="28:34" x14ac:dyDescent="0.2">
      <c r="AB7599" s="359"/>
      <c r="AC7599" s="359"/>
      <c r="AD7599" s="359"/>
      <c r="AE7599" s="359"/>
      <c r="AF7599" s="359"/>
      <c r="AG7599" s="359"/>
      <c r="AH7599" s="359"/>
    </row>
    <row r="7600" spans="28:34" x14ac:dyDescent="0.2">
      <c r="AB7600" s="359"/>
      <c r="AC7600" s="359"/>
      <c r="AD7600" s="359"/>
      <c r="AE7600" s="359"/>
      <c r="AF7600" s="359"/>
      <c r="AG7600" s="359"/>
      <c r="AH7600" s="359"/>
    </row>
    <row r="7601" spans="28:34" x14ac:dyDescent="0.2">
      <c r="AB7601" s="359"/>
      <c r="AC7601" s="359"/>
      <c r="AD7601" s="359"/>
      <c r="AE7601" s="359"/>
      <c r="AF7601" s="359"/>
      <c r="AG7601" s="359"/>
      <c r="AH7601" s="359"/>
    </row>
    <row r="7602" spans="28:34" x14ac:dyDescent="0.2">
      <c r="AB7602" s="359"/>
      <c r="AC7602" s="359"/>
      <c r="AD7602" s="359"/>
      <c r="AE7602" s="359"/>
      <c r="AF7602" s="359"/>
      <c r="AG7602" s="359"/>
      <c r="AH7602" s="359"/>
    </row>
    <row r="7603" spans="28:34" x14ac:dyDescent="0.2">
      <c r="AB7603" s="359"/>
      <c r="AC7603" s="359"/>
      <c r="AD7603" s="359"/>
      <c r="AE7603" s="359"/>
      <c r="AF7603" s="359"/>
      <c r="AG7603" s="359"/>
      <c r="AH7603" s="359"/>
    </row>
    <row r="7604" spans="28:34" x14ac:dyDescent="0.2">
      <c r="AB7604" s="359"/>
      <c r="AC7604" s="359"/>
      <c r="AD7604" s="359"/>
      <c r="AE7604" s="359"/>
      <c r="AF7604" s="359"/>
      <c r="AG7604" s="359"/>
      <c r="AH7604" s="359"/>
    </row>
    <row r="7605" spans="28:34" x14ac:dyDescent="0.2">
      <c r="AB7605" s="359"/>
      <c r="AC7605" s="359"/>
      <c r="AD7605" s="359"/>
      <c r="AE7605" s="359"/>
      <c r="AF7605" s="359"/>
      <c r="AG7605" s="359"/>
      <c r="AH7605" s="359"/>
    </row>
    <row r="7606" spans="28:34" x14ac:dyDescent="0.2">
      <c r="AB7606" s="359"/>
      <c r="AC7606" s="359"/>
      <c r="AD7606" s="359"/>
      <c r="AE7606" s="359"/>
      <c r="AF7606" s="359"/>
      <c r="AG7606" s="359"/>
      <c r="AH7606" s="359"/>
    </row>
    <row r="7607" spans="28:34" x14ac:dyDescent="0.2">
      <c r="AB7607" s="359"/>
      <c r="AC7607" s="359"/>
      <c r="AD7607" s="359"/>
      <c r="AE7607" s="359"/>
      <c r="AF7607" s="359"/>
      <c r="AG7607" s="359"/>
      <c r="AH7607" s="359"/>
    </row>
    <row r="7608" spans="28:34" x14ac:dyDescent="0.2">
      <c r="AB7608" s="359"/>
      <c r="AC7608" s="359"/>
      <c r="AD7608" s="359"/>
      <c r="AE7608" s="359"/>
      <c r="AF7608" s="359"/>
      <c r="AG7608" s="359"/>
      <c r="AH7608" s="359"/>
    </row>
    <row r="7609" spans="28:34" x14ac:dyDescent="0.2">
      <c r="AB7609" s="359"/>
      <c r="AC7609" s="359"/>
      <c r="AD7609" s="359"/>
      <c r="AE7609" s="359"/>
      <c r="AF7609" s="359"/>
      <c r="AG7609" s="359"/>
      <c r="AH7609" s="359"/>
    </row>
    <row r="7610" spans="28:34" x14ac:dyDescent="0.2">
      <c r="AB7610" s="359"/>
      <c r="AC7610" s="359"/>
      <c r="AD7610" s="359"/>
      <c r="AE7610" s="359"/>
      <c r="AF7610" s="359"/>
      <c r="AG7610" s="359"/>
      <c r="AH7610" s="359"/>
    </row>
    <row r="7611" spans="28:34" x14ac:dyDescent="0.2">
      <c r="AB7611" s="359"/>
      <c r="AC7611" s="359"/>
      <c r="AD7611" s="359"/>
      <c r="AE7611" s="359"/>
      <c r="AF7611" s="359"/>
      <c r="AG7611" s="359"/>
      <c r="AH7611" s="359"/>
    </row>
    <row r="7612" spans="28:34" x14ac:dyDescent="0.2">
      <c r="AB7612" s="359"/>
      <c r="AC7612" s="359"/>
      <c r="AD7612" s="359"/>
      <c r="AE7612" s="359"/>
      <c r="AF7612" s="359"/>
      <c r="AG7612" s="359"/>
      <c r="AH7612" s="359"/>
    </row>
    <row r="7613" spans="28:34" x14ac:dyDescent="0.2">
      <c r="AB7613" s="359"/>
      <c r="AC7613" s="359"/>
      <c r="AD7613" s="359"/>
      <c r="AE7613" s="359"/>
      <c r="AF7613" s="359"/>
      <c r="AG7613" s="359"/>
      <c r="AH7613" s="359"/>
    </row>
    <row r="7614" spans="28:34" x14ac:dyDescent="0.2">
      <c r="AB7614" s="359"/>
      <c r="AC7614" s="359"/>
      <c r="AD7614" s="359"/>
      <c r="AE7614" s="359"/>
      <c r="AF7614" s="359"/>
      <c r="AG7614" s="359"/>
      <c r="AH7614" s="359"/>
    </row>
    <row r="7615" spans="28:34" x14ac:dyDescent="0.2">
      <c r="AB7615" s="359"/>
      <c r="AC7615" s="359"/>
      <c r="AD7615" s="359"/>
      <c r="AE7615" s="359"/>
      <c r="AF7615" s="359"/>
      <c r="AG7615" s="359"/>
      <c r="AH7615" s="359"/>
    </row>
    <row r="7616" spans="28:34" x14ac:dyDescent="0.2">
      <c r="AB7616" s="359"/>
      <c r="AC7616" s="359"/>
      <c r="AD7616" s="359"/>
      <c r="AE7616" s="359"/>
      <c r="AF7616" s="359"/>
      <c r="AG7616" s="359"/>
      <c r="AH7616" s="359"/>
    </row>
    <row r="7617" spans="28:34" x14ac:dyDescent="0.2">
      <c r="AB7617" s="359"/>
      <c r="AC7617" s="359"/>
      <c r="AD7617" s="359"/>
      <c r="AE7617" s="359"/>
      <c r="AF7617" s="359"/>
      <c r="AG7617" s="359"/>
      <c r="AH7617" s="359"/>
    </row>
    <row r="7618" spans="28:34" x14ac:dyDescent="0.2">
      <c r="AB7618" s="359"/>
      <c r="AC7618" s="359"/>
      <c r="AD7618" s="359"/>
      <c r="AE7618" s="359"/>
      <c r="AF7618" s="359"/>
      <c r="AG7618" s="359"/>
      <c r="AH7618" s="359"/>
    </row>
    <row r="7619" spans="28:34" x14ac:dyDescent="0.2">
      <c r="AB7619" s="359"/>
      <c r="AC7619" s="359"/>
      <c r="AD7619" s="359"/>
      <c r="AE7619" s="359"/>
      <c r="AF7619" s="359"/>
      <c r="AG7619" s="359"/>
      <c r="AH7619" s="359"/>
    </row>
    <row r="7620" spans="28:34" x14ac:dyDescent="0.2">
      <c r="AB7620" s="359"/>
      <c r="AC7620" s="359"/>
      <c r="AD7620" s="359"/>
      <c r="AE7620" s="359"/>
      <c r="AF7620" s="359"/>
      <c r="AG7620" s="359"/>
      <c r="AH7620" s="359"/>
    </row>
    <row r="7621" spans="28:34" x14ac:dyDescent="0.2">
      <c r="AB7621" s="359"/>
      <c r="AC7621" s="359"/>
      <c r="AD7621" s="359"/>
      <c r="AE7621" s="359"/>
      <c r="AF7621" s="359"/>
      <c r="AG7621" s="359"/>
      <c r="AH7621" s="359"/>
    </row>
    <row r="7622" spans="28:34" x14ac:dyDescent="0.2">
      <c r="AB7622" s="359"/>
      <c r="AC7622" s="359"/>
      <c r="AD7622" s="359"/>
      <c r="AE7622" s="359"/>
      <c r="AF7622" s="359"/>
      <c r="AG7622" s="359"/>
      <c r="AH7622" s="359"/>
    </row>
    <row r="7623" spans="28:34" x14ac:dyDescent="0.2">
      <c r="AB7623" s="359"/>
      <c r="AC7623" s="359"/>
      <c r="AD7623" s="359"/>
      <c r="AE7623" s="359"/>
      <c r="AF7623" s="359"/>
      <c r="AG7623" s="359"/>
      <c r="AH7623" s="359"/>
    </row>
    <row r="7624" spans="28:34" x14ac:dyDescent="0.2">
      <c r="AB7624" s="359"/>
      <c r="AC7624" s="359"/>
      <c r="AD7624" s="359"/>
      <c r="AE7624" s="359"/>
      <c r="AF7624" s="359"/>
      <c r="AG7624" s="359"/>
      <c r="AH7624" s="359"/>
    </row>
    <row r="7625" spans="28:34" x14ac:dyDescent="0.2">
      <c r="AB7625" s="359"/>
      <c r="AC7625" s="359"/>
      <c r="AD7625" s="359"/>
      <c r="AE7625" s="359"/>
      <c r="AF7625" s="359"/>
      <c r="AG7625" s="359"/>
      <c r="AH7625" s="359"/>
    </row>
    <row r="7626" spans="28:34" x14ac:dyDescent="0.2">
      <c r="AB7626" s="359"/>
      <c r="AC7626" s="359"/>
      <c r="AD7626" s="359"/>
      <c r="AE7626" s="359"/>
      <c r="AF7626" s="359"/>
      <c r="AG7626" s="359"/>
      <c r="AH7626" s="359"/>
    </row>
    <row r="7627" spans="28:34" x14ac:dyDescent="0.2">
      <c r="AB7627" s="359"/>
      <c r="AC7627" s="359"/>
      <c r="AD7627" s="359"/>
      <c r="AE7627" s="359"/>
      <c r="AF7627" s="359"/>
      <c r="AG7627" s="359"/>
      <c r="AH7627" s="359"/>
    </row>
    <row r="7628" spans="28:34" x14ac:dyDescent="0.2">
      <c r="AB7628" s="359"/>
      <c r="AC7628" s="359"/>
      <c r="AD7628" s="359"/>
      <c r="AE7628" s="359"/>
      <c r="AF7628" s="359"/>
      <c r="AG7628" s="359"/>
      <c r="AH7628" s="359"/>
    </row>
    <row r="7629" spans="28:34" x14ac:dyDescent="0.2">
      <c r="AB7629" s="359"/>
      <c r="AC7629" s="359"/>
      <c r="AD7629" s="359"/>
      <c r="AE7629" s="359"/>
      <c r="AF7629" s="359"/>
      <c r="AG7629" s="359"/>
      <c r="AH7629" s="359"/>
    </row>
    <row r="7630" spans="28:34" x14ac:dyDescent="0.2">
      <c r="AB7630" s="359"/>
      <c r="AC7630" s="359"/>
      <c r="AD7630" s="359"/>
      <c r="AE7630" s="359"/>
      <c r="AF7630" s="359"/>
      <c r="AG7630" s="359"/>
      <c r="AH7630" s="359"/>
    </row>
    <row r="7631" spans="28:34" x14ac:dyDescent="0.2">
      <c r="AB7631" s="359"/>
      <c r="AC7631" s="359"/>
      <c r="AD7631" s="359"/>
      <c r="AE7631" s="359"/>
      <c r="AF7631" s="359"/>
      <c r="AG7631" s="359"/>
      <c r="AH7631" s="359"/>
    </row>
    <row r="7632" spans="28:34" x14ac:dyDescent="0.2">
      <c r="AB7632" s="359"/>
      <c r="AC7632" s="359"/>
      <c r="AD7632" s="359"/>
      <c r="AE7632" s="359"/>
      <c r="AF7632" s="359"/>
      <c r="AG7632" s="359"/>
      <c r="AH7632" s="359"/>
    </row>
    <row r="7633" spans="28:34" x14ac:dyDescent="0.2">
      <c r="AB7633" s="359"/>
      <c r="AC7633" s="359"/>
      <c r="AD7633" s="359"/>
      <c r="AE7633" s="359"/>
      <c r="AF7633" s="359"/>
      <c r="AG7633" s="359"/>
      <c r="AH7633" s="359"/>
    </row>
    <row r="7634" spans="28:34" x14ac:dyDescent="0.2">
      <c r="AB7634" s="359"/>
      <c r="AC7634" s="359"/>
      <c r="AD7634" s="359"/>
      <c r="AE7634" s="359"/>
      <c r="AF7634" s="359"/>
      <c r="AG7634" s="359"/>
      <c r="AH7634" s="359"/>
    </row>
    <row r="7635" spans="28:34" x14ac:dyDescent="0.2">
      <c r="AB7635" s="359"/>
      <c r="AC7635" s="359"/>
      <c r="AD7635" s="359"/>
      <c r="AE7635" s="359"/>
      <c r="AF7635" s="359"/>
      <c r="AG7635" s="359"/>
      <c r="AH7635" s="359"/>
    </row>
    <row r="7636" spans="28:34" x14ac:dyDescent="0.2">
      <c r="AB7636" s="359"/>
      <c r="AC7636" s="359"/>
      <c r="AD7636" s="359"/>
      <c r="AE7636" s="359"/>
      <c r="AF7636" s="359"/>
      <c r="AG7636" s="359"/>
      <c r="AH7636" s="359"/>
    </row>
    <row r="7637" spans="28:34" x14ac:dyDescent="0.2">
      <c r="AB7637" s="359"/>
      <c r="AC7637" s="359"/>
      <c r="AD7637" s="359"/>
      <c r="AE7637" s="359"/>
      <c r="AF7637" s="359"/>
      <c r="AG7637" s="359"/>
      <c r="AH7637" s="359"/>
    </row>
    <row r="7638" spans="28:34" x14ac:dyDescent="0.2">
      <c r="AB7638" s="359"/>
      <c r="AC7638" s="359"/>
      <c r="AD7638" s="359"/>
      <c r="AE7638" s="359"/>
      <c r="AF7638" s="359"/>
      <c r="AG7638" s="359"/>
      <c r="AH7638" s="359"/>
    </row>
    <row r="7639" spans="28:34" x14ac:dyDescent="0.2">
      <c r="AB7639" s="359"/>
      <c r="AC7639" s="359"/>
      <c r="AD7639" s="359"/>
      <c r="AE7639" s="359"/>
      <c r="AF7639" s="359"/>
      <c r="AG7639" s="359"/>
      <c r="AH7639" s="359"/>
    </row>
    <row r="7640" spans="28:34" x14ac:dyDescent="0.2">
      <c r="AB7640" s="359"/>
      <c r="AC7640" s="359"/>
      <c r="AD7640" s="359"/>
      <c r="AE7640" s="359"/>
      <c r="AF7640" s="359"/>
      <c r="AG7640" s="359"/>
      <c r="AH7640" s="359"/>
    </row>
    <row r="7641" spans="28:34" x14ac:dyDescent="0.2">
      <c r="AB7641" s="359"/>
      <c r="AC7641" s="359"/>
      <c r="AD7641" s="359"/>
      <c r="AE7641" s="359"/>
      <c r="AF7641" s="359"/>
      <c r="AG7641" s="359"/>
      <c r="AH7641" s="359"/>
    </row>
    <row r="7642" spans="28:34" x14ac:dyDescent="0.2">
      <c r="AB7642" s="359"/>
      <c r="AC7642" s="359"/>
      <c r="AD7642" s="359"/>
      <c r="AE7642" s="359"/>
      <c r="AF7642" s="359"/>
      <c r="AG7642" s="359"/>
      <c r="AH7642" s="359"/>
    </row>
    <row r="7643" spans="28:34" x14ac:dyDescent="0.2">
      <c r="AB7643" s="359"/>
      <c r="AC7643" s="359"/>
      <c r="AD7643" s="359"/>
      <c r="AE7643" s="359"/>
      <c r="AF7643" s="359"/>
      <c r="AG7643" s="359"/>
      <c r="AH7643" s="359"/>
    </row>
    <row r="7644" spans="28:34" x14ac:dyDescent="0.2">
      <c r="AB7644" s="359"/>
      <c r="AC7644" s="359"/>
      <c r="AD7644" s="359"/>
      <c r="AE7644" s="359"/>
      <c r="AF7644" s="359"/>
      <c r="AG7644" s="359"/>
      <c r="AH7644" s="359"/>
    </row>
    <row r="7645" spans="28:34" x14ac:dyDescent="0.2">
      <c r="AB7645" s="359"/>
      <c r="AC7645" s="359"/>
      <c r="AD7645" s="359"/>
      <c r="AE7645" s="359"/>
      <c r="AF7645" s="359"/>
      <c r="AG7645" s="359"/>
      <c r="AH7645" s="359"/>
    </row>
    <row r="7646" spans="28:34" x14ac:dyDescent="0.2">
      <c r="AB7646" s="359"/>
      <c r="AC7646" s="359"/>
      <c r="AD7646" s="359"/>
      <c r="AE7646" s="359"/>
      <c r="AF7646" s="359"/>
      <c r="AG7646" s="359"/>
      <c r="AH7646" s="359"/>
    </row>
    <row r="7647" spans="28:34" x14ac:dyDescent="0.2">
      <c r="AB7647" s="359"/>
      <c r="AC7647" s="359"/>
      <c r="AD7647" s="359"/>
      <c r="AE7647" s="359"/>
      <c r="AF7647" s="359"/>
      <c r="AG7647" s="359"/>
      <c r="AH7647" s="359"/>
    </row>
    <row r="7648" spans="28:34" x14ac:dyDescent="0.2">
      <c r="AB7648" s="359"/>
      <c r="AC7648" s="359"/>
      <c r="AD7648" s="359"/>
      <c r="AE7648" s="359"/>
      <c r="AF7648" s="359"/>
      <c r="AG7648" s="359"/>
      <c r="AH7648" s="359"/>
    </row>
    <row r="7649" spans="28:34" x14ac:dyDescent="0.2">
      <c r="AB7649" s="359"/>
      <c r="AC7649" s="359"/>
      <c r="AD7649" s="359"/>
      <c r="AE7649" s="359"/>
      <c r="AF7649" s="359"/>
      <c r="AG7649" s="359"/>
      <c r="AH7649" s="359"/>
    </row>
    <row r="7650" spans="28:34" x14ac:dyDescent="0.2">
      <c r="AB7650" s="359"/>
      <c r="AC7650" s="359"/>
      <c r="AD7650" s="359"/>
      <c r="AE7650" s="359"/>
      <c r="AF7650" s="359"/>
      <c r="AG7650" s="359"/>
      <c r="AH7650" s="359"/>
    </row>
    <row r="7651" spans="28:34" x14ac:dyDescent="0.2">
      <c r="AB7651" s="359"/>
      <c r="AC7651" s="359"/>
      <c r="AD7651" s="359"/>
      <c r="AE7651" s="359"/>
      <c r="AF7651" s="359"/>
      <c r="AG7651" s="359"/>
      <c r="AH7651" s="359"/>
    </row>
    <row r="7652" spans="28:34" x14ac:dyDescent="0.2">
      <c r="AB7652" s="359"/>
      <c r="AC7652" s="359"/>
      <c r="AD7652" s="359"/>
      <c r="AE7652" s="359"/>
      <c r="AF7652" s="359"/>
      <c r="AG7652" s="359"/>
      <c r="AH7652" s="359"/>
    </row>
    <row r="7653" spans="28:34" x14ac:dyDescent="0.2">
      <c r="AB7653" s="359"/>
      <c r="AC7653" s="359"/>
      <c r="AD7653" s="359"/>
      <c r="AE7653" s="359"/>
      <c r="AF7653" s="359"/>
      <c r="AG7653" s="359"/>
      <c r="AH7653" s="359"/>
    </row>
    <row r="7654" spans="28:34" x14ac:dyDescent="0.2">
      <c r="AB7654" s="359"/>
      <c r="AC7654" s="359"/>
      <c r="AD7654" s="359"/>
      <c r="AE7654" s="359"/>
      <c r="AF7654" s="359"/>
      <c r="AG7654" s="359"/>
      <c r="AH7654" s="359"/>
    </row>
    <row r="7655" spans="28:34" x14ac:dyDescent="0.2">
      <c r="AB7655" s="359"/>
      <c r="AC7655" s="359"/>
      <c r="AD7655" s="359"/>
      <c r="AE7655" s="359"/>
      <c r="AF7655" s="359"/>
      <c r="AG7655" s="359"/>
      <c r="AH7655" s="359"/>
    </row>
    <row r="7656" spans="28:34" x14ac:dyDescent="0.2">
      <c r="AB7656" s="359"/>
      <c r="AC7656" s="359"/>
      <c r="AD7656" s="359"/>
      <c r="AE7656" s="359"/>
      <c r="AF7656" s="359"/>
      <c r="AG7656" s="359"/>
      <c r="AH7656" s="359"/>
    </row>
    <row r="7657" spans="28:34" x14ac:dyDescent="0.2">
      <c r="AB7657" s="359"/>
      <c r="AC7657" s="359"/>
      <c r="AD7657" s="359"/>
      <c r="AE7657" s="359"/>
      <c r="AF7657" s="359"/>
      <c r="AG7657" s="359"/>
      <c r="AH7657" s="359"/>
    </row>
    <row r="7658" spans="28:34" x14ac:dyDescent="0.2">
      <c r="AB7658" s="359"/>
      <c r="AC7658" s="359"/>
      <c r="AD7658" s="359"/>
      <c r="AE7658" s="359"/>
      <c r="AF7658" s="359"/>
      <c r="AG7658" s="359"/>
      <c r="AH7658" s="359"/>
    </row>
    <row r="7659" spans="28:34" x14ac:dyDescent="0.2">
      <c r="AB7659" s="359"/>
      <c r="AC7659" s="359"/>
      <c r="AD7659" s="359"/>
      <c r="AE7659" s="359"/>
      <c r="AF7659" s="359"/>
      <c r="AG7659" s="359"/>
      <c r="AH7659" s="359"/>
    </row>
    <row r="7660" spans="28:34" x14ac:dyDescent="0.2">
      <c r="AB7660" s="359"/>
      <c r="AC7660" s="359"/>
      <c r="AD7660" s="359"/>
      <c r="AE7660" s="359"/>
      <c r="AF7660" s="359"/>
      <c r="AG7660" s="359"/>
      <c r="AH7660" s="359"/>
    </row>
    <row r="7661" spans="28:34" x14ac:dyDescent="0.2">
      <c r="AB7661" s="359"/>
      <c r="AC7661" s="359"/>
      <c r="AD7661" s="359"/>
      <c r="AE7661" s="359"/>
      <c r="AF7661" s="359"/>
      <c r="AG7661" s="359"/>
      <c r="AH7661" s="359"/>
    </row>
    <row r="7662" spans="28:34" x14ac:dyDescent="0.2">
      <c r="AB7662" s="359"/>
      <c r="AC7662" s="359"/>
      <c r="AD7662" s="359"/>
      <c r="AE7662" s="359"/>
      <c r="AF7662" s="359"/>
      <c r="AG7662" s="359"/>
      <c r="AH7662" s="359"/>
    </row>
    <row r="7663" spans="28:34" x14ac:dyDescent="0.2">
      <c r="AB7663" s="359"/>
      <c r="AC7663" s="359"/>
      <c r="AD7663" s="359"/>
      <c r="AE7663" s="359"/>
      <c r="AF7663" s="359"/>
      <c r="AG7663" s="359"/>
      <c r="AH7663" s="359"/>
    </row>
    <row r="7664" spans="28:34" x14ac:dyDescent="0.2">
      <c r="AB7664" s="359"/>
      <c r="AC7664" s="359"/>
      <c r="AD7664" s="359"/>
      <c r="AE7664" s="359"/>
      <c r="AF7664" s="359"/>
      <c r="AG7664" s="359"/>
      <c r="AH7664" s="359"/>
    </row>
    <row r="7665" spans="28:34" x14ac:dyDescent="0.2">
      <c r="AB7665" s="359"/>
      <c r="AC7665" s="359"/>
      <c r="AD7665" s="359"/>
      <c r="AE7665" s="359"/>
      <c r="AF7665" s="359"/>
      <c r="AG7665" s="359"/>
      <c r="AH7665" s="359"/>
    </row>
    <row r="7666" spans="28:34" x14ac:dyDescent="0.2">
      <c r="AB7666" s="359"/>
      <c r="AC7666" s="359"/>
      <c r="AD7666" s="359"/>
      <c r="AE7666" s="359"/>
      <c r="AF7666" s="359"/>
      <c r="AG7666" s="359"/>
      <c r="AH7666" s="359"/>
    </row>
    <row r="7667" spans="28:34" x14ac:dyDescent="0.2">
      <c r="AB7667" s="359"/>
      <c r="AC7667" s="359"/>
      <c r="AD7667" s="359"/>
      <c r="AE7667" s="359"/>
      <c r="AF7667" s="359"/>
      <c r="AG7667" s="359"/>
      <c r="AH7667" s="359"/>
    </row>
    <row r="7668" spans="28:34" x14ac:dyDescent="0.2">
      <c r="AB7668" s="359"/>
      <c r="AC7668" s="359"/>
      <c r="AD7668" s="359"/>
      <c r="AE7668" s="359"/>
      <c r="AF7668" s="359"/>
      <c r="AG7668" s="359"/>
      <c r="AH7668" s="359"/>
    </row>
    <row r="7669" spans="28:34" x14ac:dyDescent="0.2">
      <c r="AB7669" s="359"/>
      <c r="AC7669" s="359"/>
      <c r="AD7669" s="359"/>
      <c r="AE7669" s="359"/>
      <c r="AF7669" s="359"/>
      <c r="AG7669" s="359"/>
      <c r="AH7669" s="359"/>
    </row>
    <row r="7670" spans="28:34" x14ac:dyDescent="0.2">
      <c r="AB7670" s="359"/>
      <c r="AC7670" s="359"/>
      <c r="AD7670" s="359"/>
      <c r="AE7670" s="359"/>
      <c r="AF7670" s="359"/>
      <c r="AG7670" s="359"/>
      <c r="AH7670" s="359"/>
    </row>
    <row r="7671" spans="28:34" x14ac:dyDescent="0.2">
      <c r="AB7671" s="359"/>
      <c r="AC7671" s="359"/>
      <c r="AD7671" s="359"/>
      <c r="AE7671" s="359"/>
      <c r="AF7671" s="359"/>
      <c r="AG7671" s="359"/>
      <c r="AH7671" s="359"/>
    </row>
    <row r="7672" spans="28:34" x14ac:dyDescent="0.2">
      <c r="AB7672" s="359"/>
      <c r="AC7672" s="359"/>
      <c r="AD7672" s="359"/>
      <c r="AE7672" s="359"/>
      <c r="AF7672" s="359"/>
      <c r="AG7672" s="359"/>
      <c r="AH7672" s="359"/>
    </row>
    <row r="7673" spans="28:34" x14ac:dyDescent="0.2">
      <c r="AB7673" s="359"/>
      <c r="AC7673" s="359"/>
      <c r="AD7673" s="359"/>
      <c r="AE7673" s="359"/>
      <c r="AF7673" s="359"/>
      <c r="AG7673" s="359"/>
      <c r="AH7673" s="359"/>
    </row>
    <row r="7674" spans="28:34" x14ac:dyDescent="0.2">
      <c r="AB7674" s="359"/>
      <c r="AC7674" s="359"/>
      <c r="AD7674" s="359"/>
      <c r="AE7674" s="359"/>
      <c r="AF7674" s="359"/>
      <c r="AG7674" s="359"/>
      <c r="AH7674" s="359"/>
    </row>
    <row r="7675" spans="28:34" x14ac:dyDescent="0.2">
      <c r="AB7675" s="359"/>
      <c r="AC7675" s="359"/>
      <c r="AD7675" s="359"/>
      <c r="AE7675" s="359"/>
      <c r="AF7675" s="359"/>
      <c r="AG7675" s="359"/>
      <c r="AH7675" s="359"/>
    </row>
    <row r="7676" spans="28:34" x14ac:dyDescent="0.2">
      <c r="AB7676" s="359"/>
      <c r="AC7676" s="359"/>
      <c r="AD7676" s="359"/>
      <c r="AE7676" s="359"/>
      <c r="AF7676" s="359"/>
      <c r="AG7676" s="359"/>
      <c r="AH7676" s="359"/>
    </row>
    <row r="7677" spans="28:34" x14ac:dyDescent="0.2">
      <c r="AB7677" s="359"/>
      <c r="AC7677" s="359"/>
      <c r="AD7677" s="359"/>
      <c r="AE7677" s="359"/>
      <c r="AF7677" s="359"/>
      <c r="AG7677" s="359"/>
      <c r="AH7677" s="359"/>
    </row>
    <row r="7678" spans="28:34" x14ac:dyDescent="0.2">
      <c r="AB7678" s="359"/>
      <c r="AC7678" s="359"/>
      <c r="AD7678" s="359"/>
      <c r="AE7678" s="359"/>
      <c r="AF7678" s="359"/>
      <c r="AG7678" s="359"/>
      <c r="AH7678" s="359"/>
    </row>
    <row r="7679" spans="28:34" x14ac:dyDescent="0.2">
      <c r="AB7679" s="359"/>
      <c r="AC7679" s="359"/>
      <c r="AD7679" s="359"/>
      <c r="AE7679" s="359"/>
      <c r="AF7679" s="359"/>
      <c r="AG7679" s="359"/>
      <c r="AH7679" s="359"/>
    </row>
    <row r="7680" spans="28:34" x14ac:dyDescent="0.2">
      <c r="AB7680" s="359"/>
      <c r="AC7680" s="359"/>
      <c r="AD7680" s="359"/>
      <c r="AE7680" s="359"/>
      <c r="AF7680" s="359"/>
      <c r="AG7680" s="359"/>
      <c r="AH7680" s="359"/>
    </row>
    <row r="7681" spans="28:34" x14ac:dyDescent="0.2">
      <c r="AB7681" s="359"/>
      <c r="AC7681" s="359"/>
      <c r="AD7681" s="359"/>
      <c r="AE7681" s="359"/>
      <c r="AF7681" s="359"/>
      <c r="AG7681" s="359"/>
      <c r="AH7681" s="359"/>
    </row>
    <row r="7682" spans="28:34" x14ac:dyDescent="0.2">
      <c r="AB7682" s="359"/>
      <c r="AC7682" s="359"/>
      <c r="AD7682" s="359"/>
      <c r="AE7682" s="359"/>
      <c r="AF7682" s="359"/>
      <c r="AG7682" s="359"/>
      <c r="AH7682" s="359"/>
    </row>
    <row r="7683" spans="28:34" x14ac:dyDescent="0.2">
      <c r="AB7683" s="359"/>
      <c r="AC7683" s="359"/>
      <c r="AD7683" s="359"/>
      <c r="AE7683" s="359"/>
      <c r="AF7683" s="359"/>
      <c r="AG7683" s="359"/>
      <c r="AH7683" s="359"/>
    </row>
    <row r="7684" spans="28:34" x14ac:dyDescent="0.2">
      <c r="AB7684" s="359"/>
      <c r="AC7684" s="359"/>
      <c r="AD7684" s="359"/>
      <c r="AE7684" s="359"/>
      <c r="AF7684" s="359"/>
      <c r="AG7684" s="359"/>
      <c r="AH7684" s="359"/>
    </row>
    <row r="7685" spans="28:34" x14ac:dyDescent="0.2">
      <c r="AB7685" s="359"/>
      <c r="AC7685" s="359"/>
      <c r="AD7685" s="359"/>
      <c r="AE7685" s="359"/>
      <c r="AF7685" s="359"/>
      <c r="AG7685" s="359"/>
      <c r="AH7685" s="359"/>
    </row>
    <row r="7686" spans="28:34" x14ac:dyDescent="0.2">
      <c r="AB7686" s="359"/>
      <c r="AC7686" s="359"/>
      <c r="AD7686" s="359"/>
      <c r="AE7686" s="359"/>
      <c r="AF7686" s="359"/>
      <c r="AG7686" s="359"/>
      <c r="AH7686" s="359"/>
    </row>
    <row r="7687" spans="28:34" x14ac:dyDescent="0.2">
      <c r="AB7687" s="359"/>
      <c r="AC7687" s="359"/>
      <c r="AD7687" s="359"/>
      <c r="AE7687" s="359"/>
      <c r="AF7687" s="359"/>
      <c r="AG7687" s="359"/>
      <c r="AH7687" s="359"/>
    </row>
    <row r="7688" spans="28:34" x14ac:dyDescent="0.2">
      <c r="AB7688" s="359"/>
      <c r="AC7688" s="359"/>
      <c r="AD7688" s="359"/>
      <c r="AE7688" s="359"/>
      <c r="AF7688" s="359"/>
      <c r="AG7688" s="359"/>
      <c r="AH7688" s="359"/>
    </row>
    <row r="7689" spans="28:34" x14ac:dyDescent="0.2">
      <c r="AB7689" s="359"/>
      <c r="AC7689" s="359"/>
      <c r="AD7689" s="359"/>
      <c r="AE7689" s="359"/>
      <c r="AF7689" s="359"/>
      <c r="AG7689" s="359"/>
      <c r="AH7689" s="359"/>
    </row>
    <row r="7690" spans="28:34" x14ac:dyDescent="0.2">
      <c r="AB7690" s="359"/>
      <c r="AC7690" s="359"/>
      <c r="AD7690" s="359"/>
      <c r="AE7690" s="359"/>
      <c r="AF7690" s="359"/>
      <c r="AG7690" s="359"/>
      <c r="AH7690" s="359"/>
    </row>
    <row r="7691" spans="28:34" x14ac:dyDescent="0.2">
      <c r="AB7691" s="359"/>
      <c r="AC7691" s="359"/>
      <c r="AD7691" s="359"/>
      <c r="AE7691" s="359"/>
      <c r="AF7691" s="359"/>
      <c r="AG7691" s="359"/>
      <c r="AH7691" s="359"/>
    </row>
    <row r="7692" spans="28:34" x14ac:dyDescent="0.2">
      <c r="AB7692" s="359"/>
      <c r="AC7692" s="359"/>
      <c r="AD7692" s="359"/>
      <c r="AE7692" s="359"/>
      <c r="AF7692" s="359"/>
      <c r="AG7692" s="359"/>
      <c r="AH7692" s="359"/>
    </row>
    <row r="7693" spans="28:34" x14ac:dyDescent="0.2">
      <c r="AB7693" s="359"/>
      <c r="AC7693" s="359"/>
      <c r="AD7693" s="359"/>
      <c r="AE7693" s="359"/>
      <c r="AF7693" s="359"/>
      <c r="AG7693" s="359"/>
      <c r="AH7693" s="359"/>
    </row>
    <row r="7694" spans="28:34" x14ac:dyDescent="0.2">
      <c r="AB7694" s="359"/>
      <c r="AC7694" s="359"/>
      <c r="AD7694" s="359"/>
      <c r="AE7694" s="359"/>
      <c r="AF7694" s="359"/>
      <c r="AG7694" s="359"/>
      <c r="AH7694" s="359"/>
    </row>
    <row r="7695" spans="28:34" x14ac:dyDescent="0.2">
      <c r="AB7695" s="359"/>
      <c r="AC7695" s="359"/>
      <c r="AD7695" s="359"/>
      <c r="AE7695" s="359"/>
      <c r="AF7695" s="359"/>
      <c r="AG7695" s="359"/>
      <c r="AH7695" s="359"/>
    </row>
    <row r="7696" spans="28:34" x14ac:dyDescent="0.2">
      <c r="AB7696" s="359"/>
      <c r="AC7696" s="359"/>
      <c r="AD7696" s="359"/>
      <c r="AE7696" s="359"/>
      <c r="AF7696" s="359"/>
      <c r="AG7696" s="359"/>
      <c r="AH7696" s="359"/>
    </row>
    <row r="7697" spans="28:34" x14ac:dyDescent="0.2">
      <c r="AB7697" s="359"/>
      <c r="AC7697" s="359"/>
      <c r="AD7697" s="359"/>
      <c r="AE7697" s="359"/>
      <c r="AF7697" s="359"/>
      <c r="AG7697" s="359"/>
      <c r="AH7697" s="359"/>
    </row>
    <row r="7698" spans="28:34" x14ac:dyDescent="0.2">
      <c r="AB7698" s="359"/>
      <c r="AC7698" s="359"/>
      <c r="AD7698" s="359"/>
      <c r="AE7698" s="359"/>
      <c r="AF7698" s="359"/>
      <c r="AG7698" s="359"/>
      <c r="AH7698" s="359"/>
    </row>
    <row r="7699" spans="28:34" x14ac:dyDescent="0.2">
      <c r="AB7699" s="359"/>
      <c r="AC7699" s="359"/>
      <c r="AD7699" s="359"/>
      <c r="AE7699" s="359"/>
      <c r="AF7699" s="359"/>
      <c r="AG7699" s="359"/>
      <c r="AH7699" s="359"/>
    </row>
    <row r="7700" spans="28:34" x14ac:dyDescent="0.2">
      <c r="AB7700" s="359"/>
      <c r="AC7700" s="359"/>
      <c r="AD7700" s="359"/>
      <c r="AE7700" s="359"/>
      <c r="AF7700" s="359"/>
      <c r="AG7700" s="359"/>
      <c r="AH7700" s="359"/>
    </row>
    <row r="7701" spans="28:34" x14ac:dyDescent="0.2">
      <c r="AB7701" s="359"/>
      <c r="AC7701" s="359"/>
      <c r="AD7701" s="359"/>
      <c r="AE7701" s="359"/>
      <c r="AF7701" s="359"/>
      <c r="AG7701" s="359"/>
      <c r="AH7701" s="359"/>
    </row>
    <row r="7702" spans="28:34" x14ac:dyDescent="0.2">
      <c r="AB7702" s="359"/>
      <c r="AC7702" s="359"/>
      <c r="AD7702" s="359"/>
      <c r="AE7702" s="359"/>
      <c r="AF7702" s="359"/>
      <c r="AG7702" s="359"/>
      <c r="AH7702" s="359"/>
    </row>
    <row r="7703" spans="28:34" x14ac:dyDescent="0.2">
      <c r="AB7703" s="359"/>
      <c r="AC7703" s="359"/>
      <c r="AD7703" s="359"/>
      <c r="AE7703" s="359"/>
      <c r="AF7703" s="359"/>
      <c r="AG7703" s="359"/>
      <c r="AH7703" s="359"/>
    </row>
    <row r="7704" spans="28:34" x14ac:dyDescent="0.2">
      <c r="AB7704" s="359"/>
      <c r="AC7704" s="359"/>
      <c r="AD7704" s="359"/>
      <c r="AE7704" s="359"/>
      <c r="AF7704" s="359"/>
      <c r="AG7704" s="359"/>
      <c r="AH7704" s="359"/>
    </row>
    <row r="7705" spans="28:34" x14ac:dyDescent="0.2">
      <c r="AB7705" s="359"/>
      <c r="AC7705" s="359"/>
      <c r="AD7705" s="359"/>
      <c r="AE7705" s="359"/>
      <c r="AF7705" s="359"/>
      <c r="AG7705" s="359"/>
      <c r="AH7705" s="359"/>
    </row>
    <row r="7706" spans="28:34" x14ac:dyDescent="0.2">
      <c r="AB7706" s="359"/>
      <c r="AC7706" s="359"/>
      <c r="AD7706" s="359"/>
      <c r="AE7706" s="359"/>
      <c r="AF7706" s="359"/>
      <c r="AG7706" s="359"/>
      <c r="AH7706" s="359"/>
    </row>
    <row r="7707" spans="28:34" x14ac:dyDescent="0.2">
      <c r="AB7707" s="359"/>
      <c r="AC7707" s="359"/>
      <c r="AD7707" s="359"/>
      <c r="AE7707" s="359"/>
      <c r="AF7707" s="359"/>
      <c r="AG7707" s="359"/>
      <c r="AH7707" s="359"/>
    </row>
    <row r="7708" spans="28:34" x14ac:dyDescent="0.2">
      <c r="AB7708" s="359"/>
      <c r="AC7708" s="359"/>
      <c r="AD7708" s="359"/>
      <c r="AE7708" s="359"/>
      <c r="AF7708" s="359"/>
      <c r="AG7708" s="359"/>
      <c r="AH7708" s="359"/>
    </row>
    <row r="7709" spans="28:34" x14ac:dyDescent="0.2">
      <c r="AB7709" s="359"/>
      <c r="AC7709" s="359"/>
      <c r="AD7709" s="359"/>
      <c r="AE7709" s="359"/>
      <c r="AF7709" s="359"/>
      <c r="AG7709" s="359"/>
      <c r="AH7709" s="359"/>
    </row>
    <row r="7710" spans="28:34" x14ac:dyDescent="0.2">
      <c r="AB7710" s="359"/>
      <c r="AC7710" s="359"/>
      <c r="AD7710" s="359"/>
      <c r="AE7710" s="359"/>
      <c r="AF7710" s="359"/>
      <c r="AG7710" s="359"/>
      <c r="AH7710" s="359"/>
    </row>
    <row r="7711" spans="28:34" x14ac:dyDescent="0.2">
      <c r="AB7711" s="359"/>
      <c r="AC7711" s="359"/>
      <c r="AD7711" s="359"/>
      <c r="AE7711" s="359"/>
      <c r="AF7711" s="359"/>
      <c r="AG7711" s="359"/>
      <c r="AH7711" s="359"/>
    </row>
    <row r="7712" spans="28:34" x14ac:dyDescent="0.2">
      <c r="AB7712" s="359"/>
      <c r="AC7712" s="359"/>
      <c r="AD7712" s="359"/>
      <c r="AE7712" s="359"/>
      <c r="AF7712" s="359"/>
      <c r="AG7712" s="359"/>
      <c r="AH7712" s="359"/>
    </row>
    <row r="7713" spans="28:34" x14ac:dyDescent="0.2">
      <c r="AB7713" s="359"/>
      <c r="AC7713" s="359"/>
      <c r="AD7713" s="359"/>
      <c r="AE7713" s="359"/>
      <c r="AF7713" s="359"/>
      <c r="AG7713" s="359"/>
      <c r="AH7713" s="359"/>
    </row>
    <row r="7714" spans="28:34" x14ac:dyDescent="0.2">
      <c r="AB7714" s="359"/>
      <c r="AC7714" s="359"/>
      <c r="AD7714" s="359"/>
      <c r="AE7714" s="359"/>
      <c r="AF7714" s="359"/>
      <c r="AG7714" s="359"/>
      <c r="AH7714" s="359"/>
    </row>
    <row r="7715" spans="28:34" x14ac:dyDescent="0.2">
      <c r="AB7715" s="359"/>
      <c r="AC7715" s="359"/>
      <c r="AD7715" s="359"/>
      <c r="AE7715" s="359"/>
      <c r="AF7715" s="359"/>
      <c r="AG7715" s="359"/>
      <c r="AH7715" s="359"/>
    </row>
    <row r="7716" spans="28:34" x14ac:dyDescent="0.2">
      <c r="AB7716" s="359"/>
      <c r="AC7716" s="359"/>
      <c r="AD7716" s="359"/>
      <c r="AE7716" s="359"/>
      <c r="AF7716" s="359"/>
      <c r="AG7716" s="359"/>
      <c r="AH7716" s="359"/>
    </row>
    <row r="7717" spans="28:34" x14ac:dyDescent="0.2">
      <c r="AB7717" s="359"/>
      <c r="AC7717" s="359"/>
      <c r="AD7717" s="359"/>
      <c r="AE7717" s="359"/>
      <c r="AF7717" s="359"/>
      <c r="AG7717" s="359"/>
      <c r="AH7717" s="359"/>
    </row>
    <row r="7718" spans="28:34" x14ac:dyDescent="0.2">
      <c r="AB7718" s="359"/>
      <c r="AC7718" s="359"/>
      <c r="AD7718" s="359"/>
      <c r="AE7718" s="359"/>
      <c r="AF7718" s="359"/>
      <c r="AG7718" s="359"/>
      <c r="AH7718" s="359"/>
    </row>
    <row r="7719" spans="28:34" x14ac:dyDescent="0.2">
      <c r="AB7719" s="359"/>
      <c r="AC7719" s="359"/>
      <c r="AD7719" s="359"/>
      <c r="AE7719" s="359"/>
      <c r="AF7719" s="359"/>
      <c r="AG7719" s="359"/>
      <c r="AH7719" s="359"/>
    </row>
    <row r="7720" spans="28:34" x14ac:dyDescent="0.2">
      <c r="AB7720" s="359"/>
      <c r="AC7720" s="359"/>
      <c r="AD7720" s="359"/>
      <c r="AE7720" s="359"/>
      <c r="AF7720" s="359"/>
      <c r="AG7720" s="359"/>
      <c r="AH7720" s="359"/>
    </row>
    <row r="7721" spans="28:34" x14ac:dyDescent="0.2">
      <c r="AB7721" s="359"/>
      <c r="AC7721" s="359"/>
      <c r="AD7721" s="359"/>
      <c r="AE7721" s="359"/>
      <c r="AF7721" s="359"/>
      <c r="AG7721" s="359"/>
      <c r="AH7721" s="359"/>
    </row>
    <row r="7722" spans="28:34" x14ac:dyDescent="0.2">
      <c r="AB7722" s="359"/>
      <c r="AC7722" s="359"/>
      <c r="AD7722" s="359"/>
      <c r="AE7722" s="359"/>
      <c r="AF7722" s="359"/>
      <c r="AG7722" s="359"/>
      <c r="AH7722" s="359"/>
    </row>
    <row r="7723" spans="28:34" x14ac:dyDescent="0.2">
      <c r="AB7723" s="359"/>
      <c r="AC7723" s="359"/>
      <c r="AD7723" s="359"/>
      <c r="AE7723" s="359"/>
      <c r="AF7723" s="359"/>
      <c r="AG7723" s="359"/>
      <c r="AH7723" s="359"/>
    </row>
    <row r="7724" spans="28:34" x14ac:dyDescent="0.2">
      <c r="AB7724" s="359"/>
      <c r="AC7724" s="359"/>
      <c r="AD7724" s="359"/>
      <c r="AE7724" s="359"/>
      <c r="AF7724" s="359"/>
      <c r="AG7724" s="359"/>
      <c r="AH7724" s="359"/>
    </row>
    <row r="7725" spans="28:34" x14ac:dyDescent="0.2">
      <c r="AB7725" s="359"/>
      <c r="AC7725" s="359"/>
      <c r="AD7725" s="359"/>
      <c r="AE7725" s="359"/>
      <c r="AF7725" s="359"/>
      <c r="AG7725" s="359"/>
      <c r="AH7725" s="359"/>
    </row>
    <row r="7726" spans="28:34" x14ac:dyDescent="0.2">
      <c r="AB7726" s="359"/>
      <c r="AC7726" s="359"/>
      <c r="AD7726" s="359"/>
      <c r="AE7726" s="359"/>
      <c r="AF7726" s="359"/>
      <c r="AG7726" s="359"/>
      <c r="AH7726" s="359"/>
    </row>
    <row r="7727" spans="28:34" x14ac:dyDescent="0.2">
      <c r="AB7727" s="359"/>
      <c r="AC7727" s="359"/>
      <c r="AD7727" s="359"/>
      <c r="AE7727" s="359"/>
      <c r="AF7727" s="359"/>
      <c r="AG7727" s="359"/>
      <c r="AH7727" s="359"/>
    </row>
    <row r="7728" spans="28:34" x14ac:dyDescent="0.2">
      <c r="AB7728" s="359"/>
      <c r="AC7728" s="359"/>
      <c r="AD7728" s="359"/>
      <c r="AE7728" s="359"/>
      <c r="AF7728" s="359"/>
      <c r="AG7728" s="359"/>
      <c r="AH7728" s="359"/>
    </row>
    <row r="7729" spans="28:34" x14ac:dyDescent="0.2">
      <c r="AB7729" s="359"/>
      <c r="AC7729" s="359"/>
      <c r="AD7729" s="359"/>
      <c r="AE7729" s="359"/>
      <c r="AF7729" s="359"/>
      <c r="AG7729" s="359"/>
      <c r="AH7729" s="359"/>
    </row>
    <row r="7730" spans="28:34" x14ac:dyDescent="0.2">
      <c r="AB7730" s="359"/>
      <c r="AC7730" s="359"/>
      <c r="AD7730" s="359"/>
      <c r="AE7730" s="359"/>
      <c r="AF7730" s="359"/>
      <c r="AG7730" s="359"/>
      <c r="AH7730" s="359"/>
    </row>
    <row r="7731" spans="28:34" x14ac:dyDescent="0.2">
      <c r="AB7731" s="359"/>
      <c r="AC7731" s="359"/>
      <c r="AD7731" s="359"/>
      <c r="AE7731" s="359"/>
      <c r="AF7731" s="359"/>
      <c r="AG7731" s="359"/>
      <c r="AH7731" s="359"/>
    </row>
    <row r="7732" spans="28:34" x14ac:dyDescent="0.2">
      <c r="AB7732" s="359"/>
      <c r="AC7732" s="359"/>
      <c r="AD7732" s="359"/>
      <c r="AE7732" s="359"/>
      <c r="AF7732" s="359"/>
      <c r="AG7732" s="359"/>
      <c r="AH7732" s="359"/>
    </row>
    <row r="7733" spans="28:34" x14ac:dyDescent="0.2">
      <c r="AB7733" s="359"/>
      <c r="AC7733" s="359"/>
      <c r="AD7733" s="359"/>
      <c r="AE7733" s="359"/>
      <c r="AF7733" s="359"/>
      <c r="AG7733" s="359"/>
      <c r="AH7733" s="359"/>
    </row>
    <row r="7734" spans="28:34" x14ac:dyDescent="0.2">
      <c r="AB7734" s="359"/>
      <c r="AC7734" s="359"/>
      <c r="AD7734" s="359"/>
      <c r="AE7734" s="359"/>
      <c r="AF7734" s="359"/>
      <c r="AG7734" s="359"/>
      <c r="AH7734" s="359"/>
    </row>
    <row r="7735" spans="28:34" x14ac:dyDescent="0.2">
      <c r="AB7735" s="359"/>
      <c r="AC7735" s="359"/>
      <c r="AD7735" s="359"/>
      <c r="AE7735" s="359"/>
      <c r="AF7735" s="359"/>
      <c r="AG7735" s="359"/>
      <c r="AH7735" s="359"/>
    </row>
    <row r="7736" spans="28:34" x14ac:dyDescent="0.2">
      <c r="AB7736" s="359"/>
      <c r="AC7736" s="359"/>
      <c r="AD7736" s="359"/>
      <c r="AE7736" s="359"/>
      <c r="AF7736" s="359"/>
      <c r="AG7736" s="359"/>
      <c r="AH7736" s="359"/>
    </row>
    <row r="7737" spans="28:34" x14ac:dyDescent="0.2">
      <c r="AB7737" s="359"/>
      <c r="AC7737" s="359"/>
      <c r="AD7737" s="359"/>
      <c r="AE7737" s="359"/>
      <c r="AF7737" s="359"/>
      <c r="AG7737" s="359"/>
      <c r="AH7737" s="359"/>
    </row>
    <row r="7738" spans="28:34" x14ac:dyDescent="0.2">
      <c r="AB7738" s="359"/>
      <c r="AC7738" s="359"/>
      <c r="AD7738" s="359"/>
      <c r="AE7738" s="359"/>
      <c r="AF7738" s="359"/>
      <c r="AG7738" s="359"/>
      <c r="AH7738" s="359"/>
    </row>
    <row r="7739" spans="28:34" x14ac:dyDescent="0.2">
      <c r="AB7739" s="359"/>
      <c r="AC7739" s="359"/>
      <c r="AD7739" s="359"/>
      <c r="AE7739" s="359"/>
      <c r="AF7739" s="359"/>
      <c r="AG7739" s="359"/>
      <c r="AH7739" s="359"/>
    </row>
    <row r="7740" spans="28:34" x14ac:dyDescent="0.2">
      <c r="AB7740" s="359"/>
      <c r="AC7740" s="359"/>
      <c r="AD7740" s="359"/>
      <c r="AE7740" s="359"/>
      <c r="AF7740" s="359"/>
      <c r="AG7740" s="359"/>
      <c r="AH7740" s="359"/>
    </row>
    <row r="7741" spans="28:34" x14ac:dyDescent="0.2">
      <c r="AB7741" s="359"/>
      <c r="AC7741" s="359"/>
      <c r="AD7741" s="359"/>
      <c r="AE7741" s="359"/>
      <c r="AF7741" s="359"/>
      <c r="AG7741" s="359"/>
      <c r="AH7741" s="359"/>
    </row>
    <row r="7742" spans="28:34" x14ac:dyDescent="0.2">
      <c r="AB7742" s="359"/>
      <c r="AC7742" s="359"/>
      <c r="AD7742" s="359"/>
      <c r="AE7742" s="359"/>
      <c r="AF7742" s="359"/>
      <c r="AG7742" s="359"/>
      <c r="AH7742" s="359"/>
    </row>
    <row r="7743" spans="28:34" x14ac:dyDescent="0.2">
      <c r="AB7743" s="359"/>
      <c r="AC7743" s="359"/>
      <c r="AD7743" s="359"/>
      <c r="AE7743" s="359"/>
      <c r="AF7743" s="359"/>
      <c r="AG7743" s="359"/>
      <c r="AH7743" s="359"/>
    </row>
    <row r="7744" spans="28:34" x14ac:dyDescent="0.2">
      <c r="AB7744" s="359"/>
      <c r="AC7744" s="359"/>
      <c r="AD7744" s="359"/>
      <c r="AE7744" s="359"/>
      <c r="AF7744" s="359"/>
      <c r="AG7744" s="359"/>
      <c r="AH7744" s="359"/>
    </row>
    <row r="7745" spans="28:34" x14ac:dyDescent="0.2">
      <c r="AB7745" s="359"/>
      <c r="AC7745" s="359"/>
      <c r="AD7745" s="359"/>
      <c r="AE7745" s="359"/>
      <c r="AF7745" s="359"/>
      <c r="AG7745" s="359"/>
      <c r="AH7745" s="359"/>
    </row>
    <row r="7746" spans="28:34" x14ac:dyDescent="0.2">
      <c r="AB7746" s="359"/>
      <c r="AC7746" s="359"/>
      <c r="AD7746" s="359"/>
      <c r="AE7746" s="359"/>
      <c r="AF7746" s="359"/>
      <c r="AG7746" s="359"/>
      <c r="AH7746" s="359"/>
    </row>
    <row r="7747" spans="28:34" x14ac:dyDescent="0.2">
      <c r="AB7747" s="359"/>
      <c r="AC7747" s="359"/>
      <c r="AD7747" s="359"/>
      <c r="AE7747" s="359"/>
      <c r="AF7747" s="359"/>
      <c r="AG7747" s="359"/>
      <c r="AH7747" s="359"/>
    </row>
    <row r="7748" spans="28:34" x14ac:dyDescent="0.2">
      <c r="AB7748" s="359"/>
      <c r="AC7748" s="359"/>
      <c r="AD7748" s="359"/>
      <c r="AE7748" s="359"/>
      <c r="AF7748" s="359"/>
      <c r="AG7748" s="359"/>
      <c r="AH7748" s="359"/>
    </row>
    <row r="7749" spans="28:34" x14ac:dyDescent="0.2">
      <c r="AB7749" s="359"/>
      <c r="AC7749" s="359"/>
      <c r="AD7749" s="359"/>
      <c r="AE7749" s="359"/>
      <c r="AF7749" s="359"/>
      <c r="AG7749" s="359"/>
      <c r="AH7749" s="359"/>
    </row>
    <row r="7750" spans="28:34" x14ac:dyDescent="0.2">
      <c r="AB7750" s="359"/>
      <c r="AC7750" s="359"/>
      <c r="AD7750" s="359"/>
      <c r="AE7750" s="359"/>
      <c r="AF7750" s="359"/>
      <c r="AG7750" s="359"/>
      <c r="AH7750" s="359"/>
    </row>
    <row r="7751" spans="28:34" x14ac:dyDescent="0.2">
      <c r="AB7751" s="359"/>
      <c r="AC7751" s="359"/>
      <c r="AD7751" s="359"/>
      <c r="AE7751" s="359"/>
      <c r="AF7751" s="359"/>
      <c r="AG7751" s="359"/>
      <c r="AH7751" s="359"/>
    </row>
    <row r="7752" spans="28:34" x14ac:dyDescent="0.2">
      <c r="AB7752" s="359"/>
      <c r="AC7752" s="359"/>
      <c r="AD7752" s="359"/>
      <c r="AE7752" s="359"/>
      <c r="AF7752" s="359"/>
      <c r="AG7752" s="359"/>
      <c r="AH7752" s="359"/>
    </row>
    <row r="7753" spans="28:34" x14ac:dyDescent="0.2">
      <c r="AB7753" s="359"/>
      <c r="AC7753" s="359"/>
      <c r="AD7753" s="359"/>
      <c r="AE7753" s="359"/>
      <c r="AF7753" s="359"/>
      <c r="AG7753" s="359"/>
      <c r="AH7753" s="359"/>
    </row>
    <row r="7754" spans="28:34" x14ac:dyDescent="0.2">
      <c r="AB7754" s="359"/>
      <c r="AC7754" s="359"/>
      <c r="AD7754" s="359"/>
      <c r="AE7754" s="359"/>
      <c r="AF7754" s="359"/>
      <c r="AG7754" s="359"/>
      <c r="AH7754" s="359"/>
    </row>
    <row r="7755" spans="28:34" x14ac:dyDescent="0.2">
      <c r="AB7755" s="359"/>
      <c r="AC7755" s="359"/>
      <c r="AD7755" s="359"/>
      <c r="AE7755" s="359"/>
      <c r="AF7755" s="359"/>
      <c r="AG7755" s="359"/>
      <c r="AH7755" s="359"/>
    </row>
    <row r="7756" spans="28:34" x14ac:dyDescent="0.2">
      <c r="AB7756" s="359"/>
      <c r="AC7756" s="359"/>
      <c r="AD7756" s="359"/>
      <c r="AE7756" s="359"/>
      <c r="AF7756" s="359"/>
      <c r="AG7756" s="359"/>
      <c r="AH7756" s="359"/>
    </row>
    <row r="7757" spans="28:34" x14ac:dyDescent="0.2">
      <c r="AB7757" s="359"/>
      <c r="AC7757" s="359"/>
      <c r="AD7757" s="359"/>
      <c r="AE7757" s="359"/>
      <c r="AF7757" s="359"/>
      <c r="AG7757" s="359"/>
      <c r="AH7757" s="359"/>
    </row>
    <row r="7758" spans="28:34" x14ac:dyDescent="0.2">
      <c r="AB7758" s="359"/>
      <c r="AC7758" s="359"/>
      <c r="AD7758" s="359"/>
      <c r="AE7758" s="359"/>
      <c r="AF7758" s="359"/>
      <c r="AG7758" s="359"/>
      <c r="AH7758" s="359"/>
    </row>
    <row r="7759" spans="28:34" x14ac:dyDescent="0.2">
      <c r="AB7759" s="359"/>
      <c r="AC7759" s="359"/>
      <c r="AD7759" s="359"/>
      <c r="AE7759" s="359"/>
      <c r="AF7759" s="359"/>
      <c r="AG7759" s="359"/>
      <c r="AH7759" s="359"/>
    </row>
    <row r="7760" spans="28:34" x14ac:dyDescent="0.2">
      <c r="AB7760" s="359"/>
      <c r="AC7760" s="359"/>
      <c r="AD7760" s="359"/>
      <c r="AE7760" s="359"/>
      <c r="AF7760" s="359"/>
      <c r="AG7760" s="359"/>
      <c r="AH7760" s="359"/>
    </row>
    <row r="7761" spans="28:34" x14ac:dyDescent="0.2">
      <c r="AB7761" s="359"/>
      <c r="AC7761" s="359"/>
      <c r="AD7761" s="359"/>
      <c r="AE7761" s="359"/>
      <c r="AF7761" s="359"/>
      <c r="AG7761" s="359"/>
      <c r="AH7761" s="359"/>
    </row>
    <row r="7762" spans="28:34" x14ac:dyDescent="0.2">
      <c r="AB7762" s="359"/>
      <c r="AC7762" s="359"/>
      <c r="AD7762" s="359"/>
      <c r="AE7762" s="359"/>
      <c r="AF7762" s="359"/>
      <c r="AG7762" s="359"/>
      <c r="AH7762" s="359"/>
    </row>
    <row r="7763" spans="28:34" x14ac:dyDescent="0.2">
      <c r="AB7763" s="359"/>
      <c r="AC7763" s="359"/>
      <c r="AD7763" s="359"/>
      <c r="AE7763" s="359"/>
      <c r="AF7763" s="359"/>
      <c r="AG7763" s="359"/>
      <c r="AH7763" s="359"/>
    </row>
    <row r="7764" spans="28:34" x14ac:dyDescent="0.2">
      <c r="AB7764" s="359"/>
      <c r="AC7764" s="359"/>
      <c r="AD7764" s="359"/>
      <c r="AE7764" s="359"/>
      <c r="AF7764" s="359"/>
      <c r="AG7764" s="359"/>
      <c r="AH7764" s="359"/>
    </row>
    <row r="7765" spans="28:34" x14ac:dyDescent="0.2">
      <c r="AB7765" s="359"/>
      <c r="AC7765" s="359"/>
      <c r="AD7765" s="359"/>
      <c r="AE7765" s="359"/>
      <c r="AF7765" s="359"/>
      <c r="AG7765" s="359"/>
      <c r="AH7765" s="359"/>
    </row>
    <row r="7766" spans="28:34" x14ac:dyDescent="0.2">
      <c r="AB7766" s="359"/>
      <c r="AC7766" s="359"/>
      <c r="AD7766" s="359"/>
      <c r="AE7766" s="359"/>
      <c r="AF7766" s="359"/>
      <c r="AG7766" s="359"/>
      <c r="AH7766" s="359"/>
    </row>
    <row r="7767" spans="28:34" x14ac:dyDescent="0.2">
      <c r="AB7767" s="359"/>
      <c r="AC7767" s="359"/>
      <c r="AD7767" s="359"/>
      <c r="AE7767" s="359"/>
      <c r="AF7767" s="359"/>
      <c r="AG7767" s="359"/>
      <c r="AH7767" s="359"/>
    </row>
    <row r="7768" spans="28:34" x14ac:dyDescent="0.2">
      <c r="AB7768" s="359"/>
      <c r="AC7768" s="359"/>
      <c r="AD7768" s="359"/>
      <c r="AE7768" s="359"/>
      <c r="AF7768" s="359"/>
      <c r="AG7768" s="359"/>
      <c r="AH7768" s="359"/>
    </row>
    <row r="7769" spans="28:34" x14ac:dyDescent="0.2">
      <c r="AB7769" s="359"/>
      <c r="AC7769" s="359"/>
      <c r="AD7769" s="359"/>
      <c r="AE7769" s="359"/>
      <c r="AF7769" s="359"/>
      <c r="AG7769" s="359"/>
      <c r="AH7769" s="359"/>
    </row>
    <row r="7770" spans="28:34" x14ac:dyDescent="0.2">
      <c r="AB7770" s="359"/>
      <c r="AC7770" s="359"/>
      <c r="AD7770" s="359"/>
      <c r="AE7770" s="359"/>
      <c r="AF7770" s="359"/>
      <c r="AG7770" s="359"/>
      <c r="AH7770" s="359"/>
    </row>
    <row r="7771" spans="28:34" x14ac:dyDescent="0.2">
      <c r="AB7771" s="359"/>
      <c r="AC7771" s="359"/>
      <c r="AD7771" s="359"/>
      <c r="AE7771" s="359"/>
      <c r="AF7771" s="359"/>
      <c r="AG7771" s="359"/>
      <c r="AH7771" s="359"/>
    </row>
    <row r="7772" spans="28:34" x14ac:dyDescent="0.2">
      <c r="AB7772" s="359"/>
      <c r="AC7772" s="359"/>
      <c r="AD7772" s="359"/>
      <c r="AE7772" s="359"/>
      <c r="AF7772" s="359"/>
      <c r="AG7772" s="359"/>
      <c r="AH7772" s="359"/>
    </row>
    <row r="7773" spans="28:34" x14ac:dyDescent="0.2">
      <c r="AB7773" s="359"/>
      <c r="AC7773" s="359"/>
      <c r="AD7773" s="359"/>
      <c r="AE7773" s="359"/>
      <c r="AF7773" s="359"/>
      <c r="AG7773" s="359"/>
      <c r="AH7773" s="359"/>
    </row>
    <row r="7774" spans="28:34" x14ac:dyDescent="0.2">
      <c r="AB7774" s="359"/>
      <c r="AC7774" s="359"/>
      <c r="AD7774" s="359"/>
      <c r="AE7774" s="359"/>
      <c r="AF7774" s="359"/>
      <c r="AG7774" s="359"/>
      <c r="AH7774" s="359"/>
    </row>
    <row r="7775" spans="28:34" x14ac:dyDescent="0.2">
      <c r="AB7775" s="359"/>
      <c r="AC7775" s="359"/>
      <c r="AD7775" s="359"/>
      <c r="AE7775" s="359"/>
      <c r="AF7775" s="359"/>
      <c r="AG7775" s="359"/>
      <c r="AH7775" s="359"/>
    </row>
    <row r="7776" spans="28:34" x14ac:dyDescent="0.2">
      <c r="AB7776" s="359"/>
      <c r="AC7776" s="359"/>
      <c r="AD7776" s="359"/>
      <c r="AE7776" s="359"/>
      <c r="AF7776" s="359"/>
      <c r="AG7776" s="359"/>
      <c r="AH7776" s="359"/>
    </row>
    <row r="7777" spans="28:34" x14ac:dyDescent="0.2">
      <c r="AB7777" s="359"/>
      <c r="AC7777" s="359"/>
      <c r="AD7777" s="359"/>
      <c r="AE7777" s="359"/>
      <c r="AF7777" s="359"/>
      <c r="AG7777" s="359"/>
      <c r="AH7777" s="359"/>
    </row>
    <row r="7778" spans="28:34" x14ac:dyDescent="0.2">
      <c r="AB7778" s="359"/>
      <c r="AC7778" s="359"/>
      <c r="AD7778" s="359"/>
      <c r="AE7778" s="359"/>
      <c r="AF7778" s="359"/>
      <c r="AG7778" s="359"/>
      <c r="AH7778" s="359"/>
    </row>
    <row r="7779" spans="28:34" x14ac:dyDescent="0.2">
      <c r="AB7779" s="359"/>
      <c r="AC7779" s="359"/>
      <c r="AD7779" s="359"/>
      <c r="AE7779" s="359"/>
      <c r="AF7779" s="359"/>
      <c r="AG7779" s="359"/>
      <c r="AH7779" s="359"/>
    </row>
    <row r="7780" spans="28:34" x14ac:dyDescent="0.2">
      <c r="AB7780" s="359"/>
      <c r="AC7780" s="359"/>
      <c r="AD7780" s="359"/>
      <c r="AE7780" s="359"/>
      <c r="AF7780" s="359"/>
      <c r="AG7780" s="359"/>
      <c r="AH7780" s="359"/>
    </row>
    <row r="7781" spans="28:34" x14ac:dyDescent="0.2">
      <c r="AB7781" s="359"/>
      <c r="AC7781" s="359"/>
      <c r="AD7781" s="359"/>
      <c r="AE7781" s="359"/>
      <c r="AF7781" s="359"/>
      <c r="AG7781" s="359"/>
      <c r="AH7781" s="359"/>
    </row>
    <row r="7782" spans="28:34" x14ac:dyDescent="0.2">
      <c r="AB7782" s="359"/>
      <c r="AC7782" s="359"/>
      <c r="AD7782" s="359"/>
      <c r="AE7782" s="359"/>
      <c r="AF7782" s="359"/>
      <c r="AG7782" s="359"/>
      <c r="AH7782" s="359"/>
    </row>
    <row r="7783" spans="28:34" x14ac:dyDescent="0.2">
      <c r="AB7783" s="359"/>
      <c r="AC7783" s="359"/>
      <c r="AD7783" s="359"/>
      <c r="AE7783" s="359"/>
      <c r="AF7783" s="359"/>
      <c r="AG7783" s="359"/>
      <c r="AH7783" s="359"/>
    </row>
    <row r="7784" spans="28:34" x14ac:dyDescent="0.2">
      <c r="AB7784" s="359"/>
      <c r="AC7784" s="359"/>
      <c r="AD7784" s="359"/>
      <c r="AE7784" s="359"/>
      <c r="AF7784" s="359"/>
      <c r="AG7784" s="359"/>
      <c r="AH7784" s="359"/>
    </row>
    <row r="7785" spans="28:34" x14ac:dyDescent="0.2">
      <c r="AB7785" s="359"/>
      <c r="AC7785" s="359"/>
      <c r="AD7785" s="359"/>
      <c r="AE7785" s="359"/>
      <c r="AF7785" s="359"/>
      <c r="AG7785" s="359"/>
      <c r="AH7785" s="359"/>
    </row>
    <row r="7786" spans="28:34" x14ac:dyDescent="0.2">
      <c r="AB7786" s="359"/>
      <c r="AC7786" s="359"/>
      <c r="AD7786" s="359"/>
      <c r="AE7786" s="359"/>
      <c r="AF7786" s="359"/>
      <c r="AG7786" s="359"/>
      <c r="AH7786" s="359"/>
    </row>
    <row r="7787" spans="28:34" x14ac:dyDescent="0.2">
      <c r="AB7787" s="359"/>
      <c r="AC7787" s="359"/>
      <c r="AD7787" s="359"/>
      <c r="AE7787" s="359"/>
      <c r="AF7787" s="359"/>
      <c r="AG7787" s="359"/>
      <c r="AH7787" s="359"/>
    </row>
    <row r="7788" spans="28:34" x14ac:dyDescent="0.2">
      <c r="AB7788" s="359"/>
      <c r="AC7788" s="359"/>
      <c r="AD7788" s="359"/>
      <c r="AE7788" s="359"/>
      <c r="AF7788" s="359"/>
      <c r="AG7788" s="359"/>
      <c r="AH7788" s="359"/>
    </row>
    <row r="7789" spans="28:34" x14ac:dyDescent="0.2">
      <c r="AB7789" s="359"/>
      <c r="AC7789" s="359"/>
      <c r="AD7789" s="359"/>
      <c r="AE7789" s="359"/>
      <c r="AF7789" s="359"/>
      <c r="AG7789" s="359"/>
      <c r="AH7789" s="359"/>
    </row>
    <row r="7790" spans="28:34" x14ac:dyDescent="0.2">
      <c r="AB7790" s="359"/>
      <c r="AC7790" s="359"/>
      <c r="AD7790" s="359"/>
      <c r="AE7790" s="359"/>
      <c r="AF7790" s="359"/>
      <c r="AG7790" s="359"/>
      <c r="AH7790" s="359"/>
    </row>
    <row r="7791" spans="28:34" x14ac:dyDescent="0.2">
      <c r="AB7791" s="359"/>
      <c r="AC7791" s="359"/>
      <c r="AD7791" s="359"/>
      <c r="AE7791" s="359"/>
      <c r="AF7791" s="359"/>
      <c r="AG7791" s="359"/>
      <c r="AH7791" s="359"/>
    </row>
    <row r="7792" spans="28:34" x14ac:dyDescent="0.2">
      <c r="AB7792" s="359"/>
      <c r="AC7792" s="359"/>
      <c r="AD7792" s="359"/>
      <c r="AE7792" s="359"/>
      <c r="AF7792" s="359"/>
      <c r="AG7792" s="359"/>
      <c r="AH7792" s="359"/>
    </row>
    <row r="7793" spans="28:34" x14ac:dyDescent="0.2">
      <c r="AB7793" s="359"/>
      <c r="AC7793" s="359"/>
      <c r="AD7793" s="359"/>
      <c r="AE7793" s="359"/>
      <c r="AF7793" s="359"/>
      <c r="AG7793" s="359"/>
      <c r="AH7793" s="359"/>
    </row>
    <row r="7794" spans="28:34" x14ac:dyDescent="0.2">
      <c r="AB7794" s="359"/>
      <c r="AC7794" s="359"/>
      <c r="AD7794" s="359"/>
      <c r="AE7794" s="359"/>
      <c r="AF7794" s="359"/>
      <c r="AG7794" s="359"/>
      <c r="AH7794" s="359"/>
    </row>
    <row r="7795" spans="28:34" x14ac:dyDescent="0.2">
      <c r="AB7795" s="359"/>
      <c r="AC7795" s="359"/>
      <c r="AD7795" s="359"/>
      <c r="AE7795" s="359"/>
      <c r="AF7795" s="359"/>
      <c r="AG7795" s="359"/>
      <c r="AH7795" s="359"/>
    </row>
    <row r="7796" spans="28:34" x14ac:dyDescent="0.2">
      <c r="AB7796" s="359"/>
      <c r="AC7796" s="359"/>
      <c r="AD7796" s="359"/>
      <c r="AE7796" s="359"/>
      <c r="AF7796" s="359"/>
      <c r="AG7796" s="359"/>
      <c r="AH7796" s="359"/>
    </row>
    <row r="7797" spans="28:34" x14ac:dyDescent="0.2">
      <c r="AB7797" s="359"/>
      <c r="AC7797" s="359"/>
      <c r="AD7797" s="359"/>
      <c r="AE7797" s="359"/>
      <c r="AF7797" s="359"/>
      <c r="AG7797" s="359"/>
      <c r="AH7797" s="359"/>
    </row>
    <row r="7798" spans="28:34" x14ac:dyDescent="0.2">
      <c r="AB7798" s="359"/>
      <c r="AC7798" s="359"/>
      <c r="AD7798" s="359"/>
      <c r="AE7798" s="359"/>
      <c r="AF7798" s="359"/>
      <c r="AG7798" s="359"/>
      <c r="AH7798" s="359"/>
    </row>
    <row r="7799" spans="28:34" x14ac:dyDescent="0.2">
      <c r="AB7799" s="359"/>
      <c r="AC7799" s="359"/>
      <c r="AD7799" s="359"/>
      <c r="AE7799" s="359"/>
      <c r="AF7799" s="359"/>
      <c r="AG7799" s="359"/>
      <c r="AH7799" s="359"/>
    </row>
    <row r="7800" spans="28:34" x14ac:dyDescent="0.2">
      <c r="AB7800" s="359"/>
      <c r="AC7800" s="359"/>
      <c r="AD7800" s="359"/>
      <c r="AE7800" s="359"/>
      <c r="AF7800" s="359"/>
      <c r="AG7800" s="359"/>
      <c r="AH7800" s="359"/>
    </row>
    <row r="7801" spans="28:34" x14ac:dyDescent="0.2">
      <c r="AB7801" s="359"/>
      <c r="AC7801" s="359"/>
      <c r="AD7801" s="359"/>
      <c r="AE7801" s="359"/>
      <c r="AF7801" s="359"/>
      <c r="AG7801" s="359"/>
      <c r="AH7801" s="359"/>
    </row>
    <row r="7802" spans="28:34" x14ac:dyDescent="0.2">
      <c r="AB7802" s="359"/>
      <c r="AC7802" s="359"/>
      <c r="AD7802" s="359"/>
      <c r="AE7802" s="359"/>
      <c r="AF7802" s="359"/>
      <c r="AG7802" s="359"/>
      <c r="AH7802" s="359"/>
    </row>
    <row r="7803" spans="28:34" x14ac:dyDescent="0.2">
      <c r="AB7803" s="359"/>
      <c r="AC7803" s="359"/>
      <c r="AD7803" s="359"/>
      <c r="AE7803" s="359"/>
      <c r="AF7803" s="359"/>
      <c r="AG7803" s="359"/>
      <c r="AH7803" s="359"/>
    </row>
    <row r="7804" spans="28:34" x14ac:dyDescent="0.2">
      <c r="AB7804" s="359"/>
      <c r="AC7804" s="359"/>
      <c r="AD7804" s="359"/>
      <c r="AE7804" s="359"/>
      <c r="AF7804" s="359"/>
      <c r="AG7804" s="359"/>
      <c r="AH7804" s="359"/>
    </row>
    <row r="7805" spans="28:34" x14ac:dyDescent="0.2">
      <c r="AB7805" s="359"/>
      <c r="AC7805" s="359"/>
      <c r="AD7805" s="359"/>
      <c r="AE7805" s="359"/>
      <c r="AF7805" s="359"/>
      <c r="AG7805" s="359"/>
      <c r="AH7805" s="359"/>
    </row>
    <row r="7806" spans="28:34" x14ac:dyDescent="0.2">
      <c r="AB7806" s="359"/>
      <c r="AC7806" s="359"/>
      <c r="AD7806" s="359"/>
      <c r="AE7806" s="359"/>
      <c r="AF7806" s="359"/>
      <c r="AG7806" s="359"/>
      <c r="AH7806" s="359"/>
    </row>
    <row r="7807" spans="28:34" x14ac:dyDescent="0.2">
      <c r="AB7807" s="359"/>
      <c r="AC7807" s="359"/>
      <c r="AD7807" s="359"/>
      <c r="AE7807" s="359"/>
      <c r="AF7807" s="359"/>
      <c r="AG7807" s="359"/>
      <c r="AH7807" s="359"/>
    </row>
    <row r="7808" spans="28:34" x14ac:dyDescent="0.2">
      <c r="AB7808" s="359"/>
      <c r="AC7808" s="359"/>
      <c r="AD7808" s="359"/>
      <c r="AE7808" s="359"/>
      <c r="AF7808" s="359"/>
      <c r="AG7808" s="359"/>
      <c r="AH7808" s="359"/>
    </row>
    <row r="7809" spans="28:34" x14ac:dyDescent="0.2">
      <c r="AB7809" s="359"/>
      <c r="AC7809" s="359"/>
      <c r="AD7809" s="359"/>
      <c r="AE7809" s="359"/>
      <c r="AF7809" s="359"/>
      <c r="AG7809" s="359"/>
      <c r="AH7809" s="359"/>
    </row>
    <row r="7810" spans="28:34" x14ac:dyDescent="0.2">
      <c r="AB7810" s="359"/>
      <c r="AC7810" s="359"/>
      <c r="AD7810" s="359"/>
      <c r="AE7810" s="359"/>
      <c r="AF7810" s="359"/>
      <c r="AG7810" s="359"/>
      <c r="AH7810" s="359"/>
    </row>
    <row r="7811" spans="28:34" x14ac:dyDescent="0.2">
      <c r="AB7811" s="359"/>
      <c r="AC7811" s="359"/>
      <c r="AD7811" s="359"/>
      <c r="AE7811" s="359"/>
      <c r="AF7811" s="359"/>
      <c r="AG7811" s="359"/>
      <c r="AH7811" s="359"/>
    </row>
    <row r="7812" spans="28:34" x14ac:dyDescent="0.2">
      <c r="AB7812" s="359"/>
      <c r="AC7812" s="359"/>
      <c r="AD7812" s="359"/>
      <c r="AE7812" s="359"/>
      <c r="AF7812" s="359"/>
      <c r="AG7812" s="359"/>
      <c r="AH7812" s="359"/>
    </row>
    <row r="7813" spans="28:34" x14ac:dyDescent="0.2">
      <c r="AB7813" s="359"/>
      <c r="AC7813" s="359"/>
      <c r="AD7813" s="359"/>
      <c r="AE7813" s="359"/>
      <c r="AF7813" s="359"/>
      <c r="AG7813" s="359"/>
      <c r="AH7813" s="359"/>
    </row>
    <row r="7814" spans="28:34" x14ac:dyDescent="0.2">
      <c r="AB7814" s="359"/>
      <c r="AC7814" s="359"/>
      <c r="AD7814" s="359"/>
      <c r="AE7814" s="359"/>
      <c r="AF7814" s="359"/>
      <c r="AG7814" s="359"/>
      <c r="AH7814" s="359"/>
    </row>
    <row r="7815" spans="28:34" x14ac:dyDescent="0.2">
      <c r="AB7815" s="359"/>
      <c r="AC7815" s="359"/>
      <c r="AD7815" s="359"/>
      <c r="AE7815" s="359"/>
      <c r="AF7815" s="359"/>
      <c r="AG7815" s="359"/>
      <c r="AH7815" s="359"/>
    </row>
    <row r="7816" spans="28:34" x14ac:dyDescent="0.2">
      <c r="AB7816" s="359"/>
      <c r="AC7816" s="359"/>
      <c r="AD7816" s="359"/>
      <c r="AE7816" s="359"/>
      <c r="AF7816" s="359"/>
      <c r="AG7816" s="359"/>
      <c r="AH7816" s="359"/>
    </row>
    <row r="7817" spans="28:34" x14ac:dyDescent="0.2">
      <c r="AB7817" s="359"/>
      <c r="AC7817" s="359"/>
      <c r="AD7817" s="359"/>
      <c r="AE7817" s="359"/>
      <c r="AF7817" s="359"/>
      <c r="AG7817" s="359"/>
      <c r="AH7817" s="359"/>
    </row>
    <row r="7818" spans="28:34" x14ac:dyDescent="0.2">
      <c r="AB7818" s="359"/>
      <c r="AC7818" s="359"/>
      <c r="AD7818" s="359"/>
      <c r="AE7818" s="359"/>
      <c r="AF7818" s="359"/>
      <c r="AG7818" s="359"/>
      <c r="AH7818" s="359"/>
    </row>
    <row r="7819" spans="28:34" x14ac:dyDescent="0.2">
      <c r="AB7819" s="359"/>
      <c r="AC7819" s="359"/>
      <c r="AD7819" s="359"/>
      <c r="AE7819" s="359"/>
      <c r="AF7819" s="359"/>
      <c r="AG7819" s="359"/>
      <c r="AH7819" s="359"/>
    </row>
    <row r="7820" spans="28:34" x14ac:dyDescent="0.2">
      <c r="AB7820" s="359"/>
      <c r="AC7820" s="359"/>
      <c r="AD7820" s="359"/>
      <c r="AE7820" s="359"/>
      <c r="AF7820" s="359"/>
      <c r="AG7820" s="359"/>
      <c r="AH7820" s="359"/>
    </row>
    <row r="7821" spans="28:34" x14ac:dyDescent="0.2">
      <c r="AB7821" s="359"/>
      <c r="AC7821" s="359"/>
      <c r="AD7821" s="359"/>
      <c r="AE7821" s="359"/>
      <c r="AF7821" s="359"/>
      <c r="AG7821" s="359"/>
      <c r="AH7821" s="359"/>
    </row>
    <row r="7822" spans="28:34" x14ac:dyDescent="0.2">
      <c r="AB7822" s="359"/>
      <c r="AC7822" s="359"/>
      <c r="AD7822" s="359"/>
      <c r="AE7822" s="359"/>
      <c r="AF7822" s="359"/>
      <c r="AG7822" s="359"/>
      <c r="AH7822" s="359"/>
    </row>
    <row r="7823" spans="28:34" x14ac:dyDescent="0.2">
      <c r="AB7823" s="359"/>
      <c r="AC7823" s="359"/>
      <c r="AD7823" s="359"/>
      <c r="AE7823" s="359"/>
      <c r="AF7823" s="359"/>
      <c r="AG7823" s="359"/>
      <c r="AH7823" s="359"/>
    </row>
    <row r="7824" spans="28:34" x14ac:dyDescent="0.2">
      <c r="AB7824" s="359"/>
      <c r="AC7824" s="359"/>
      <c r="AD7824" s="359"/>
      <c r="AE7824" s="359"/>
      <c r="AF7824" s="359"/>
      <c r="AG7824" s="359"/>
      <c r="AH7824" s="359"/>
    </row>
    <row r="7825" spans="28:34" x14ac:dyDescent="0.2">
      <c r="AB7825" s="359"/>
      <c r="AC7825" s="359"/>
      <c r="AD7825" s="359"/>
      <c r="AE7825" s="359"/>
      <c r="AF7825" s="359"/>
      <c r="AG7825" s="359"/>
      <c r="AH7825" s="359"/>
    </row>
    <row r="7826" spans="28:34" x14ac:dyDescent="0.2">
      <c r="AB7826" s="359"/>
      <c r="AC7826" s="359"/>
      <c r="AD7826" s="359"/>
      <c r="AE7826" s="359"/>
      <c r="AF7826" s="359"/>
      <c r="AG7826" s="359"/>
      <c r="AH7826" s="359"/>
    </row>
    <row r="7827" spans="28:34" x14ac:dyDescent="0.2">
      <c r="AB7827" s="359"/>
      <c r="AC7827" s="359"/>
      <c r="AD7827" s="359"/>
      <c r="AE7827" s="359"/>
      <c r="AF7827" s="359"/>
      <c r="AG7827" s="359"/>
      <c r="AH7827" s="359"/>
    </row>
    <row r="7828" spans="28:34" x14ac:dyDescent="0.2">
      <c r="AB7828" s="359"/>
      <c r="AC7828" s="359"/>
      <c r="AD7828" s="359"/>
      <c r="AE7828" s="359"/>
      <c r="AF7828" s="359"/>
      <c r="AG7828" s="359"/>
      <c r="AH7828" s="359"/>
    </row>
    <row r="7829" spans="28:34" x14ac:dyDescent="0.2">
      <c r="AB7829" s="359"/>
      <c r="AC7829" s="359"/>
      <c r="AD7829" s="359"/>
      <c r="AE7829" s="359"/>
      <c r="AF7829" s="359"/>
      <c r="AG7829" s="359"/>
      <c r="AH7829" s="359"/>
    </row>
    <row r="7830" spans="28:34" x14ac:dyDescent="0.2">
      <c r="AB7830" s="359"/>
      <c r="AC7830" s="359"/>
      <c r="AD7830" s="359"/>
      <c r="AE7830" s="359"/>
      <c r="AF7830" s="359"/>
      <c r="AG7830" s="359"/>
      <c r="AH7830" s="359"/>
    </row>
    <row r="7831" spans="28:34" x14ac:dyDescent="0.2">
      <c r="AB7831" s="359"/>
      <c r="AC7831" s="359"/>
      <c r="AD7831" s="359"/>
      <c r="AE7831" s="359"/>
      <c r="AF7831" s="359"/>
      <c r="AG7831" s="359"/>
      <c r="AH7831" s="359"/>
    </row>
    <row r="7832" spans="28:34" x14ac:dyDescent="0.2">
      <c r="AB7832" s="359"/>
      <c r="AC7832" s="359"/>
      <c r="AD7832" s="359"/>
      <c r="AE7832" s="359"/>
      <c r="AF7832" s="359"/>
      <c r="AG7832" s="359"/>
      <c r="AH7832" s="359"/>
    </row>
    <row r="7833" spans="28:34" x14ac:dyDescent="0.2">
      <c r="AB7833" s="359"/>
      <c r="AC7833" s="359"/>
      <c r="AD7833" s="359"/>
      <c r="AE7833" s="359"/>
      <c r="AF7833" s="359"/>
      <c r="AG7833" s="359"/>
      <c r="AH7833" s="359"/>
    </row>
    <row r="7834" spans="28:34" x14ac:dyDescent="0.2">
      <c r="AB7834" s="359"/>
      <c r="AC7834" s="359"/>
      <c r="AD7834" s="359"/>
      <c r="AE7834" s="359"/>
      <c r="AF7834" s="359"/>
      <c r="AG7834" s="359"/>
      <c r="AH7834" s="359"/>
    </row>
    <row r="7835" spans="28:34" x14ac:dyDescent="0.2">
      <c r="AB7835" s="359"/>
      <c r="AC7835" s="359"/>
      <c r="AD7835" s="359"/>
      <c r="AE7835" s="359"/>
      <c r="AF7835" s="359"/>
      <c r="AG7835" s="359"/>
      <c r="AH7835" s="359"/>
    </row>
    <row r="7836" spans="28:34" x14ac:dyDescent="0.2">
      <c r="AB7836" s="359"/>
      <c r="AC7836" s="359"/>
      <c r="AD7836" s="359"/>
      <c r="AE7836" s="359"/>
      <c r="AF7836" s="359"/>
      <c r="AG7836" s="359"/>
      <c r="AH7836" s="359"/>
    </row>
    <row r="7837" spans="28:34" x14ac:dyDescent="0.2">
      <c r="AB7837" s="359"/>
      <c r="AC7837" s="359"/>
      <c r="AD7837" s="359"/>
      <c r="AE7837" s="359"/>
      <c r="AF7837" s="359"/>
      <c r="AG7837" s="359"/>
      <c r="AH7837" s="359"/>
    </row>
    <row r="7838" spans="28:34" x14ac:dyDescent="0.2">
      <c r="AB7838" s="359"/>
      <c r="AC7838" s="359"/>
      <c r="AD7838" s="359"/>
      <c r="AE7838" s="359"/>
      <c r="AF7838" s="359"/>
      <c r="AG7838" s="359"/>
      <c r="AH7838" s="359"/>
    </row>
    <row r="7839" spans="28:34" x14ac:dyDescent="0.2">
      <c r="AB7839" s="359"/>
      <c r="AC7839" s="359"/>
      <c r="AD7839" s="359"/>
      <c r="AE7839" s="359"/>
      <c r="AF7839" s="359"/>
      <c r="AG7839" s="359"/>
      <c r="AH7839" s="359"/>
    </row>
    <row r="7840" spans="28:34" x14ac:dyDescent="0.2">
      <c r="AB7840" s="359"/>
      <c r="AC7840" s="359"/>
      <c r="AD7840" s="359"/>
      <c r="AE7840" s="359"/>
      <c r="AF7840" s="359"/>
      <c r="AG7840" s="359"/>
      <c r="AH7840" s="359"/>
    </row>
    <row r="7841" spans="28:34" x14ac:dyDescent="0.2">
      <c r="AB7841" s="359"/>
      <c r="AC7841" s="359"/>
      <c r="AD7841" s="359"/>
      <c r="AE7841" s="359"/>
      <c r="AF7841" s="359"/>
      <c r="AG7841" s="359"/>
      <c r="AH7841" s="359"/>
    </row>
    <row r="7842" spans="28:34" x14ac:dyDescent="0.2">
      <c r="AB7842" s="359"/>
      <c r="AC7842" s="359"/>
      <c r="AD7842" s="359"/>
      <c r="AE7842" s="359"/>
      <c r="AF7842" s="359"/>
      <c r="AG7842" s="359"/>
      <c r="AH7842" s="359"/>
    </row>
    <row r="7843" spans="28:34" x14ac:dyDescent="0.2">
      <c r="AB7843" s="359"/>
      <c r="AC7843" s="359"/>
      <c r="AD7843" s="359"/>
      <c r="AE7843" s="359"/>
      <c r="AF7843" s="359"/>
      <c r="AG7843" s="359"/>
      <c r="AH7843" s="359"/>
    </row>
    <row r="7844" spans="28:34" x14ac:dyDescent="0.2">
      <c r="AB7844" s="359"/>
      <c r="AC7844" s="359"/>
      <c r="AD7844" s="359"/>
      <c r="AE7844" s="359"/>
      <c r="AF7844" s="359"/>
      <c r="AG7844" s="359"/>
      <c r="AH7844" s="359"/>
    </row>
    <row r="7845" spans="28:34" x14ac:dyDescent="0.2">
      <c r="AB7845" s="359"/>
      <c r="AC7845" s="359"/>
      <c r="AD7845" s="359"/>
      <c r="AE7845" s="359"/>
      <c r="AF7845" s="359"/>
      <c r="AG7845" s="359"/>
      <c r="AH7845" s="359"/>
    </row>
    <row r="7846" spans="28:34" x14ac:dyDescent="0.2">
      <c r="AB7846" s="359"/>
      <c r="AC7846" s="359"/>
      <c r="AD7846" s="359"/>
      <c r="AE7846" s="359"/>
      <c r="AF7846" s="359"/>
      <c r="AG7846" s="359"/>
      <c r="AH7846" s="359"/>
    </row>
    <row r="7847" spans="28:34" x14ac:dyDescent="0.2">
      <c r="AB7847" s="359"/>
      <c r="AC7847" s="359"/>
      <c r="AD7847" s="359"/>
      <c r="AE7847" s="359"/>
      <c r="AF7847" s="359"/>
      <c r="AG7847" s="359"/>
      <c r="AH7847" s="359"/>
    </row>
    <row r="7848" spans="28:34" x14ac:dyDescent="0.2">
      <c r="AB7848" s="359"/>
      <c r="AC7848" s="359"/>
      <c r="AD7848" s="359"/>
      <c r="AE7848" s="359"/>
      <c r="AF7848" s="359"/>
      <c r="AG7848" s="359"/>
      <c r="AH7848" s="359"/>
    </row>
    <row r="7849" spans="28:34" x14ac:dyDescent="0.2">
      <c r="AB7849" s="359"/>
      <c r="AC7849" s="359"/>
      <c r="AD7849" s="359"/>
      <c r="AE7849" s="359"/>
      <c r="AF7849" s="359"/>
      <c r="AG7849" s="359"/>
      <c r="AH7849" s="359"/>
    </row>
    <row r="7850" spans="28:34" x14ac:dyDescent="0.2">
      <c r="AB7850" s="359"/>
      <c r="AC7850" s="359"/>
      <c r="AD7850" s="359"/>
      <c r="AE7850" s="359"/>
      <c r="AF7850" s="359"/>
      <c r="AG7850" s="359"/>
      <c r="AH7850" s="359"/>
    </row>
    <row r="7851" spans="28:34" x14ac:dyDescent="0.2">
      <c r="AB7851" s="359"/>
      <c r="AC7851" s="359"/>
      <c r="AD7851" s="359"/>
      <c r="AE7851" s="359"/>
      <c r="AF7851" s="359"/>
      <c r="AG7851" s="359"/>
      <c r="AH7851" s="359"/>
    </row>
    <row r="7852" spans="28:34" x14ac:dyDescent="0.2">
      <c r="AB7852" s="359"/>
      <c r="AC7852" s="359"/>
      <c r="AD7852" s="359"/>
      <c r="AE7852" s="359"/>
      <c r="AF7852" s="359"/>
      <c r="AG7852" s="359"/>
      <c r="AH7852" s="359"/>
    </row>
    <row r="7853" spans="28:34" x14ac:dyDescent="0.2">
      <c r="AB7853" s="359"/>
      <c r="AC7853" s="359"/>
      <c r="AD7853" s="359"/>
      <c r="AE7853" s="359"/>
      <c r="AF7853" s="359"/>
      <c r="AG7853" s="359"/>
      <c r="AH7853" s="359"/>
    </row>
    <row r="7854" spans="28:34" x14ac:dyDescent="0.2">
      <c r="AB7854" s="359"/>
      <c r="AC7854" s="359"/>
      <c r="AD7854" s="359"/>
      <c r="AE7854" s="359"/>
      <c r="AF7854" s="359"/>
      <c r="AG7854" s="359"/>
      <c r="AH7854" s="359"/>
    </row>
    <row r="7855" spans="28:34" x14ac:dyDescent="0.2">
      <c r="AB7855" s="359"/>
      <c r="AC7855" s="359"/>
      <c r="AD7855" s="359"/>
      <c r="AE7855" s="359"/>
      <c r="AF7855" s="359"/>
      <c r="AG7855" s="359"/>
      <c r="AH7855" s="359"/>
    </row>
    <row r="7856" spans="28:34" x14ac:dyDescent="0.2">
      <c r="AB7856" s="359"/>
      <c r="AC7856" s="359"/>
      <c r="AD7856" s="359"/>
      <c r="AE7856" s="359"/>
      <c r="AF7856" s="359"/>
      <c r="AG7856" s="359"/>
      <c r="AH7856" s="359"/>
    </row>
    <row r="7857" spans="28:34" x14ac:dyDescent="0.2">
      <c r="AB7857" s="359"/>
      <c r="AC7857" s="359"/>
      <c r="AD7857" s="359"/>
      <c r="AE7857" s="359"/>
      <c r="AF7857" s="359"/>
      <c r="AG7857" s="359"/>
      <c r="AH7857" s="359"/>
    </row>
    <row r="7858" spans="28:34" x14ac:dyDescent="0.2">
      <c r="AB7858" s="359"/>
      <c r="AC7858" s="359"/>
      <c r="AD7858" s="359"/>
      <c r="AE7858" s="359"/>
      <c r="AF7858" s="359"/>
      <c r="AG7858" s="359"/>
      <c r="AH7858" s="359"/>
    </row>
    <row r="7859" spans="28:34" x14ac:dyDescent="0.2">
      <c r="AB7859" s="359"/>
      <c r="AC7859" s="359"/>
      <c r="AD7859" s="359"/>
      <c r="AE7859" s="359"/>
      <c r="AF7859" s="359"/>
      <c r="AG7859" s="359"/>
      <c r="AH7859" s="359"/>
    </row>
    <row r="7860" spans="28:34" x14ac:dyDescent="0.2">
      <c r="AB7860" s="359"/>
      <c r="AC7860" s="359"/>
      <c r="AD7860" s="359"/>
      <c r="AE7860" s="359"/>
      <c r="AF7860" s="359"/>
      <c r="AG7860" s="359"/>
      <c r="AH7860" s="359"/>
    </row>
    <row r="7861" spans="28:34" x14ac:dyDescent="0.2">
      <c r="AB7861" s="359"/>
      <c r="AC7861" s="359"/>
      <c r="AD7861" s="359"/>
      <c r="AE7861" s="359"/>
      <c r="AF7861" s="359"/>
      <c r="AG7861" s="359"/>
      <c r="AH7861" s="359"/>
    </row>
    <row r="7862" spans="28:34" x14ac:dyDescent="0.2">
      <c r="AB7862" s="359"/>
      <c r="AC7862" s="359"/>
      <c r="AD7862" s="359"/>
      <c r="AE7862" s="359"/>
      <c r="AF7862" s="359"/>
      <c r="AG7862" s="359"/>
      <c r="AH7862" s="359"/>
    </row>
    <row r="7863" spans="28:34" x14ac:dyDescent="0.2">
      <c r="AB7863" s="359"/>
      <c r="AC7863" s="359"/>
      <c r="AD7863" s="359"/>
      <c r="AE7863" s="359"/>
      <c r="AF7863" s="359"/>
      <c r="AG7863" s="359"/>
      <c r="AH7863" s="359"/>
    </row>
    <row r="7864" spans="28:34" x14ac:dyDescent="0.2">
      <c r="AB7864" s="359"/>
      <c r="AC7864" s="359"/>
      <c r="AD7864" s="359"/>
      <c r="AE7864" s="359"/>
      <c r="AF7864" s="359"/>
      <c r="AG7864" s="359"/>
      <c r="AH7864" s="359"/>
    </row>
    <row r="7865" spans="28:34" x14ac:dyDescent="0.2">
      <c r="AB7865" s="359"/>
      <c r="AC7865" s="359"/>
      <c r="AD7865" s="359"/>
      <c r="AE7865" s="359"/>
      <c r="AF7865" s="359"/>
      <c r="AG7865" s="359"/>
      <c r="AH7865" s="359"/>
    </row>
    <row r="7866" spans="28:34" x14ac:dyDescent="0.2">
      <c r="AB7866" s="359"/>
      <c r="AC7866" s="359"/>
      <c r="AD7866" s="359"/>
      <c r="AE7866" s="359"/>
      <c r="AF7866" s="359"/>
      <c r="AG7866" s="359"/>
      <c r="AH7866" s="359"/>
    </row>
    <row r="7867" spans="28:34" x14ac:dyDescent="0.2">
      <c r="AB7867" s="359"/>
      <c r="AC7867" s="359"/>
      <c r="AD7867" s="359"/>
      <c r="AE7867" s="359"/>
      <c r="AF7867" s="359"/>
      <c r="AG7867" s="359"/>
      <c r="AH7867" s="359"/>
    </row>
    <row r="7868" spans="28:34" x14ac:dyDescent="0.2">
      <c r="AB7868" s="359"/>
      <c r="AC7868" s="359"/>
      <c r="AD7868" s="359"/>
      <c r="AE7868" s="359"/>
      <c r="AF7868" s="359"/>
      <c r="AG7868" s="359"/>
      <c r="AH7868" s="359"/>
    </row>
    <row r="7869" spans="28:34" x14ac:dyDescent="0.2">
      <c r="AB7869" s="359"/>
      <c r="AC7869" s="359"/>
      <c r="AD7869" s="359"/>
      <c r="AE7869" s="359"/>
      <c r="AF7869" s="359"/>
      <c r="AG7869" s="359"/>
      <c r="AH7869" s="359"/>
    </row>
    <row r="7870" spans="28:34" x14ac:dyDescent="0.2">
      <c r="AB7870" s="359"/>
      <c r="AC7870" s="359"/>
      <c r="AD7870" s="359"/>
      <c r="AE7870" s="359"/>
      <c r="AF7870" s="359"/>
      <c r="AG7870" s="359"/>
      <c r="AH7870" s="359"/>
    </row>
    <row r="7871" spans="28:34" x14ac:dyDescent="0.2">
      <c r="AB7871" s="359"/>
      <c r="AC7871" s="359"/>
      <c r="AD7871" s="359"/>
      <c r="AE7871" s="359"/>
      <c r="AF7871" s="359"/>
      <c r="AG7871" s="359"/>
      <c r="AH7871" s="359"/>
    </row>
    <row r="7872" spans="28:34" x14ac:dyDescent="0.2">
      <c r="AB7872" s="359"/>
      <c r="AC7872" s="359"/>
      <c r="AD7872" s="359"/>
      <c r="AE7872" s="359"/>
      <c r="AF7872" s="359"/>
      <c r="AG7872" s="359"/>
      <c r="AH7872" s="359"/>
    </row>
    <row r="7873" spans="28:34" x14ac:dyDescent="0.2">
      <c r="AB7873" s="359"/>
      <c r="AC7873" s="359"/>
      <c r="AD7873" s="359"/>
      <c r="AE7873" s="359"/>
      <c r="AF7873" s="359"/>
      <c r="AG7873" s="359"/>
      <c r="AH7873" s="359"/>
    </row>
    <row r="7874" spans="28:34" x14ac:dyDescent="0.2">
      <c r="AB7874" s="359"/>
      <c r="AC7874" s="359"/>
      <c r="AD7874" s="359"/>
      <c r="AE7874" s="359"/>
      <c r="AF7874" s="359"/>
      <c r="AG7874" s="359"/>
      <c r="AH7874" s="359"/>
    </row>
    <row r="7875" spans="28:34" x14ac:dyDescent="0.2">
      <c r="AB7875" s="359"/>
      <c r="AC7875" s="359"/>
      <c r="AD7875" s="359"/>
      <c r="AE7875" s="359"/>
      <c r="AF7875" s="359"/>
      <c r="AG7875" s="359"/>
      <c r="AH7875" s="359"/>
    </row>
    <row r="7876" spans="28:34" x14ac:dyDescent="0.2">
      <c r="AB7876" s="359"/>
      <c r="AC7876" s="359"/>
      <c r="AD7876" s="359"/>
      <c r="AE7876" s="359"/>
      <c r="AF7876" s="359"/>
      <c r="AG7876" s="359"/>
      <c r="AH7876" s="359"/>
    </row>
    <row r="7877" spans="28:34" x14ac:dyDescent="0.2">
      <c r="AB7877" s="359"/>
      <c r="AC7877" s="359"/>
      <c r="AD7877" s="359"/>
      <c r="AE7877" s="359"/>
      <c r="AF7877" s="359"/>
      <c r="AG7877" s="359"/>
      <c r="AH7877" s="359"/>
    </row>
    <row r="7878" spans="28:34" x14ac:dyDescent="0.2">
      <c r="AB7878" s="359"/>
      <c r="AC7878" s="359"/>
      <c r="AD7878" s="359"/>
      <c r="AE7878" s="359"/>
      <c r="AF7878" s="359"/>
      <c r="AG7878" s="359"/>
      <c r="AH7878" s="359"/>
    </row>
    <row r="7879" spans="28:34" x14ac:dyDescent="0.2">
      <c r="AB7879" s="359"/>
      <c r="AC7879" s="359"/>
      <c r="AD7879" s="359"/>
      <c r="AE7879" s="359"/>
      <c r="AF7879" s="359"/>
      <c r="AG7879" s="359"/>
      <c r="AH7879" s="359"/>
    </row>
    <row r="7880" spans="28:34" x14ac:dyDescent="0.2">
      <c r="AB7880" s="359"/>
      <c r="AC7880" s="359"/>
      <c r="AD7880" s="359"/>
      <c r="AE7880" s="359"/>
      <c r="AF7880" s="359"/>
      <c r="AG7880" s="359"/>
      <c r="AH7880" s="359"/>
    </row>
    <row r="7881" spans="28:34" x14ac:dyDescent="0.2">
      <c r="AB7881" s="359"/>
      <c r="AC7881" s="359"/>
      <c r="AD7881" s="359"/>
      <c r="AE7881" s="359"/>
      <c r="AF7881" s="359"/>
      <c r="AG7881" s="359"/>
      <c r="AH7881" s="359"/>
    </row>
    <row r="7882" spans="28:34" x14ac:dyDescent="0.2">
      <c r="AB7882" s="359"/>
      <c r="AC7882" s="359"/>
      <c r="AD7882" s="359"/>
      <c r="AE7882" s="359"/>
      <c r="AF7882" s="359"/>
      <c r="AG7882" s="359"/>
      <c r="AH7882" s="359"/>
    </row>
    <row r="7883" spans="28:34" x14ac:dyDescent="0.2">
      <c r="AB7883" s="359"/>
      <c r="AC7883" s="359"/>
      <c r="AD7883" s="359"/>
      <c r="AE7883" s="359"/>
      <c r="AF7883" s="359"/>
      <c r="AG7883" s="359"/>
      <c r="AH7883" s="359"/>
    </row>
    <row r="7884" spans="28:34" x14ac:dyDescent="0.2">
      <c r="AB7884" s="359"/>
      <c r="AC7884" s="359"/>
      <c r="AD7884" s="359"/>
      <c r="AE7884" s="359"/>
      <c r="AF7884" s="359"/>
      <c r="AG7884" s="359"/>
      <c r="AH7884" s="359"/>
    </row>
    <row r="7885" spans="28:34" x14ac:dyDescent="0.2">
      <c r="AB7885" s="359"/>
      <c r="AC7885" s="359"/>
      <c r="AD7885" s="359"/>
      <c r="AE7885" s="359"/>
      <c r="AF7885" s="359"/>
      <c r="AG7885" s="359"/>
      <c r="AH7885" s="359"/>
    </row>
    <row r="7886" spans="28:34" x14ac:dyDescent="0.2">
      <c r="AB7886" s="359"/>
      <c r="AC7886" s="359"/>
      <c r="AD7886" s="359"/>
      <c r="AE7886" s="359"/>
      <c r="AF7886" s="359"/>
      <c r="AG7886" s="359"/>
      <c r="AH7886" s="359"/>
    </row>
    <row r="7887" spans="28:34" x14ac:dyDescent="0.2">
      <c r="AB7887" s="359"/>
      <c r="AC7887" s="359"/>
      <c r="AD7887" s="359"/>
      <c r="AE7887" s="359"/>
      <c r="AF7887" s="359"/>
      <c r="AG7887" s="359"/>
      <c r="AH7887" s="359"/>
    </row>
    <row r="7888" spans="28:34" x14ac:dyDescent="0.2">
      <c r="AB7888" s="359"/>
      <c r="AC7888" s="359"/>
      <c r="AD7888" s="359"/>
      <c r="AE7888" s="359"/>
      <c r="AF7888" s="359"/>
      <c r="AG7888" s="359"/>
      <c r="AH7888" s="359"/>
    </row>
    <row r="7889" spans="28:34" x14ac:dyDescent="0.2">
      <c r="AB7889" s="359"/>
      <c r="AC7889" s="359"/>
      <c r="AD7889" s="359"/>
      <c r="AE7889" s="359"/>
      <c r="AF7889" s="359"/>
      <c r="AG7889" s="359"/>
      <c r="AH7889" s="359"/>
    </row>
    <row r="7890" spans="28:34" x14ac:dyDescent="0.2">
      <c r="AB7890" s="359"/>
      <c r="AC7890" s="359"/>
      <c r="AD7890" s="359"/>
      <c r="AE7890" s="359"/>
      <c r="AF7890" s="359"/>
      <c r="AG7890" s="359"/>
      <c r="AH7890" s="359"/>
    </row>
    <row r="7891" spans="28:34" x14ac:dyDescent="0.2">
      <c r="AB7891" s="359"/>
      <c r="AC7891" s="359"/>
      <c r="AD7891" s="359"/>
      <c r="AE7891" s="359"/>
      <c r="AF7891" s="359"/>
      <c r="AG7891" s="359"/>
      <c r="AH7891" s="359"/>
    </row>
    <row r="7892" spans="28:34" x14ac:dyDescent="0.2">
      <c r="AB7892" s="359"/>
      <c r="AC7892" s="359"/>
      <c r="AD7892" s="359"/>
      <c r="AE7892" s="359"/>
      <c r="AF7892" s="359"/>
      <c r="AG7892" s="359"/>
      <c r="AH7892" s="359"/>
    </row>
    <row r="7893" spans="28:34" x14ac:dyDescent="0.2">
      <c r="AB7893" s="359"/>
      <c r="AC7893" s="359"/>
      <c r="AD7893" s="359"/>
      <c r="AE7893" s="359"/>
      <c r="AF7893" s="359"/>
      <c r="AG7893" s="359"/>
      <c r="AH7893" s="359"/>
    </row>
    <row r="7894" spans="28:34" x14ac:dyDescent="0.2">
      <c r="AB7894" s="359"/>
      <c r="AC7894" s="359"/>
      <c r="AD7894" s="359"/>
      <c r="AE7894" s="359"/>
      <c r="AF7894" s="359"/>
      <c r="AG7894" s="359"/>
      <c r="AH7894" s="359"/>
    </row>
    <row r="7895" spans="28:34" x14ac:dyDescent="0.2">
      <c r="AB7895" s="359"/>
      <c r="AC7895" s="359"/>
      <c r="AD7895" s="359"/>
      <c r="AE7895" s="359"/>
      <c r="AF7895" s="359"/>
      <c r="AG7895" s="359"/>
      <c r="AH7895" s="359"/>
    </row>
    <row r="7896" spans="28:34" x14ac:dyDescent="0.2">
      <c r="AB7896" s="359"/>
      <c r="AC7896" s="359"/>
      <c r="AD7896" s="359"/>
      <c r="AE7896" s="359"/>
      <c r="AF7896" s="359"/>
      <c r="AG7896" s="359"/>
      <c r="AH7896" s="359"/>
    </row>
    <row r="7897" spans="28:34" x14ac:dyDescent="0.2">
      <c r="AB7897" s="359"/>
      <c r="AC7897" s="359"/>
      <c r="AD7897" s="359"/>
      <c r="AE7897" s="359"/>
      <c r="AF7897" s="359"/>
      <c r="AG7897" s="359"/>
      <c r="AH7897" s="359"/>
    </row>
    <row r="7898" spans="28:34" x14ac:dyDescent="0.2">
      <c r="AB7898" s="359"/>
      <c r="AC7898" s="359"/>
      <c r="AD7898" s="359"/>
      <c r="AE7898" s="359"/>
      <c r="AF7898" s="359"/>
      <c r="AG7898" s="359"/>
      <c r="AH7898" s="359"/>
    </row>
    <row r="7899" spans="28:34" x14ac:dyDescent="0.2">
      <c r="AB7899" s="359"/>
      <c r="AC7899" s="359"/>
      <c r="AD7899" s="359"/>
      <c r="AE7899" s="359"/>
      <c r="AF7899" s="359"/>
      <c r="AG7899" s="359"/>
      <c r="AH7899" s="359"/>
    </row>
    <row r="7900" spans="28:34" x14ac:dyDescent="0.2">
      <c r="AB7900" s="359"/>
      <c r="AC7900" s="359"/>
      <c r="AD7900" s="359"/>
      <c r="AE7900" s="359"/>
      <c r="AF7900" s="359"/>
      <c r="AG7900" s="359"/>
      <c r="AH7900" s="359"/>
    </row>
    <row r="7901" spans="28:34" x14ac:dyDescent="0.2">
      <c r="AB7901" s="359"/>
      <c r="AC7901" s="359"/>
      <c r="AD7901" s="359"/>
      <c r="AE7901" s="359"/>
      <c r="AF7901" s="359"/>
      <c r="AG7901" s="359"/>
      <c r="AH7901" s="359"/>
    </row>
    <row r="7902" spans="28:34" x14ac:dyDescent="0.2">
      <c r="AB7902" s="359"/>
      <c r="AC7902" s="359"/>
      <c r="AD7902" s="359"/>
      <c r="AE7902" s="359"/>
      <c r="AF7902" s="359"/>
      <c r="AG7902" s="359"/>
      <c r="AH7902" s="359"/>
    </row>
    <row r="7903" spans="28:34" x14ac:dyDescent="0.2">
      <c r="AB7903" s="359"/>
      <c r="AC7903" s="359"/>
      <c r="AD7903" s="359"/>
      <c r="AE7903" s="359"/>
      <c r="AF7903" s="359"/>
      <c r="AG7903" s="359"/>
      <c r="AH7903" s="359"/>
    </row>
    <row r="7904" spans="28:34" x14ac:dyDescent="0.2">
      <c r="AB7904" s="359"/>
      <c r="AC7904" s="359"/>
      <c r="AD7904" s="359"/>
      <c r="AE7904" s="359"/>
      <c r="AF7904" s="359"/>
      <c r="AG7904" s="359"/>
      <c r="AH7904" s="359"/>
    </row>
    <row r="7905" spans="28:34" x14ac:dyDescent="0.2">
      <c r="AB7905" s="359"/>
      <c r="AC7905" s="359"/>
      <c r="AD7905" s="359"/>
      <c r="AE7905" s="359"/>
      <c r="AF7905" s="359"/>
      <c r="AG7905" s="359"/>
      <c r="AH7905" s="359"/>
    </row>
    <row r="7906" spans="28:34" x14ac:dyDescent="0.2">
      <c r="AB7906" s="359"/>
      <c r="AC7906" s="359"/>
      <c r="AD7906" s="359"/>
      <c r="AE7906" s="359"/>
      <c r="AF7906" s="359"/>
      <c r="AG7906" s="359"/>
      <c r="AH7906" s="359"/>
    </row>
    <row r="7907" spans="28:34" x14ac:dyDescent="0.2">
      <c r="AB7907" s="359"/>
      <c r="AC7907" s="359"/>
      <c r="AD7907" s="359"/>
      <c r="AE7907" s="359"/>
      <c r="AF7907" s="359"/>
      <c r="AG7907" s="359"/>
      <c r="AH7907" s="359"/>
    </row>
    <row r="7908" spans="28:34" x14ac:dyDescent="0.2">
      <c r="AB7908" s="359"/>
      <c r="AC7908" s="359"/>
      <c r="AD7908" s="359"/>
      <c r="AE7908" s="359"/>
      <c r="AF7908" s="359"/>
      <c r="AG7908" s="359"/>
      <c r="AH7908" s="359"/>
    </row>
    <row r="7909" spans="28:34" x14ac:dyDescent="0.2">
      <c r="AB7909" s="359"/>
      <c r="AC7909" s="359"/>
      <c r="AD7909" s="359"/>
      <c r="AE7909" s="359"/>
      <c r="AF7909" s="359"/>
      <c r="AG7909" s="359"/>
      <c r="AH7909" s="359"/>
    </row>
    <row r="7910" spans="28:34" x14ac:dyDescent="0.2">
      <c r="AB7910" s="359"/>
      <c r="AC7910" s="359"/>
      <c r="AD7910" s="359"/>
      <c r="AE7910" s="359"/>
      <c r="AF7910" s="359"/>
      <c r="AG7910" s="359"/>
      <c r="AH7910" s="359"/>
    </row>
    <row r="7911" spans="28:34" x14ac:dyDescent="0.2">
      <c r="AB7911" s="359"/>
      <c r="AC7911" s="359"/>
      <c r="AD7911" s="359"/>
      <c r="AE7911" s="359"/>
      <c r="AF7911" s="359"/>
      <c r="AG7911" s="359"/>
      <c r="AH7911" s="359"/>
    </row>
    <row r="7912" spans="28:34" x14ac:dyDescent="0.2">
      <c r="AB7912" s="359"/>
      <c r="AC7912" s="359"/>
      <c r="AD7912" s="359"/>
      <c r="AE7912" s="359"/>
      <c r="AF7912" s="359"/>
      <c r="AG7912" s="359"/>
      <c r="AH7912" s="359"/>
    </row>
    <row r="7913" spans="28:34" x14ac:dyDescent="0.2">
      <c r="AB7913" s="359"/>
      <c r="AC7913" s="359"/>
      <c r="AD7913" s="359"/>
      <c r="AE7913" s="359"/>
      <c r="AF7913" s="359"/>
      <c r="AG7913" s="359"/>
      <c r="AH7913" s="359"/>
    </row>
    <row r="7914" spans="28:34" x14ac:dyDescent="0.2">
      <c r="AB7914" s="359"/>
      <c r="AC7914" s="359"/>
      <c r="AD7914" s="359"/>
      <c r="AE7914" s="359"/>
      <c r="AF7914" s="359"/>
      <c r="AG7914" s="359"/>
      <c r="AH7914" s="359"/>
    </row>
    <row r="7915" spans="28:34" x14ac:dyDescent="0.2">
      <c r="AB7915" s="359"/>
      <c r="AC7915" s="359"/>
      <c r="AD7915" s="359"/>
      <c r="AE7915" s="359"/>
      <c r="AF7915" s="359"/>
      <c r="AG7915" s="359"/>
      <c r="AH7915" s="359"/>
    </row>
    <row r="7916" spans="28:34" x14ac:dyDescent="0.2">
      <c r="AB7916" s="359"/>
      <c r="AC7916" s="359"/>
      <c r="AD7916" s="359"/>
      <c r="AE7916" s="359"/>
      <c r="AF7916" s="359"/>
      <c r="AG7916" s="359"/>
      <c r="AH7916" s="359"/>
    </row>
    <row r="7917" spans="28:34" x14ac:dyDescent="0.2">
      <c r="AB7917" s="359"/>
      <c r="AC7917" s="359"/>
      <c r="AD7917" s="359"/>
      <c r="AE7917" s="359"/>
      <c r="AF7917" s="359"/>
      <c r="AG7917" s="359"/>
      <c r="AH7917" s="359"/>
    </row>
    <row r="7918" spans="28:34" x14ac:dyDescent="0.2">
      <c r="AB7918" s="359"/>
      <c r="AC7918" s="359"/>
      <c r="AD7918" s="359"/>
      <c r="AE7918" s="359"/>
      <c r="AF7918" s="359"/>
      <c r="AG7918" s="359"/>
      <c r="AH7918" s="359"/>
    </row>
    <row r="7919" spans="28:34" x14ac:dyDescent="0.2">
      <c r="AB7919" s="359"/>
      <c r="AC7919" s="359"/>
      <c r="AD7919" s="359"/>
      <c r="AE7919" s="359"/>
      <c r="AF7919" s="359"/>
      <c r="AG7919" s="359"/>
      <c r="AH7919" s="359"/>
    </row>
    <row r="7920" spans="28:34" x14ac:dyDescent="0.2">
      <c r="AB7920" s="359"/>
      <c r="AC7920" s="359"/>
      <c r="AD7920" s="359"/>
      <c r="AE7920" s="359"/>
      <c r="AF7920" s="359"/>
      <c r="AG7920" s="359"/>
      <c r="AH7920" s="359"/>
    </row>
    <row r="7921" spans="28:34" x14ac:dyDescent="0.2">
      <c r="AB7921" s="359"/>
      <c r="AC7921" s="359"/>
      <c r="AD7921" s="359"/>
      <c r="AE7921" s="359"/>
      <c r="AF7921" s="359"/>
      <c r="AG7921" s="359"/>
      <c r="AH7921" s="359"/>
    </row>
    <row r="7922" spans="28:34" x14ac:dyDescent="0.2">
      <c r="AB7922" s="359"/>
      <c r="AC7922" s="359"/>
      <c r="AD7922" s="359"/>
      <c r="AE7922" s="359"/>
      <c r="AF7922" s="359"/>
      <c r="AG7922" s="359"/>
      <c r="AH7922" s="359"/>
    </row>
    <row r="7923" spans="28:34" x14ac:dyDescent="0.2">
      <c r="AB7923" s="359"/>
      <c r="AC7923" s="359"/>
      <c r="AD7923" s="359"/>
      <c r="AE7923" s="359"/>
      <c r="AF7923" s="359"/>
      <c r="AG7923" s="359"/>
      <c r="AH7923" s="359"/>
    </row>
    <row r="7924" spans="28:34" x14ac:dyDescent="0.2">
      <c r="AB7924" s="359"/>
      <c r="AC7924" s="359"/>
      <c r="AD7924" s="359"/>
      <c r="AE7924" s="359"/>
      <c r="AF7924" s="359"/>
      <c r="AG7924" s="359"/>
      <c r="AH7924" s="359"/>
    </row>
    <row r="7925" spans="28:34" x14ac:dyDescent="0.2">
      <c r="AB7925" s="359"/>
      <c r="AC7925" s="359"/>
      <c r="AD7925" s="359"/>
      <c r="AE7925" s="359"/>
      <c r="AF7925" s="359"/>
      <c r="AG7925" s="359"/>
      <c r="AH7925" s="359"/>
    </row>
    <row r="7926" spans="28:34" x14ac:dyDescent="0.2">
      <c r="AB7926" s="359"/>
      <c r="AC7926" s="359"/>
      <c r="AD7926" s="359"/>
      <c r="AE7926" s="359"/>
      <c r="AF7926" s="359"/>
      <c r="AG7926" s="359"/>
      <c r="AH7926" s="359"/>
    </row>
    <row r="7927" spans="28:34" x14ac:dyDescent="0.2">
      <c r="AB7927" s="359"/>
      <c r="AC7927" s="359"/>
      <c r="AD7927" s="359"/>
      <c r="AE7927" s="359"/>
      <c r="AF7927" s="359"/>
      <c r="AG7927" s="359"/>
      <c r="AH7927" s="359"/>
    </row>
    <row r="7928" spans="28:34" x14ac:dyDescent="0.2">
      <c r="AB7928" s="359"/>
      <c r="AC7928" s="359"/>
      <c r="AD7928" s="359"/>
      <c r="AE7928" s="359"/>
      <c r="AF7928" s="359"/>
      <c r="AG7928" s="359"/>
      <c r="AH7928" s="359"/>
    </row>
    <row r="7929" spans="28:34" x14ac:dyDescent="0.2">
      <c r="AB7929" s="359"/>
      <c r="AC7929" s="359"/>
      <c r="AD7929" s="359"/>
      <c r="AE7929" s="359"/>
      <c r="AF7929" s="359"/>
      <c r="AG7929" s="359"/>
      <c r="AH7929" s="359"/>
    </row>
    <row r="7930" spans="28:34" x14ac:dyDescent="0.2">
      <c r="AB7930" s="359"/>
      <c r="AC7930" s="359"/>
      <c r="AD7930" s="359"/>
      <c r="AE7930" s="359"/>
      <c r="AF7930" s="359"/>
      <c r="AG7930" s="359"/>
      <c r="AH7930" s="359"/>
    </row>
    <row r="7931" spans="28:34" x14ac:dyDescent="0.2">
      <c r="AB7931" s="359"/>
      <c r="AC7931" s="359"/>
      <c r="AD7931" s="359"/>
      <c r="AE7931" s="359"/>
      <c r="AF7931" s="359"/>
      <c r="AG7931" s="359"/>
      <c r="AH7931" s="359"/>
    </row>
    <row r="7932" spans="28:34" x14ac:dyDescent="0.2">
      <c r="AB7932" s="359"/>
      <c r="AC7932" s="359"/>
      <c r="AD7932" s="359"/>
      <c r="AE7932" s="359"/>
      <c r="AF7932" s="359"/>
      <c r="AG7932" s="359"/>
      <c r="AH7932" s="359"/>
    </row>
    <row r="7933" spans="28:34" x14ac:dyDescent="0.2">
      <c r="AB7933" s="359"/>
      <c r="AC7933" s="359"/>
      <c r="AD7933" s="359"/>
      <c r="AE7933" s="359"/>
      <c r="AF7933" s="359"/>
      <c r="AG7933" s="359"/>
      <c r="AH7933" s="359"/>
    </row>
    <row r="7934" spans="28:34" x14ac:dyDescent="0.2">
      <c r="AB7934" s="359"/>
      <c r="AC7934" s="359"/>
      <c r="AD7934" s="359"/>
      <c r="AE7934" s="359"/>
      <c r="AF7934" s="359"/>
      <c r="AG7934" s="359"/>
      <c r="AH7934" s="359"/>
    </row>
    <row r="7935" spans="28:34" x14ac:dyDescent="0.2">
      <c r="AB7935" s="359"/>
      <c r="AC7935" s="359"/>
      <c r="AD7935" s="359"/>
      <c r="AE7935" s="359"/>
      <c r="AF7935" s="359"/>
      <c r="AG7935" s="359"/>
      <c r="AH7935" s="359"/>
    </row>
    <row r="7936" spans="28:34" x14ac:dyDescent="0.2">
      <c r="AB7936" s="359"/>
      <c r="AC7936" s="359"/>
      <c r="AD7936" s="359"/>
      <c r="AE7936" s="359"/>
      <c r="AF7936" s="359"/>
      <c r="AG7936" s="359"/>
      <c r="AH7936" s="359"/>
    </row>
    <row r="7937" spans="28:34" x14ac:dyDescent="0.2">
      <c r="AB7937" s="359"/>
      <c r="AC7937" s="359"/>
      <c r="AD7937" s="359"/>
      <c r="AE7937" s="359"/>
      <c r="AF7937" s="359"/>
      <c r="AG7937" s="359"/>
      <c r="AH7937" s="359"/>
    </row>
    <row r="7938" spans="28:34" x14ac:dyDescent="0.2">
      <c r="AB7938" s="359"/>
      <c r="AC7938" s="359"/>
      <c r="AD7938" s="359"/>
      <c r="AE7938" s="359"/>
      <c r="AF7938" s="359"/>
      <c r="AG7938" s="359"/>
      <c r="AH7938" s="359"/>
    </row>
    <row r="7939" spans="28:34" x14ac:dyDescent="0.2">
      <c r="AB7939" s="359"/>
      <c r="AC7939" s="359"/>
      <c r="AD7939" s="359"/>
      <c r="AE7939" s="359"/>
      <c r="AF7939" s="359"/>
      <c r="AG7939" s="359"/>
      <c r="AH7939" s="359"/>
    </row>
    <row r="7940" spans="28:34" x14ac:dyDescent="0.2">
      <c r="AB7940" s="359"/>
      <c r="AC7940" s="359"/>
      <c r="AD7940" s="359"/>
      <c r="AE7940" s="359"/>
      <c r="AF7940" s="359"/>
      <c r="AG7940" s="359"/>
      <c r="AH7940" s="359"/>
    </row>
    <row r="7941" spans="28:34" x14ac:dyDescent="0.2">
      <c r="AB7941" s="359"/>
      <c r="AC7941" s="359"/>
      <c r="AD7941" s="359"/>
      <c r="AE7941" s="359"/>
      <c r="AF7941" s="359"/>
      <c r="AG7941" s="359"/>
      <c r="AH7941" s="359"/>
    </row>
    <row r="7942" spans="28:34" x14ac:dyDescent="0.2">
      <c r="AB7942" s="359"/>
      <c r="AC7942" s="359"/>
      <c r="AD7942" s="359"/>
      <c r="AE7942" s="359"/>
      <c r="AF7942" s="359"/>
      <c r="AG7942" s="359"/>
      <c r="AH7942" s="359"/>
    </row>
    <row r="7943" spans="28:34" x14ac:dyDescent="0.2">
      <c r="AB7943" s="359"/>
      <c r="AC7943" s="359"/>
      <c r="AD7943" s="359"/>
      <c r="AE7943" s="359"/>
      <c r="AF7943" s="359"/>
      <c r="AG7943" s="359"/>
      <c r="AH7943" s="359"/>
    </row>
    <row r="7944" spans="28:34" x14ac:dyDescent="0.2">
      <c r="AB7944" s="359"/>
      <c r="AC7944" s="359"/>
      <c r="AD7944" s="359"/>
      <c r="AE7944" s="359"/>
      <c r="AF7944" s="359"/>
      <c r="AG7944" s="359"/>
      <c r="AH7944" s="359"/>
    </row>
    <row r="7945" spans="28:34" x14ac:dyDescent="0.2">
      <c r="AB7945" s="359"/>
      <c r="AC7945" s="359"/>
      <c r="AD7945" s="359"/>
      <c r="AE7945" s="359"/>
      <c r="AF7945" s="359"/>
      <c r="AG7945" s="359"/>
      <c r="AH7945" s="359"/>
    </row>
    <row r="7946" spans="28:34" x14ac:dyDescent="0.2">
      <c r="AB7946" s="359"/>
      <c r="AC7946" s="359"/>
      <c r="AD7946" s="359"/>
      <c r="AE7946" s="359"/>
      <c r="AF7946" s="359"/>
      <c r="AG7946" s="359"/>
      <c r="AH7946" s="359"/>
    </row>
    <row r="7947" spans="28:34" x14ac:dyDescent="0.2">
      <c r="AB7947" s="359"/>
      <c r="AC7947" s="359"/>
      <c r="AD7947" s="359"/>
      <c r="AE7947" s="359"/>
      <c r="AF7947" s="359"/>
      <c r="AG7947" s="359"/>
      <c r="AH7947" s="359"/>
    </row>
    <row r="7948" spans="28:34" x14ac:dyDescent="0.2">
      <c r="AB7948" s="359"/>
      <c r="AC7948" s="359"/>
      <c r="AD7948" s="359"/>
      <c r="AE7948" s="359"/>
      <c r="AF7948" s="359"/>
      <c r="AG7948" s="359"/>
      <c r="AH7948" s="359"/>
    </row>
    <row r="7949" spans="28:34" x14ac:dyDescent="0.2">
      <c r="AB7949" s="359"/>
      <c r="AC7949" s="359"/>
      <c r="AD7949" s="359"/>
      <c r="AE7949" s="359"/>
      <c r="AF7949" s="359"/>
      <c r="AG7949" s="359"/>
      <c r="AH7949" s="359"/>
    </row>
    <row r="7950" spans="28:34" x14ac:dyDescent="0.2">
      <c r="AB7950" s="359"/>
      <c r="AC7950" s="359"/>
      <c r="AD7950" s="359"/>
      <c r="AE7950" s="359"/>
      <c r="AF7950" s="359"/>
      <c r="AG7950" s="359"/>
      <c r="AH7950" s="359"/>
    </row>
    <row r="7951" spans="28:34" x14ac:dyDescent="0.2">
      <c r="AB7951" s="359"/>
      <c r="AC7951" s="359"/>
      <c r="AD7951" s="359"/>
      <c r="AE7951" s="359"/>
      <c r="AF7951" s="359"/>
      <c r="AG7951" s="359"/>
      <c r="AH7951" s="359"/>
    </row>
    <row r="7952" spans="28:34" x14ac:dyDescent="0.2">
      <c r="AB7952" s="359"/>
      <c r="AC7952" s="359"/>
      <c r="AD7952" s="359"/>
      <c r="AE7952" s="359"/>
      <c r="AF7952" s="359"/>
      <c r="AG7952" s="359"/>
      <c r="AH7952" s="359"/>
    </row>
    <row r="7953" spans="28:34" x14ac:dyDescent="0.2">
      <c r="AB7953" s="359"/>
      <c r="AC7953" s="359"/>
      <c r="AD7953" s="359"/>
      <c r="AE7953" s="359"/>
      <c r="AF7953" s="359"/>
      <c r="AG7953" s="359"/>
      <c r="AH7953" s="359"/>
    </row>
    <row r="7954" spans="28:34" x14ac:dyDescent="0.2">
      <c r="AB7954" s="359"/>
      <c r="AC7954" s="359"/>
      <c r="AD7954" s="359"/>
      <c r="AE7954" s="359"/>
      <c r="AF7954" s="359"/>
      <c r="AG7954" s="359"/>
      <c r="AH7954" s="359"/>
    </row>
    <row r="7955" spans="28:34" x14ac:dyDescent="0.2">
      <c r="AB7955" s="359"/>
      <c r="AC7955" s="359"/>
      <c r="AD7955" s="359"/>
      <c r="AE7955" s="359"/>
      <c r="AF7955" s="359"/>
      <c r="AG7955" s="359"/>
      <c r="AH7955" s="359"/>
    </row>
    <row r="7956" spans="28:34" x14ac:dyDescent="0.2">
      <c r="AB7956" s="359"/>
      <c r="AC7956" s="359"/>
      <c r="AD7956" s="359"/>
      <c r="AE7956" s="359"/>
      <c r="AF7956" s="359"/>
      <c r="AG7956" s="359"/>
      <c r="AH7956" s="359"/>
    </row>
    <row r="7957" spans="28:34" x14ac:dyDescent="0.2">
      <c r="AB7957" s="359"/>
      <c r="AC7957" s="359"/>
      <c r="AD7957" s="359"/>
      <c r="AE7957" s="359"/>
      <c r="AF7957" s="359"/>
      <c r="AG7957" s="359"/>
      <c r="AH7957" s="359"/>
    </row>
    <row r="7958" spans="28:34" x14ac:dyDescent="0.2">
      <c r="AB7958" s="359"/>
      <c r="AC7958" s="359"/>
      <c r="AD7958" s="359"/>
      <c r="AE7958" s="359"/>
      <c r="AF7958" s="359"/>
      <c r="AG7958" s="359"/>
      <c r="AH7958" s="359"/>
    </row>
    <row r="7959" spans="28:34" x14ac:dyDescent="0.2">
      <c r="AB7959" s="359"/>
      <c r="AC7959" s="359"/>
      <c r="AD7959" s="359"/>
      <c r="AE7959" s="359"/>
      <c r="AF7959" s="359"/>
      <c r="AG7959" s="359"/>
      <c r="AH7959" s="359"/>
    </row>
    <row r="7960" spans="28:34" x14ac:dyDescent="0.2">
      <c r="AB7960" s="359"/>
      <c r="AC7960" s="359"/>
      <c r="AD7960" s="359"/>
      <c r="AE7960" s="359"/>
      <c r="AF7960" s="359"/>
      <c r="AG7960" s="359"/>
      <c r="AH7960" s="359"/>
    </row>
    <row r="7961" spans="28:34" x14ac:dyDescent="0.2">
      <c r="AB7961" s="359"/>
      <c r="AC7961" s="359"/>
      <c r="AD7961" s="359"/>
      <c r="AE7961" s="359"/>
      <c r="AF7961" s="359"/>
      <c r="AG7961" s="359"/>
      <c r="AH7961" s="359"/>
    </row>
    <row r="7962" spans="28:34" x14ac:dyDescent="0.2">
      <c r="AB7962" s="359"/>
      <c r="AC7962" s="359"/>
      <c r="AD7962" s="359"/>
      <c r="AE7962" s="359"/>
      <c r="AF7962" s="359"/>
      <c r="AG7962" s="359"/>
      <c r="AH7962" s="359"/>
    </row>
    <row r="7963" spans="28:34" x14ac:dyDescent="0.2">
      <c r="AB7963" s="359"/>
      <c r="AC7963" s="359"/>
      <c r="AD7963" s="359"/>
      <c r="AE7963" s="359"/>
      <c r="AF7963" s="359"/>
      <c r="AG7963" s="359"/>
      <c r="AH7963" s="359"/>
    </row>
    <row r="7964" spans="28:34" x14ac:dyDescent="0.2">
      <c r="AB7964" s="359"/>
      <c r="AC7964" s="359"/>
      <c r="AD7964" s="359"/>
      <c r="AE7964" s="359"/>
      <c r="AF7964" s="359"/>
      <c r="AG7964" s="359"/>
      <c r="AH7964" s="359"/>
    </row>
    <row r="7965" spans="28:34" x14ac:dyDescent="0.2">
      <c r="AB7965" s="359"/>
      <c r="AC7965" s="359"/>
      <c r="AD7965" s="359"/>
      <c r="AE7965" s="359"/>
      <c r="AF7965" s="359"/>
      <c r="AG7965" s="359"/>
      <c r="AH7965" s="359"/>
    </row>
    <row r="7966" spans="28:34" x14ac:dyDescent="0.2">
      <c r="AB7966" s="359"/>
      <c r="AC7966" s="359"/>
      <c r="AD7966" s="359"/>
      <c r="AE7966" s="359"/>
      <c r="AF7966" s="359"/>
      <c r="AG7966" s="359"/>
      <c r="AH7966" s="359"/>
    </row>
    <row r="7967" spans="28:34" x14ac:dyDescent="0.2">
      <c r="AB7967" s="359"/>
      <c r="AC7967" s="359"/>
      <c r="AD7967" s="359"/>
      <c r="AE7967" s="359"/>
      <c r="AF7967" s="359"/>
      <c r="AG7967" s="359"/>
      <c r="AH7967" s="359"/>
    </row>
    <row r="7968" spans="28:34" x14ac:dyDescent="0.2">
      <c r="AB7968" s="359"/>
      <c r="AC7968" s="359"/>
      <c r="AD7968" s="359"/>
      <c r="AE7968" s="359"/>
      <c r="AF7968" s="359"/>
      <c r="AG7968" s="359"/>
      <c r="AH7968" s="359"/>
    </row>
    <row r="7969" spans="28:34" x14ac:dyDescent="0.2">
      <c r="AB7969" s="359"/>
      <c r="AC7969" s="359"/>
      <c r="AD7969" s="359"/>
      <c r="AE7969" s="359"/>
      <c r="AF7969" s="359"/>
      <c r="AG7969" s="359"/>
      <c r="AH7969" s="359"/>
    </row>
    <row r="7970" spans="28:34" x14ac:dyDescent="0.2">
      <c r="AB7970" s="359"/>
      <c r="AC7970" s="359"/>
      <c r="AD7970" s="359"/>
      <c r="AE7970" s="359"/>
      <c r="AF7970" s="359"/>
      <c r="AG7970" s="359"/>
      <c r="AH7970" s="359"/>
    </row>
    <row r="7971" spans="28:34" x14ac:dyDescent="0.2">
      <c r="AB7971" s="359"/>
      <c r="AC7971" s="359"/>
      <c r="AD7971" s="359"/>
      <c r="AE7971" s="359"/>
      <c r="AF7971" s="359"/>
      <c r="AG7971" s="359"/>
      <c r="AH7971" s="359"/>
    </row>
    <row r="7972" spans="28:34" x14ac:dyDescent="0.2">
      <c r="AB7972" s="359"/>
      <c r="AC7972" s="359"/>
      <c r="AD7972" s="359"/>
      <c r="AE7972" s="359"/>
      <c r="AF7972" s="359"/>
      <c r="AG7972" s="359"/>
      <c r="AH7972" s="359"/>
    </row>
    <row r="7973" spans="28:34" x14ac:dyDescent="0.2">
      <c r="AB7973" s="359"/>
      <c r="AC7973" s="359"/>
      <c r="AD7973" s="359"/>
      <c r="AE7973" s="359"/>
      <c r="AF7973" s="359"/>
      <c r="AG7973" s="359"/>
      <c r="AH7973" s="359"/>
    </row>
    <row r="7974" spans="28:34" x14ac:dyDescent="0.2">
      <c r="AB7974" s="359"/>
      <c r="AC7974" s="359"/>
      <c r="AD7974" s="359"/>
      <c r="AE7974" s="359"/>
      <c r="AF7974" s="359"/>
      <c r="AG7974" s="359"/>
      <c r="AH7974" s="359"/>
    </row>
    <row r="7975" spans="28:34" x14ac:dyDescent="0.2">
      <c r="AB7975" s="359"/>
      <c r="AC7975" s="359"/>
      <c r="AD7975" s="359"/>
      <c r="AE7975" s="359"/>
      <c r="AF7975" s="359"/>
      <c r="AG7975" s="359"/>
      <c r="AH7975" s="359"/>
    </row>
    <row r="7976" spans="28:34" x14ac:dyDescent="0.2">
      <c r="AB7976" s="359"/>
      <c r="AC7976" s="359"/>
      <c r="AD7976" s="359"/>
      <c r="AE7976" s="359"/>
      <c r="AF7976" s="359"/>
      <c r="AG7976" s="359"/>
      <c r="AH7976" s="359"/>
    </row>
    <row r="7977" spans="28:34" x14ac:dyDescent="0.2">
      <c r="AB7977" s="359"/>
      <c r="AC7977" s="359"/>
      <c r="AD7977" s="359"/>
      <c r="AE7977" s="359"/>
      <c r="AF7977" s="359"/>
      <c r="AG7977" s="359"/>
      <c r="AH7977" s="359"/>
    </row>
    <row r="7978" spans="28:34" x14ac:dyDescent="0.2">
      <c r="AB7978" s="359"/>
      <c r="AC7978" s="359"/>
      <c r="AD7978" s="359"/>
      <c r="AE7978" s="359"/>
      <c r="AF7978" s="359"/>
      <c r="AG7978" s="359"/>
      <c r="AH7978" s="359"/>
    </row>
    <row r="7979" spans="28:34" x14ac:dyDescent="0.2">
      <c r="AB7979" s="359"/>
      <c r="AC7979" s="359"/>
      <c r="AD7979" s="359"/>
      <c r="AE7979" s="359"/>
      <c r="AF7979" s="359"/>
      <c r="AG7979" s="359"/>
      <c r="AH7979" s="359"/>
    </row>
    <row r="7980" spans="28:34" x14ac:dyDescent="0.2">
      <c r="AB7980" s="359"/>
      <c r="AC7980" s="359"/>
      <c r="AD7980" s="359"/>
      <c r="AE7980" s="359"/>
      <c r="AF7980" s="359"/>
      <c r="AG7980" s="359"/>
      <c r="AH7980" s="359"/>
    </row>
    <row r="7981" spans="28:34" x14ac:dyDescent="0.2">
      <c r="AB7981" s="359"/>
      <c r="AC7981" s="359"/>
      <c r="AD7981" s="359"/>
      <c r="AE7981" s="359"/>
      <c r="AF7981" s="359"/>
      <c r="AG7981" s="359"/>
      <c r="AH7981" s="359"/>
    </row>
    <row r="7982" spans="28:34" x14ac:dyDescent="0.2">
      <c r="AB7982" s="359"/>
      <c r="AC7982" s="359"/>
      <c r="AD7982" s="359"/>
      <c r="AE7982" s="359"/>
      <c r="AF7982" s="359"/>
      <c r="AG7982" s="359"/>
      <c r="AH7982" s="359"/>
    </row>
    <row r="7983" spans="28:34" x14ac:dyDescent="0.2">
      <c r="AB7983" s="359"/>
      <c r="AC7983" s="359"/>
      <c r="AD7983" s="359"/>
      <c r="AE7983" s="359"/>
      <c r="AF7983" s="359"/>
      <c r="AG7983" s="359"/>
      <c r="AH7983" s="359"/>
    </row>
    <row r="7984" spans="28:34" x14ac:dyDescent="0.2">
      <c r="AB7984" s="359"/>
      <c r="AC7984" s="359"/>
      <c r="AD7984" s="359"/>
      <c r="AE7984" s="359"/>
      <c r="AF7984" s="359"/>
      <c r="AG7984" s="359"/>
      <c r="AH7984" s="359"/>
    </row>
    <row r="7985" spans="28:34" x14ac:dyDescent="0.2">
      <c r="AB7985" s="359"/>
      <c r="AC7985" s="359"/>
      <c r="AD7985" s="359"/>
      <c r="AE7985" s="359"/>
      <c r="AF7985" s="359"/>
      <c r="AG7985" s="359"/>
      <c r="AH7985" s="359"/>
    </row>
    <row r="7986" spans="28:34" x14ac:dyDescent="0.2">
      <c r="AB7986" s="359"/>
      <c r="AC7986" s="359"/>
      <c r="AD7986" s="359"/>
      <c r="AE7986" s="359"/>
      <c r="AF7986" s="359"/>
      <c r="AG7986" s="359"/>
      <c r="AH7986" s="359"/>
    </row>
    <row r="7987" spans="28:34" x14ac:dyDescent="0.2">
      <c r="AB7987" s="359"/>
      <c r="AC7987" s="359"/>
      <c r="AD7987" s="359"/>
      <c r="AE7987" s="359"/>
      <c r="AF7987" s="359"/>
      <c r="AG7987" s="359"/>
      <c r="AH7987" s="359"/>
    </row>
    <row r="7988" spans="28:34" x14ac:dyDescent="0.2">
      <c r="AB7988" s="359"/>
      <c r="AC7988" s="359"/>
      <c r="AD7988" s="359"/>
      <c r="AE7988" s="359"/>
      <c r="AF7988" s="359"/>
      <c r="AG7988" s="359"/>
      <c r="AH7988" s="359"/>
    </row>
    <row r="7989" spans="28:34" x14ac:dyDescent="0.2">
      <c r="AB7989" s="359"/>
      <c r="AC7989" s="359"/>
      <c r="AD7989" s="359"/>
      <c r="AE7989" s="359"/>
      <c r="AF7989" s="359"/>
      <c r="AG7989" s="359"/>
      <c r="AH7989" s="359"/>
    </row>
    <row r="7990" spans="28:34" x14ac:dyDescent="0.2">
      <c r="AB7990" s="359"/>
      <c r="AC7990" s="359"/>
      <c r="AD7990" s="359"/>
      <c r="AE7990" s="359"/>
      <c r="AF7990" s="359"/>
      <c r="AG7990" s="359"/>
      <c r="AH7990" s="359"/>
    </row>
    <row r="7991" spans="28:34" x14ac:dyDescent="0.2">
      <c r="AB7991" s="359"/>
      <c r="AC7991" s="359"/>
      <c r="AD7991" s="359"/>
      <c r="AE7991" s="359"/>
      <c r="AF7991" s="359"/>
      <c r="AG7991" s="359"/>
      <c r="AH7991" s="359"/>
    </row>
    <row r="7992" spans="28:34" x14ac:dyDescent="0.2">
      <c r="AB7992" s="359"/>
      <c r="AC7992" s="359"/>
      <c r="AD7992" s="359"/>
      <c r="AE7992" s="359"/>
      <c r="AF7992" s="359"/>
      <c r="AG7992" s="359"/>
      <c r="AH7992" s="359"/>
    </row>
    <row r="7993" spans="28:34" x14ac:dyDescent="0.2">
      <c r="AB7993" s="359"/>
      <c r="AC7993" s="359"/>
      <c r="AD7993" s="359"/>
      <c r="AE7993" s="359"/>
      <c r="AF7993" s="359"/>
      <c r="AG7993" s="359"/>
      <c r="AH7993" s="359"/>
    </row>
    <row r="7994" spans="28:34" x14ac:dyDescent="0.2">
      <c r="AB7994" s="359"/>
      <c r="AC7994" s="359"/>
      <c r="AD7994" s="359"/>
      <c r="AE7994" s="359"/>
      <c r="AF7994" s="359"/>
      <c r="AG7994" s="359"/>
      <c r="AH7994" s="359"/>
    </row>
    <row r="7995" spans="28:34" x14ac:dyDescent="0.2">
      <c r="AB7995" s="359"/>
      <c r="AC7995" s="359"/>
      <c r="AD7995" s="359"/>
      <c r="AE7995" s="359"/>
      <c r="AF7995" s="359"/>
      <c r="AG7995" s="359"/>
      <c r="AH7995" s="359"/>
    </row>
    <row r="7996" spans="28:34" x14ac:dyDescent="0.2">
      <c r="AB7996" s="359"/>
      <c r="AC7996" s="359"/>
      <c r="AD7996" s="359"/>
      <c r="AE7996" s="359"/>
      <c r="AF7996" s="359"/>
      <c r="AG7996" s="359"/>
      <c r="AH7996" s="359"/>
    </row>
    <row r="7997" spans="28:34" x14ac:dyDescent="0.2">
      <c r="AB7997" s="359"/>
      <c r="AC7997" s="359"/>
      <c r="AD7997" s="359"/>
      <c r="AE7997" s="359"/>
      <c r="AF7997" s="359"/>
      <c r="AG7997" s="359"/>
      <c r="AH7997" s="359"/>
    </row>
    <row r="7998" spans="28:34" x14ac:dyDescent="0.2">
      <c r="AB7998" s="359"/>
      <c r="AC7998" s="359"/>
      <c r="AD7998" s="359"/>
      <c r="AE7998" s="359"/>
      <c r="AF7998" s="359"/>
      <c r="AG7998" s="359"/>
      <c r="AH7998" s="359"/>
    </row>
    <row r="7999" spans="28:34" x14ac:dyDescent="0.2">
      <c r="AB7999" s="359"/>
      <c r="AC7999" s="359"/>
      <c r="AD7999" s="359"/>
      <c r="AE7999" s="359"/>
      <c r="AF7999" s="359"/>
      <c r="AG7999" s="359"/>
      <c r="AH7999" s="359"/>
    </row>
    <row r="8000" spans="28:34" x14ac:dyDescent="0.2">
      <c r="AB8000" s="359"/>
      <c r="AC8000" s="359"/>
      <c r="AD8000" s="359"/>
      <c r="AE8000" s="359"/>
      <c r="AF8000" s="359"/>
      <c r="AG8000" s="359"/>
      <c r="AH8000" s="359"/>
    </row>
    <row r="8001" spans="28:34" x14ac:dyDescent="0.2">
      <c r="AB8001" s="359"/>
      <c r="AC8001" s="359"/>
      <c r="AD8001" s="359"/>
      <c r="AE8001" s="359"/>
      <c r="AF8001" s="359"/>
      <c r="AG8001" s="359"/>
      <c r="AH8001" s="359"/>
    </row>
    <row r="8002" spans="28:34" x14ac:dyDescent="0.2">
      <c r="AB8002" s="359"/>
      <c r="AC8002" s="359"/>
      <c r="AD8002" s="359"/>
      <c r="AE8002" s="359"/>
      <c r="AF8002" s="359"/>
      <c r="AG8002" s="359"/>
      <c r="AH8002" s="359"/>
    </row>
    <row r="8003" spans="28:34" x14ac:dyDescent="0.2">
      <c r="AB8003" s="359"/>
      <c r="AC8003" s="359"/>
      <c r="AD8003" s="359"/>
      <c r="AE8003" s="359"/>
      <c r="AF8003" s="359"/>
      <c r="AG8003" s="359"/>
      <c r="AH8003" s="359"/>
    </row>
    <row r="8004" spans="28:34" x14ac:dyDescent="0.2">
      <c r="AB8004" s="359"/>
      <c r="AC8004" s="359"/>
      <c r="AD8004" s="359"/>
      <c r="AE8004" s="359"/>
      <c r="AF8004" s="359"/>
      <c r="AG8004" s="359"/>
      <c r="AH8004" s="359"/>
    </row>
    <row r="8005" spans="28:34" x14ac:dyDescent="0.2">
      <c r="AB8005" s="359"/>
      <c r="AC8005" s="359"/>
      <c r="AD8005" s="359"/>
      <c r="AE8005" s="359"/>
      <c r="AF8005" s="359"/>
      <c r="AG8005" s="359"/>
      <c r="AH8005" s="359"/>
    </row>
    <row r="8006" spans="28:34" x14ac:dyDescent="0.2">
      <c r="AB8006" s="359"/>
      <c r="AC8006" s="359"/>
      <c r="AD8006" s="359"/>
      <c r="AE8006" s="359"/>
      <c r="AF8006" s="359"/>
      <c r="AG8006" s="359"/>
      <c r="AH8006" s="359"/>
    </row>
    <row r="8007" spans="28:34" x14ac:dyDescent="0.2">
      <c r="AB8007" s="359"/>
      <c r="AC8007" s="359"/>
      <c r="AD8007" s="359"/>
      <c r="AE8007" s="359"/>
      <c r="AF8007" s="359"/>
      <c r="AG8007" s="359"/>
      <c r="AH8007" s="359"/>
    </row>
    <row r="8008" spans="28:34" x14ac:dyDescent="0.2">
      <c r="AB8008" s="359"/>
      <c r="AC8008" s="359"/>
      <c r="AD8008" s="359"/>
      <c r="AE8008" s="359"/>
      <c r="AF8008" s="359"/>
      <c r="AG8008" s="359"/>
      <c r="AH8008" s="359"/>
    </row>
    <row r="8009" spans="28:34" x14ac:dyDescent="0.2">
      <c r="AB8009" s="359"/>
      <c r="AC8009" s="359"/>
      <c r="AD8009" s="359"/>
      <c r="AE8009" s="359"/>
      <c r="AF8009" s="359"/>
      <c r="AG8009" s="359"/>
      <c r="AH8009" s="359"/>
    </row>
    <row r="8010" spans="28:34" x14ac:dyDescent="0.2">
      <c r="AB8010" s="359"/>
      <c r="AC8010" s="359"/>
      <c r="AD8010" s="359"/>
      <c r="AE8010" s="359"/>
      <c r="AF8010" s="359"/>
      <c r="AG8010" s="359"/>
      <c r="AH8010" s="359"/>
    </row>
    <row r="8011" spans="28:34" x14ac:dyDescent="0.2">
      <c r="AB8011" s="359"/>
      <c r="AC8011" s="359"/>
      <c r="AD8011" s="359"/>
      <c r="AE8011" s="359"/>
      <c r="AF8011" s="359"/>
      <c r="AG8011" s="359"/>
      <c r="AH8011" s="359"/>
    </row>
    <row r="8012" spans="28:34" x14ac:dyDescent="0.2">
      <c r="AB8012" s="359"/>
      <c r="AC8012" s="359"/>
      <c r="AD8012" s="359"/>
      <c r="AE8012" s="359"/>
      <c r="AF8012" s="359"/>
      <c r="AG8012" s="359"/>
      <c r="AH8012" s="359"/>
    </row>
    <row r="8013" spans="28:34" x14ac:dyDescent="0.2">
      <c r="AB8013" s="359"/>
      <c r="AC8013" s="359"/>
      <c r="AD8013" s="359"/>
      <c r="AE8013" s="359"/>
      <c r="AF8013" s="359"/>
      <c r="AG8013" s="359"/>
      <c r="AH8013" s="359"/>
    </row>
    <row r="8014" spans="28:34" x14ac:dyDescent="0.2">
      <c r="AB8014" s="359"/>
      <c r="AC8014" s="359"/>
      <c r="AD8014" s="359"/>
      <c r="AE8014" s="359"/>
      <c r="AF8014" s="359"/>
      <c r="AG8014" s="359"/>
      <c r="AH8014" s="359"/>
    </row>
    <row r="8015" spans="28:34" x14ac:dyDescent="0.2">
      <c r="AB8015" s="359"/>
      <c r="AC8015" s="359"/>
      <c r="AD8015" s="359"/>
      <c r="AE8015" s="359"/>
      <c r="AF8015" s="359"/>
      <c r="AG8015" s="359"/>
      <c r="AH8015" s="359"/>
    </row>
    <row r="8016" spans="28:34" x14ac:dyDescent="0.2">
      <c r="AB8016" s="359"/>
      <c r="AC8016" s="359"/>
      <c r="AD8016" s="359"/>
      <c r="AE8016" s="359"/>
      <c r="AF8016" s="359"/>
      <c r="AG8016" s="359"/>
      <c r="AH8016" s="359"/>
    </row>
    <row r="8017" spans="28:34" x14ac:dyDescent="0.2">
      <c r="AB8017" s="359"/>
      <c r="AC8017" s="359"/>
      <c r="AD8017" s="359"/>
      <c r="AE8017" s="359"/>
      <c r="AF8017" s="359"/>
      <c r="AG8017" s="359"/>
      <c r="AH8017" s="359"/>
    </row>
    <row r="8018" spans="28:34" x14ac:dyDescent="0.2">
      <c r="AB8018" s="359"/>
      <c r="AC8018" s="359"/>
      <c r="AD8018" s="359"/>
      <c r="AE8018" s="359"/>
      <c r="AF8018" s="359"/>
      <c r="AG8018" s="359"/>
      <c r="AH8018" s="359"/>
    </row>
    <row r="8019" spans="28:34" x14ac:dyDescent="0.2">
      <c r="AB8019" s="359"/>
      <c r="AC8019" s="359"/>
      <c r="AD8019" s="359"/>
      <c r="AE8019" s="359"/>
      <c r="AF8019" s="359"/>
      <c r="AG8019" s="359"/>
      <c r="AH8019" s="359"/>
    </row>
    <row r="8020" spans="28:34" x14ac:dyDescent="0.2">
      <c r="AB8020" s="359"/>
      <c r="AC8020" s="359"/>
      <c r="AD8020" s="359"/>
      <c r="AE8020" s="359"/>
      <c r="AF8020" s="359"/>
      <c r="AG8020" s="359"/>
      <c r="AH8020" s="359"/>
    </row>
    <row r="8021" spans="28:34" x14ac:dyDescent="0.2">
      <c r="AB8021" s="359"/>
      <c r="AC8021" s="359"/>
      <c r="AD8021" s="359"/>
      <c r="AE8021" s="359"/>
      <c r="AF8021" s="359"/>
      <c r="AG8021" s="359"/>
      <c r="AH8021" s="359"/>
    </row>
    <row r="8022" spans="28:34" x14ac:dyDescent="0.2">
      <c r="AB8022" s="359"/>
      <c r="AC8022" s="359"/>
      <c r="AD8022" s="359"/>
      <c r="AE8022" s="359"/>
      <c r="AF8022" s="359"/>
      <c r="AG8022" s="359"/>
      <c r="AH8022" s="359"/>
    </row>
    <row r="8023" spans="28:34" x14ac:dyDescent="0.2">
      <c r="AB8023" s="359"/>
      <c r="AC8023" s="359"/>
      <c r="AD8023" s="359"/>
      <c r="AE8023" s="359"/>
      <c r="AF8023" s="359"/>
      <c r="AG8023" s="359"/>
      <c r="AH8023" s="359"/>
    </row>
    <row r="8024" spans="28:34" x14ac:dyDescent="0.2">
      <c r="AB8024" s="359"/>
      <c r="AC8024" s="359"/>
      <c r="AD8024" s="359"/>
      <c r="AE8024" s="359"/>
      <c r="AF8024" s="359"/>
      <c r="AG8024" s="359"/>
      <c r="AH8024" s="359"/>
    </row>
    <row r="8025" spans="28:34" x14ac:dyDescent="0.2">
      <c r="AB8025" s="359"/>
      <c r="AC8025" s="359"/>
      <c r="AD8025" s="359"/>
      <c r="AE8025" s="359"/>
      <c r="AF8025" s="359"/>
      <c r="AG8025" s="359"/>
      <c r="AH8025" s="359"/>
    </row>
    <row r="8026" spans="28:34" x14ac:dyDescent="0.2">
      <c r="AB8026" s="359"/>
      <c r="AC8026" s="359"/>
      <c r="AD8026" s="359"/>
      <c r="AE8026" s="359"/>
      <c r="AF8026" s="359"/>
      <c r="AG8026" s="359"/>
      <c r="AH8026" s="359"/>
    </row>
    <row r="8027" spans="28:34" x14ac:dyDescent="0.2">
      <c r="AB8027" s="359"/>
      <c r="AC8027" s="359"/>
      <c r="AD8027" s="359"/>
      <c r="AE8027" s="359"/>
      <c r="AF8027" s="359"/>
      <c r="AG8027" s="359"/>
      <c r="AH8027" s="359"/>
    </row>
    <row r="8028" spans="28:34" x14ac:dyDescent="0.2">
      <c r="AB8028" s="359"/>
      <c r="AC8028" s="359"/>
      <c r="AD8028" s="359"/>
      <c r="AE8028" s="359"/>
      <c r="AF8028" s="359"/>
      <c r="AG8028" s="359"/>
      <c r="AH8028" s="359"/>
    </row>
    <row r="8029" spans="28:34" x14ac:dyDescent="0.2">
      <c r="AB8029" s="359"/>
      <c r="AC8029" s="359"/>
      <c r="AD8029" s="359"/>
      <c r="AE8029" s="359"/>
      <c r="AF8029" s="359"/>
      <c r="AG8029" s="359"/>
      <c r="AH8029" s="359"/>
    </row>
    <row r="8030" spans="28:34" x14ac:dyDescent="0.2">
      <c r="AB8030" s="359"/>
      <c r="AC8030" s="359"/>
      <c r="AD8030" s="359"/>
      <c r="AE8030" s="359"/>
      <c r="AF8030" s="359"/>
      <c r="AG8030" s="359"/>
      <c r="AH8030" s="359"/>
    </row>
    <row r="8031" spans="28:34" x14ac:dyDescent="0.2">
      <c r="AB8031" s="359"/>
      <c r="AC8031" s="359"/>
      <c r="AD8031" s="359"/>
      <c r="AE8031" s="359"/>
      <c r="AF8031" s="359"/>
      <c r="AG8031" s="359"/>
      <c r="AH8031" s="359"/>
    </row>
    <row r="8032" spans="28:34" x14ac:dyDescent="0.2">
      <c r="AB8032" s="359"/>
      <c r="AC8032" s="359"/>
      <c r="AD8032" s="359"/>
      <c r="AE8032" s="359"/>
      <c r="AF8032" s="359"/>
      <c r="AG8032" s="359"/>
      <c r="AH8032" s="359"/>
    </row>
    <row r="8033" spans="28:34" x14ac:dyDescent="0.2">
      <c r="AB8033" s="359"/>
      <c r="AC8033" s="359"/>
      <c r="AD8033" s="359"/>
      <c r="AE8033" s="359"/>
      <c r="AF8033" s="359"/>
      <c r="AG8033" s="359"/>
      <c r="AH8033" s="359"/>
    </row>
    <row r="8034" spans="28:34" x14ac:dyDescent="0.2">
      <c r="AB8034" s="359"/>
      <c r="AC8034" s="359"/>
      <c r="AD8034" s="359"/>
      <c r="AE8034" s="359"/>
      <c r="AF8034" s="359"/>
      <c r="AG8034" s="359"/>
      <c r="AH8034" s="359"/>
    </row>
    <row r="8035" spans="28:34" x14ac:dyDescent="0.2">
      <c r="AB8035" s="359"/>
      <c r="AC8035" s="359"/>
      <c r="AD8035" s="359"/>
      <c r="AE8035" s="359"/>
      <c r="AF8035" s="359"/>
      <c r="AG8035" s="359"/>
      <c r="AH8035" s="359"/>
    </row>
    <row r="8036" spans="28:34" x14ac:dyDescent="0.2">
      <c r="AB8036" s="359"/>
      <c r="AC8036" s="359"/>
      <c r="AD8036" s="359"/>
      <c r="AE8036" s="359"/>
      <c r="AF8036" s="359"/>
      <c r="AG8036" s="359"/>
      <c r="AH8036" s="359"/>
    </row>
    <row r="8037" spans="28:34" x14ac:dyDescent="0.2">
      <c r="AB8037" s="359"/>
      <c r="AC8037" s="359"/>
      <c r="AD8037" s="359"/>
      <c r="AE8037" s="359"/>
      <c r="AF8037" s="359"/>
      <c r="AG8037" s="359"/>
      <c r="AH8037" s="359"/>
    </row>
    <row r="8038" spans="28:34" x14ac:dyDescent="0.2">
      <c r="AB8038" s="359"/>
      <c r="AC8038" s="359"/>
      <c r="AD8038" s="359"/>
      <c r="AE8038" s="359"/>
      <c r="AF8038" s="359"/>
      <c r="AG8038" s="359"/>
      <c r="AH8038" s="359"/>
    </row>
    <row r="8039" spans="28:34" x14ac:dyDescent="0.2">
      <c r="AB8039" s="359"/>
      <c r="AC8039" s="359"/>
      <c r="AD8039" s="359"/>
      <c r="AE8039" s="359"/>
      <c r="AF8039" s="359"/>
      <c r="AG8039" s="359"/>
      <c r="AH8039" s="359"/>
    </row>
    <row r="8040" spans="28:34" x14ac:dyDescent="0.2">
      <c r="AB8040" s="359"/>
      <c r="AC8040" s="359"/>
      <c r="AD8040" s="359"/>
      <c r="AE8040" s="359"/>
      <c r="AF8040" s="359"/>
      <c r="AG8040" s="359"/>
      <c r="AH8040" s="359"/>
    </row>
    <row r="8041" spans="28:34" x14ac:dyDescent="0.2">
      <c r="AB8041" s="359"/>
      <c r="AC8041" s="359"/>
      <c r="AD8041" s="359"/>
      <c r="AE8041" s="359"/>
      <c r="AF8041" s="359"/>
      <c r="AG8041" s="359"/>
      <c r="AH8041" s="359"/>
    </row>
    <row r="8042" spans="28:34" x14ac:dyDescent="0.2">
      <c r="AB8042" s="359"/>
      <c r="AC8042" s="359"/>
      <c r="AD8042" s="359"/>
      <c r="AE8042" s="359"/>
      <c r="AF8042" s="359"/>
      <c r="AG8042" s="359"/>
      <c r="AH8042" s="359"/>
    </row>
    <row r="8043" spans="28:34" x14ac:dyDescent="0.2">
      <c r="AB8043" s="359"/>
      <c r="AC8043" s="359"/>
      <c r="AD8043" s="359"/>
      <c r="AE8043" s="359"/>
      <c r="AF8043" s="359"/>
      <c r="AG8043" s="359"/>
      <c r="AH8043" s="359"/>
    </row>
    <row r="8044" spans="28:34" x14ac:dyDescent="0.2">
      <c r="AB8044" s="359"/>
      <c r="AC8044" s="359"/>
      <c r="AD8044" s="359"/>
      <c r="AE8044" s="359"/>
      <c r="AF8044" s="359"/>
      <c r="AG8044" s="359"/>
      <c r="AH8044" s="359"/>
    </row>
    <row r="8045" spans="28:34" x14ac:dyDescent="0.2">
      <c r="AB8045" s="359"/>
      <c r="AC8045" s="359"/>
      <c r="AD8045" s="359"/>
      <c r="AE8045" s="359"/>
      <c r="AF8045" s="359"/>
      <c r="AG8045" s="359"/>
      <c r="AH8045" s="359"/>
    </row>
    <row r="8046" spans="28:34" x14ac:dyDescent="0.2">
      <c r="AB8046" s="359"/>
      <c r="AC8046" s="359"/>
      <c r="AD8046" s="359"/>
      <c r="AE8046" s="359"/>
      <c r="AF8046" s="359"/>
      <c r="AG8046" s="359"/>
      <c r="AH8046" s="359"/>
    </row>
    <row r="8047" spans="28:34" x14ac:dyDescent="0.2">
      <c r="AB8047" s="359"/>
      <c r="AC8047" s="359"/>
      <c r="AD8047" s="359"/>
      <c r="AE8047" s="359"/>
      <c r="AF8047" s="359"/>
      <c r="AG8047" s="359"/>
      <c r="AH8047" s="359"/>
    </row>
    <row r="8048" spans="28:34" x14ac:dyDescent="0.2">
      <c r="AB8048" s="359"/>
      <c r="AC8048" s="359"/>
      <c r="AD8048" s="359"/>
      <c r="AE8048" s="359"/>
      <c r="AF8048" s="359"/>
      <c r="AG8048" s="359"/>
      <c r="AH8048" s="359"/>
    </row>
    <row r="8049" spans="28:34" x14ac:dyDescent="0.2">
      <c r="AB8049" s="359"/>
      <c r="AC8049" s="359"/>
      <c r="AD8049" s="359"/>
      <c r="AE8049" s="359"/>
      <c r="AF8049" s="359"/>
      <c r="AG8049" s="359"/>
      <c r="AH8049" s="359"/>
    </row>
    <row r="8050" spans="28:34" x14ac:dyDescent="0.2">
      <c r="AB8050" s="359"/>
      <c r="AC8050" s="359"/>
      <c r="AD8050" s="359"/>
      <c r="AE8050" s="359"/>
      <c r="AF8050" s="359"/>
      <c r="AG8050" s="359"/>
      <c r="AH8050" s="359"/>
    </row>
    <row r="8051" spans="28:34" x14ac:dyDescent="0.2">
      <c r="AB8051" s="359"/>
      <c r="AC8051" s="359"/>
      <c r="AD8051" s="359"/>
      <c r="AE8051" s="359"/>
      <c r="AF8051" s="359"/>
      <c r="AG8051" s="359"/>
      <c r="AH8051" s="359"/>
    </row>
    <row r="8052" spans="28:34" x14ac:dyDescent="0.2">
      <c r="AB8052" s="359"/>
      <c r="AC8052" s="359"/>
      <c r="AD8052" s="359"/>
      <c r="AE8052" s="359"/>
      <c r="AF8052" s="359"/>
      <c r="AG8052" s="359"/>
      <c r="AH8052" s="359"/>
    </row>
    <row r="8053" spans="28:34" x14ac:dyDescent="0.2">
      <c r="AB8053" s="359"/>
      <c r="AC8053" s="359"/>
      <c r="AD8053" s="359"/>
      <c r="AE8053" s="359"/>
      <c r="AF8053" s="359"/>
      <c r="AG8053" s="359"/>
      <c r="AH8053" s="359"/>
    </row>
    <row r="8054" spans="28:34" x14ac:dyDescent="0.2">
      <c r="AB8054" s="359"/>
      <c r="AC8054" s="359"/>
      <c r="AD8054" s="359"/>
      <c r="AE8054" s="359"/>
      <c r="AF8054" s="359"/>
      <c r="AG8054" s="359"/>
      <c r="AH8054" s="359"/>
    </row>
    <row r="8055" spans="28:34" x14ac:dyDescent="0.2">
      <c r="AB8055" s="359"/>
      <c r="AC8055" s="359"/>
      <c r="AD8055" s="359"/>
      <c r="AE8055" s="359"/>
      <c r="AF8055" s="359"/>
      <c r="AG8055" s="359"/>
      <c r="AH8055" s="359"/>
    </row>
    <row r="8056" spans="28:34" x14ac:dyDescent="0.2">
      <c r="AB8056" s="359"/>
      <c r="AC8056" s="359"/>
      <c r="AD8056" s="359"/>
      <c r="AE8056" s="359"/>
      <c r="AF8056" s="359"/>
      <c r="AG8056" s="359"/>
      <c r="AH8056" s="359"/>
    </row>
    <row r="8057" spans="28:34" x14ac:dyDescent="0.2">
      <c r="AB8057" s="359"/>
      <c r="AC8057" s="359"/>
      <c r="AD8057" s="359"/>
      <c r="AE8057" s="359"/>
      <c r="AF8057" s="359"/>
      <c r="AG8057" s="359"/>
      <c r="AH8057" s="359"/>
    </row>
    <row r="8058" spans="28:34" x14ac:dyDescent="0.2">
      <c r="AB8058" s="359"/>
      <c r="AC8058" s="359"/>
      <c r="AD8058" s="359"/>
      <c r="AE8058" s="359"/>
      <c r="AF8058" s="359"/>
      <c r="AG8058" s="359"/>
      <c r="AH8058" s="359"/>
    </row>
    <row r="8059" spans="28:34" x14ac:dyDescent="0.2">
      <c r="AB8059" s="359"/>
      <c r="AC8059" s="359"/>
      <c r="AD8059" s="359"/>
      <c r="AE8059" s="359"/>
      <c r="AF8059" s="359"/>
      <c r="AG8059" s="359"/>
      <c r="AH8059" s="359"/>
    </row>
    <row r="8060" spans="28:34" x14ac:dyDescent="0.2">
      <c r="AB8060" s="359"/>
      <c r="AC8060" s="359"/>
      <c r="AD8060" s="359"/>
      <c r="AE8060" s="359"/>
      <c r="AF8060" s="359"/>
      <c r="AG8060" s="359"/>
      <c r="AH8060" s="359"/>
    </row>
    <row r="8061" spans="28:34" x14ac:dyDescent="0.2">
      <c r="AB8061" s="359"/>
      <c r="AC8061" s="359"/>
      <c r="AD8061" s="359"/>
      <c r="AE8061" s="359"/>
      <c r="AF8061" s="359"/>
      <c r="AG8061" s="359"/>
      <c r="AH8061" s="359"/>
    </row>
    <row r="8062" spans="28:34" x14ac:dyDescent="0.2">
      <c r="AB8062" s="359"/>
      <c r="AC8062" s="359"/>
      <c r="AD8062" s="359"/>
      <c r="AE8062" s="359"/>
      <c r="AF8062" s="359"/>
      <c r="AG8062" s="359"/>
      <c r="AH8062" s="359"/>
    </row>
    <row r="8063" spans="28:34" x14ac:dyDescent="0.2">
      <c r="AB8063" s="359"/>
      <c r="AC8063" s="359"/>
      <c r="AD8063" s="359"/>
      <c r="AE8063" s="359"/>
      <c r="AF8063" s="359"/>
      <c r="AG8063" s="359"/>
      <c r="AH8063" s="359"/>
    </row>
    <row r="8064" spans="28:34" x14ac:dyDescent="0.2">
      <c r="AB8064" s="359"/>
      <c r="AC8064" s="359"/>
      <c r="AD8064" s="359"/>
      <c r="AE8064" s="359"/>
      <c r="AF8064" s="359"/>
      <c r="AG8064" s="359"/>
      <c r="AH8064" s="359"/>
    </row>
    <row r="8065" spans="28:34" x14ac:dyDescent="0.2">
      <c r="AB8065" s="359"/>
      <c r="AC8065" s="359"/>
      <c r="AD8065" s="359"/>
      <c r="AE8065" s="359"/>
      <c r="AF8065" s="359"/>
      <c r="AG8065" s="359"/>
      <c r="AH8065" s="359"/>
    </row>
    <row r="8066" spans="28:34" x14ac:dyDescent="0.2">
      <c r="AB8066" s="359"/>
      <c r="AC8066" s="359"/>
      <c r="AD8066" s="359"/>
      <c r="AE8066" s="359"/>
      <c r="AF8066" s="359"/>
      <c r="AG8066" s="359"/>
      <c r="AH8066" s="359"/>
    </row>
    <row r="8067" spans="28:34" x14ac:dyDescent="0.2">
      <c r="AB8067" s="359"/>
      <c r="AC8067" s="359"/>
      <c r="AD8067" s="359"/>
      <c r="AE8067" s="359"/>
      <c r="AF8067" s="359"/>
      <c r="AG8067" s="359"/>
      <c r="AH8067" s="359"/>
    </row>
    <row r="8068" spans="28:34" x14ac:dyDescent="0.2">
      <c r="AB8068" s="359"/>
      <c r="AC8068" s="359"/>
      <c r="AD8068" s="359"/>
      <c r="AE8068" s="359"/>
      <c r="AF8068" s="359"/>
      <c r="AG8068" s="359"/>
      <c r="AH8068" s="359"/>
    </row>
    <row r="8069" spans="28:34" x14ac:dyDescent="0.2">
      <c r="AB8069" s="359"/>
      <c r="AC8069" s="359"/>
      <c r="AD8069" s="359"/>
      <c r="AE8069" s="359"/>
      <c r="AF8069" s="359"/>
      <c r="AG8069" s="359"/>
      <c r="AH8069" s="359"/>
    </row>
    <row r="8070" spans="28:34" x14ac:dyDescent="0.2">
      <c r="AB8070" s="359"/>
      <c r="AC8070" s="359"/>
      <c r="AD8070" s="359"/>
      <c r="AE8070" s="359"/>
      <c r="AF8070" s="359"/>
      <c r="AG8070" s="359"/>
      <c r="AH8070" s="359"/>
    </row>
    <row r="8071" spans="28:34" x14ac:dyDescent="0.2">
      <c r="AB8071" s="359"/>
      <c r="AC8071" s="359"/>
      <c r="AD8071" s="359"/>
      <c r="AE8071" s="359"/>
      <c r="AF8071" s="359"/>
      <c r="AG8071" s="359"/>
      <c r="AH8071" s="359"/>
    </row>
    <row r="8072" spans="28:34" x14ac:dyDescent="0.2">
      <c r="AB8072" s="359"/>
      <c r="AC8072" s="359"/>
      <c r="AD8072" s="359"/>
      <c r="AE8072" s="359"/>
      <c r="AF8072" s="359"/>
      <c r="AG8072" s="359"/>
      <c r="AH8072" s="359"/>
    </row>
    <row r="8073" spans="28:34" x14ac:dyDescent="0.2">
      <c r="AB8073" s="359"/>
      <c r="AC8073" s="359"/>
      <c r="AD8073" s="359"/>
      <c r="AE8073" s="359"/>
      <c r="AF8073" s="359"/>
      <c r="AG8073" s="359"/>
      <c r="AH8073" s="359"/>
    </row>
    <row r="8074" spans="28:34" x14ac:dyDescent="0.2">
      <c r="AB8074" s="359"/>
      <c r="AC8074" s="359"/>
      <c r="AD8074" s="359"/>
      <c r="AE8074" s="359"/>
      <c r="AF8074" s="359"/>
      <c r="AG8074" s="359"/>
      <c r="AH8074" s="359"/>
    </row>
    <row r="8075" spans="28:34" x14ac:dyDescent="0.2">
      <c r="AB8075" s="359"/>
      <c r="AC8075" s="359"/>
      <c r="AD8075" s="359"/>
      <c r="AE8075" s="359"/>
      <c r="AF8075" s="359"/>
      <c r="AG8075" s="359"/>
      <c r="AH8075" s="359"/>
    </row>
    <row r="8076" spans="28:34" x14ac:dyDescent="0.2">
      <c r="AB8076" s="359"/>
      <c r="AC8076" s="359"/>
      <c r="AD8076" s="359"/>
      <c r="AE8076" s="359"/>
      <c r="AF8076" s="359"/>
      <c r="AG8076" s="359"/>
      <c r="AH8076" s="359"/>
    </row>
    <row r="8077" spans="28:34" x14ac:dyDescent="0.2">
      <c r="AB8077" s="359"/>
      <c r="AC8077" s="359"/>
      <c r="AD8077" s="359"/>
      <c r="AE8077" s="359"/>
      <c r="AF8077" s="359"/>
      <c r="AG8077" s="359"/>
      <c r="AH8077" s="359"/>
    </row>
    <row r="8078" spans="28:34" x14ac:dyDescent="0.2">
      <c r="AB8078" s="359"/>
      <c r="AC8078" s="359"/>
      <c r="AD8078" s="359"/>
      <c r="AE8078" s="359"/>
      <c r="AF8078" s="359"/>
      <c r="AG8078" s="359"/>
      <c r="AH8078" s="359"/>
    </row>
    <row r="8079" spans="28:34" x14ac:dyDescent="0.2">
      <c r="AB8079" s="359"/>
      <c r="AC8079" s="359"/>
      <c r="AD8079" s="359"/>
      <c r="AE8079" s="359"/>
      <c r="AF8079" s="359"/>
      <c r="AG8079" s="359"/>
      <c r="AH8079" s="359"/>
    </row>
    <row r="8080" spans="28:34" x14ac:dyDescent="0.2">
      <c r="AB8080" s="359"/>
      <c r="AC8080" s="359"/>
      <c r="AD8080" s="359"/>
      <c r="AE8080" s="359"/>
      <c r="AF8080" s="359"/>
      <c r="AG8080" s="359"/>
      <c r="AH8080" s="359"/>
    </row>
    <row r="8081" spans="28:34" x14ac:dyDescent="0.2">
      <c r="AB8081" s="359"/>
      <c r="AC8081" s="359"/>
      <c r="AD8081" s="359"/>
      <c r="AE8081" s="359"/>
      <c r="AF8081" s="359"/>
      <c r="AG8081" s="359"/>
      <c r="AH8081" s="359"/>
    </row>
    <row r="8082" spans="28:34" x14ac:dyDescent="0.2">
      <c r="AB8082" s="359"/>
      <c r="AC8082" s="359"/>
      <c r="AD8082" s="359"/>
      <c r="AE8082" s="359"/>
      <c r="AF8082" s="359"/>
      <c r="AG8082" s="359"/>
      <c r="AH8082" s="359"/>
    </row>
    <row r="8083" spans="28:34" x14ac:dyDescent="0.2">
      <c r="AB8083" s="359"/>
      <c r="AC8083" s="359"/>
      <c r="AD8083" s="359"/>
      <c r="AE8083" s="359"/>
      <c r="AF8083" s="359"/>
      <c r="AG8083" s="359"/>
      <c r="AH8083" s="359"/>
    </row>
    <row r="8084" spans="28:34" x14ac:dyDescent="0.2">
      <c r="AB8084" s="359"/>
      <c r="AC8084" s="359"/>
      <c r="AD8084" s="359"/>
      <c r="AE8084" s="359"/>
      <c r="AF8084" s="359"/>
      <c r="AG8084" s="359"/>
      <c r="AH8084" s="359"/>
    </row>
    <row r="8085" spans="28:34" x14ac:dyDescent="0.2">
      <c r="AB8085" s="359"/>
      <c r="AC8085" s="359"/>
      <c r="AD8085" s="359"/>
      <c r="AE8085" s="359"/>
      <c r="AF8085" s="359"/>
      <c r="AG8085" s="359"/>
      <c r="AH8085" s="359"/>
    </row>
    <row r="8086" spans="28:34" x14ac:dyDescent="0.2">
      <c r="AB8086" s="359"/>
      <c r="AC8086" s="359"/>
      <c r="AD8086" s="359"/>
      <c r="AE8086" s="359"/>
      <c r="AF8086" s="359"/>
      <c r="AG8086" s="359"/>
      <c r="AH8086" s="359"/>
    </row>
    <row r="8087" spans="28:34" x14ac:dyDescent="0.2">
      <c r="AB8087" s="359"/>
      <c r="AC8087" s="359"/>
      <c r="AD8087" s="359"/>
      <c r="AE8087" s="359"/>
      <c r="AF8087" s="359"/>
      <c r="AG8087" s="359"/>
      <c r="AH8087" s="359"/>
    </row>
    <row r="8088" spans="28:34" x14ac:dyDescent="0.2">
      <c r="AB8088" s="359"/>
      <c r="AC8088" s="359"/>
      <c r="AD8088" s="359"/>
      <c r="AE8088" s="359"/>
      <c r="AF8088" s="359"/>
      <c r="AG8088" s="359"/>
      <c r="AH8088" s="359"/>
    </row>
    <row r="8089" spans="28:34" x14ac:dyDescent="0.2">
      <c r="AB8089" s="359"/>
      <c r="AC8089" s="359"/>
      <c r="AD8089" s="359"/>
      <c r="AE8089" s="359"/>
      <c r="AF8089" s="359"/>
      <c r="AG8089" s="359"/>
      <c r="AH8089" s="359"/>
    </row>
    <row r="8090" spans="28:34" x14ac:dyDescent="0.2">
      <c r="AB8090" s="359"/>
      <c r="AC8090" s="359"/>
      <c r="AD8090" s="359"/>
      <c r="AE8090" s="359"/>
      <c r="AF8090" s="359"/>
      <c r="AG8090" s="359"/>
      <c r="AH8090" s="359"/>
    </row>
    <row r="8091" spans="28:34" x14ac:dyDescent="0.2">
      <c r="AB8091" s="359"/>
      <c r="AC8091" s="359"/>
      <c r="AD8091" s="359"/>
      <c r="AE8091" s="359"/>
      <c r="AF8091" s="359"/>
      <c r="AG8091" s="359"/>
      <c r="AH8091" s="359"/>
    </row>
    <row r="8092" spans="28:34" x14ac:dyDescent="0.2">
      <c r="AB8092" s="359"/>
      <c r="AC8092" s="359"/>
      <c r="AD8092" s="359"/>
      <c r="AE8092" s="359"/>
      <c r="AF8092" s="359"/>
      <c r="AG8092" s="359"/>
      <c r="AH8092" s="359"/>
    </row>
    <row r="8093" spans="28:34" x14ac:dyDescent="0.2">
      <c r="AB8093" s="359"/>
      <c r="AC8093" s="359"/>
      <c r="AD8093" s="359"/>
      <c r="AE8093" s="359"/>
      <c r="AF8093" s="359"/>
      <c r="AG8093" s="359"/>
      <c r="AH8093" s="359"/>
    </row>
    <row r="8094" spans="28:34" x14ac:dyDescent="0.2">
      <c r="AB8094" s="359"/>
      <c r="AC8094" s="359"/>
      <c r="AD8094" s="359"/>
      <c r="AE8094" s="359"/>
      <c r="AF8094" s="359"/>
      <c r="AG8094" s="359"/>
      <c r="AH8094" s="359"/>
    </row>
    <row r="8095" spans="28:34" x14ac:dyDescent="0.2">
      <c r="AB8095" s="359"/>
      <c r="AC8095" s="359"/>
      <c r="AD8095" s="359"/>
      <c r="AE8095" s="359"/>
      <c r="AF8095" s="359"/>
      <c r="AG8095" s="359"/>
      <c r="AH8095" s="359"/>
    </row>
    <row r="8096" spans="28:34" x14ac:dyDescent="0.2">
      <c r="AB8096" s="359"/>
      <c r="AC8096" s="359"/>
      <c r="AD8096" s="359"/>
      <c r="AE8096" s="359"/>
      <c r="AF8096" s="359"/>
      <c r="AG8096" s="359"/>
      <c r="AH8096" s="359"/>
    </row>
    <row r="8097" spans="28:34" x14ac:dyDescent="0.2">
      <c r="AB8097" s="359"/>
      <c r="AC8097" s="359"/>
      <c r="AD8097" s="359"/>
      <c r="AE8097" s="359"/>
      <c r="AF8097" s="359"/>
      <c r="AG8097" s="359"/>
      <c r="AH8097" s="359"/>
    </row>
    <row r="8098" spans="28:34" x14ac:dyDescent="0.2">
      <c r="AB8098" s="359"/>
      <c r="AC8098" s="359"/>
      <c r="AD8098" s="359"/>
      <c r="AE8098" s="359"/>
      <c r="AF8098" s="359"/>
      <c r="AG8098" s="359"/>
      <c r="AH8098" s="359"/>
    </row>
    <row r="8099" spans="28:34" x14ac:dyDescent="0.2">
      <c r="AB8099" s="359"/>
      <c r="AC8099" s="359"/>
      <c r="AD8099" s="359"/>
      <c r="AE8099" s="359"/>
      <c r="AF8099" s="359"/>
      <c r="AG8099" s="359"/>
      <c r="AH8099" s="359"/>
    </row>
    <row r="8100" spans="28:34" x14ac:dyDescent="0.2">
      <c r="AB8100" s="359"/>
      <c r="AC8100" s="359"/>
      <c r="AD8100" s="359"/>
      <c r="AE8100" s="359"/>
      <c r="AF8100" s="359"/>
      <c r="AG8100" s="359"/>
      <c r="AH8100" s="359"/>
    </row>
    <row r="8101" spans="28:34" x14ac:dyDescent="0.2">
      <c r="AB8101" s="359"/>
      <c r="AC8101" s="359"/>
      <c r="AD8101" s="359"/>
      <c r="AE8101" s="359"/>
      <c r="AF8101" s="359"/>
      <c r="AG8101" s="359"/>
      <c r="AH8101" s="359"/>
    </row>
    <row r="8102" spans="28:34" x14ac:dyDescent="0.2">
      <c r="AB8102" s="359"/>
      <c r="AC8102" s="359"/>
      <c r="AD8102" s="359"/>
      <c r="AE8102" s="359"/>
      <c r="AF8102" s="359"/>
      <c r="AG8102" s="359"/>
      <c r="AH8102" s="359"/>
    </row>
    <row r="8103" spans="28:34" x14ac:dyDescent="0.2">
      <c r="AB8103" s="359"/>
      <c r="AC8103" s="359"/>
      <c r="AD8103" s="359"/>
      <c r="AE8103" s="359"/>
      <c r="AF8103" s="359"/>
      <c r="AG8103" s="359"/>
      <c r="AH8103" s="359"/>
    </row>
    <row r="8104" spans="28:34" x14ac:dyDescent="0.2">
      <c r="AB8104" s="359"/>
      <c r="AC8104" s="359"/>
      <c r="AD8104" s="359"/>
      <c r="AE8104" s="359"/>
      <c r="AF8104" s="359"/>
      <c r="AG8104" s="359"/>
      <c r="AH8104" s="359"/>
    </row>
    <row r="8105" spans="28:34" x14ac:dyDescent="0.2">
      <c r="AB8105" s="359"/>
      <c r="AC8105" s="359"/>
      <c r="AD8105" s="359"/>
      <c r="AE8105" s="359"/>
      <c r="AF8105" s="359"/>
      <c r="AG8105" s="359"/>
      <c r="AH8105" s="359"/>
    </row>
    <row r="8106" spans="28:34" x14ac:dyDescent="0.2">
      <c r="AB8106" s="359"/>
      <c r="AC8106" s="359"/>
      <c r="AD8106" s="359"/>
      <c r="AE8106" s="359"/>
      <c r="AF8106" s="359"/>
      <c r="AG8106" s="359"/>
      <c r="AH8106" s="359"/>
    </row>
    <row r="8107" spans="28:34" x14ac:dyDescent="0.2">
      <c r="AB8107" s="359"/>
      <c r="AC8107" s="359"/>
      <c r="AD8107" s="359"/>
      <c r="AE8107" s="359"/>
      <c r="AF8107" s="359"/>
      <c r="AG8107" s="359"/>
      <c r="AH8107" s="359"/>
    </row>
    <row r="8108" spans="28:34" x14ac:dyDescent="0.2">
      <c r="AB8108" s="359"/>
      <c r="AC8108" s="359"/>
      <c r="AD8108" s="359"/>
      <c r="AE8108" s="359"/>
      <c r="AF8108" s="359"/>
      <c r="AG8108" s="359"/>
      <c r="AH8108" s="359"/>
    </row>
    <row r="8109" spans="28:34" x14ac:dyDescent="0.2">
      <c r="AB8109" s="359"/>
      <c r="AC8109" s="359"/>
      <c r="AD8109" s="359"/>
      <c r="AE8109" s="359"/>
      <c r="AF8109" s="359"/>
      <c r="AG8109" s="359"/>
      <c r="AH8109" s="359"/>
    </row>
    <row r="8110" spans="28:34" x14ac:dyDescent="0.2">
      <c r="AB8110" s="359"/>
      <c r="AC8110" s="359"/>
      <c r="AD8110" s="359"/>
      <c r="AE8110" s="359"/>
      <c r="AF8110" s="359"/>
      <c r="AG8110" s="359"/>
      <c r="AH8110" s="359"/>
    </row>
    <row r="8111" spans="28:34" x14ac:dyDescent="0.2">
      <c r="AB8111" s="359"/>
      <c r="AC8111" s="359"/>
      <c r="AD8111" s="359"/>
      <c r="AE8111" s="359"/>
      <c r="AF8111" s="359"/>
      <c r="AG8111" s="359"/>
      <c r="AH8111" s="359"/>
    </row>
    <row r="8112" spans="28:34" x14ac:dyDescent="0.2">
      <c r="AB8112" s="359"/>
      <c r="AC8112" s="359"/>
      <c r="AD8112" s="359"/>
      <c r="AE8112" s="359"/>
      <c r="AF8112" s="359"/>
      <c r="AG8112" s="359"/>
      <c r="AH8112" s="359"/>
    </row>
    <row r="8113" spans="28:34" x14ac:dyDescent="0.2">
      <c r="AB8113" s="359"/>
      <c r="AC8113" s="359"/>
      <c r="AD8113" s="359"/>
      <c r="AE8113" s="359"/>
      <c r="AF8113" s="359"/>
      <c r="AG8113" s="359"/>
      <c r="AH8113" s="359"/>
    </row>
    <row r="8114" spans="28:34" x14ac:dyDescent="0.2">
      <c r="AB8114" s="359"/>
      <c r="AC8114" s="359"/>
      <c r="AD8114" s="359"/>
      <c r="AE8114" s="359"/>
      <c r="AF8114" s="359"/>
      <c r="AG8114" s="359"/>
      <c r="AH8114" s="359"/>
    </row>
    <row r="8115" spans="28:34" x14ac:dyDescent="0.2">
      <c r="AB8115" s="359"/>
      <c r="AC8115" s="359"/>
      <c r="AD8115" s="359"/>
      <c r="AE8115" s="359"/>
      <c r="AF8115" s="359"/>
      <c r="AG8115" s="359"/>
      <c r="AH8115" s="359"/>
    </row>
    <row r="8116" spans="28:34" x14ac:dyDescent="0.2">
      <c r="AB8116" s="359"/>
      <c r="AC8116" s="359"/>
      <c r="AD8116" s="359"/>
      <c r="AE8116" s="359"/>
      <c r="AF8116" s="359"/>
      <c r="AG8116" s="359"/>
      <c r="AH8116" s="359"/>
    </row>
    <row r="8117" spans="28:34" x14ac:dyDescent="0.2">
      <c r="AB8117" s="359"/>
      <c r="AC8117" s="359"/>
      <c r="AD8117" s="359"/>
      <c r="AE8117" s="359"/>
      <c r="AF8117" s="359"/>
      <c r="AG8117" s="359"/>
      <c r="AH8117" s="359"/>
    </row>
    <row r="8118" spans="28:34" x14ac:dyDescent="0.2">
      <c r="AB8118" s="359"/>
      <c r="AC8118" s="359"/>
      <c r="AD8118" s="359"/>
      <c r="AE8118" s="359"/>
      <c r="AF8118" s="359"/>
      <c r="AG8118" s="359"/>
      <c r="AH8118" s="359"/>
    </row>
    <row r="8119" spans="28:34" x14ac:dyDescent="0.2">
      <c r="AB8119" s="359"/>
      <c r="AC8119" s="359"/>
      <c r="AD8119" s="359"/>
      <c r="AE8119" s="359"/>
      <c r="AF8119" s="359"/>
      <c r="AG8119" s="359"/>
      <c r="AH8119" s="359"/>
    </row>
    <row r="8120" spans="28:34" x14ac:dyDescent="0.2">
      <c r="AB8120" s="359"/>
      <c r="AC8120" s="359"/>
      <c r="AD8120" s="359"/>
      <c r="AE8120" s="359"/>
      <c r="AF8120" s="359"/>
      <c r="AG8120" s="359"/>
      <c r="AH8120" s="359"/>
    </row>
    <row r="8121" spans="28:34" x14ac:dyDescent="0.2">
      <c r="AB8121" s="359"/>
      <c r="AC8121" s="359"/>
      <c r="AD8121" s="359"/>
      <c r="AE8121" s="359"/>
      <c r="AF8121" s="359"/>
      <c r="AG8121" s="359"/>
      <c r="AH8121" s="359"/>
    </row>
    <row r="8122" spans="28:34" x14ac:dyDescent="0.2">
      <c r="AB8122" s="359"/>
      <c r="AC8122" s="359"/>
      <c r="AD8122" s="359"/>
      <c r="AE8122" s="359"/>
      <c r="AF8122" s="359"/>
      <c r="AG8122" s="359"/>
      <c r="AH8122" s="359"/>
    </row>
    <row r="8123" spans="28:34" x14ac:dyDescent="0.2">
      <c r="AB8123" s="359"/>
      <c r="AC8123" s="359"/>
      <c r="AD8123" s="359"/>
      <c r="AE8123" s="359"/>
      <c r="AF8123" s="359"/>
      <c r="AG8123" s="359"/>
      <c r="AH8123" s="359"/>
    </row>
    <row r="8124" spans="28:34" x14ac:dyDescent="0.2">
      <c r="AB8124" s="359"/>
      <c r="AC8124" s="359"/>
      <c r="AD8124" s="359"/>
      <c r="AE8124" s="359"/>
      <c r="AF8124" s="359"/>
      <c r="AG8124" s="359"/>
      <c r="AH8124" s="359"/>
    </row>
    <row r="8125" spans="28:34" x14ac:dyDescent="0.2">
      <c r="AB8125" s="359"/>
      <c r="AC8125" s="359"/>
      <c r="AD8125" s="359"/>
      <c r="AE8125" s="359"/>
      <c r="AF8125" s="359"/>
      <c r="AG8125" s="359"/>
      <c r="AH8125" s="359"/>
    </row>
    <row r="8126" spans="28:34" x14ac:dyDescent="0.2">
      <c r="AB8126" s="359"/>
      <c r="AC8126" s="359"/>
      <c r="AD8126" s="359"/>
      <c r="AE8126" s="359"/>
      <c r="AF8126" s="359"/>
      <c r="AG8126" s="359"/>
      <c r="AH8126" s="359"/>
    </row>
    <row r="8127" spans="28:34" x14ac:dyDescent="0.2">
      <c r="AB8127" s="359"/>
      <c r="AC8127" s="359"/>
      <c r="AD8127" s="359"/>
      <c r="AE8127" s="359"/>
      <c r="AF8127" s="359"/>
      <c r="AG8127" s="359"/>
      <c r="AH8127" s="359"/>
    </row>
    <row r="8128" spans="28:34" x14ac:dyDescent="0.2">
      <c r="AB8128" s="359"/>
      <c r="AC8128" s="359"/>
      <c r="AD8128" s="359"/>
      <c r="AE8128" s="359"/>
      <c r="AF8128" s="359"/>
      <c r="AG8128" s="359"/>
      <c r="AH8128" s="359"/>
    </row>
    <row r="8129" spans="28:34" x14ac:dyDescent="0.2">
      <c r="AB8129" s="359"/>
      <c r="AC8129" s="359"/>
      <c r="AD8129" s="359"/>
      <c r="AE8129" s="359"/>
      <c r="AF8129" s="359"/>
      <c r="AG8129" s="359"/>
      <c r="AH8129" s="359"/>
    </row>
    <row r="8130" spans="28:34" x14ac:dyDescent="0.2">
      <c r="AB8130" s="359"/>
      <c r="AC8130" s="359"/>
      <c r="AD8130" s="359"/>
      <c r="AE8130" s="359"/>
      <c r="AF8130" s="359"/>
      <c r="AG8130" s="359"/>
      <c r="AH8130" s="359"/>
    </row>
    <row r="8131" spans="28:34" x14ac:dyDescent="0.2">
      <c r="AB8131" s="359"/>
      <c r="AC8131" s="359"/>
      <c r="AD8131" s="359"/>
      <c r="AE8131" s="359"/>
      <c r="AF8131" s="359"/>
      <c r="AG8131" s="359"/>
      <c r="AH8131" s="359"/>
    </row>
    <row r="8132" spans="28:34" x14ac:dyDescent="0.2">
      <c r="AB8132" s="359"/>
      <c r="AC8132" s="359"/>
      <c r="AD8132" s="359"/>
      <c r="AE8132" s="359"/>
      <c r="AF8132" s="359"/>
      <c r="AG8132" s="359"/>
      <c r="AH8132" s="359"/>
    </row>
    <row r="8133" spans="28:34" x14ac:dyDescent="0.2">
      <c r="AB8133" s="359"/>
      <c r="AC8133" s="359"/>
      <c r="AD8133" s="359"/>
      <c r="AE8133" s="359"/>
      <c r="AF8133" s="359"/>
      <c r="AG8133" s="359"/>
      <c r="AH8133" s="359"/>
    </row>
    <row r="8134" spans="28:34" x14ac:dyDescent="0.2">
      <c r="AB8134" s="359"/>
      <c r="AC8134" s="359"/>
      <c r="AD8134" s="359"/>
      <c r="AE8134" s="359"/>
      <c r="AF8134" s="359"/>
      <c r="AG8134" s="359"/>
      <c r="AH8134" s="359"/>
    </row>
    <row r="8135" spans="28:34" x14ac:dyDescent="0.2">
      <c r="AB8135" s="359"/>
      <c r="AC8135" s="359"/>
      <c r="AD8135" s="359"/>
      <c r="AE8135" s="359"/>
      <c r="AF8135" s="359"/>
      <c r="AG8135" s="359"/>
      <c r="AH8135" s="359"/>
    </row>
    <row r="8136" spans="28:34" x14ac:dyDescent="0.2">
      <c r="AB8136" s="359"/>
      <c r="AC8136" s="359"/>
      <c r="AD8136" s="359"/>
      <c r="AE8136" s="359"/>
      <c r="AF8136" s="359"/>
      <c r="AG8136" s="359"/>
      <c r="AH8136" s="359"/>
    </row>
    <row r="8137" spans="28:34" x14ac:dyDescent="0.2">
      <c r="AB8137" s="359"/>
      <c r="AC8137" s="359"/>
      <c r="AD8137" s="359"/>
      <c r="AE8137" s="359"/>
      <c r="AF8137" s="359"/>
      <c r="AG8137" s="359"/>
      <c r="AH8137" s="359"/>
    </row>
    <row r="8138" spans="28:34" x14ac:dyDescent="0.2">
      <c r="AB8138" s="359"/>
      <c r="AC8138" s="359"/>
      <c r="AD8138" s="359"/>
      <c r="AE8138" s="359"/>
      <c r="AF8138" s="359"/>
      <c r="AG8138" s="359"/>
      <c r="AH8138" s="359"/>
    </row>
    <row r="8139" spans="28:34" x14ac:dyDescent="0.2">
      <c r="AB8139" s="359"/>
      <c r="AC8139" s="359"/>
      <c r="AD8139" s="359"/>
      <c r="AE8139" s="359"/>
      <c r="AF8139" s="359"/>
      <c r="AG8139" s="359"/>
      <c r="AH8139" s="359"/>
    </row>
    <row r="8140" spans="28:34" x14ac:dyDescent="0.2">
      <c r="AB8140" s="359"/>
      <c r="AC8140" s="359"/>
      <c r="AD8140" s="359"/>
      <c r="AE8140" s="359"/>
      <c r="AF8140" s="359"/>
      <c r="AG8140" s="359"/>
      <c r="AH8140" s="359"/>
    </row>
    <row r="8141" spans="28:34" x14ac:dyDescent="0.2">
      <c r="AB8141" s="359"/>
      <c r="AC8141" s="359"/>
      <c r="AD8141" s="359"/>
      <c r="AE8141" s="359"/>
      <c r="AF8141" s="359"/>
      <c r="AG8141" s="359"/>
      <c r="AH8141" s="359"/>
    </row>
    <row r="8142" spans="28:34" x14ac:dyDescent="0.2">
      <c r="AB8142" s="359"/>
      <c r="AC8142" s="359"/>
      <c r="AD8142" s="359"/>
      <c r="AE8142" s="359"/>
      <c r="AF8142" s="359"/>
      <c r="AG8142" s="359"/>
      <c r="AH8142" s="359"/>
    </row>
    <row r="8143" spans="28:34" x14ac:dyDescent="0.2">
      <c r="AB8143" s="359"/>
      <c r="AC8143" s="359"/>
      <c r="AD8143" s="359"/>
      <c r="AE8143" s="359"/>
      <c r="AF8143" s="359"/>
      <c r="AG8143" s="359"/>
      <c r="AH8143" s="359"/>
    </row>
    <row r="8144" spans="28:34" x14ac:dyDescent="0.2">
      <c r="AB8144" s="359"/>
      <c r="AC8144" s="359"/>
      <c r="AD8144" s="359"/>
      <c r="AE8144" s="359"/>
      <c r="AF8144" s="359"/>
      <c r="AG8144" s="359"/>
      <c r="AH8144" s="359"/>
    </row>
    <row r="8145" spans="28:34" x14ac:dyDescent="0.2">
      <c r="AB8145" s="359"/>
      <c r="AC8145" s="359"/>
      <c r="AD8145" s="359"/>
      <c r="AE8145" s="359"/>
      <c r="AF8145" s="359"/>
      <c r="AG8145" s="359"/>
      <c r="AH8145" s="359"/>
    </row>
    <row r="8146" spans="28:34" x14ac:dyDescent="0.2">
      <c r="AB8146" s="359"/>
      <c r="AC8146" s="359"/>
      <c r="AD8146" s="359"/>
      <c r="AE8146" s="359"/>
      <c r="AF8146" s="359"/>
      <c r="AG8146" s="359"/>
      <c r="AH8146" s="359"/>
    </row>
    <row r="8147" spans="28:34" x14ac:dyDescent="0.2">
      <c r="AB8147" s="359"/>
      <c r="AC8147" s="359"/>
      <c r="AD8147" s="359"/>
      <c r="AE8147" s="359"/>
      <c r="AF8147" s="359"/>
      <c r="AG8147" s="359"/>
      <c r="AH8147" s="359"/>
    </row>
    <row r="8148" spans="28:34" x14ac:dyDescent="0.2">
      <c r="AB8148" s="359"/>
      <c r="AC8148" s="359"/>
      <c r="AD8148" s="359"/>
      <c r="AE8148" s="359"/>
      <c r="AF8148" s="359"/>
      <c r="AG8148" s="359"/>
      <c r="AH8148" s="359"/>
    </row>
    <row r="8149" spans="28:34" x14ac:dyDescent="0.2">
      <c r="AB8149" s="359"/>
      <c r="AC8149" s="359"/>
      <c r="AD8149" s="359"/>
      <c r="AE8149" s="359"/>
      <c r="AF8149" s="359"/>
      <c r="AG8149" s="359"/>
      <c r="AH8149" s="359"/>
    </row>
    <row r="8150" spans="28:34" x14ac:dyDescent="0.2">
      <c r="AB8150" s="359"/>
      <c r="AC8150" s="359"/>
      <c r="AD8150" s="359"/>
      <c r="AE8150" s="359"/>
      <c r="AF8150" s="359"/>
      <c r="AG8150" s="359"/>
      <c r="AH8150" s="359"/>
    </row>
    <row r="8151" spans="28:34" x14ac:dyDescent="0.2">
      <c r="AB8151" s="359"/>
      <c r="AC8151" s="359"/>
      <c r="AD8151" s="359"/>
      <c r="AE8151" s="359"/>
      <c r="AF8151" s="359"/>
      <c r="AG8151" s="359"/>
      <c r="AH8151" s="359"/>
    </row>
    <row r="8152" spans="28:34" x14ac:dyDescent="0.2">
      <c r="AB8152" s="359"/>
      <c r="AC8152" s="359"/>
      <c r="AD8152" s="359"/>
      <c r="AE8152" s="359"/>
      <c r="AF8152" s="359"/>
      <c r="AG8152" s="359"/>
      <c r="AH8152" s="359"/>
    </row>
    <row r="8153" spans="28:34" x14ac:dyDescent="0.2">
      <c r="AB8153" s="359"/>
      <c r="AC8153" s="359"/>
      <c r="AD8153" s="359"/>
      <c r="AE8153" s="359"/>
      <c r="AF8153" s="359"/>
      <c r="AG8153" s="359"/>
      <c r="AH8153" s="359"/>
    </row>
    <row r="8154" spans="28:34" x14ac:dyDescent="0.2">
      <c r="AB8154" s="359"/>
      <c r="AC8154" s="359"/>
      <c r="AD8154" s="359"/>
      <c r="AE8154" s="359"/>
      <c r="AF8154" s="359"/>
      <c r="AG8154" s="359"/>
      <c r="AH8154" s="359"/>
    </row>
    <row r="8155" spans="28:34" x14ac:dyDescent="0.2">
      <c r="AB8155" s="359"/>
      <c r="AC8155" s="359"/>
      <c r="AD8155" s="359"/>
      <c r="AE8155" s="359"/>
      <c r="AF8155" s="359"/>
      <c r="AG8155" s="359"/>
      <c r="AH8155" s="359"/>
    </row>
    <row r="8156" spans="28:34" x14ac:dyDescent="0.2">
      <c r="AB8156" s="359"/>
      <c r="AC8156" s="359"/>
      <c r="AD8156" s="359"/>
      <c r="AE8156" s="359"/>
      <c r="AF8156" s="359"/>
      <c r="AG8156" s="359"/>
      <c r="AH8156" s="359"/>
    </row>
    <row r="8157" spans="28:34" x14ac:dyDescent="0.2">
      <c r="AB8157" s="359"/>
      <c r="AC8157" s="359"/>
      <c r="AD8157" s="359"/>
      <c r="AE8157" s="359"/>
      <c r="AF8157" s="359"/>
      <c r="AG8157" s="359"/>
      <c r="AH8157" s="359"/>
    </row>
    <row r="8158" spans="28:34" x14ac:dyDescent="0.2">
      <c r="AB8158" s="359"/>
      <c r="AC8158" s="359"/>
      <c r="AD8158" s="359"/>
      <c r="AE8158" s="359"/>
      <c r="AF8158" s="359"/>
      <c r="AG8158" s="359"/>
      <c r="AH8158" s="359"/>
    </row>
    <row r="8159" spans="28:34" x14ac:dyDescent="0.2">
      <c r="AB8159" s="359"/>
      <c r="AC8159" s="359"/>
      <c r="AD8159" s="359"/>
      <c r="AE8159" s="359"/>
      <c r="AF8159" s="359"/>
      <c r="AG8159" s="359"/>
      <c r="AH8159" s="359"/>
    </row>
    <row r="8160" spans="28:34" x14ac:dyDescent="0.2">
      <c r="AB8160" s="359"/>
      <c r="AC8160" s="359"/>
      <c r="AD8160" s="359"/>
      <c r="AE8160" s="359"/>
      <c r="AF8160" s="359"/>
      <c r="AG8160" s="359"/>
      <c r="AH8160" s="359"/>
    </row>
    <row r="8161" spans="28:34" x14ac:dyDescent="0.2">
      <c r="AB8161" s="359"/>
      <c r="AC8161" s="359"/>
      <c r="AD8161" s="359"/>
      <c r="AE8161" s="359"/>
      <c r="AF8161" s="359"/>
      <c r="AG8161" s="359"/>
      <c r="AH8161" s="359"/>
    </row>
    <row r="8162" spans="28:34" x14ac:dyDescent="0.2">
      <c r="AB8162" s="359"/>
      <c r="AC8162" s="359"/>
      <c r="AD8162" s="359"/>
      <c r="AE8162" s="359"/>
      <c r="AF8162" s="359"/>
      <c r="AG8162" s="359"/>
      <c r="AH8162" s="359"/>
    </row>
    <row r="8163" spans="28:34" x14ac:dyDescent="0.2">
      <c r="AB8163" s="359"/>
      <c r="AC8163" s="359"/>
      <c r="AD8163" s="359"/>
      <c r="AE8163" s="359"/>
      <c r="AF8163" s="359"/>
      <c r="AG8163" s="359"/>
      <c r="AH8163" s="359"/>
    </row>
    <row r="8164" spans="28:34" x14ac:dyDescent="0.2">
      <c r="AB8164" s="359"/>
      <c r="AC8164" s="359"/>
      <c r="AD8164" s="359"/>
      <c r="AE8164" s="359"/>
      <c r="AF8164" s="359"/>
      <c r="AG8164" s="359"/>
      <c r="AH8164" s="359"/>
    </row>
    <row r="8165" spans="28:34" x14ac:dyDescent="0.2">
      <c r="AB8165" s="359"/>
      <c r="AC8165" s="359"/>
      <c r="AD8165" s="359"/>
      <c r="AE8165" s="359"/>
      <c r="AF8165" s="359"/>
      <c r="AG8165" s="359"/>
      <c r="AH8165" s="359"/>
    </row>
    <row r="8166" spans="28:34" x14ac:dyDescent="0.2">
      <c r="AB8166" s="359"/>
      <c r="AC8166" s="359"/>
      <c r="AD8166" s="359"/>
      <c r="AE8166" s="359"/>
      <c r="AF8166" s="359"/>
      <c r="AG8166" s="359"/>
      <c r="AH8166" s="359"/>
    </row>
    <row r="8167" spans="28:34" x14ac:dyDescent="0.2">
      <c r="AB8167" s="359"/>
      <c r="AC8167" s="359"/>
      <c r="AD8167" s="359"/>
      <c r="AE8167" s="359"/>
      <c r="AF8167" s="359"/>
      <c r="AG8167" s="359"/>
      <c r="AH8167" s="359"/>
    </row>
    <row r="8168" spans="28:34" x14ac:dyDescent="0.2">
      <c r="AB8168" s="359"/>
      <c r="AC8168" s="359"/>
      <c r="AD8168" s="359"/>
      <c r="AE8168" s="359"/>
      <c r="AF8168" s="359"/>
      <c r="AG8168" s="359"/>
      <c r="AH8168" s="359"/>
    </row>
    <row r="8169" spans="28:34" x14ac:dyDescent="0.2">
      <c r="AB8169" s="359"/>
      <c r="AC8169" s="359"/>
      <c r="AD8169" s="359"/>
      <c r="AE8169" s="359"/>
      <c r="AF8169" s="359"/>
      <c r="AG8169" s="359"/>
      <c r="AH8169" s="359"/>
    </row>
    <row r="8170" spans="28:34" x14ac:dyDescent="0.2">
      <c r="AB8170" s="359"/>
      <c r="AC8170" s="359"/>
      <c r="AD8170" s="359"/>
      <c r="AE8170" s="359"/>
      <c r="AF8170" s="359"/>
      <c r="AG8170" s="359"/>
      <c r="AH8170" s="359"/>
    </row>
    <row r="8171" spans="28:34" x14ac:dyDescent="0.2">
      <c r="AB8171" s="359"/>
      <c r="AC8171" s="359"/>
      <c r="AD8171" s="359"/>
      <c r="AE8171" s="359"/>
      <c r="AF8171" s="359"/>
      <c r="AG8171" s="359"/>
      <c r="AH8171" s="359"/>
    </row>
    <row r="8172" spans="28:34" x14ac:dyDescent="0.2">
      <c r="AB8172" s="359"/>
      <c r="AC8172" s="359"/>
      <c r="AD8172" s="359"/>
      <c r="AE8172" s="359"/>
      <c r="AF8172" s="359"/>
      <c r="AG8172" s="359"/>
      <c r="AH8172" s="359"/>
    </row>
    <row r="8173" spans="28:34" x14ac:dyDescent="0.2">
      <c r="AB8173" s="359"/>
      <c r="AC8173" s="359"/>
      <c r="AD8173" s="359"/>
      <c r="AE8173" s="359"/>
      <c r="AF8173" s="359"/>
      <c r="AG8173" s="359"/>
      <c r="AH8173" s="359"/>
    </row>
    <row r="8174" spans="28:34" x14ac:dyDescent="0.2">
      <c r="AB8174" s="359"/>
      <c r="AC8174" s="359"/>
      <c r="AD8174" s="359"/>
      <c r="AE8174" s="359"/>
      <c r="AF8174" s="359"/>
      <c r="AG8174" s="359"/>
      <c r="AH8174" s="359"/>
    </row>
    <row r="8175" spans="28:34" x14ac:dyDescent="0.2">
      <c r="AB8175" s="359"/>
      <c r="AC8175" s="359"/>
      <c r="AD8175" s="359"/>
      <c r="AE8175" s="359"/>
      <c r="AF8175" s="359"/>
      <c r="AG8175" s="359"/>
      <c r="AH8175" s="359"/>
    </row>
    <row r="8176" spans="28:34" x14ac:dyDescent="0.2">
      <c r="AB8176" s="359"/>
      <c r="AC8176" s="359"/>
      <c r="AD8176" s="359"/>
      <c r="AE8176" s="359"/>
      <c r="AF8176" s="359"/>
      <c r="AG8176" s="359"/>
      <c r="AH8176" s="359"/>
    </row>
    <row r="8177" spans="28:34" x14ac:dyDescent="0.2">
      <c r="AB8177" s="359"/>
      <c r="AC8177" s="359"/>
      <c r="AD8177" s="359"/>
      <c r="AE8177" s="359"/>
      <c r="AF8177" s="359"/>
      <c r="AG8177" s="359"/>
      <c r="AH8177" s="359"/>
    </row>
    <row r="8178" spans="28:34" x14ac:dyDescent="0.2">
      <c r="AB8178" s="359"/>
      <c r="AC8178" s="359"/>
      <c r="AD8178" s="359"/>
      <c r="AE8178" s="359"/>
      <c r="AF8178" s="359"/>
      <c r="AG8178" s="359"/>
      <c r="AH8178" s="359"/>
    </row>
    <row r="8179" spans="28:34" x14ac:dyDescent="0.2">
      <c r="AB8179" s="359"/>
      <c r="AC8179" s="359"/>
      <c r="AD8179" s="359"/>
      <c r="AE8179" s="359"/>
      <c r="AF8179" s="359"/>
      <c r="AG8179" s="359"/>
      <c r="AH8179" s="359"/>
    </row>
    <row r="8180" spans="28:34" x14ac:dyDescent="0.2">
      <c r="AB8180" s="359"/>
      <c r="AC8180" s="359"/>
      <c r="AD8180" s="359"/>
      <c r="AE8180" s="359"/>
      <c r="AF8180" s="359"/>
      <c r="AG8180" s="359"/>
      <c r="AH8180" s="359"/>
    </row>
    <row r="8181" spans="28:34" x14ac:dyDescent="0.2">
      <c r="AB8181" s="359"/>
      <c r="AC8181" s="359"/>
      <c r="AD8181" s="359"/>
      <c r="AE8181" s="359"/>
      <c r="AF8181" s="359"/>
      <c r="AG8181" s="359"/>
      <c r="AH8181" s="359"/>
    </row>
    <row r="8182" spans="28:34" x14ac:dyDescent="0.2">
      <c r="AB8182" s="359"/>
      <c r="AC8182" s="359"/>
      <c r="AD8182" s="359"/>
      <c r="AE8182" s="359"/>
      <c r="AF8182" s="359"/>
      <c r="AG8182" s="359"/>
      <c r="AH8182" s="359"/>
    </row>
    <row r="8183" spans="28:34" x14ac:dyDescent="0.2">
      <c r="AB8183" s="359"/>
      <c r="AC8183" s="359"/>
      <c r="AD8183" s="359"/>
      <c r="AE8183" s="359"/>
      <c r="AF8183" s="359"/>
      <c r="AG8183" s="359"/>
      <c r="AH8183" s="359"/>
    </row>
    <row r="8184" spans="28:34" x14ac:dyDescent="0.2">
      <c r="AB8184" s="359"/>
      <c r="AC8184" s="359"/>
      <c r="AD8184" s="359"/>
      <c r="AE8184" s="359"/>
      <c r="AF8184" s="359"/>
      <c r="AG8184" s="359"/>
      <c r="AH8184" s="359"/>
    </row>
    <row r="8185" spans="28:34" x14ac:dyDescent="0.2">
      <c r="AB8185" s="359"/>
      <c r="AC8185" s="359"/>
      <c r="AD8185" s="359"/>
      <c r="AE8185" s="359"/>
      <c r="AF8185" s="359"/>
      <c r="AG8185" s="359"/>
      <c r="AH8185" s="359"/>
    </row>
    <row r="8186" spans="28:34" x14ac:dyDescent="0.2">
      <c r="AB8186" s="359"/>
      <c r="AC8186" s="359"/>
      <c r="AD8186" s="359"/>
      <c r="AE8186" s="359"/>
      <c r="AF8186" s="359"/>
      <c r="AG8186" s="359"/>
      <c r="AH8186" s="359"/>
    </row>
    <row r="8187" spans="28:34" x14ac:dyDescent="0.2">
      <c r="AB8187" s="359"/>
      <c r="AC8187" s="359"/>
      <c r="AD8187" s="359"/>
      <c r="AE8187" s="359"/>
      <c r="AF8187" s="359"/>
      <c r="AG8187" s="359"/>
      <c r="AH8187" s="359"/>
    </row>
    <row r="8188" spans="28:34" x14ac:dyDescent="0.2">
      <c r="AB8188" s="359"/>
      <c r="AC8188" s="359"/>
      <c r="AD8188" s="359"/>
      <c r="AE8188" s="359"/>
      <c r="AF8188" s="359"/>
      <c r="AG8188" s="359"/>
      <c r="AH8188" s="359"/>
    </row>
    <row r="8189" spans="28:34" x14ac:dyDescent="0.2">
      <c r="AB8189" s="359"/>
      <c r="AC8189" s="359"/>
      <c r="AD8189" s="359"/>
      <c r="AE8189" s="359"/>
      <c r="AF8189" s="359"/>
      <c r="AG8189" s="359"/>
      <c r="AH8189" s="359"/>
    </row>
    <row r="8190" spans="28:34" x14ac:dyDescent="0.2">
      <c r="AB8190" s="359"/>
      <c r="AC8190" s="359"/>
      <c r="AD8190" s="359"/>
      <c r="AE8190" s="359"/>
      <c r="AF8190" s="359"/>
      <c r="AG8190" s="359"/>
      <c r="AH8190" s="359"/>
    </row>
    <row r="8191" spans="28:34" x14ac:dyDescent="0.2">
      <c r="AB8191" s="359"/>
      <c r="AC8191" s="359"/>
      <c r="AD8191" s="359"/>
      <c r="AE8191" s="359"/>
      <c r="AF8191" s="359"/>
      <c r="AG8191" s="359"/>
      <c r="AH8191" s="359"/>
    </row>
    <row r="8192" spans="28:34" x14ac:dyDescent="0.2">
      <c r="AB8192" s="359"/>
      <c r="AC8192" s="359"/>
      <c r="AD8192" s="359"/>
      <c r="AE8192" s="359"/>
      <c r="AF8192" s="359"/>
      <c r="AG8192" s="359"/>
      <c r="AH8192" s="359"/>
    </row>
    <row r="8193" spans="28:34" x14ac:dyDescent="0.2">
      <c r="AB8193" s="359"/>
      <c r="AC8193" s="359"/>
      <c r="AD8193" s="359"/>
      <c r="AE8193" s="359"/>
      <c r="AF8193" s="359"/>
      <c r="AG8193" s="359"/>
      <c r="AH8193" s="359"/>
    </row>
    <row r="8194" spans="28:34" x14ac:dyDescent="0.2">
      <c r="AB8194" s="359"/>
      <c r="AC8194" s="359"/>
      <c r="AD8194" s="359"/>
      <c r="AE8194" s="359"/>
      <c r="AF8194" s="359"/>
      <c r="AG8194" s="359"/>
      <c r="AH8194" s="359"/>
    </row>
    <row r="8195" spans="28:34" x14ac:dyDescent="0.2">
      <c r="AB8195" s="359"/>
      <c r="AC8195" s="359"/>
      <c r="AD8195" s="359"/>
      <c r="AE8195" s="359"/>
      <c r="AF8195" s="359"/>
      <c r="AG8195" s="359"/>
      <c r="AH8195" s="359"/>
    </row>
    <row r="8196" spans="28:34" x14ac:dyDescent="0.2">
      <c r="AB8196" s="359"/>
      <c r="AC8196" s="359"/>
      <c r="AD8196" s="359"/>
      <c r="AE8196" s="359"/>
      <c r="AF8196" s="359"/>
      <c r="AG8196" s="359"/>
      <c r="AH8196" s="359"/>
    </row>
    <row r="8197" spans="28:34" x14ac:dyDescent="0.2">
      <c r="AB8197" s="359"/>
      <c r="AC8197" s="359"/>
      <c r="AD8197" s="359"/>
      <c r="AE8197" s="359"/>
      <c r="AF8197" s="359"/>
      <c r="AG8197" s="359"/>
      <c r="AH8197" s="359"/>
    </row>
    <row r="8198" spans="28:34" x14ac:dyDescent="0.2">
      <c r="AB8198" s="359"/>
      <c r="AC8198" s="359"/>
      <c r="AD8198" s="359"/>
      <c r="AE8198" s="359"/>
      <c r="AF8198" s="359"/>
      <c r="AG8198" s="359"/>
      <c r="AH8198" s="359"/>
    </row>
    <row r="8199" spans="28:34" x14ac:dyDescent="0.2">
      <c r="AB8199" s="359"/>
      <c r="AC8199" s="359"/>
      <c r="AD8199" s="359"/>
      <c r="AE8199" s="359"/>
      <c r="AF8199" s="359"/>
      <c r="AG8199" s="359"/>
      <c r="AH8199" s="359"/>
    </row>
    <row r="8200" spans="28:34" x14ac:dyDescent="0.2">
      <c r="AB8200" s="359"/>
      <c r="AC8200" s="359"/>
      <c r="AD8200" s="359"/>
      <c r="AE8200" s="359"/>
      <c r="AF8200" s="359"/>
      <c r="AG8200" s="359"/>
      <c r="AH8200" s="359"/>
    </row>
    <row r="8201" spans="28:34" x14ac:dyDescent="0.2">
      <c r="AB8201" s="359"/>
      <c r="AC8201" s="359"/>
      <c r="AD8201" s="359"/>
      <c r="AE8201" s="359"/>
      <c r="AF8201" s="359"/>
      <c r="AG8201" s="359"/>
      <c r="AH8201" s="359"/>
    </row>
    <row r="8202" spans="28:34" x14ac:dyDescent="0.2">
      <c r="AB8202" s="359"/>
      <c r="AC8202" s="359"/>
      <c r="AD8202" s="359"/>
      <c r="AE8202" s="359"/>
      <c r="AF8202" s="359"/>
      <c r="AG8202" s="359"/>
      <c r="AH8202" s="359"/>
    </row>
    <row r="8203" spans="28:34" x14ac:dyDescent="0.2">
      <c r="AB8203" s="359"/>
      <c r="AC8203" s="359"/>
      <c r="AD8203" s="359"/>
      <c r="AE8203" s="359"/>
      <c r="AF8203" s="359"/>
      <c r="AG8203" s="359"/>
      <c r="AH8203" s="359"/>
    </row>
    <row r="8204" spans="28:34" x14ac:dyDescent="0.2">
      <c r="AB8204" s="359"/>
      <c r="AC8204" s="359"/>
      <c r="AD8204" s="359"/>
      <c r="AE8204" s="359"/>
      <c r="AF8204" s="359"/>
      <c r="AG8204" s="359"/>
      <c r="AH8204" s="359"/>
    </row>
    <row r="8205" spans="28:34" x14ac:dyDescent="0.2">
      <c r="AB8205" s="359"/>
      <c r="AC8205" s="359"/>
      <c r="AD8205" s="359"/>
      <c r="AE8205" s="359"/>
      <c r="AF8205" s="359"/>
      <c r="AG8205" s="359"/>
      <c r="AH8205" s="359"/>
    </row>
    <row r="8206" spans="28:34" x14ac:dyDescent="0.2">
      <c r="AB8206" s="359"/>
      <c r="AC8206" s="359"/>
      <c r="AD8206" s="359"/>
      <c r="AE8206" s="359"/>
      <c r="AF8206" s="359"/>
      <c r="AG8206" s="359"/>
      <c r="AH8206" s="359"/>
    </row>
    <row r="8207" spans="28:34" x14ac:dyDescent="0.2">
      <c r="AB8207" s="359"/>
      <c r="AC8207" s="359"/>
      <c r="AD8207" s="359"/>
      <c r="AE8207" s="359"/>
      <c r="AF8207" s="359"/>
      <c r="AG8207" s="359"/>
      <c r="AH8207" s="359"/>
    </row>
    <row r="8208" spans="28:34" x14ac:dyDescent="0.2">
      <c r="AB8208" s="359"/>
      <c r="AC8208" s="359"/>
      <c r="AD8208" s="359"/>
      <c r="AE8208" s="359"/>
      <c r="AF8208" s="359"/>
      <c r="AG8208" s="359"/>
      <c r="AH8208" s="359"/>
    </row>
    <row r="8209" spans="28:34" x14ac:dyDescent="0.2">
      <c r="AB8209" s="359"/>
      <c r="AC8209" s="359"/>
      <c r="AD8209" s="359"/>
      <c r="AE8209" s="359"/>
      <c r="AF8209" s="359"/>
      <c r="AG8209" s="359"/>
      <c r="AH8209" s="359"/>
    </row>
    <row r="8210" spans="28:34" x14ac:dyDescent="0.2">
      <c r="AB8210" s="359"/>
      <c r="AC8210" s="359"/>
      <c r="AD8210" s="359"/>
      <c r="AE8210" s="359"/>
      <c r="AF8210" s="359"/>
      <c r="AG8210" s="359"/>
      <c r="AH8210" s="359"/>
    </row>
    <row r="8211" spans="28:34" x14ac:dyDescent="0.2">
      <c r="AB8211" s="359"/>
      <c r="AC8211" s="359"/>
      <c r="AD8211" s="359"/>
      <c r="AE8211" s="359"/>
      <c r="AF8211" s="359"/>
      <c r="AG8211" s="359"/>
      <c r="AH8211" s="359"/>
    </row>
    <row r="8212" spans="28:34" x14ac:dyDescent="0.2">
      <c r="AB8212" s="359"/>
      <c r="AC8212" s="359"/>
      <c r="AD8212" s="359"/>
      <c r="AE8212" s="359"/>
      <c r="AF8212" s="359"/>
      <c r="AG8212" s="359"/>
      <c r="AH8212" s="359"/>
    </row>
    <row r="8213" spans="28:34" x14ac:dyDescent="0.2">
      <c r="AB8213" s="359"/>
      <c r="AC8213" s="359"/>
      <c r="AD8213" s="359"/>
      <c r="AE8213" s="359"/>
      <c r="AF8213" s="359"/>
      <c r="AG8213" s="359"/>
      <c r="AH8213" s="359"/>
    </row>
    <row r="8214" spans="28:34" x14ac:dyDescent="0.2">
      <c r="AB8214" s="359"/>
      <c r="AC8214" s="359"/>
      <c r="AD8214" s="359"/>
      <c r="AE8214" s="359"/>
      <c r="AF8214" s="359"/>
      <c r="AG8214" s="359"/>
      <c r="AH8214" s="359"/>
    </row>
    <row r="8215" spans="28:34" x14ac:dyDescent="0.2">
      <c r="AB8215" s="359"/>
      <c r="AC8215" s="359"/>
      <c r="AD8215" s="359"/>
      <c r="AE8215" s="359"/>
      <c r="AF8215" s="359"/>
      <c r="AG8215" s="359"/>
      <c r="AH8215" s="359"/>
    </row>
    <row r="8216" spans="28:34" x14ac:dyDescent="0.2">
      <c r="AB8216" s="359"/>
      <c r="AC8216" s="359"/>
      <c r="AD8216" s="359"/>
      <c r="AE8216" s="359"/>
      <c r="AF8216" s="359"/>
      <c r="AG8216" s="359"/>
      <c r="AH8216" s="359"/>
    </row>
    <row r="8217" spans="28:34" x14ac:dyDescent="0.2">
      <c r="AB8217" s="359"/>
      <c r="AC8217" s="359"/>
      <c r="AD8217" s="359"/>
      <c r="AE8217" s="359"/>
      <c r="AF8217" s="359"/>
      <c r="AG8217" s="359"/>
      <c r="AH8217" s="359"/>
    </row>
    <row r="8218" spans="28:34" x14ac:dyDescent="0.2">
      <c r="AB8218" s="359"/>
      <c r="AC8218" s="359"/>
      <c r="AD8218" s="359"/>
      <c r="AE8218" s="359"/>
      <c r="AF8218" s="359"/>
      <c r="AG8218" s="359"/>
      <c r="AH8218" s="359"/>
    </row>
    <row r="8219" spans="28:34" x14ac:dyDescent="0.2">
      <c r="AB8219" s="359"/>
      <c r="AC8219" s="359"/>
      <c r="AD8219" s="359"/>
      <c r="AE8219" s="359"/>
      <c r="AF8219" s="359"/>
      <c r="AG8219" s="359"/>
      <c r="AH8219" s="359"/>
    </row>
    <row r="8220" spans="28:34" x14ac:dyDescent="0.2">
      <c r="AB8220" s="359"/>
      <c r="AC8220" s="359"/>
      <c r="AD8220" s="359"/>
      <c r="AE8220" s="359"/>
      <c r="AF8220" s="359"/>
      <c r="AG8220" s="359"/>
      <c r="AH8220" s="359"/>
    </row>
    <row r="8221" spans="28:34" x14ac:dyDescent="0.2">
      <c r="AB8221" s="359"/>
      <c r="AC8221" s="359"/>
      <c r="AD8221" s="359"/>
      <c r="AE8221" s="359"/>
      <c r="AF8221" s="359"/>
      <c r="AG8221" s="359"/>
      <c r="AH8221" s="359"/>
    </row>
    <row r="8222" spans="28:34" x14ac:dyDescent="0.2">
      <c r="AB8222" s="359"/>
      <c r="AC8222" s="359"/>
      <c r="AD8222" s="359"/>
      <c r="AE8222" s="359"/>
      <c r="AF8222" s="359"/>
      <c r="AG8222" s="359"/>
      <c r="AH8222" s="359"/>
    </row>
    <row r="8223" spans="28:34" x14ac:dyDescent="0.2">
      <c r="AB8223" s="359"/>
      <c r="AC8223" s="359"/>
      <c r="AD8223" s="359"/>
      <c r="AE8223" s="359"/>
      <c r="AF8223" s="359"/>
      <c r="AG8223" s="359"/>
      <c r="AH8223" s="359"/>
    </row>
    <row r="8224" spans="28:34" x14ac:dyDescent="0.2">
      <c r="AB8224" s="359"/>
      <c r="AC8224" s="359"/>
      <c r="AD8224" s="359"/>
      <c r="AE8224" s="359"/>
      <c r="AF8224" s="359"/>
      <c r="AG8224" s="359"/>
      <c r="AH8224" s="359"/>
    </row>
    <row r="8225" spans="28:34" x14ac:dyDescent="0.2">
      <c r="AB8225" s="359"/>
      <c r="AC8225" s="359"/>
      <c r="AD8225" s="359"/>
      <c r="AE8225" s="359"/>
      <c r="AF8225" s="359"/>
      <c r="AG8225" s="359"/>
      <c r="AH8225" s="359"/>
    </row>
    <row r="8226" spans="28:34" x14ac:dyDescent="0.2">
      <c r="AB8226" s="359"/>
      <c r="AC8226" s="359"/>
      <c r="AD8226" s="359"/>
      <c r="AE8226" s="359"/>
      <c r="AF8226" s="359"/>
      <c r="AG8226" s="359"/>
      <c r="AH8226" s="359"/>
    </row>
    <row r="8227" spans="28:34" x14ac:dyDescent="0.2">
      <c r="AB8227" s="359"/>
      <c r="AC8227" s="359"/>
      <c r="AD8227" s="359"/>
      <c r="AE8227" s="359"/>
      <c r="AF8227" s="359"/>
      <c r="AG8227" s="359"/>
      <c r="AH8227" s="359"/>
    </row>
    <row r="8228" spans="28:34" x14ac:dyDescent="0.2">
      <c r="AB8228" s="359"/>
      <c r="AC8228" s="359"/>
      <c r="AD8228" s="359"/>
      <c r="AE8228" s="359"/>
      <c r="AF8228" s="359"/>
      <c r="AG8228" s="359"/>
      <c r="AH8228" s="359"/>
    </row>
    <row r="8229" spans="28:34" x14ac:dyDescent="0.2">
      <c r="AB8229" s="359"/>
      <c r="AC8229" s="359"/>
      <c r="AD8229" s="359"/>
      <c r="AE8229" s="359"/>
      <c r="AF8229" s="359"/>
      <c r="AG8229" s="359"/>
      <c r="AH8229" s="359"/>
    </row>
    <row r="8230" spans="28:34" x14ac:dyDescent="0.2">
      <c r="AB8230" s="359"/>
      <c r="AC8230" s="359"/>
      <c r="AD8230" s="359"/>
      <c r="AE8230" s="359"/>
      <c r="AF8230" s="359"/>
      <c r="AG8230" s="359"/>
      <c r="AH8230" s="359"/>
    </row>
    <row r="8231" spans="28:34" x14ac:dyDescent="0.2">
      <c r="AB8231" s="359"/>
      <c r="AC8231" s="359"/>
      <c r="AD8231" s="359"/>
      <c r="AE8231" s="359"/>
      <c r="AF8231" s="359"/>
      <c r="AG8231" s="359"/>
      <c r="AH8231" s="359"/>
    </row>
    <row r="8232" spans="28:34" x14ac:dyDescent="0.2">
      <c r="AB8232" s="359"/>
      <c r="AC8232" s="359"/>
      <c r="AD8232" s="359"/>
      <c r="AE8232" s="359"/>
      <c r="AF8232" s="359"/>
      <c r="AG8232" s="359"/>
      <c r="AH8232" s="359"/>
    </row>
    <row r="8233" spans="28:34" x14ac:dyDescent="0.2">
      <c r="AB8233" s="359"/>
      <c r="AC8233" s="359"/>
      <c r="AD8233" s="359"/>
      <c r="AE8233" s="359"/>
      <c r="AF8233" s="359"/>
      <c r="AG8233" s="359"/>
      <c r="AH8233" s="359"/>
    </row>
    <row r="8234" spans="28:34" x14ac:dyDescent="0.2">
      <c r="AB8234" s="359"/>
      <c r="AC8234" s="359"/>
      <c r="AD8234" s="359"/>
      <c r="AE8234" s="359"/>
      <c r="AF8234" s="359"/>
      <c r="AG8234" s="359"/>
      <c r="AH8234" s="359"/>
    </row>
    <row r="8235" spans="28:34" x14ac:dyDescent="0.2">
      <c r="AB8235" s="359"/>
      <c r="AC8235" s="359"/>
      <c r="AD8235" s="359"/>
      <c r="AE8235" s="359"/>
      <c r="AF8235" s="359"/>
      <c r="AG8235" s="359"/>
      <c r="AH8235" s="359"/>
    </row>
    <row r="8236" spans="28:34" x14ac:dyDescent="0.2">
      <c r="AB8236" s="359"/>
      <c r="AC8236" s="359"/>
      <c r="AD8236" s="359"/>
      <c r="AE8236" s="359"/>
      <c r="AF8236" s="359"/>
      <c r="AG8236" s="359"/>
      <c r="AH8236" s="359"/>
    </row>
    <row r="8237" spans="28:34" x14ac:dyDescent="0.2">
      <c r="AB8237" s="359"/>
      <c r="AC8237" s="359"/>
      <c r="AD8237" s="359"/>
      <c r="AE8237" s="359"/>
      <c r="AF8237" s="359"/>
      <c r="AG8237" s="359"/>
      <c r="AH8237" s="359"/>
    </row>
    <row r="8238" spans="28:34" x14ac:dyDescent="0.2">
      <c r="AB8238" s="359"/>
      <c r="AC8238" s="359"/>
      <c r="AD8238" s="359"/>
      <c r="AE8238" s="359"/>
      <c r="AF8238" s="359"/>
      <c r="AG8238" s="359"/>
      <c r="AH8238" s="359"/>
    </row>
    <row r="8239" spans="28:34" x14ac:dyDescent="0.2">
      <c r="AB8239" s="359"/>
      <c r="AC8239" s="359"/>
      <c r="AD8239" s="359"/>
      <c r="AE8239" s="359"/>
      <c r="AF8239" s="359"/>
      <c r="AG8239" s="359"/>
      <c r="AH8239" s="359"/>
    </row>
    <row r="8240" spans="28:34" x14ac:dyDescent="0.2">
      <c r="AB8240" s="359"/>
      <c r="AC8240" s="359"/>
      <c r="AD8240" s="359"/>
      <c r="AE8240" s="359"/>
      <c r="AF8240" s="359"/>
      <c r="AG8240" s="359"/>
      <c r="AH8240" s="359"/>
    </row>
    <row r="8241" spans="28:34" x14ac:dyDescent="0.2">
      <c r="AB8241" s="359"/>
      <c r="AC8241" s="359"/>
      <c r="AD8241" s="359"/>
      <c r="AE8241" s="359"/>
      <c r="AF8241" s="359"/>
      <c r="AG8241" s="359"/>
      <c r="AH8241" s="359"/>
    </row>
    <row r="8242" spans="28:34" x14ac:dyDescent="0.2">
      <c r="AB8242" s="359"/>
      <c r="AC8242" s="359"/>
      <c r="AD8242" s="359"/>
      <c r="AE8242" s="359"/>
      <c r="AF8242" s="359"/>
      <c r="AG8242" s="359"/>
      <c r="AH8242" s="359"/>
    </row>
    <row r="8243" spans="28:34" x14ac:dyDescent="0.2">
      <c r="AB8243" s="359"/>
      <c r="AC8243" s="359"/>
      <c r="AD8243" s="359"/>
      <c r="AE8243" s="359"/>
      <c r="AF8243" s="359"/>
      <c r="AG8243" s="359"/>
      <c r="AH8243" s="359"/>
    </row>
    <row r="8244" spans="28:34" x14ac:dyDescent="0.2">
      <c r="AB8244" s="359"/>
      <c r="AC8244" s="359"/>
      <c r="AD8244" s="359"/>
      <c r="AE8244" s="359"/>
      <c r="AF8244" s="359"/>
      <c r="AG8244" s="359"/>
      <c r="AH8244" s="359"/>
    </row>
    <row r="8245" spans="28:34" x14ac:dyDescent="0.2">
      <c r="AB8245" s="359"/>
      <c r="AC8245" s="359"/>
      <c r="AD8245" s="359"/>
      <c r="AE8245" s="359"/>
      <c r="AF8245" s="359"/>
      <c r="AG8245" s="359"/>
      <c r="AH8245" s="359"/>
    </row>
    <row r="8246" spans="28:34" x14ac:dyDescent="0.2">
      <c r="AB8246" s="359"/>
      <c r="AC8246" s="359"/>
      <c r="AD8246" s="359"/>
      <c r="AE8246" s="359"/>
      <c r="AF8246" s="359"/>
      <c r="AG8246" s="359"/>
      <c r="AH8246" s="359"/>
    </row>
    <row r="8247" spans="28:34" x14ac:dyDescent="0.2">
      <c r="AB8247" s="359"/>
      <c r="AC8247" s="359"/>
      <c r="AD8247" s="359"/>
      <c r="AE8247" s="359"/>
      <c r="AF8247" s="359"/>
      <c r="AG8247" s="359"/>
      <c r="AH8247" s="359"/>
    </row>
    <row r="8248" spans="28:34" x14ac:dyDescent="0.2">
      <c r="AB8248" s="359"/>
      <c r="AC8248" s="359"/>
      <c r="AD8248" s="359"/>
      <c r="AE8248" s="359"/>
      <c r="AF8248" s="359"/>
      <c r="AG8248" s="359"/>
      <c r="AH8248" s="359"/>
    </row>
    <row r="8249" spans="28:34" x14ac:dyDescent="0.2">
      <c r="AB8249" s="359"/>
      <c r="AC8249" s="359"/>
      <c r="AD8249" s="359"/>
      <c r="AE8249" s="359"/>
      <c r="AF8249" s="359"/>
      <c r="AG8249" s="359"/>
      <c r="AH8249" s="359"/>
    </row>
    <row r="8250" spans="28:34" x14ac:dyDescent="0.2">
      <c r="AB8250" s="359"/>
      <c r="AC8250" s="359"/>
      <c r="AD8250" s="359"/>
      <c r="AE8250" s="359"/>
      <c r="AF8250" s="359"/>
      <c r="AG8250" s="359"/>
      <c r="AH8250" s="359"/>
    </row>
    <row r="8251" spans="28:34" x14ac:dyDescent="0.2">
      <c r="AB8251" s="359"/>
      <c r="AC8251" s="359"/>
      <c r="AD8251" s="359"/>
      <c r="AE8251" s="359"/>
      <c r="AF8251" s="359"/>
      <c r="AG8251" s="359"/>
      <c r="AH8251" s="359"/>
    </row>
    <row r="8252" spans="28:34" x14ac:dyDescent="0.2">
      <c r="AB8252" s="359"/>
      <c r="AC8252" s="359"/>
      <c r="AD8252" s="359"/>
      <c r="AE8252" s="359"/>
      <c r="AF8252" s="359"/>
      <c r="AG8252" s="359"/>
      <c r="AH8252" s="359"/>
    </row>
    <row r="8253" spans="28:34" x14ac:dyDescent="0.2">
      <c r="AB8253" s="359"/>
      <c r="AC8253" s="359"/>
      <c r="AD8253" s="359"/>
      <c r="AE8253" s="359"/>
      <c r="AF8253" s="359"/>
      <c r="AG8253" s="359"/>
      <c r="AH8253" s="359"/>
    </row>
    <row r="8254" spans="28:34" x14ac:dyDescent="0.2">
      <c r="AB8254" s="359"/>
      <c r="AC8254" s="359"/>
      <c r="AD8254" s="359"/>
      <c r="AE8254" s="359"/>
      <c r="AF8254" s="359"/>
      <c r="AG8254" s="359"/>
      <c r="AH8254" s="359"/>
    </row>
    <row r="8255" spans="28:34" x14ac:dyDescent="0.2">
      <c r="AB8255" s="359"/>
      <c r="AC8255" s="359"/>
      <c r="AD8255" s="359"/>
      <c r="AE8255" s="359"/>
      <c r="AF8255" s="359"/>
      <c r="AG8255" s="359"/>
      <c r="AH8255" s="359"/>
    </row>
    <row r="8256" spans="28:34" x14ac:dyDescent="0.2">
      <c r="AB8256" s="359"/>
      <c r="AC8256" s="359"/>
      <c r="AD8256" s="359"/>
      <c r="AE8256" s="359"/>
      <c r="AF8256" s="359"/>
      <c r="AG8256" s="359"/>
      <c r="AH8256" s="359"/>
    </row>
    <row r="8257" spans="28:34" x14ac:dyDescent="0.2">
      <c r="AB8257" s="359"/>
      <c r="AC8257" s="359"/>
      <c r="AD8257" s="359"/>
      <c r="AE8257" s="359"/>
      <c r="AF8257" s="359"/>
      <c r="AG8257" s="359"/>
      <c r="AH8257" s="359"/>
    </row>
    <row r="8258" spans="28:34" x14ac:dyDescent="0.2">
      <c r="AB8258" s="359"/>
      <c r="AC8258" s="359"/>
      <c r="AD8258" s="359"/>
      <c r="AE8258" s="359"/>
      <c r="AF8258" s="359"/>
      <c r="AG8258" s="359"/>
      <c r="AH8258" s="359"/>
    </row>
    <row r="8259" spans="28:34" x14ac:dyDescent="0.2">
      <c r="AB8259" s="359"/>
      <c r="AC8259" s="359"/>
      <c r="AD8259" s="359"/>
      <c r="AE8259" s="359"/>
      <c r="AF8259" s="359"/>
      <c r="AG8259" s="359"/>
      <c r="AH8259" s="359"/>
    </row>
    <row r="8260" spans="28:34" x14ac:dyDescent="0.2">
      <c r="AB8260" s="359"/>
      <c r="AC8260" s="359"/>
      <c r="AD8260" s="359"/>
      <c r="AE8260" s="359"/>
      <c r="AF8260" s="359"/>
      <c r="AG8260" s="359"/>
      <c r="AH8260" s="359"/>
    </row>
    <row r="8261" spans="28:34" x14ac:dyDescent="0.2">
      <c r="AB8261" s="359"/>
      <c r="AC8261" s="359"/>
      <c r="AD8261" s="359"/>
      <c r="AE8261" s="359"/>
      <c r="AF8261" s="359"/>
      <c r="AG8261" s="359"/>
      <c r="AH8261" s="359"/>
    </row>
    <row r="8262" spans="28:34" x14ac:dyDescent="0.2">
      <c r="AB8262" s="359"/>
      <c r="AC8262" s="359"/>
      <c r="AD8262" s="359"/>
      <c r="AE8262" s="359"/>
      <c r="AF8262" s="359"/>
      <c r="AG8262" s="359"/>
      <c r="AH8262" s="359"/>
    </row>
    <row r="8263" spans="28:34" x14ac:dyDescent="0.2">
      <c r="AB8263" s="359"/>
      <c r="AC8263" s="359"/>
      <c r="AD8263" s="359"/>
      <c r="AE8263" s="359"/>
      <c r="AF8263" s="359"/>
      <c r="AG8263" s="359"/>
      <c r="AH8263" s="359"/>
    </row>
    <row r="8264" spans="28:34" x14ac:dyDescent="0.2">
      <c r="AB8264" s="359"/>
      <c r="AC8264" s="359"/>
      <c r="AD8264" s="359"/>
      <c r="AE8264" s="359"/>
      <c r="AF8264" s="359"/>
      <c r="AG8264" s="359"/>
      <c r="AH8264" s="359"/>
    </row>
    <row r="8265" spans="28:34" x14ac:dyDescent="0.2">
      <c r="AB8265" s="359"/>
      <c r="AC8265" s="359"/>
      <c r="AD8265" s="359"/>
      <c r="AE8265" s="359"/>
      <c r="AF8265" s="359"/>
      <c r="AG8265" s="359"/>
      <c r="AH8265" s="359"/>
    </row>
    <row r="8266" spans="28:34" x14ac:dyDescent="0.2">
      <c r="AB8266" s="359"/>
      <c r="AC8266" s="359"/>
      <c r="AD8266" s="359"/>
      <c r="AE8266" s="359"/>
      <c r="AF8266" s="359"/>
      <c r="AG8266" s="359"/>
      <c r="AH8266" s="359"/>
    </row>
    <row r="8267" spans="28:34" x14ac:dyDescent="0.2">
      <c r="AB8267" s="359"/>
      <c r="AC8267" s="359"/>
      <c r="AD8267" s="359"/>
      <c r="AE8267" s="359"/>
      <c r="AF8267" s="359"/>
      <c r="AG8267" s="359"/>
      <c r="AH8267" s="359"/>
    </row>
    <row r="8268" spans="28:34" x14ac:dyDescent="0.2">
      <c r="AB8268" s="359"/>
      <c r="AC8268" s="359"/>
      <c r="AD8268" s="359"/>
      <c r="AE8268" s="359"/>
      <c r="AF8268" s="359"/>
      <c r="AG8268" s="359"/>
      <c r="AH8268" s="359"/>
    </row>
    <row r="8269" spans="28:34" x14ac:dyDescent="0.2">
      <c r="AB8269" s="359"/>
      <c r="AC8269" s="359"/>
      <c r="AD8269" s="359"/>
      <c r="AE8269" s="359"/>
      <c r="AF8269" s="359"/>
      <c r="AG8269" s="359"/>
      <c r="AH8269" s="359"/>
    </row>
    <row r="8270" spans="28:34" x14ac:dyDescent="0.2">
      <c r="AB8270" s="359"/>
      <c r="AC8270" s="359"/>
      <c r="AD8270" s="359"/>
      <c r="AE8270" s="359"/>
      <c r="AF8270" s="359"/>
      <c r="AG8270" s="359"/>
      <c r="AH8270" s="359"/>
    </row>
    <row r="8271" spans="28:34" x14ac:dyDescent="0.2">
      <c r="AB8271" s="359"/>
      <c r="AC8271" s="359"/>
      <c r="AD8271" s="359"/>
      <c r="AE8271" s="359"/>
      <c r="AF8271" s="359"/>
      <c r="AG8271" s="359"/>
      <c r="AH8271" s="359"/>
    </row>
    <row r="8272" spans="28:34" x14ac:dyDescent="0.2">
      <c r="AB8272" s="359"/>
      <c r="AC8272" s="359"/>
      <c r="AD8272" s="359"/>
      <c r="AE8272" s="359"/>
      <c r="AF8272" s="359"/>
      <c r="AG8272" s="359"/>
      <c r="AH8272" s="359"/>
    </row>
    <row r="8273" spans="28:34" x14ac:dyDescent="0.2">
      <c r="AB8273" s="359"/>
      <c r="AC8273" s="359"/>
      <c r="AD8273" s="359"/>
      <c r="AE8273" s="359"/>
      <c r="AF8273" s="359"/>
      <c r="AG8273" s="359"/>
      <c r="AH8273" s="359"/>
    </row>
    <row r="8274" spans="28:34" x14ac:dyDescent="0.2">
      <c r="AB8274" s="359"/>
      <c r="AC8274" s="359"/>
      <c r="AD8274" s="359"/>
      <c r="AE8274" s="359"/>
      <c r="AF8274" s="359"/>
      <c r="AG8274" s="359"/>
      <c r="AH8274" s="359"/>
    </row>
    <row r="8275" spans="28:34" x14ac:dyDescent="0.2">
      <c r="AB8275" s="359"/>
      <c r="AC8275" s="359"/>
      <c r="AD8275" s="359"/>
      <c r="AE8275" s="359"/>
      <c r="AF8275" s="359"/>
      <c r="AG8275" s="359"/>
      <c r="AH8275" s="359"/>
    </row>
    <row r="8276" spans="28:34" x14ac:dyDescent="0.2">
      <c r="AB8276" s="359"/>
      <c r="AC8276" s="359"/>
      <c r="AD8276" s="359"/>
      <c r="AE8276" s="359"/>
      <c r="AF8276" s="359"/>
      <c r="AG8276" s="359"/>
      <c r="AH8276" s="359"/>
    </row>
    <row r="8277" spans="28:34" x14ac:dyDescent="0.2">
      <c r="AB8277" s="359"/>
      <c r="AC8277" s="359"/>
      <c r="AD8277" s="359"/>
      <c r="AE8277" s="359"/>
      <c r="AF8277" s="359"/>
      <c r="AG8277" s="359"/>
      <c r="AH8277" s="359"/>
    </row>
    <row r="8278" spans="28:34" x14ac:dyDescent="0.2">
      <c r="AB8278" s="359"/>
      <c r="AC8278" s="359"/>
      <c r="AD8278" s="359"/>
      <c r="AE8278" s="359"/>
      <c r="AF8278" s="359"/>
      <c r="AG8278" s="359"/>
      <c r="AH8278" s="359"/>
    </row>
    <row r="8279" spans="28:34" x14ac:dyDescent="0.2">
      <c r="AB8279" s="359"/>
      <c r="AC8279" s="359"/>
      <c r="AD8279" s="359"/>
      <c r="AE8279" s="359"/>
      <c r="AF8279" s="359"/>
      <c r="AG8279" s="359"/>
      <c r="AH8279" s="359"/>
    </row>
    <row r="8280" spans="28:34" x14ac:dyDescent="0.2">
      <c r="AB8280" s="359"/>
      <c r="AC8280" s="359"/>
      <c r="AD8280" s="359"/>
      <c r="AE8280" s="359"/>
      <c r="AF8280" s="359"/>
      <c r="AG8280" s="359"/>
      <c r="AH8280" s="359"/>
    </row>
    <row r="8281" spans="28:34" x14ac:dyDescent="0.2">
      <c r="AB8281" s="359"/>
      <c r="AC8281" s="359"/>
      <c r="AD8281" s="359"/>
      <c r="AE8281" s="359"/>
      <c r="AF8281" s="359"/>
      <c r="AG8281" s="359"/>
      <c r="AH8281" s="359"/>
    </row>
    <row r="8282" spans="28:34" x14ac:dyDescent="0.2">
      <c r="AB8282" s="359"/>
      <c r="AC8282" s="359"/>
      <c r="AD8282" s="359"/>
      <c r="AE8282" s="359"/>
      <c r="AF8282" s="359"/>
      <c r="AG8282" s="359"/>
      <c r="AH8282" s="359"/>
    </row>
    <row r="8283" spans="28:34" x14ac:dyDescent="0.2">
      <c r="AB8283" s="359"/>
      <c r="AC8283" s="359"/>
      <c r="AD8283" s="359"/>
      <c r="AE8283" s="359"/>
      <c r="AF8283" s="359"/>
      <c r="AG8283" s="359"/>
      <c r="AH8283" s="359"/>
    </row>
    <row r="8284" spans="28:34" x14ac:dyDescent="0.2">
      <c r="AB8284" s="359"/>
      <c r="AC8284" s="359"/>
      <c r="AD8284" s="359"/>
      <c r="AE8284" s="359"/>
      <c r="AF8284" s="359"/>
      <c r="AG8284" s="359"/>
      <c r="AH8284" s="359"/>
    </row>
    <row r="8285" spans="28:34" x14ac:dyDescent="0.2">
      <c r="AB8285" s="359"/>
      <c r="AC8285" s="359"/>
      <c r="AD8285" s="359"/>
      <c r="AE8285" s="359"/>
      <c r="AF8285" s="359"/>
      <c r="AG8285" s="359"/>
      <c r="AH8285" s="359"/>
    </row>
    <row r="8286" spans="28:34" x14ac:dyDescent="0.2">
      <c r="AB8286" s="359"/>
      <c r="AC8286" s="359"/>
      <c r="AD8286" s="359"/>
      <c r="AE8286" s="359"/>
      <c r="AF8286" s="359"/>
      <c r="AG8286" s="359"/>
      <c r="AH8286" s="359"/>
    </row>
    <row r="8287" spans="28:34" x14ac:dyDescent="0.2">
      <c r="AB8287" s="359"/>
      <c r="AC8287" s="359"/>
      <c r="AD8287" s="359"/>
      <c r="AE8287" s="359"/>
      <c r="AF8287" s="359"/>
      <c r="AG8287" s="359"/>
      <c r="AH8287" s="359"/>
    </row>
    <row r="8288" spans="28:34" x14ac:dyDescent="0.2">
      <c r="AB8288" s="359"/>
      <c r="AC8288" s="359"/>
      <c r="AD8288" s="359"/>
      <c r="AE8288" s="359"/>
      <c r="AF8288" s="359"/>
      <c r="AG8288" s="359"/>
      <c r="AH8288" s="359"/>
    </row>
    <row r="8289" spans="28:34" x14ac:dyDescent="0.2">
      <c r="AB8289" s="359"/>
      <c r="AC8289" s="359"/>
      <c r="AD8289" s="359"/>
      <c r="AE8289" s="359"/>
      <c r="AF8289" s="359"/>
      <c r="AG8289" s="359"/>
      <c r="AH8289" s="359"/>
    </row>
    <row r="8290" spans="28:34" x14ac:dyDescent="0.2">
      <c r="AB8290" s="359"/>
      <c r="AC8290" s="359"/>
      <c r="AD8290" s="359"/>
      <c r="AE8290" s="359"/>
      <c r="AF8290" s="359"/>
      <c r="AG8290" s="359"/>
      <c r="AH8290" s="359"/>
    </row>
    <row r="8291" spans="28:34" x14ac:dyDescent="0.2">
      <c r="AB8291" s="359"/>
      <c r="AC8291" s="359"/>
      <c r="AD8291" s="359"/>
      <c r="AE8291" s="359"/>
      <c r="AF8291" s="359"/>
      <c r="AG8291" s="359"/>
      <c r="AH8291" s="359"/>
    </row>
    <row r="8292" spans="28:34" x14ac:dyDescent="0.2">
      <c r="AB8292" s="359"/>
      <c r="AC8292" s="359"/>
      <c r="AD8292" s="359"/>
      <c r="AE8292" s="359"/>
      <c r="AF8292" s="359"/>
      <c r="AG8292" s="359"/>
      <c r="AH8292" s="359"/>
    </row>
    <row r="8293" spans="28:34" x14ac:dyDescent="0.2">
      <c r="AB8293" s="359"/>
      <c r="AC8293" s="359"/>
      <c r="AD8293" s="359"/>
      <c r="AE8293" s="359"/>
      <c r="AF8293" s="359"/>
      <c r="AG8293" s="359"/>
      <c r="AH8293" s="359"/>
    </row>
    <row r="8294" spans="28:34" x14ac:dyDescent="0.2">
      <c r="AB8294" s="359"/>
      <c r="AC8294" s="359"/>
      <c r="AD8294" s="359"/>
      <c r="AE8294" s="359"/>
      <c r="AF8294" s="359"/>
      <c r="AG8294" s="359"/>
      <c r="AH8294" s="359"/>
    </row>
    <row r="8295" spans="28:34" x14ac:dyDescent="0.2">
      <c r="AB8295" s="359"/>
      <c r="AC8295" s="359"/>
      <c r="AD8295" s="359"/>
      <c r="AE8295" s="359"/>
      <c r="AF8295" s="359"/>
      <c r="AG8295" s="359"/>
      <c r="AH8295" s="359"/>
    </row>
    <row r="8296" spans="28:34" x14ac:dyDescent="0.2">
      <c r="AB8296" s="359"/>
      <c r="AC8296" s="359"/>
      <c r="AD8296" s="359"/>
      <c r="AE8296" s="359"/>
      <c r="AF8296" s="359"/>
      <c r="AG8296" s="359"/>
      <c r="AH8296" s="359"/>
    </row>
    <row r="8297" spans="28:34" x14ac:dyDescent="0.2">
      <c r="AB8297" s="359"/>
      <c r="AC8297" s="359"/>
      <c r="AD8297" s="359"/>
      <c r="AE8297" s="359"/>
      <c r="AF8297" s="359"/>
      <c r="AG8297" s="359"/>
      <c r="AH8297" s="359"/>
    </row>
    <row r="8298" spans="28:34" x14ac:dyDescent="0.2">
      <c r="AB8298" s="359"/>
      <c r="AC8298" s="359"/>
      <c r="AD8298" s="359"/>
      <c r="AE8298" s="359"/>
      <c r="AF8298" s="359"/>
      <c r="AG8298" s="359"/>
      <c r="AH8298" s="359"/>
    </row>
    <row r="8299" spans="28:34" x14ac:dyDescent="0.2">
      <c r="AB8299" s="359"/>
      <c r="AC8299" s="359"/>
      <c r="AD8299" s="359"/>
      <c r="AE8299" s="359"/>
      <c r="AF8299" s="359"/>
      <c r="AG8299" s="359"/>
      <c r="AH8299" s="359"/>
    </row>
    <row r="8300" spans="28:34" x14ac:dyDescent="0.2">
      <c r="AB8300" s="359"/>
      <c r="AC8300" s="359"/>
      <c r="AD8300" s="359"/>
      <c r="AE8300" s="359"/>
      <c r="AF8300" s="359"/>
      <c r="AG8300" s="359"/>
      <c r="AH8300" s="359"/>
    </row>
    <row r="8301" spans="28:34" x14ac:dyDescent="0.2">
      <c r="AB8301" s="359"/>
      <c r="AC8301" s="359"/>
      <c r="AD8301" s="359"/>
      <c r="AE8301" s="359"/>
      <c r="AF8301" s="359"/>
      <c r="AG8301" s="359"/>
      <c r="AH8301" s="359"/>
    </row>
    <row r="8302" spans="28:34" x14ac:dyDescent="0.2">
      <c r="AB8302" s="359"/>
      <c r="AC8302" s="359"/>
      <c r="AD8302" s="359"/>
      <c r="AE8302" s="359"/>
      <c r="AF8302" s="359"/>
      <c r="AG8302" s="359"/>
      <c r="AH8302" s="359"/>
    </row>
    <row r="8303" spans="28:34" x14ac:dyDescent="0.2">
      <c r="AB8303" s="359"/>
      <c r="AC8303" s="359"/>
      <c r="AD8303" s="359"/>
      <c r="AE8303" s="359"/>
      <c r="AF8303" s="359"/>
      <c r="AG8303" s="359"/>
      <c r="AH8303" s="359"/>
    </row>
    <row r="8304" spans="28:34" x14ac:dyDescent="0.2">
      <c r="AB8304" s="359"/>
      <c r="AC8304" s="359"/>
      <c r="AD8304" s="359"/>
      <c r="AE8304" s="359"/>
      <c r="AF8304" s="359"/>
      <c r="AG8304" s="359"/>
      <c r="AH8304" s="359"/>
    </row>
    <row r="8305" spans="28:34" x14ac:dyDescent="0.2">
      <c r="AB8305" s="359"/>
      <c r="AC8305" s="359"/>
      <c r="AD8305" s="359"/>
      <c r="AE8305" s="359"/>
      <c r="AF8305" s="359"/>
      <c r="AG8305" s="359"/>
      <c r="AH8305" s="359"/>
    </row>
    <row r="8306" spans="28:34" x14ac:dyDescent="0.2">
      <c r="AB8306" s="359"/>
      <c r="AC8306" s="359"/>
      <c r="AD8306" s="359"/>
      <c r="AE8306" s="359"/>
      <c r="AF8306" s="359"/>
      <c r="AG8306" s="359"/>
      <c r="AH8306" s="359"/>
    </row>
    <row r="8307" spans="28:34" x14ac:dyDescent="0.2">
      <c r="AB8307" s="359"/>
      <c r="AC8307" s="359"/>
      <c r="AD8307" s="359"/>
      <c r="AE8307" s="359"/>
      <c r="AF8307" s="359"/>
      <c r="AG8307" s="359"/>
      <c r="AH8307" s="359"/>
    </row>
    <row r="8308" spans="28:34" x14ac:dyDescent="0.2">
      <c r="AB8308" s="359"/>
      <c r="AC8308" s="359"/>
      <c r="AD8308" s="359"/>
      <c r="AE8308" s="359"/>
      <c r="AF8308" s="359"/>
      <c r="AG8308" s="359"/>
      <c r="AH8308" s="359"/>
    </row>
    <row r="8309" spans="28:34" x14ac:dyDescent="0.2">
      <c r="AB8309" s="359"/>
      <c r="AC8309" s="359"/>
      <c r="AD8309" s="359"/>
      <c r="AE8309" s="359"/>
      <c r="AF8309" s="359"/>
      <c r="AG8309" s="359"/>
      <c r="AH8309" s="359"/>
    </row>
    <row r="8310" spans="28:34" x14ac:dyDescent="0.2">
      <c r="AB8310" s="359"/>
      <c r="AC8310" s="359"/>
      <c r="AD8310" s="359"/>
      <c r="AE8310" s="359"/>
      <c r="AF8310" s="359"/>
      <c r="AG8310" s="359"/>
      <c r="AH8310" s="359"/>
    </row>
    <row r="8311" spans="28:34" x14ac:dyDescent="0.2">
      <c r="AB8311" s="359"/>
      <c r="AC8311" s="359"/>
      <c r="AD8311" s="359"/>
      <c r="AE8311" s="359"/>
      <c r="AF8311" s="359"/>
      <c r="AG8311" s="359"/>
      <c r="AH8311" s="359"/>
    </row>
    <row r="8312" spans="28:34" x14ac:dyDescent="0.2">
      <c r="AB8312" s="359"/>
      <c r="AC8312" s="359"/>
      <c r="AD8312" s="359"/>
      <c r="AE8312" s="359"/>
      <c r="AF8312" s="359"/>
      <c r="AG8312" s="359"/>
      <c r="AH8312" s="359"/>
    </row>
    <row r="8313" spans="28:34" x14ac:dyDescent="0.2">
      <c r="AB8313" s="359"/>
      <c r="AC8313" s="359"/>
      <c r="AD8313" s="359"/>
      <c r="AE8313" s="359"/>
      <c r="AF8313" s="359"/>
      <c r="AG8313" s="359"/>
      <c r="AH8313" s="359"/>
    </row>
    <row r="8314" spans="28:34" x14ac:dyDescent="0.2">
      <c r="AB8314" s="359"/>
      <c r="AC8314" s="359"/>
      <c r="AD8314" s="359"/>
      <c r="AE8314" s="359"/>
      <c r="AF8314" s="359"/>
      <c r="AG8314" s="359"/>
      <c r="AH8314" s="359"/>
    </row>
    <row r="8315" spans="28:34" x14ac:dyDescent="0.2">
      <c r="AB8315" s="359"/>
      <c r="AC8315" s="359"/>
      <c r="AD8315" s="359"/>
      <c r="AE8315" s="359"/>
      <c r="AF8315" s="359"/>
      <c r="AG8315" s="359"/>
      <c r="AH8315" s="359"/>
    </row>
    <row r="8316" spans="28:34" x14ac:dyDescent="0.2">
      <c r="AB8316" s="359"/>
      <c r="AC8316" s="359"/>
      <c r="AD8316" s="359"/>
      <c r="AE8316" s="359"/>
      <c r="AF8316" s="359"/>
      <c r="AG8316" s="359"/>
      <c r="AH8316" s="359"/>
    </row>
    <row r="8317" spans="28:34" x14ac:dyDescent="0.2">
      <c r="AB8317" s="359"/>
      <c r="AC8317" s="359"/>
      <c r="AD8317" s="359"/>
      <c r="AE8317" s="359"/>
      <c r="AF8317" s="359"/>
      <c r="AG8317" s="359"/>
      <c r="AH8317" s="359"/>
    </row>
    <row r="8318" spans="28:34" x14ac:dyDescent="0.2">
      <c r="AB8318" s="359"/>
      <c r="AC8318" s="359"/>
      <c r="AD8318" s="359"/>
      <c r="AE8318" s="359"/>
      <c r="AF8318" s="359"/>
      <c r="AG8318" s="359"/>
      <c r="AH8318" s="359"/>
    </row>
    <row r="8319" spans="28:34" x14ac:dyDescent="0.2">
      <c r="AB8319" s="359"/>
      <c r="AC8319" s="359"/>
      <c r="AD8319" s="359"/>
      <c r="AE8319" s="359"/>
      <c r="AF8319" s="359"/>
      <c r="AG8319" s="359"/>
      <c r="AH8319" s="359"/>
    </row>
    <row r="8320" spans="28:34" x14ac:dyDescent="0.2">
      <c r="AB8320" s="359"/>
      <c r="AC8320" s="359"/>
      <c r="AD8320" s="359"/>
      <c r="AE8320" s="359"/>
      <c r="AF8320" s="359"/>
      <c r="AG8320" s="359"/>
      <c r="AH8320" s="359"/>
    </row>
    <row r="8321" spans="28:34" x14ac:dyDescent="0.2">
      <c r="AB8321" s="359"/>
      <c r="AC8321" s="359"/>
      <c r="AD8321" s="359"/>
      <c r="AE8321" s="359"/>
      <c r="AF8321" s="359"/>
      <c r="AG8321" s="359"/>
      <c r="AH8321" s="359"/>
    </row>
    <row r="8322" spans="28:34" x14ac:dyDescent="0.2">
      <c r="AB8322" s="359"/>
      <c r="AC8322" s="359"/>
      <c r="AD8322" s="359"/>
      <c r="AE8322" s="359"/>
      <c r="AF8322" s="359"/>
      <c r="AG8322" s="359"/>
      <c r="AH8322" s="359"/>
    </row>
    <row r="8323" spans="28:34" x14ac:dyDescent="0.2">
      <c r="AB8323" s="359"/>
      <c r="AC8323" s="359"/>
      <c r="AD8323" s="359"/>
      <c r="AE8323" s="359"/>
      <c r="AF8323" s="359"/>
      <c r="AG8323" s="359"/>
      <c r="AH8323" s="359"/>
    </row>
    <row r="8324" spans="28:34" x14ac:dyDescent="0.2">
      <c r="AB8324" s="359"/>
      <c r="AC8324" s="359"/>
      <c r="AD8324" s="359"/>
      <c r="AE8324" s="359"/>
      <c r="AF8324" s="359"/>
      <c r="AG8324" s="359"/>
      <c r="AH8324" s="359"/>
    </row>
    <row r="8325" spans="28:34" x14ac:dyDescent="0.2">
      <c r="AB8325" s="359"/>
      <c r="AC8325" s="359"/>
      <c r="AD8325" s="359"/>
      <c r="AE8325" s="359"/>
      <c r="AF8325" s="359"/>
      <c r="AG8325" s="359"/>
      <c r="AH8325" s="359"/>
    </row>
    <row r="8326" spans="28:34" x14ac:dyDescent="0.2">
      <c r="AB8326" s="359"/>
      <c r="AC8326" s="359"/>
      <c r="AD8326" s="359"/>
      <c r="AE8326" s="359"/>
      <c r="AF8326" s="359"/>
      <c r="AG8326" s="359"/>
      <c r="AH8326" s="359"/>
    </row>
    <row r="8327" spans="28:34" x14ac:dyDescent="0.2">
      <c r="AB8327" s="359"/>
      <c r="AC8327" s="359"/>
      <c r="AD8327" s="359"/>
      <c r="AE8327" s="359"/>
      <c r="AF8327" s="359"/>
      <c r="AG8327" s="359"/>
      <c r="AH8327" s="359"/>
    </row>
    <row r="8328" spans="28:34" x14ac:dyDescent="0.2">
      <c r="AB8328" s="359"/>
      <c r="AC8328" s="359"/>
      <c r="AD8328" s="359"/>
      <c r="AE8328" s="359"/>
      <c r="AF8328" s="359"/>
      <c r="AG8328" s="359"/>
      <c r="AH8328" s="359"/>
    </row>
    <row r="8329" spans="28:34" x14ac:dyDescent="0.2">
      <c r="AB8329" s="359"/>
      <c r="AC8329" s="359"/>
      <c r="AD8329" s="359"/>
      <c r="AE8329" s="359"/>
      <c r="AF8329" s="359"/>
      <c r="AG8329" s="359"/>
      <c r="AH8329" s="359"/>
    </row>
    <row r="8330" spans="28:34" x14ac:dyDescent="0.2">
      <c r="AB8330" s="359"/>
      <c r="AC8330" s="359"/>
      <c r="AD8330" s="359"/>
      <c r="AE8330" s="359"/>
      <c r="AF8330" s="359"/>
      <c r="AG8330" s="359"/>
      <c r="AH8330" s="359"/>
    </row>
    <row r="8331" spans="28:34" x14ac:dyDescent="0.2">
      <c r="AB8331" s="359"/>
      <c r="AC8331" s="359"/>
      <c r="AD8331" s="359"/>
      <c r="AE8331" s="359"/>
      <c r="AF8331" s="359"/>
      <c r="AG8331" s="359"/>
      <c r="AH8331" s="359"/>
    </row>
    <row r="8332" spans="28:34" x14ac:dyDescent="0.2">
      <c r="AB8332" s="359"/>
      <c r="AC8332" s="359"/>
      <c r="AD8332" s="359"/>
      <c r="AE8332" s="359"/>
      <c r="AF8332" s="359"/>
      <c r="AG8332" s="359"/>
      <c r="AH8332" s="359"/>
    </row>
    <row r="8333" spans="28:34" x14ac:dyDescent="0.2">
      <c r="AB8333" s="359"/>
      <c r="AC8333" s="359"/>
      <c r="AD8333" s="359"/>
      <c r="AE8333" s="359"/>
      <c r="AF8333" s="359"/>
      <c r="AG8333" s="359"/>
      <c r="AH8333" s="359"/>
    </row>
    <row r="8334" spans="28:34" x14ac:dyDescent="0.2">
      <c r="AB8334" s="359"/>
      <c r="AC8334" s="359"/>
      <c r="AD8334" s="359"/>
      <c r="AE8334" s="359"/>
      <c r="AF8334" s="359"/>
      <c r="AG8334" s="359"/>
      <c r="AH8334" s="359"/>
    </row>
    <row r="8335" spans="28:34" x14ac:dyDescent="0.2">
      <c r="AB8335" s="359"/>
      <c r="AC8335" s="359"/>
      <c r="AD8335" s="359"/>
      <c r="AE8335" s="359"/>
      <c r="AF8335" s="359"/>
      <c r="AG8335" s="359"/>
      <c r="AH8335" s="359"/>
    </row>
    <row r="8336" spans="28:34" x14ac:dyDescent="0.2">
      <c r="AB8336" s="359"/>
      <c r="AC8336" s="359"/>
      <c r="AD8336" s="359"/>
      <c r="AE8336" s="359"/>
      <c r="AF8336" s="359"/>
      <c r="AG8336" s="359"/>
      <c r="AH8336" s="359"/>
    </row>
    <row r="8337" spans="28:34" x14ac:dyDescent="0.2">
      <c r="AB8337" s="359"/>
      <c r="AC8337" s="359"/>
      <c r="AD8337" s="359"/>
      <c r="AE8337" s="359"/>
      <c r="AF8337" s="359"/>
      <c r="AG8337" s="359"/>
      <c r="AH8337" s="359"/>
    </row>
    <row r="8338" spans="28:34" x14ac:dyDescent="0.2">
      <c r="AB8338" s="359"/>
      <c r="AC8338" s="359"/>
      <c r="AD8338" s="359"/>
      <c r="AE8338" s="359"/>
      <c r="AF8338" s="359"/>
      <c r="AG8338" s="359"/>
      <c r="AH8338" s="359"/>
    </row>
    <row r="8339" spans="28:34" x14ac:dyDescent="0.2">
      <c r="AB8339" s="359"/>
      <c r="AC8339" s="359"/>
      <c r="AD8339" s="359"/>
      <c r="AE8339" s="359"/>
      <c r="AF8339" s="359"/>
      <c r="AG8339" s="359"/>
      <c r="AH8339" s="359"/>
    </row>
    <row r="8340" spans="28:34" x14ac:dyDescent="0.2">
      <c r="AB8340" s="359"/>
      <c r="AC8340" s="359"/>
      <c r="AD8340" s="359"/>
      <c r="AE8340" s="359"/>
      <c r="AF8340" s="359"/>
      <c r="AG8340" s="359"/>
      <c r="AH8340" s="359"/>
    </row>
    <row r="8341" spans="28:34" x14ac:dyDescent="0.2">
      <c r="AB8341" s="359"/>
      <c r="AC8341" s="359"/>
      <c r="AD8341" s="359"/>
      <c r="AE8341" s="359"/>
      <c r="AF8341" s="359"/>
      <c r="AG8341" s="359"/>
      <c r="AH8341" s="359"/>
    </row>
    <row r="8342" spans="28:34" x14ac:dyDescent="0.2">
      <c r="AB8342" s="359"/>
      <c r="AC8342" s="359"/>
      <c r="AD8342" s="359"/>
      <c r="AE8342" s="359"/>
      <c r="AF8342" s="359"/>
      <c r="AG8342" s="359"/>
      <c r="AH8342" s="359"/>
    </row>
    <row r="8343" spans="28:34" x14ac:dyDescent="0.2">
      <c r="AB8343" s="359"/>
      <c r="AC8343" s="359"/>
      <c r="AD8343" s="359"/>
      <c r="AE8343" s="359"/>
      <c r="AF8343" s="359"/>
      <c r="AG8343" s="359"/>
      <c r="AH8343" s="359"/>
    </row>
    <row r="8344" spans="28:34" x14ac:dyDescent="0.2">
      <c r="AB8344" s="359"/>
      <c r="AC8344" s="359"/>
      <c r="AD8344" s="359"/>
      <c r="AE8344" s="359"/>
      <c r="AF8344" s="359"/>
      <c r="AG8344" s="359"/>
      <c r="AH8344" s="359"/>
    </row>
    <row r="8345" spans="28:34" x14ac:dyDescent="0.2">
      <c r="AB8345" s="359"/>
      <c r="AC8345" s="359"/>
      <c r="AD8345" s="359"/>
      <c r="AE8345" s="359"/>
      <c r="AF8345" s="359"/>
      <c r="AG8345" s="359"/>
      <c r="AH8345" s="359"/>
    </row>
    <row r="8346" spans="28:34" x14ac:dyDescent="0.2">
      <c r="AB8346" s="359"/>
      <c r="AC8346" s="359"/>
      <c r="AD8346" s="359"/>
      <c r="AE8346" s="359"/>
      <c r="AF8346" s="359"/>
      <c r="AG8346" s="359"/>
      <c r="AH8346" s="359"/>
    </row>
    <row r="8347" spans="28:34" x14ac:dyDescent="0.2">
      <c r="AB8347" s="359"/>
      <c r="AC8347" s="359"/>
      <c r="AD8347" s="359"/>
      <c r="AE8347" s="359"/>
      <c r="AF8347" s="359"/>
      <c r="AG8347" s="359"/>
      <c r="AH8347" s="359"/>
    </row>
    <row r="8348" spans="28:34" x14ac:dyDescent="0.2">
      <c r="AB8348" s="359"/>
      <c r="AC8348" s="359"/>
      <c r="AD8348" s="359"/>
      <c r="AE8348" s="359"/>
      <c r="AF8348" s="359"/>
      <c r="AG8348" s="359"/>
      <c r="AH8348" s="359"/>
    </row>
    <row r="8349" spans="28:34" x14ac:dyDescent="0.2">
      <c r="AB8349" s="359"/>
      <c r="AC8349" s="359"/>
      <c r="AD8349" s="359"/>
      <c r="AE8349" s="359"/>
      <c r="AF8349" s="359"/>
      <c r="AG8349" s="359"/>
      <c r="AH8349" s="359"/>
    </row>
    <row r="8350" spans="28:34" x14ac:dyDescent="0.2">
      <c r="AB8350" s="359"/>
      <c r="AC8350" s="359"/>
      <c r="AD8350" s="359"/>
      <c r="AE8350" s="359"/>
      <c r="AF8350" s="359"/>
      <c r="AG8350" s="359"/>
      <c r="AH8350" s="359"/>
    </row>
    <row r="8351" spans="28:34" x14ac:dyDescent="0.2">
      <c r="AB8351" s="359"/>
      <c r="AC8351" s="359"/>
      <c r="AD8351" s="359"/>
      <c r="AE8351" s="359"/>
      <c r="AF8351" s="359"/>
      <c r="AG8351" s="359"/>
      <c r="AH8351" s="359"/>
    </row>
    <row r="8352" spans="28:34" x14ac:dyDescent="0.2">
      <c r="AB8352" s="359"/>
      <c r="AC8352" s="359"/>
      <c r="AD8352" s="359"/>
      <c r="AE8352" s="359"/>
      <c r="AF8352" s="359"/>
      <c r="AG8352" s="359"/>
      <c r="AH8352" s="359"/>
    </row>
    <row r="8353" spans="28:34" x14ac:dyDescent="0.2">
      <c r="AB8353" s="359"/>
      <c r="AC8353" s="359"/>
      <c r="AD8353" s="359"/>
      <c r="AE8353" s="359"/>
      <c r="AF8353" s="359"/>
      <c r="AG8353" s="359"/>
      <c r="AH8353" s="359"/>
    </row>
    <row r="8354" spans="28:34" x14ac:dyDescent="0.2">
      <c r="AB8354" s="359"/>
      <c r="AC8354" s="359"/>
      <c r="AD8354" s="359"/>
      <c r="AE8354" s="359"/>
      <c r="AF8354" s="359"/>
      <c r="AG8354" s="359"/>
      <c r="AH8354" s="359"/>
    </row>
    <row r="8355" spans="28:34" x14ac:dyDescent="0.2">
      <c r="AB8355" s="359"/>
      <c r="AC8355" s="359"/>
      <c r="AD8355" s="359"/>
      <c r="AE8355" s="359"/>
      <c r="AF8355" s="359"/>
      <c r="AG8355" s="359"/>
      <c r="AH8355" s="359"/>
    </row>
    <row r="8356" spans="28:34" x14ac:dyDescent="0.2">
      <c r="AB8356" s="359"/>
      <c r="AC8356" s="359"/>
      <c r="AD8356" s="359"/>
      <c r="AE8356" s="359"/>
      <c r="AF8356" s="359"/>
      <c r="AG8356" s="359"/>
      <c r="AH8356" s="359"/>
    </row>
    <row r="8357" spans="28:34" x14ac:dyDescent="0.2">
      <c r="AB8357" s="359"/>
      <c r="AC8357" s="359"/>
      <c r="AD8357" s="359"/>
      <c r="AE8357" s="359"/>
      <c r="AF8357" s="359"/>
      <c r="AG8357" s="359"/>
      <c r="AH8357" s="359"/>
    </row>
    <row r="8358" spans="28:34" x14ac:dyDescent="0.2">
      <c r="AB8358" s="359"/>
      <c r="AC8358" s="359"/>
      <c r="AD8358" s="359"/>
      <c r="AE8358" s="359"/>
      <c r="AF8358" s="359"/>
      <c r="AG8358" s="359"/>
      <c r="AH8358" s="359"/>
    </row>
    <row r="8359" spans="28:34" x14ac:dyDescent="0.2">
      <c r="AB8359" s="359"/>
      <c r="AC8359" s="359"/>
      <c r="AD8359" s="359"/>
      <c r="AE8359" s="359"/>
      <c r="AF8359" s="359"/>
      <c r="AG8359" s="359"/>
      <c r="AH8359" s="359"/>
    </row>
    <row r="8360" spans="28:34" x14ac:dyDescent="0.2">
      <c r="AB8360" s="359"/>
      <c r="AC8360" s="359"/>
      <c r="AD8360" s="359"/>
      <c r="AE8360" s="359"/>
      <c r="AF8360" s="359"/>
      <c r="AG8360" s="359"/>
      <c r="AH8360" s="359"/>
    </row>
    <row r="8361" spans="28:34" x14ac:dyDescent="0.2">
      <c r="AB8361" s="359"/>
      <c r="AC8361" s="359"/>
      <c r="AD8361" s="359"/>
      <c r="AE8361" s="359"/>
      <c r="AF8361" s="359"/>
      <c r="AG8361" s="359"/>
      <c r="AH8361" s="359"/>
    </row>
    <row r="8362" spans="28:34" x14ac:dyDescent="0.2">
      <c r="AB8362" s="359"/>
      <c r="AC8362" s="359"/>
      <c r="AD8362" s="359"/>
      <c r="AE8362" s="359"/>
      <c r="AF8362" s="359"/>
      <c r="AG8362" s="359"/>
      <c r="AH8362" s="359"/>
    </row>
    <row r="8363" spans="28:34" x14ac:dyDescent="0.2">
      <c r="AB8363" s="359"/>
      <c r="AC8363" s="359"/>
      <c r="AD8363" s="359"/>
      <c r="AE8363" s="359"/>
      <c r="AF8363" s="359"/>
      <c r="AG8363" s="359"/>
      <c r="AH8363" s="359"/>
    </row>
    <row r="8364" spans="28:34" x14ac:dyDescent="0.2">
      <c r="AB8364" s="359"/>
      <c r="AC8364" s="359"/>
      <c r="AD8364" s="359"/>
      <c r="AE8364" s="359"/>
      <c r="AF8364" s="359"/>
      <c r="AG8364" s="359"/>
      <c r="AH8364" s="359"/>
    </row>
    <row r="8365" spans="28:34" x14ac:dyDescent="0.2">
      <c r="AB8365" s="359"/>
      <c r="AC8365" s="359"/>
      <c r="AD8365" s="359"/>
      <c r="AE8365" s="359"/>
      <c r="AF8365" s="359"/>
      <c r="AG8365" s="359"/>
      <c r="AH8365" s="359"/>
    </row>
    <row r="8366" spans="28:34" x14ac:dyDescent="0.2">
      <c r="AB8366" s="359"/>
      <c r="AC8366" s="359"/>
      <c r="AD8366" s="359"/>
      <c r="AE8366" s="359"/>
      <c r="AF8366" s="359"/>
      <c r="AG8366" s="359"/>
      <c r="AH8366" s="359"/>
    </row>
    <row r="8367" spans="28:34" x14ac:dyDescent="0.2">
      <c r="AB8367" s="359"/>
      <c r="AC8367" s="359"/>
      <c r="AD8367" s="359"/>
      <c r="AE8367" s="359"/>
      <c r="AF8367" s="359"/>
      <c r="AG8367" s="359"/>
      <c r="AH8367" s="359"/>
    </row>
    <row r="8368" spans="28:34" x14ac:dyDescent="0.2">
      <c r="AB8368" s="359"/>
      <c r="AC8368" s="359"/>
      <c r="AD8368" s="359"/>
      <c r="AE8368" s="359"/>
      <c r="AF8368" s="359"/>
      <c r="AG8368" s="359"/>
      <c r="AH8368" s="359"/>
    </row>
    <row r="8369" spans="28:34" x14ac:dyDescent="0.2">
      <c r="AB8369" s="359"/>
      <c r="AC8369" s="359"/>
      <c r="AD8369" s="359"/>
      <c r="AE8369" s="359"/>
      <c r="AF8369" s="359"/>
      <c r="AG8369" s="359"/>
      <c r="AH8369" s="359"/>
    </row>
    <row r="8370" spans="28:34" x14ac:dyDescent="0.2">
      <c r="AB8370" s="359"/>
      <c r="AC8370" s="359"/>
      <c r="AD8370" s="359"/>
      <c r="AE8370" s="359"/>
      <c r="AF8370" s="359"/>
      <c r="AG8370" s="359"/>
      <c r="AH8370" s="359"/>
    </row>
    <row r="8371" spans="28:34" x14ac:dyDescent="0.2">
      <c r="AB8371" s="359"/>
      <c r="AC8371" s="359"/>
      <c r="AD8371" s="359"/>
      <c r="AE8371" s="359"/>
      <c r="AF8371" s="359"/>
      <c r="AG8371" s="359"/>
      <c r="AH8371" s="359"/>
    </row>
    <row r="8372" spans="28:34" x14ac:dyDescent="0.2">
      <c r="AB8372" s="359"/>
      <c r="AC8372" s="359"/>
      <c r="AD8372" s="359"/>
      <c r="AE8372" s="359"/>
      <c r="AF8372" s="359"/>
      <c r="AG8372" s="359"/>
      <c r="AH8372" s="359"/>
    </row>
    <row r="8373" spans="28:34" x14ac:dyDescent="0.2">
      <c r="AB8373" s="359"/>
      <c r="AC8373" s="359"/>
      <c r="AD8373" s="359"/>
      <c r="AE8373" s="359"/>
      <c r="AF8373" s="359"/>
      <c r="AG8373" s="359"/>
      <c r="AH8373" s="359"/>
    </row>
    <row r="8374" spans="28:34" x14ac:dyDescent="0.2">
      <c r="AB8374" s="359"/>
      <c r="AC8374" s="359"/>
      <c r="AD8374" s="359"/>
      <c r="AE8374" s="359"/>
      <c r="AF8374" s="359"/>
      <c r="AG8374" s="359"/>
      <c r="AH8374" s="359"/>
    </row>
    <row r="8375" spans="28:34" x14ac:dyDescent="0.2">
      <c r="AB8375" s="359"/>
      <c r="AC8375" s="359"/>
      <c r="AD8375" s="359"/>
      <c r="AE8375" s="359"/>
      <c r="AF8375" s="359"/>
      <c r="AG8375" s="359"/>
      <c r="AH8375" s="359"/>
    </row>
    <row r="8376" spans="28:34" x14ac:dyDescent="0.2">
      <c r="AB8376" s="359"/>
      <c r="AC8376" s="359"/>
      <c r="AD8376" s="359"/>
      <c r="AE8376" s="359"/>
      <c r="AF8376" s="359"/>
      <c r="AG8376" s="359"/>
      <c r="AH8376" s="359"/>
    </row>
    <row r="8377" spans="28:34" x14ac:dyDescent="0.2">
      <c r="AB8377" s="359"/>
      <c r="AC8377" s="359"/>
      <c r="AD8377" s="359"/>
      <c r="AE8377" s="359"/>
      <c r="AF8377" s="359"/>
      <c r="AG8377" s="359"/>
      <c r="AH8377" s="359"/>
    </row>
    <row r="8378" spans="28:34" x14ac:dyDescent="0.2">
      <c r="AB8378" s="359"/>
      <c r="AC8378" s="359"/>
      <c r="AD8378" s="359"/>
      <c r="AE8378" s="359"/>
      <c r="AF8378" s="359"/>
      <c r="AG8378" s="359"/>
      <c r="AH8378" s="359"/>
    </row>
    <row r="8379" spans="28:34" x14ac:dyDescent="0.2">
      <c r="AB8379" s="359"/>
      <c r="AC8379" s="359"/>
      <c r="AD8379" s="359"/>
      <c r="AE8379" s="359"/>
      <c r="AF8379" s="359"/>
      <c r="AG8379" s="359"/>
      <c r="AH8379" s="359"/>
    </row>
    <row r="8380" spans="28:34" x14ac:dyDescent="0.2">
      <c r="AB8380" s="359"/>
      <c r="AC8380" s="359"/>
      <c r="AD8380" s="359"/>
      <c r="AE8380" s="359"/>
      <c r="AF8380" s="359"/>
      <c r="AG8380" s="359"/>
      <c r="AH8380" s="359"/>
    </row>
    <row r="8381" spans="28:34" x14ac:dyDescent="0.2">
      <c r="AB8381" s="359"/>
      <c r="AC8381" s="359"/>
      <c r="AD8381" s="359"/>
      <c r="AE8381" s="359"/>
      <c r="AF8381" s="359"/>
      <c r="AG8381" s="359"/>
      <c r="AH8381" s="359"/>
    </row>
    <row r="8382" spans="28:34" x14ac:dyDescent="0.2">
      <c r="AB8382" s="359"/>
      <c r="AC8382" s="359"/>
      <c r="AD8382" s="359"/>
      <c r="AE8382" s="359"/>
      <c r="AF8382" s="359"/>
      <c r="AG8382" s="359"/>
      <c r="AH8382" s="359"/>
    </row>
    <row r="8383" spans="28:34" x14ac:dyDescent="0.2">
      <c r="AB8383" s="359"/>
      <c r="AC8383" s="359"/>
      <c r="AD8383" s="359"/>
      <c r="AE8383" s="359"/>
      <c r="AF8383" s="359"/>
      <c r="AG8383" s="359"/>
      <c r="AH8383" s="359"/>
    </row>
    <row r="8384" spans="28:34" x14ac:dyDescent="0.2">
      <c r="AB8384" s="359"/>
      <c r="AC8384" s="359"/>
      <c r="AD8384" s="359"/>
      <c r="AE8384" s="359"/>
      <c r="AF8384" s="359"/>
      <c r="AG8384" s="359"/>
      <c r="AH8384" s="359"/>
    </row>
    <row r="8385" spans="28:34" x14ac:dyDescent="0.2">
      <c r="AB8385" s="359"/>
      <c r="AC8385" s="359"/>
      <c r="AD8385" s="359"/>
      <c r="AE8385" s="359"/>
      <c r="AF8385" s="359"/>
      <c r="AG8385" s="359"/>
      <c r="AH8385" s="359"/>
    </row>
    <row r="8386" spans="28:34" x14ac:dyDescent="0.2">
      <c r="AB8386" s="359"/>
      <c r="AC8386" s="359"/>
      <c r="AD8386" s="359"/>
      <c r="AE8386" s="359"/>
      <c r="AF8386" s="359"/>
      <c r="AG8386" s="359"/>
      <c r="AH8386" s="359"/>
    </row>
    <row r="8387" spans="28:34" x14ac:dyDescent="0.2">
      <c r="AB8387" s="359"/>
      <c r="AC8387" s="359"/>
      <c r="AD8387" s="359"/>
      <c r="AE8387" s="359"/>
      <c r="AF8387" s="359"/>
      <c r="AG8387" s="359"/>
      <c r="AH8387" s="359"/>
    </row>
    <row r="8388" spans="28:34" x14ac:dyDescent="0.2">
      <c r="AB8388" s="359"/>
      <c r="AC8388" s="359"/>
      <c r="AD8388" s="359"/>
      <c r="AE8388" s="359"/>
      <c r="AF8388" s="359"/>
      <c r="AG8388" s="359"/>
      <c r="AH8388" s="359"/>
    </row>
    <row r="8389" spans="28:34" x14ac:dyDescent="0.2">
      <c r="AB8389" s="359"/>
      <c r="AC8389" s="359"/>
      <c r="AD8389" s="359"/>
      <c r="AE8389" s="359"/>
      <c r="AF8389" s="359"/>
      <c r="AG8389" s="359"/>
      <c r="AH8389" s="359"/>
    </row>
    <row r="8390" spans="28:34" x14ac:dyDescent="0.2">
      <c r="AB8390" s="359"/>
      <c r="AC8390" s="359"/>
      <c r="AD8390" s="359"/>
      <c r="AE8390" s="359"/>
      <c r="AF8390" s="359"/>
      <c r="AG8390" s="359"/>
      <c r="AH8390" s="359"/>
    </row>
    <row r="8391" spans="28:34" x14ac:dyDescent="0.2">
      <c r="AB8391" s="359"/>
      <c r="AC8391" s="359"/>
      <c r="AD8391" s="359"/>
      <c r="AE8391" s="359"/>
      <c r="AF8391" s="359"/>
      <c r="AG8391" s="359"/>
      <c r="AH8391" s="359"/>
    </row>
    <row r="8392" spans="28:34" x14ac:dyDescent="0.2">
      <c r="AB8392" s="359"/>
      <c r="AC8392" s="359"/>
      <c r="AD8392" s="359"/>
      <c r="AE8392" s="359"/>
      <c r="AF8392" s="359"/>
      <c r="AG8392" s="359"/>
      <c r="AH8392" s="359"/>
    </row>
    <row r="8393" spans="28:34" x14ac:dyDescent="0.2">
      <c r="AB8393" s="359"/>
      <c r="AC8393" s="359"/>
      <c r="AD8393" s="359"/>
      <c r="AE8393" s="359"/>
      <c r="AF8393" s="359"/>
      <c r="AG8393" s="359"/>
      <c r="AH8393" s="359"/>
    </row>
    <row r="8394" spans="28:34" x14ac:dyDescent="0.2">
      <c r="AB8394" s="359"/>
      <c r="AC8394" s="359"/>
      <c r="AD8394" s="359"/>
      <c r="AE8394" s="359"/>
      <c r="AF8394" s="359"/>
      <c r="AG8394" s="359"/>
      <c r="AH8394" s="359"/>
    </row>
    <row r="8395" spans="28:34" x14ac:dyDescent="0.2">
      <c r="AB8395" s="359"/>
      <c r="AC8395" s="359"/>
      <c r="AD8395" s="359"/>
      <c r="AE8395" s="359"/>
      <c r="AF8395" s="359"/>
      <c r="AG8395" s="359"/>
      <c r="AH8395" s="359"/>
    </row>
    <row r="8396" spans="28:34" x14ac:dyDescent="0.2">
      <c r="AB8396" s="359"/>
      <c r="AC8396" s="359"/>
      <c r="AD8396" s="359"/>
      <c r="AE8396" s="359"/>
      <c r="AF8396" s="359"/>
      <c r="AG8396" s="359"/>
      <c r="AH8396" s="359"/>
    </row>
    <row r="8397" spans="28:34" x14ac:dyDescent="0.2">
      <c r="AB8397" s="359"/>
      <c r="AC8397" s="359"/>
      <c r="AD8397" s="359"/>
      <c r="AE8397" s="359"/>
      <c r="AF8397" s="359"/>
      <c r="AG8397" s="359"/>
      <c r="AH8397" s="359"/>
    </row>
    <row r="8398" spans="28:34" x14ac:dyDescent="0.2">
      <c r="AB8398" s="359"/>
      <c r="AC8398" s="359"/>
      <c r="AD8398" s="359"/>
      <c r="AE8398" s="359"/>
      <c r="AF8398" s="359"/>
      <c r="AG8398" s="359"/>
      <c r="AH8398" s="359"/>
    </row>
    <row r="8399" spans="28:34" x14ac:dyDescent="0.2">
      <c r="AB8399" s="359"/>
      <c r="AC8399" s="359"/>
      <c r="AD8399" s="359"/>
      <c r="AE8399" s="359"/>
      <c r="AF8399" s="359"/>
      <c r="AG8399" s="359"/>
      <c r="AH8399" s="359"/>
    </row>
    <row r="8400" spans="28:34" x14ac:dyDescent="0.2">
      <c r="AB8400" s="359"/>
      <c r="AC8400" s="359"/>
      <c r="AD8400" s="359"/>
      <c r="AE8400" s="359"/>
      <c r="AF8400" s="359"/>
      <c r="AG8400" s="359"/>
      <c r="AH8400" s="359"/>
    </row>
    <row r="8401" spans="28:34" x14ac:dyDescent="0.2">
      <c r="AB8401" s="359"/>
      <c r="AC8401" s="359"/>
      <c r="AD8401" s="359"/>
      <c r="AE8401" s="359"/>
      <c r="AF8401" s="359"/>
      <c r="AG8401" s="359"/>
      <c r="AH8401" s="359"/>
    </row>
    <row r="8402" spans="28:34" x14ac:dyDescent="0.2">
      <c r="AB8402" s="359"/>
      <c r="AC8402" s="359"/>
      <c r="AD8402" s="359"/>
      <c r="AE8402" s="359"/>
      <c r="AF8402" s="359"/>
      <c r="AG8402" s="359"/>
      <c r="AH8402" s="359"/>
    </row>
    <row r="8403" spans="28:34" x14ac:dyDescent="0.2">
      <c r="AB8403" s="359"/>
      <c r="AC8403" s="359"/>
      <c r="AD8403" s="359"/>
      <c r="AE8403" s="359"/>
      <c r="AF8403" s="359"/>
      <c r="AG8403" s="359"/>
      <c r="AH8403" s="359"/>
    </row>
    <row r="8404" spans="28:34" x14ac:dyDescent="0.2">
      <c r="AB8404" s="359"/>
      <c r="AC8404" s="359"/>
      <c r="AD8404" s="359"/>
      <c r="AE8404" s="359"/>
      <c r="AF8404" s="359"/>
      <c r="AG8404" s="359"/>
      <c r="AH8404" s="359"/>
    </row>
    <row r="8405" spans="28:34" x14ac:dyDescent="0.2">
      <c r="AB8405" s="359"/>
      <c r="AC8405" s="359"/>
      <c r="AD8405" s="359"/>
      <c r="AE8405" s="359"/>
      <c r="AF8405" s="359"/>
      <c r="AG8405" s="359"/>
      <c r="AH8405" s="359"/>
    </row>
    <row r="8406" spans="28:34" x14ac:dyDescent="0.2">
      <c r="AB8406" s="359"/>
      <c r="AC8406" s="359"/>
      <c r="AD8406" s="359"/>
      <c r="AE8406" s="359"/>
      <c r="AF8406" s="359"/>
      <c r="AG8406" s="359"/>
      <c r="AH8406" s="359"/>
    </row>
    <row r="8407" spans="28:34" x14ac:dyDescent="0.2">
      <c r="AB8407" s="359"/>
      <c r="AC8407" s="359"/>
      <c r="AD8407" s="359"/>
      <c r="AE8407" s="359"/>
      <c r="AF8407" s="359"/>
      <c r="AG8407" s="359"/>
      <c r="AH8407" s="359"/>
    </row>
    <row r="8408" spans="28:34" x14ac:dyDescent="0.2">
      <c r="AB8408" s="359"/>
      <c r="AC8408" s="359"/>
      <c r="AD8408" s="359"/>
      <c r="AE8408" s="359"/>
      <c r="AF8408" s="359"/>
      <c r="AG8408" s="359"/>
      <c r="AH8408" s="359"/>
    </row>
    <row r="8409" spans="28:34" x14ac:dyDescent="0.2">
      <c r="AB8409" s="359"/>
      <c r="AC8409" s="359"/>
      <c r="AD8409" s="359"/>
      <c r="AE8409" s="359"/>
      <c r="AF8409" s="359"/>
      <c r="AG8409" s="359"/>
      <c r="AH8409" s="359"/>
    </row>
    <row r="8410" spans="28:34" x14ac:dyDescent="0.2">
      <c r="AB8410" s="359"/>
      <c r="AC8410" s="359"/>
      <c r="AD8410" s="359"/>
      <c r="AE8410" s="359"/>
      <c r="AF8410" s="359"/>
      <c r="AG8410" s="359"/>
      <c r="AH8410" s="359"/>
    </row>
    <row r="8411" spans="28:34" x14ac:dyDescent="0.2">
      <c r="AB8411" s="359"/>
      <c r="AC8411" s="359"/>
      <c r="AD8411" s="359"/>
      <c r="AE8411" s="359"/>
      <c r="AF8411" s="359"/>
      <c r="AG8411" s="359"/>
      <c r="AH8411" s="359"/>
    </row>
    <row r="8412" spans="28:34" x14ac:dyDescent="0.2">
      <c r="AB8412" s="359"/>
      <c r="AC8412" s="359"/>
      <c r="AD8412" s="359"/>
      <c r="AE8412" s="359"/>
      <c r="AF8412" s="359"/>
      <c r="AG8412" s="359"/>
      <c r="AH8412" s="359"/>
    </row>
    <row r="8413" spans="28:34" x14ac:dyDescent="0.2">
      <c r="AB8413" s="359"/>
      <c r="AC8413" s="359"/>
      <c r="AD8413" s="359"/>
      <c r="AE8413" s="359"/>
      <c r="AF8413" s="359"/>
      <c r="AG8413" s="359"/>
      <c r="AH8413" s="359"/>
    </row>
    <row r="8414" spans="28:34" x14ac:dyDescent="0.2">
      <c r="AB8414" s="359"/>
      <c r="AC8414" s="359"/>
      <c r="AD8414" s="359"/>
      <c r="AE8414" s="359"/>
      <c r="AF8414" s="359"/>
      <c r="AG8414" s="359"/>
      <c r="AH8414" s="359"/>
    </row>
    <row r="8415" spans="28:34" x14ac:dyDescent="0.2">
      <c r="AB8415" s="359"/>
      <c r="AC8415" s="359"/>
      <c r="AD8415" s="359"/>
      <c r="AE8415" s="359"/>
      <c r="AF8415" s="359"/>
      <c r="AG8415" s="359"/>
      <c r="AH8415" s="359"/>
    </row>
    <row r="8416" spans="28:34" x14ac:dyDescent="0.2">
      <c r="AB8416" s="359"/>
      <c r="AC8416" s="359"/>
      <c r="AD8416" s="359"/>
      <c r="AE8416" s="359"/>
      <c r="AF8416" s="359"/>
      <c r="AG8416" s="359"/>
      <c r="AH8416" s="359"/>
    </row>
    <row r="8417" spans="28:34" x14ac:dyDescent="0.2">
      <c r="AB8417" s="359"/>
      <c r="AC8417" s="359"/>
      <c r="AD8417" s="359"/>
      <c r="AE8417" s="359"/>
      <c r="AF8417" s="359"/>
      <c r="AG8417" s="359"/>
      <c r="AH8417" s="359"/>
    </row>
    <row r="8418" spans="28:34" x14ac:dyDescent="0.2">
      <c r="AB8418" s="359"/>
      <c r="AC8418" s="359"/>
      <c r="AD8418" s="359"/>
      <c r="AE8418" s="359"/>
      <c r="AF8418" s="359"/>
      <c r="AG8418" s="359"/>
      <c r="AH8418" s="359"/>
    </row>
    <row r="8419" spans="28:34" x14ac:dyDescent="0.2">
      <c r="AB8419" s="359"/>
      <c r="AC8419" s="359"/>
      <c r="AD8419" s="359"/>
      <c r="AE8419" s="359"/>
      <c r="AF8419" s="359"/>
      <c r="AG8419" s="359"/>
      <c r="AH8419" s="359"/>
    </row>
    <row r="8420" spans="28:34" x14ac:dyDescent="0.2">
      <c r="AB8420" s="359"/>
      <c r="AC8420" s="359"/>
      <c r="AD8420" s="359"/>
      <c r="AE8420" s="359"/>
      <c r="AF8420" s="359"/>
      <c r="AG8420" s="359"/>
      <c r="AH8420" s="359"/>
    </row>
    <row r="8421" spans="28:34" x14ac:dyDescent="0.2">
      <c r="AB8421" s="359"/>
      <c r="AC8421" s="359"/>
      <c r="AD8421" s="359"/>
      <c r="AE8421" s="359"/>
      <c r="AF8421" s="359"/>
      <c r="AG8421" s="359"/>
      <c r="AH8421" s="359"/>
    </row>
    <row r="8422" spans="28:34" x14ac:dyDescent="0.2">
      <c r="AB8422" s="359"/>
      <c r="AC8422" s="359"/>
      <c r="AD8422" s="359"/>
      <c r="AE8422" s="359"/>
      <c r="AF8422" s="359"/>
      <c r="AG8422" s="359"/>
      <c r="AH8422" s="359"/>
    </row>
    <row r="8423" spans="28:34" x14ac:dyDescent="0.2">
      <c r="AB8423" s="359"/>
      <c r="AC8423" s="359"/>
      <c r="AD8423" s="359"/>
      <c r="AE8423" s="359"/>
      <c r="AF8423" s="359"/>
      <c r="AG8423" s="359"/>
      <c r="AH8423" s="359"/>
    </row>
    <row r="8424" spans="28:34" x14ac:dyDescent="0.2">
      <c r="AB8424" s="359"/>
      <c r="AC8424" s="359"/>
      <c r="AD8424" s="359"/>
      <c r="AE8424" s="359"/>
      <c r="AF8424" s="359"/>
      <c r="AG8424" s="359"/>
      <c r="AH8424" s="359"/>
    </row>
    <row r="8425" spans="28:34" x14ac:dyDescent="0.2">
      <c r="AB8425" s="359"/>
      <c r="AC8425" s="359"/>
      <c r="AD8425" s="359"/>
      <c r="AE8425" s="359"/>
      <c r="AF8425" s="359"/>
      <c r="AG8425" s="359"/>
      <c r="AH8425" s="359"/>
    </row>
    <row r="8426" spans="28:34" x14ac:dyDescent="0.2">
      <c r="AB8426" s="359"/>
      <c r="AC8426" s="359"/>
      <c r="AD8426" s="359"/>
      <c r="AE8426" s="359"/>
      <c r="AF8426" s="359"/>
      <c r="AG8426" s="359"/>
      <c r="AH8426" s="359"/>
    </row>
    <row r="8427" spans="28:34" x14ac:dyDescent="0.2">
      <c r="AB8427" s="359"/>
      <c r="AC8427" s="359"/>
      <c r="AD8427" s="359"/>
      <c r="AE8427" s="359"/>
      <c r="AF8427" s="359"/>
      <c r="AG8427" s="359"/>
      <c r="AH8427" s="359"/>
    </row>
    <row r="8428" spans="28:34" x14ac:dyDescent="0.2">
      <c r="AB8428" s="359"/>
      <c r="AC8428" s="359"/>
      <c r="AD8428" s="359"/>
      <c r="AE8428" s="359"/>
      <c r="AF8428" s="359"/>
      <c r="AG8428" s="359"/>
      <c r="AH8428" s="359"/>
    </row>
    <row r="8429" spans="28:34" x14ac:dyDescent="0.2">
      <c r="AB8429" s="359"/>
      <c r="AC8429" s="359"/>
      <c r="AD8429" s="359"/>
      <c r="AE8429" s="359"/>
      <c r="AF8429" s="359"/>
      <c r="AG8429" s="359"/>
      <c r="AH8429" s="359"/>
    </row>
    <row r="8430" spans="28:34" x14ac:dyDescent="0.2">
      <c r="AB8430" s="359"/>
      <c r="AC8430" s="359"/>
      <c r="AD8430" s="359"/>
      <c r="AE8430" s="359"/>
      <c r="AF8430" s="359"/>
      <c r="AG8430" s="359"/>
      <c r="AH8430" s="359"/>
    </row>
    <row r="8431" spans="28:34" x14ac:dyDescent="0.2">
      <c r="AB8431" s="359"/>
      <c r="AC8431" s="359"/>
      <c r="AD8431" s="359"/>
      <c r="AE8431" s="359"/>
      <c r="AF8431" s="359"/>
      <c r="AG8431" s="359"/>
      <c r="AH8431" s="359"/>
    </row>
    <row r="8432" spans="28:34" x14ac:dyDescent="0.2">
      <c r="AB8432" s="359"/>
      <c r="AC8432" s="359"/>
      <c r="AD8432" s="359"/>
      <c r="AE8432" s="359"/>
      <c r="AF8432" s="359"/>
      <c r="AG8432" s="359"/>
      <c r="AH8432" s="359"/>
    </row>
    <row r="8433" spans="28:34" x14ac:dyDescent="0.2">
      <c r="AB8433" s="359"/>
      <c r="AC8433" s="359"/>
      <c r="AD8433" s="359"/>
      <c r="AE8433" s="359"/>
      <c r="AF8433" s="359"/>
      <c r="AG8433" s="359"/>
      <c r="AH8433" s="359"/>
    </row>
    <row r="8434" spans="28:34" x14ac:dyDescent="0.2">
      <c r="AB8434" s="359"/>
      <c r="AC8434" s="359"/>
      <c r="AD8434" s="359"/>
      <c r="AE8434" s="359"/>
      <c r="AF8434" s="359"/>
      <c r="AG8434" s="359"/>
      <c r="AH8434" s="359"/>
    </row>
    <row r="8435" spans="28:34" x14ac:dyDescent="0.2">
      <c r="AB8435" s="359"/>
      <c r="AC8435" s="359"/>
      <c r="AD8435" s="359"/>
      <c r="AE8435" s="359"/>
      <c r="AF8435" s="359"/>
      <c r="AG8435" s="359"/>
      <c r="AH8435" s="359"/>
    </row>
    <row r="8436" spans="28:34" x14ac:dyDescent="0.2">
      <c r="AB8436" s="359"/>
      <c r="AC8436" s="359"/>
      <c r="AD8436" s="359"/>
      <c r="AE8436" s="359"/>
      <c r="AF8436" s="359"/>
      <c r="AG8436" s="359"/>
      <c r="AH8436" s="359"/>
    </row>
    <row r="8437" spans="28:34" x14ac:dyDescent="0.2">
      <c r="AB8437" s="359"/>
      <c r="AC8437" s="359"/>
      <c r="AD8437" s="359"/>
      <c r="AE8437" s="359"/>
      <c r="AF8437" s="359"/>
      <c r="AG8437" s="359"/>
      <c r="AH8437" s="359"/>
    </row>
    <row r="8438" spans="28:34" x14ac:dyDescent="0.2">
      <c r="AB8438" s="359"/>
      <c r="AC8438" s="359"/>
      <c r="AD8438" s="359"/>
      <c r="AE8438" s="359"/>
      <c r="AF8438" s="359"/>
      <c r="AG8438" s="359"/>
      <c r="AH8438" s="359"/>
    </row>
    <row r="8439" spans="28:34" x14ac:dyDescent="0.2">
      <c r="AB8439" s="359"/>
      <c r="AC8439" s="359"/>
      <c r="AD8439" s="359"/>
      <c r="AE8439" s="359"/>
      <c r="AF8439" s="359"/>
      <c r="AG8439" s="359"/>
      <c r="AH8439" s="359"/>
    </row>
    <row r="8440" spans="28:34" x14ac:dyDescent="0.2">
      <c r="AB8440" s="359"/>
      <c r="AC8440" s="359"/>
      <c r="AD8440" s="359"/>
      <c r="AE8440" s="359"/>
      <c r="AF8440" s="359"/>
      <c r="AG8440" s="359"/>
      <c r="AH8440" s="359"/>
    </row>
    <row r="8441" spans="28:34" x14ac:dyDescent="0.2">
      <c r="AB8441" s="359"/>
      <c r="AC8441" s="359"/>
      <c r="AD8441" s="359"/>
      <c r="AE8441" s="359"/>
      <c r="AF8441" s="359"/>
      <c r="AG8441" s="359"/>
      <c r="AH8441" s="359"/>
    </row>
    <row r="8442" spans="28:34" x14ac:dyDescent="0.2">
      <c r="AB8442" s="359"/>
      <c r="AC8442" s="359"/>
      <c r="AD8442" s="359"/>
      <c r="AE8442" s="359"/>
      <c r="AF8442" s="359"/>
      <c r="AG8442" s="359"/>
      <c r="AH8442" s="359"/>
    </row>
    <row r="8443" spans="28:34" x14ac:dyDescent="0.2">
      <c r="AB8443" s="359"/>
      <c r="AC8443" s="359"/>
      <c r="AD8443" s="359"/>
      <c r="AE8443" s="359"/>
      <c r="AF8443" s="359"/>
      <c r="AG8443" s="359"/>
      <c r="AH8443" s="359"/>
    </row>
    <row r="8444" spans="28:34" x14ac:dyDescent="0.2">
      <c r="AB8444" s="359"/>
      <c r="AC8444" s="359"/>
      <c r="AD8444" s="359"/>
      <c r="AE8444" s="359"/>
      <c r="AF8444" s="359"/>
      <c r="AG8444" s="359"/>
      <c r="AH8444" s="359"/>
    </row>
    <row r="8445" spans="28:34" x14ac:dyDescent="0.2">
      <c r="AB8445" s="359"/>
      <c r="AC8445" s="359"/>
      <c r="AD8445" s="359"/>
      <c r="AE8445" s="359"/>
      <c r="AF8445" s="359"/>
      <c r="AG8445" s="359"/>
      <c r="AH8445" s="359"/>
    </row>
    <row r="8446" spans="28:34" x14ac:dyDescent="0.2">
      <c r="AB8446" s="359"/>
      <c r="AC8446" s="359"/>
      <c r="AD8446" s="359"/>
      <c r="AE8446" s="359"/>
      <c r="AF8446" s="359"/>
      <c r="AG8446" s="359"/>
      <c r="AH8446" s="359"/>
    </row>
    <row r="8447" spans="28:34" x14ac:dyDescent="0.2">
      <c r="AB8447" s="359"/>
      <c r="AC8447" s="359"/>
      <c r="AD8447" s="359"/>
      <c r="AE8447" s="359"/>
      <c r="AF8447" s="359"/>
      <c r="AG8447" s="359"/>
      <c r="AH8447" s="359"/>
    </row>
    <row r="8448" spans="28:34" x14ac:dyDescent="0.2">
      <c r="AB8448" s="359"/>
      <c r="AC8448" s="359"/>
      <c r="AD8448" s="359"/>
      <c r="AE8448" s="359"/>
      <c r="AF8448" s="359"/>
      <c r="AG8448" s="359"/>
      <c r="AH8448" s="359"/>
    </row>
    <row r="8449" spans="28:34" x14ac:dyDescent="0.2">
      <c r="AB8449" s="359"/>
      <c r="AC8449" s="359"/>
      <c r="AD8449" s="359"/>
      <c r="AE8449" s="359"/>
      <c r="AF8449" s="359"/>
      <c r="AG8449" s="359"/>
      <c r="AH8449" s="359"/>
    </row>
    <row r="8450" spans="28:34" x14ac:dyDescent="0.2">
      <c r="AB8450" s="359"/>
      <c r="AC8450" s="359"/>
      <c r="AD8450" s="359"/>
      <c r="AE8450" s="359"/>
      <c r="AF8450" s="359"/>
      <c r="AG8450" s="359"/>
      <c r="AH8450" s="359"/>
    </row>
    <row r="8451" spans="28:34" x14ac:dyDescent="0.2">
      <c r="AB8451" s="359"/>
      <c r="AC8451" s="359"/>
      <c r="AD8451" s="359"/>
      <c r="AE8451" s="359"/>
      <c r="AF8451" s="359"/>
      <c r="AG8451" s="359"/>
      <c r="AH8451" s="359"/>
    </row>
    <row r="8452" spans="28:34" x14ac:dyDescent="0.2">
      <c r="AB8452" s="359"/>
      <c r="AC8452" s="359"/>
      <c r="AD8452" s="359"/>
      <c r="AE8452" s="359"/>
      <c r="AF8452" s="359"/>
      <c r="AG8452" s="359"/>
      <c r="AH8452" s="359"/>
    </row>
    <row r="8453" spans="28:34" x14ac:dyDescent="0.2">
      <c r="AB8453" s="359"/>
      <c r="AC8453" s="359"/>
      <c r="AD8453" s="359"/>
      <c r="AE8453" s="359"/>
      <c r="AF8453" s="359"/>
      <c r="AG8453" s="359"/>
      <c r="AH8453" s="359"/>
    </row>
    <row r="8454" spans="28:34" x14ac:dyDescent="0.2">
      <c r="AB8454" s="359"/>
      <c r="AC8454" s="359"/>
      <c r="AD8454" s="359"/>
      <c r="AE8454" s="359"/>
      <c r="AF8454" s="359"/>
      <c r="AG8454" s="359"/>
      <c r="AH8454" s="359"/>
    </row>
    <row r="8455" spans="28:34" x14ac:dyDescent="0.2">
      <c r="AB8455" s="359"/>
      <c r="AC8455" s="359"/>
      <c r="AD8455" s="359"/>
      <c r="AE8455" s="359"/>
      <c r="AF8455" s="359"/>
      <c r="AG8455" s="359"/>
      <c r="AH8455" s="359"/>
    </row>
    <row r="8456" spans="28:34" x14ac:dyDescent="0.2">
      <c r="AB8456" s="359"/>
      <c r="AC8456" s="359"/>
      <c r="AD8456" s="359"/>
      <c r="AE8456" s="359"/>
      <c r="AF8456" s="359"/>
      <c r="AG8456" s="359"/>
      <c r="AH8456" s="359"/>
    </row>
    <row r="8457" spans="28:34" x14ac:dyDescent="0.2">
      <c r="AB8457" s="359"/>
      <c r="AC8457" s="359"/>
      <c r="AD8457" s="359"/>
      <c r="AE8457" s="359"/>
      <c r="AF8457" s="359"/>
      <c r="AG8457" s="359"/>
      <c r="AH8457" s="359"/>
    </row>
    <row r="8458" spans="28:34" x14ac:dyDescent="0.2">
      <c r="AB8458" s="359"/>
      <c r="AC8458" s="359"/>
      <c r="AD8458" s="359"/>
      <c r="AE8458" s="359"/>
      <c r="AF8458" s="359"/>
      <c r="AG8458" s="359"/>
      <c r="AH8458" s="359"/>
    </row>
    <row r="8459" spans="28:34" x14ac:dyDescent="0.2">
      <c r="AB8459" s="359"/>
      <c r="AC8459" s="359"/>
      <c r="AD8459" s="359"/>
      <c r="AE8459" s="359"/>
      <c r="AF8459" s="359"/>
      <c r="AG8459" s="359"/>
      <c r="AH8459" s="359"/>
    </row>
    <row r="8460" spans="28:34" x14ac:dyDescent="0.2">
      <c r="AB8460" s="359"/>
      <c r="AC8460" s="359"/>
      <c r="AD8460" s="359"/>
      <c r="AE8460" s="359"/>
      <c r="AF8460" s="359"/>
      <c r="AG8460" s="359"/>
      <c r="AH8460" s="359"/>
    </row>
    <row r="8461" spans="28:34" x14ac:dyDescent="0.2">
      <c r="AB8461" s="359"/>
      <c r="AC8461" s="359"/>
      <c r="AD8461" s="359"/>
      <c r="AE8461" s="359"/>
      <c r="AF8461" s="359"/>
      <c r="AG8461" s="359"/>
      <c r="AH8461" s="359"/>
    </row>
    <row r="8462" spans="28:34" x14ac:dyDescent="0.2">
      <c r="AB8462" s="359"/>
      <c r="AC8462" s="359"/>
      <c r="AD8462" s="359"/>
      <c r="AE8462" s="359"/>
      <c r="AF8462" s="359"/>
      <c r="AG8462" s="359"/>
      <c r="AH8462" s="359"/>
    </row>
    <row r="8463" spans="28:34" x14ac:dyDescent="0.2">
      <c r="AB8463" s="359"/>
      <c r="AC8463" s="359"/>
      <c r="AD8463" s="359"/>
      <c r="AE8463" s="359"/>
      <c r="AF8463" s="359"/>
      <c r="AG8463" s="359"/>
      <c r="AH8463" s="359"/>
    </row>
    <row r="8464" spans="28:34" x14ac:dyDescent="0.2">
      <c r="AB8464" s="359"/>
      <c r="AC8464" s="359"/>
      <c r="AD8464" s="359"/>
      <c r="AE8464" s="359"/>
      <c r="AF8464" s="359"/>
      <c r="AG8464" s="359"/>
      <c r="AH8464" s="359"/>
    </row>
    <row r="8465" spans="28:34" x14ac:dyDescent="0.2">
      <c r="AB8465" s="359"/>
      <c r="AC8465" s="359"/>
      <c r="AD8465" s="359"/>
      <c r="AE8465" s="359"/>
      <c r="AF8465" s="359"/>
      <c r="AG8465" s="359"/>
      <c r="AH8465" s="359"/>
    </row>
    <row r="8466" spans="28:34" x14ac:dyDescent="0.2">
      <c r="AB8466" s="359"/>
      <c r="AC8466" s="359"/>
      <c r="AD8466" s="359"/>
      <c r="AE8466" s="359"/>
      <c r="AF8466" s="359"/>
      <c r="AG8466" s="359"/>
      <c r="AH8466" s="359"/>
    </row>
    <row r="8467" spans="28:34" x14ac:dyDescent="0.2">
      <c r="AB8467" s="359"/>
      <c r="AC8467" s="359"/>
      <c r="AD8467" s="359"/>
      <c r="AE8467" s="359"/>
      <c r="AF8467" s="359"/>
      <c r="AG8467" s="359"/>
      <c r="AH8467" s="359"/>
    </row>
    <row r="8468" spans="28:34" x14ac:dyDescent="0.2">
      <c r="AB8468" s="359"/>
      <c r="AC8468" s="359"/>
      <c r="AD8468" s="359"/>
      <c r="AE8468" s="359"/>
      <c r="AF8468" s="359"/>
      <c r="AG8468" s="359"/>
      <c r="AH8468" s="359"/>
    </row>
    <row r="8469" spans="28:34" x14ac:dyDescent="0.2">
      <c r="AB8469" s="359"/>
      <c r="AC8469" s="359"/>
      <c r="AD8469" s="359"/>
      <c r="AE8469" s="359"/>
      <c r="AF8469" s="359"/>
      <c r="AG8469" s="359"/>
      <c r="AH8469" s="359"/>
    </row>
    <row r="8470" spans="28:34" x14ac:dyDescent="0.2">
      <c r="AB8470" s="359"/>
      <c r="AC8470" s="359"/>
      <c r="AD8470" s="359"/>
      <c r="AE8470" s="359"/>
      <c r="AF8470" s="359"/>
      <c r="AG8470" s="359"/>
      <c r="AH8470" s="359"/>
    </row>
    <row r="8471" spans="28:34" x14ac:dyDescent="0.2">
      <c r="AB8471" s="359"/>
      <c r="AC8471" s="359"/>
      <c r="AD8471" s="359"/>
      <c r="AE8471" s="359"/>
      <c r="AF8471" s="359"/>
      <c r="AG8471" s="359"/>
      <c r="AH8471" s="359"/>
    </row>
    <row r="8472" spans="28:34" x14ac:dyDescent="0.2">
      <c r="AB8472" s="359"/>
      <c r="AC8472" s="359"/>
      <c r="AD8472" s="359"/>
      <c r="AE8472" s="359"/>
      <c r="AF8472" s="359"/>
      <c r="AG8472" s="359"/>
      <c r="AH8472" s="359"/>
    </row>
    <row r="8473" spans="28:34" x14ac:dyDescent="0.2">
      <c r="AB8473" s="359"/>
      <c r="AC8473" s="359"/>
      <c r="AD8473" s="359"/>
      <c r="AE8473" s="359"/>
      <c r="AF8473" s="359"/>
      <c r="AG8473" s="359"/>
      <c r="AH8473" s="359"/>
    </row>
    <row r="8474" spans="28:34" x14ac:dyDescent="0.2">
      <c r="AB8474" s="359"/>
      <c r="AC8474" s="359"/>
      <c r="AD8474" s="359"/>
      <c r="AE8474" s="359"/>
      <c r="AF8474" s="359"/>
      <c r="AG8474" s="359"/>
      <c r="AH8474" s="359"/>
    </row>
    <row r="8475" spans="28:34" x14ac:dyDescent="0.2">
      <c r="AB8475" s="359"/>
      <c r="AC8475" s="359"/>
      <c r="AD8475" s="359"/>
      <c r="AE8475" s="359"/>
      <c r="AF8475" s="359"/>
      <c r="AG8475" s="359"/>
      <c r="AH8475" s="359"/>
    </row>
    <row r="8476" spans="28:34" x14ac:dyDescent="0.2">
      <c r="AB8476" s="359"/>
      <c r="AC8476" s="359"/>
      <c r="AD8476" s="359"/>
      <c r="AE8476" s="359"/>
      <c r="AF8476" s="359"/>
      <c r="AG8476" s="359"/>
      <c r="AH8476" s="359"/>
    </row>
    <row r="8477" spans="28:34" x14ac:dyDescent="0.2">
      <c r="AB8477" s="359"/>
      <c r="AC8477" s="359"/>
      <c r="AD8477" s="359"/>
      <c r="AE8477" s="359"/>
      <c r="AF8477" s="359"/>
      <c r="AG8477" s="359"/>
      <c r="AH8477" s="359"/>
    </row>
    <row r="8478" spans="28:34" x14ac:dyDescent="0.2">
      <c r="AB8478" s="359"/>
      <c r="AC8478" s="359"/>
      <c r="AD8478" s="359"/>
      <c r="AE8478" s="359"/>
      <c r="AF8478" s="359"/>
      <c r="AG8478" s="359"/>
      <c r="AH8478" s="359"/>
    </row>
    <row r="8479" spans="28:34" x14ac:dyDescent="0.2">
      <c r="AB8479" s="359"/>
      <c r="AC8479" s="359"/>
      <c r="AD8479" s="359"/>
      <c r="AE8479" s="359"/>
      <c r="AF8479" s="359"/>
      <c r="AG8479" s="359"/>
      <c r="AH8479" s="359"/>
    </row>
    <row r="8480" spans="28:34" x14ac:dyDescent="0.2">
      <c r="AB8480" s="359"/>
      <c r="AC8480" s="359"/>
      <c r="AD8480" s="359"/>
      <c r="AE8480" s="359"/>
      <c r="AF8480" s="359"/>
      <c r="AG8480" s="359"/>
      <c r="AH8480" s="359"/>
    </row>
    <row r="8481" spans="28:34" x14ac:dyDescent="0.2">
      <c r="AB8481" s="359"/>
      <c r="AC8481" s="359"/>
      <c r="AD8481" s="359"/>
      <c r="AE8481" s="359"/>
      <c r="AF8481" s="359"/>
      <c r="AG8481" s="359"/>
      <c r="AH8481" s="359"/>
    </row>
    <row r="8482" spans="28:34" x14ac:dyDescent="0.2">
      <c r="AB8482" s="359"/>
      <c r="AC8482" s="359"/>
      <c r="AD8482" s="359"/>
      <c r="AE8482" s="359"/>
      <c r="AF8482" s="359"/>
      <c r="AG8482" s="359"/>
      <c r="AH8482" s="359"/>
    </row>
    <row r="8483" spans="28:34" x14ac:dyDescent="0.2">
      <c r="AB8483" s="359"/>
      <c r="AC8483" s="359"/>
      <c r="AD8483" s="359"/>
      <c r="AE8483" s="359"/>
      <c r="AF8483" s="359"/>
      <c r="AG8483" s="359"/>
      <c r="AH8483" s="359"/>
    </row>
    <row r="8484" spans="28:34" x14ac:dyDescent="0.2">
      <c r="AB8484" s="359"/>
      <c r="AC8484" s="359"/>
      <c r="AD8484" s="359"/>
      <c r="AE8484" s="359"/>
      <c r="AF8484" s="359"/>
      <c r="AG8484" s="359"/>
      <c r="AH8484" s="359"/>
    </row>
    <row r="8485" spans="28:34" x14ac:dyDescent="0.2">
      <c r="AB8485" s="359"/>
      <c r="AC8485" s="359"/>
      <c r="AD8485" s="359"/>
      <c r="AE8485" s="359"/>
      <c r="AF8485" s="359"/>
      <c r="AG8485" s="359"/>
      <c r="AH8485" s="359"/>
    </row>
    <row r="8486" spans="28:34" x14ac:dyDescent="0.2">
      <c r="AB8486" s="359"/>
      <c r="AC8486" s="359"/>
      <c r="AD8486" s="359"/>
      <c r="AE8486" s="359"/>
      <c r="AF8486" s="359"/>
      <c r="AG8486" s="359"/>
      <c r="AH8486" s="359"/>
    </row>
    <row r="8487" spans="28:34" x14ac:dyDescent="0.2">
      <c r="AB8487" s="359"/>
      <c r="AC8487" s="359"/>
      <c r="AD8487" s="359"/>
      <c r="AE8487" s="359"/>
      <c r="AF8487" s="359"/>
      <c r="AG8487" s="359"/>
      <c r="AH8487" s="359"/>
    </row>
    <row r="8488" spans="28:34" x14ac:dyDescent="0.2">
      <c r="AB8488" s="359"/>
      <c r="AC8488" s="359"/>
      <c r="AD8488" s="359"/>
      <c r="AE8488" s="359"/>
      <c r="AF8488" s="359"/>
      <c r="AG8488" s="359"/>
      <c r="AH8488" s="359"/>
    </row>
    <row r="8489" spans="28:34" x14ac:dyDescent="0.2">
      <c r="AB8489" s="359"/>
      <c r="AC8489" s="359"/>
      <c r="AD8489" s="359"/>
      <c r="AE8489" s="359"/>
      <c r="AF8489" s="359"/>
      <c r="AG8489" s="359"/>
      <c r="AH8489" s="359"/>
    </row>
    <row r="8490" spans="28:34" x14ac:dyDescent="0.2">
      <c r="AB8490" s="359"/>
      <c r="AC8490" s="359"/>
      <c r="AD8490" s="359"/>
      <c r="AE8490" s="359"/>
      <c r="AF8490" s="359"/>
      <c r="AG8490" s="359"/>
      <c r="AH8490" s="359"/>
    </row>
    <row r="8491" spans="28:34" x14ac:dyDescent="0.2">
      <c r="AB8491" s="359"/>
      <c r="AC8491" s="359"/>
      <c r="AD8491" s="359"/>
      <c r="AE8491" s="359"/>
      <c r="AF8491" s="359"/>
      <c r="AG8491" s="359"/>
      <c r="AH8491" s="359"/>
    </row>
    <row r="8492" spans="28:34" x14ac:dyDescent="0.2">
      <c r="AB8492" s="359"/>
      <c r="AC8492" s="359"/>
      <c r="AD8492" s="359"/>
      <c r="AE8492" s="359"/>
      <c r="AF8492" s="359"/>
      <c r="AG8492" s="359"/>
      <c r="AH8492" s="359"/>
    </row>
    <row r="8493" spans="28:34" x14ac:dyDescent="0.2">
      <c r="AB8493" s="359"/>
      <c r="AC8493" s="359"/>
      <c r="AD8493" s="359"/>
      <c r="AE8493" s="359"/>
      <c r="AF8493" s="359"/>
      <c r="AG8493" s="359"/>
      <c r="AH8493" s="359"/>
    </row>
    <row r="8494" spans="28:34" x14ac:dyDescent="0.2">
      <c r="AB8494" s="359"/>
      <c r="AC8494" s="359"/>
      <c r="AD8494" s="359"/>
      <c r="AE8494" s="359"/>
      <c r="AF8494" s="359"/>
      <c r="AG8494" s="359"/>
      <c r="AH8494" s="359"/>
    </row>
    <row r="8495" spans="28:34" x14ac:dyDescent="0.2">
      <c r="AB8495" s="359"/>
      <c r="AC8495" s="359"/>
      <c r="AD8495" s="359"/>
      <c r="AE8495" s="359"/>
      <c r="AF8495" s="359"/>
      <c r="AG8495" s="359"/>
      <c r="AH8495" s="359"/>
    </row>
    <row r="8496" spans="28:34" x14ac:dyDescent="0.2">
      <c r="AB8496" s="359"/>
      <c r="AC8496" s="359"/>
      <c r="AD8496" s="359"/>
      <c r="AE8496" s="359"/>
      <c r="AF8496" s="359"/>
      <c r="AG8496" s="359"/>
      <c r="AH8496" s="359"/>
    </row>
    <row r="8497" spans="28:34" x14ac:dyDescent="0.2">
      <c r="AB8497" s="359"/>
      <c r="AC8497" s="359"/>
      <c r="AD8497" s="359"/>
      <c r="AE8497" s="359"/>
      <c r="AF8497" s="359"/>
      <c r="AG8497" s="359"/>
      <c r="AH8497" s="359"/>
    </row>
    <row r="8498" spans="28:34" x14ac:dyDescent="0.2">
      <c r="AB8498" s="359"/>
      <c r="AC8498" s="359"/>
      <c r="AD8498" s="359"/>
      <c r="AE8498" s="359"/>
      <c r="AF8498" s="359"/>
      <c r="AG8498" s="359"/>
      <c r="AH8498" s="359"/>
    </row>
    <row r="8499" spans="28:34" x14ac:dyDescent="0.2">
      <c r="AB8499" s="359"/>
      <c r="AC8499" s="359"/>
      <c r="AD8499" s="359"/>
      <c r="AE8499" s="359"/>
      <c r="AF8499" s="359"/>
      <c r="AG8499" s="359"/>
      <c r="AH8499" s="359"/>
    </row>
    <row r="8500" spans="28:34" x14ac:dyDescent="0.2">
      <c r="AB8500" s="359"/>
      <c r="AC8500" s="359"/>
      <c r="AD8500" s="359"/>
      <c r="AE8500" s="359"/>
      <c r="AF8500" s="359"/>
      <c r="AG8500" s="359"/>
      <c r="AH8500" s="359"/>
    </row>
    <row r="8501" spans="28:34" x14ac:dyDescent="0.2">
      <c r="AB8501" s="359"/>
      <c r="AC8501" s="359"/>
      <c r="AD8501" s="359"/>
      <c r="AE8501" s="359"/>
      <c r="AF8501" s="359"/>
      <c r="AG8501" s="359"/>
      <c r="AH8501" s="359"/>
    </row>
    <row r="8502" spans="28:34" x14ac:dyDescent="0.2">
      <c r="AB8502" s="359"/>
      <c r="AC8502" s="359"/>
      <c r="AD8502" s="359"/>
      <c r="AE8502" s="359"/>
      <c r="AF8502" s="359"/>
      <c r="AG8502" s="359"/>
      <c r="AH8502" s="359"/>
    </row>
    <row r="8503" spans="28:34" x14ac:dyDescent="0.2">
      <c r="AB8503" s="359"/>
      <c r="AC8503" s="359"/>
      <c r="AD8503" s="359"/>
      <c r="AE8503" s="359"/>
      <c r="AF8503" s="359"/>
      <c r="AG8503" s="359"/>
      <c r="AH8503" s="359"/>
    </row>
    <row r="8504" spans="28:34" x14ac:dyDescent="0.2">
      <c r="AB8504" s="359"/>
      <c r="AC8504" s="359"/>
      <c r="AD8504" s="359"/>
      <c r="AE8504" s="359"/>
      <c r="AF8504" s="359"/>
      <c r="AG8504" s="359"/>
      <c r="AH8504" s="359"/>
    </row>
    <row r="8505" spans="28:34" x14ac:dyDescent="0.2">
      <c r="AB8505" s="359"/>
      <c r="AC8505" s="359"/>
      <c r="AD8505" s="359"/>
      <c r="AE8505" s="359"/>
      <c r="AF8505" s="359"/>
      <c r="AG8505" s="359"/>
      <c r="AH8505" s="359"/>
    </row>
    <row r="8506" spans="28:34" x14ac:dyDescent="0.2">
      <c r="AB8506" s="359"/>
      <c r="AC8506" s="359"/>
      <c r="AD8506" s="359"/>
      <c r="AE8506" s="359"/>
      <c r="AF8506" s="359"/>
      <c r="AG8506" s="359"/>
      <c r="AH8506" s="359"/>
    </row>
    <row r="8507" spans="28:34" x14ac:dyDescent="0.2">
      <c r="AB8507" s="359"/>
      <c r="AC8507" s="359"/>
      <c r="AD8507" s="359"/>
      <c r="AE8507" s="359"/>
      <c r="AF8507" s="359"/>
      <c r="AG8507" s="359"/>
      <c r="AH8507" s="359"/>
    </row>
    <row r="8508" spans="28:34" x14ac:dyDescent="0.2">
      <c r="AB8508" s="359"/>
      <c r="AC8508" s="359"/>
      <c r="AD8508" s="359"/>
      <c r="AE8508" s="359"/>
      <c r="AF8508" s="359"/>
      <c r="AG8508" s="359"/>
      <c r="AH8508" s="359"/>
    </row>
    <row r="8509" spans="28:34" x14ac:dyDescent="0.2">
      <c r="AB8509" s="359"/>
      <c r="AC8509" s="359"/>
      <c r="AD8509" s="359"/>
      <c r="AE8509" s="359"/>
      <c r="AF8509" s="359"/>
      <c r="AG8509" s="359"/>
      <c r="AH8509" s="359"/>
    </row>
    <row r="8510" spans="28:34" x14ac:dyDescent="0.2">
      <c r="AB8510" s="359"/>
      <c r="AC8510" s="359"/>
      <c r="AD8510" s="359"/>
      <c r="AE8510" s="359"/>
      <c r="AF8510" s="359"/>
      <c r="AG8510" s="359"/>
      <c r="AH8510" s="359"/>
    </row>
    <row r="8511" spans="28:34" x14ac:dyDescent="0.2">
      <c r="AB8511" s="359"/>
      <c r="AC8511" s="359"/>
      <c r="AD8511" s="359"/>
      <c r="AE8511" s="359"/>
      <c r="AF8511" s="359"/>
      <c r="AG8511" s="359"/>
      <c r="AH8511" s="359"/>
    </row>
    <row r="8512" spans="28:34" x14ac:dyDescent="0.2">
      <c r="AB8512" s="359"/>
      <c r="AC8512" s="359"/>
      <c r="AD8512" s="359"/>
      <c r="AE8512" s="359"/>
      <c r="AF8512" s="359"/>
      <c r="AG8512" s="359"/>
      <c r="AH8512" s="359"/>
    </row>
    <row r="8513" spans="28:34" x14ac:dyDescent="0.2">
      <c r="AB8513" s="359"/>
      <c r="AC8513" s="359"/>
      <c r="AD8513" s="359"/>
      <c r="AE8513" s="359"/>
      <c r="AF8513" s="359"/>
      <c r="AG8513" s="359"/>
      <c r="AH8513" s="359"/>
    </row>
    <row r="8514" spans="28:34" x14ac:dyDescent="0.2">
      <c r="AB8514" s="359"/>
      <c r="AC8514" s="359"/>
      <c r="AD8514" s="359"/>
      <c r="AE8514" s="359"/>
      <c r="AF8514" s="359"/>
      <c r="AG8514" s="359"/>
      <c r="AH8514" s="359"/>
    </row>
    <row r="8515" spans="28:34" x14ac:dyDescent="0.2">
      <c r="AB8515" s="359"/>
      <c r="AC8515" s="359"/>
      <c r="AD8515" s="359"/>
      <c r="AE8515" s="359"/>
      <c r="AF8515" s="359"/>
      <c r="AG8515" s="359"/>
      <c r="AH8515" s="359"/>
    </row>
    <row r="8516" spans="28:34" x14ac:dyDescent="0.2">
      <c r="AB8516" s="359"/>
      <c r="AC8516" s="359"/>
      <c r="AD8516" s="359"/>
      <c r="AE8516" s="359"/>
      <c r="AF8516" s="359"/>
      <c r="AG8516" s="359"/>
      <c r="AH8516" s="359"/>
    </row>
    <row r="8517" spans="28:34" x14ac:dyDescent="0.2">
      <c r="AB8517" s="359"/>
      <c r="AC8517" s="359"/>
      <c r="AD8517" s="359"/>
      <c r="AE8517" s="359"/>
      <c r="AF8517" s="359"/>
      <c r="AG8517" s="359"/>
      <c r="AH8517" s="359"/>
    </row>
    <row r="8518" spans="28:34" x14ac:dyDescent="0.2">
      <c r="AB8518" s="359"/>
      <c r="AC8518" s="359"/>
      <c r="AD8518" s="359"/>
      <c r="AE8518" s="359"/>
      <c r="AF8518" s="359"/>
      <c r="AG8518" s="359"/>
      <c r="AH8518" s="359"/>
    </row>
    <row r="8519" spans="28:34" x14ac:dyDescent="0.2">
      <c r="AB8519" s="359"/>
      <c r="AC8519" s="359"/>
      <c r="AD8519" s="359"/>
      <c r="AE8519" s="359"/>
      <c r="AF8519" s="359"/>
      <c r="AG8519" s="359"/>
      <c r="AH8519" s="359"/>
    </row>
    <row r="8520" spans="28:34" x14ac:dyDescent="0.2">
      <c r="AB8520" s="359"/>
      <c r="AC8520" s="359"/>
      <c r="AD8520" s="359"/>
      <c r="AE8520" s="359"/>
      <c r="AF8520" s="359"/>
      <c r="AG8520" s="359"/>
      <c r="AH8520" s="359"/>
    </row>
    <row r="8521" spans="28:34" x14ac:dyDescent="0.2">
      <c r="AB8521" s="359"/>
      <c r="AC8521" s="359"/>
      <c r="AD8521" s="359"/>
      <c r="AE8521" s="359"/>
      <c r="AF8521" s="359"/>
      <c r="AG8521" s="359"/>
      <c r="AH8521" s="359"/>
    </row>
    <row r="8522" spans="28:34" x14ac:dyDescent="0.2">
      <c r="AB8522" s="359"/>
      <c r="AC8522" s="359"/>
      <c r="AD8522" s="359"/>
      <c r="AE8522" s="359"/>
      <c r="AF8522" s="359"/>
      <c r="AG8522" s="359"/>
      <c r="AH8522" s="359"/>
    </row>
    <row r="8523" spans="28:34" x14ac:dyDescent="0.2">
      <c r="AB8523" s="359"/>
      <c r="AC8523" s="359"/>
      <c r="AD8523" s="359"/>
      <c r="AE8523" s="359"/>
      <c r="AF8523" s="359"/>
      <c r="AG8523" s="359"/>
      <c r="AH8523" s="359"/>
    </row>
    <row r="8524" spans="28:34" x14ac:dyDescent="0.2">
      <c r="AB8524" s="359"/>
      <c r="AC8524" s="359"/>
      <c r="AD8524" s="359"/>
      <c r="AE8524" s="359"/>
      <c r="AF8524" s="359"/>
      <c r="AG8524" s="359"/>
      <c r="AH8524" s="359"/>
    </row>
    <row r="8525" spans="28:34" x14ac:dyDescent="0.2">
      <c r="AB8525" s="359"/>
      <c r="AC8525" s="359"/>
      <c r="AD8525" s="359"/>
      <c r="AE8525" s="359"/>
      <c r="AF8525" s="359"/>
      <c r="AG8525" s="359"/>
      <c r="AH8525" s="359"/>
    </row>
    <row r="8526" spans="28:34" x14ac:dyDescent="0.2">
      <c r="AB8526" s="359"/>
      <c r="AC8526" s="359"/>
      <c r="AD8526" s="359"/>
      <c r="AE8526" s="359"/>
      <c r="AF8526" s="359"/>
      <c r="AG8526" s="359"/>
      <c r="AH8526" s="359"/>
    </row>
    <row r="8527" spans="28:34" x14ac:dyDescent="0.2">
      <c r="AB8527" s="359"/>
      <c r="AC8527" s="359"/>
      <c r="AD8527" s="359"/>
      <c r="AE8527" s="359"/>
      <c r="AF8527" s="359"/>
      <c r="AG8527" s="359"/>
      <c r="AH8527" s="359"/>
    </row>
    <row r="8528" spans="28:34" x14ac:dyDescent="0.2">
      <c r="AB8528" s="359"/>
      <c r="AC8528" s="359"/>
      <c r="AD8528" s="359"/>
      <c r="AE8528" s="359"/>
      <c r="AF8528" s="359"/>
      <c r="AG8528" s="359"/>
      <c r="AH8528" s="359"/>
    </row>
    <row r="8529" spans="28:34" x14ac:dyDescent="0.2">
      <c r="AB8529" s="359"/>
      <c r="AC8529" s="359"/>
      <c r="AD8529" s="359"/>
      <c r="AE8529" s="359"/>
      <c r="AF8529" s="359"/>
      <c r="AG8529" s="359"/>
      <c r="AH8529" s="359"/>
    </row>
    <row r="8530" spans="28:34" x14ac:dyDescent="0.2">
      <c r="AB8530" s="359"/>
      <c r="AC8530" s="359"/>
      <c r="AD8530" s="359"/>
      <c r="AE8530" s="359"/>
      <c r="AF8530" s="359"/>
      <c r="AG8530" s="359"/>
      <c r="AH8530" s="359"/>
    </row>
    <row r="8531" spans="28:34" x14ac:dyDescent="0.2">
      <c r="AB8531" s="359"/>
      <c r="AC8531" s="359"/>
      <c r="AD8531" s="359"/>
      <c r="AE8531" s="359"/>
      <c r="AF8531" s="359"/>
      <c r="AG8531" s="359"/>
      <c r="AH8531" s="359"/>
    </row>
    <row r="8532" spans="28:34" x14ac:dyDescent="0.2">
      <c r="AB8532" s="359"/>
      <c r="AC8532" s="359"/>
      <c r="AD8532" s="359"/>
      <c r="AE8532" s="359"/>
      <c r="AF8532" s="359"/>
      <c r="AG8532" s="359"/>
      <c r="AH8532" s="359"/>
    </row>
    <row r="8533" spans="28:34" x14ac:dyDescent="0.2">
      <c r="AB8533" s="359"/>
      <c r="AC8533" s="359"/>
      <c r="AD8533" s="359"/>
      <c r="AE8533" s="359"/>
      <c r="AF8533" s="359"/>
      <c r="AG8533" s="359"/>
      <c r="AH8533" s="359"/>
    </row>
    <row r="8534" spans="28:34" x14ac:dyDescent="0.2">
      <c r="AB8534" s="359"/>
      <c r="AC8534" s="359"/>
      <c r="AD8534" s="359"/>
      <c r="AE8534" s="359"/>
      <c r="AF8534" s="359"/>
      <c r="AG8534" s="359"/>
      <c r="AH8534" s="359"/>
    </row>
    <row r="8535" spans="28:34" x14ac:dyDescent="0.2">
      <c r="AB8535" s="359"/>
      <c r="AC8535" s="359"/>
      <c r="AD8535" s="359"/>
      <c r="AE8535" s="359"/>
      <c r="AF8535" s="359"/>
      <c r="AG8535" s="359"/>
      <c r="AH8535" s="359"/>
    </row>
    <row r="8536" spans="28:34" x14ac:dyDescent="0.2">
      <c r="AB8536" s="359"/>
      <c r="AC8536" s="359"/>
      <c r="AD8536" s="359"/>
      <c r="AE8536" s="359"/>
      <c r="AF8536" s="359"/>
      <c r="AG8536" s="359"/>
      <c r="AH8536" s="359"/>
    </row>
    <row r="8537" spans="28:34" x14ac:dyDescent="0.2">
      <c r="AB8537" s="359"/>
      <c r="AC8537" s="359"/>
      <c r="AD8537" s="359"/>
      <c r="AE8537" s="359"/>
      <c r="AF8537" s="359"/>
      <c r="AG8537" s="359"/>
      <c r="AH8537" s="359"/>
    </row>
    <row r="8538" spans="28:34" x14ac:dyDescent="0.2">
      <c r="AB8538" s="359"/>
      <c r="AC8538" s="359"/>
      <c r="AD8538" s="359"/>
      <c r="AE8538" s="359"/>
      <c r="AF8538" s="359"/>
      <c r="AG8538" s="359"/>
      <c r="AH8538" s="359"/>
    </row>
    <row r="8539" spans="28:34" x14ac:dyDescent="0.2">
      <c r="AB8539" s="359"/>
      <c r="AC8539" s="359"/>
      <c r="AD8539" s="359"/>
      <c r="AE8539" s="359"/>
      <c r="AF8539" s="359"/>
      <c r="AG8539" s="359"/>
      <c r="AH8539" s="359"/>
    </row>
    <row r="8540" spans="28:34" x14ac:dyDescent="0.2">
      <c r="AB8540" s="359"/>
      <c r="AC8540" s="359"/>
      <c r="AD8540" s="359"/>
      <c r="AE8540" s="359"/>
      <c r="AF8540" s="359"/>
      <c r="AG8540" s="359"/>
      <c r="AH8540" s="359"/>
    </row>
    <row r="8541" spans="28:34" x14ac:dyDescent="0.2">
      <c r="AB8541" s="359"/>
      <c r="AC8541" s="359"/>
      <c r="AD8541" s="359"/>
      <c r="AE8541" s="359"/>
      <c r="AF8541" s="359"/>
      <c r="AG8541" s="359"/>
      <c r="AH8541" s="359"/>
    </row>
    <row r="8542" spans="28:34" x14ac:dyDescent="0.2">
      <c r="AB8542" s="359"/>
      <c r="AC8542" s="359"/>
      <c r="AD8542" s="359"/>
      <c r="AE8542" s="359"/>
      <c r="AF8542" s="359"/>
      <c r="AG8542" s="359"/>
      <c r="AH8542" s="359"/>
    </row>
    <row r="8543" spans="28:34" x14ac:dyDescent="0.2">
      <c r="AB8543" s="359"/>
      <c r="AC8543" s="359"/>
      <c r="AD8543" s="359"/>
      <c r="AE8543" s="359"/>
      <c r="AF8543" s="359"/>
      <c r="AG8543" s="359"/>
      <c r="AH8543" s="359"/>
    </row>
    <row r="8544" spans="28:34" x14ac:dyDescent="0.2">
      <c r="AB8544" s="359"/>
      <c r="AC8544" s="359"/>
      <c r="AD8544" s="359"/>
      <c r="AE8544" s="359"/>
      <c r="AF8544" s="359"/>
      <c r="AG8544" s="359"/>
      <c r="AH8544" s="359"/>
    </row>
    <row r="8545" spans="28:34" x14ac:dyDescent="0.2">
      <c r="AB8545" s="359"/>
      <c r="AC8545" s="359"/>
      <c r="AD8545" s="359"/>
      <c r="AE8545" s="359"/>
      <c r="AF8545" s="359"/>
      <c r="AG8545" s="359"/>
      <c r="AH8545" s="359"/>
    </row>
    <row r="8546" spans="28:34" x14ac:dyDescent="0.2">
      <c r="AB8546" s="359"/>
      <c r="AC8546" s="359"/>
      <c r="AD8546" s="359"/>
      <c r="AE8546" s="359"/>
      <c r="AF8546" s="359"/>
      <c r="AG8546" s="359"/>
      <c r="AH8546" s="359"/>
    </row>
    <row r="8547" spans="28:34" x14ac:dyDescent="0.2">
      <c r="AB8547" s="359"/>
      <c r="AC8547" s="359"/>
      <c r="AD8547" s="359"/>
      <c r="AE8547" s="359"/>
      <c r="AF8547" s="359"/>
      <c r="AG8547" s="359"/>
      <c r="AH8547" s="359"/>
    </row>
    <row r="8548" spans="28:34" x14ac:dyDescent="0.2">
      <c r="AB8548" s="359"/>
      <c r="AC8548" s="359"/>
      <c r="AD8548" s="359"/>
      <c r="AE8548" s="359"/>
      <c r="AF8548" s="359"/>
      <c r="AG8548" s="359"/>
      <c r="AH8548" s="359"/>
    </row>
    <row r="8549" spans="28:34" x14ac:dyDescent="0.2">
      <c r="AB8549" s="359"/>
      <c r="AC8549" s="359"/>
      <c r="AD8549" s="359"/>
      <c r="AE8549" s="359"/>
      <c r="AF8549" s="359"/>
      <c r="AG8549" s="359"/>
      <c r="AH8549" s="359"/>
    </row>
    <row r="8550" spans="28:34" x14ac:dyDescent="0.2">
      <c r="AB8550" s="359"/>
      <c r="AC8550" s="359"/>
      <c r="AD8550" s="359"/>
      <c r="AE8550" s="359"/>
      <c r="AF8550" s="359"/>
      <c r="AG8550" s="359"/>
      <c r="AH8550" s="359"/>
    </row>
    <row r="8551" spans="28:34" x14ac:dyDescent="0.2">
      <c r="AB8551" s="359"/>
      <c r="AC8551" s="359"/>
      <c r="AD8551" s="359"/>
      <c r="AE8551" s="359"/>
      <c r="AF8551" s="359"/>
      <c r="AG8551" s="359"/>
      <c r="AH8551" s="359"/>
    </row>
    <row r="8552" spans="28:34" x14ac:dyDescent="0.2">
      <c r="AB8552" s="359"/>
      <c r="AC8552" s="359"/>
      <c r="AD8552" s="359"/>
      <c r="AE8552" s="359"/>
      <c r="AF8552" s="359"/>
      <c r="AG8552" s="359"/>
      <c r="AH8552" s="359"/>
    </row>
    <row r="8553" spans="28:34" x14ac:dyDescent="0.2">
      <c r="AB8553" s="359"/>
      <c r="AC8553" s="359"/>
      <c r="AD8553" s="359"/>
      <c r="AE8553" s="359"/>
      <c r="AF8553" s="359"/>
      <c r="AG8553" s="359"/>
      <c r="AH8553" s="359"/>
    </row>
    <row r="8554" spans="28:34" x14ac:dyDescent="0.2">
      <c r="AB8554" s="359"/>
      <c r="AC8554" s="359"/>
      <c r="AD8554" s="359"/>
      <c r="AE8554" s="359"/>
      <c r="AF8554" s="359"/>
      <c r="AG8554" s="359"/>
      <c r="AH8554" s="359"/>
    </row>
    <row r="8555" spans="28:34" x14ac:dyDescent="0.2">
      <c r="AB8555" s="359"/>
      <c r="AC8555" s="359"/>
      <c r="AD8555" s="359"/>
      <c r="AE8555" s="359"/>
      <c r="AF8555" s="359"/>
      <c r="AG8555" s="359"/>
      <c r="AH8555" s="359"/>
    </row>
    <row r="8556" spans="28:34" x14ac:dyDescent="0.2">
      <c r="AB8556" s="359"/>
      <c r="AC8556" s="359"/>
      <c r="AD8556" s="359"/>
      <c r="AE8556" s="359"/>
      <c r="AF8556" s="359"/>
      <c r="AG8556" s="359"/>
      <c r="AH8556" s="359"/>
    </row>
    <row r="8557" spans="28:34" x14ac:dyDescent="0.2">
      <c r="AB8557" s="359"/>
      <c r="AC8557" s="359"/>
      <c r="AD8557" s="359"/>
      <c r="AE8557" s="359"/>
      <c r="AF8557" s="359"/>
      <c r="AG8557" s="359"/>
      <c r="AH8557" s="359"/>
    </row>
    <row r="8558" spans="28:34" x14ac:dyDescent="0.2">
      <c r="AB8558" s="359"/>
      <c r="AC8558" s="359"/>
      <c r="AD8558" s="359"/>
      <c r="AE8558" s="359"/>
      <c r="AF8558" s="359"/>
      <c r="AG8558" s="359"/>
      <c r="AH8558" s="359"/>
    </row>
    <row r="8559" spans="28:34" x14ac:dyDescent="0.2">
      <c r="AB8559" s="359"/>
      <c r="AC8559" s="359"/>
      <c r="AD8559" s="359"/>
      <c r="AE8559" s="359"/>
      <c r="AF8559" s="359"/>
      <c r="AG8559" s="359"/>
      <c r="AH8559" s="359"/>
    </row>
    <row r="8560" spans="28:34" x14ac:dyDescent="0.2">
      <c r="AB8560" s="359"/>
      <c r="AC8560" s="359"/>
      <c r="AD8560" s="359"/>
      <c r="AE8560" s="359"/>
      <c r="AF8560" s="359"/>
      <c r="AG8560" s="359"/>
      <c r="AH8560" s="359"/>
    </row>
    <row r="8561" spans="28:34" x14ac:dyDescent="0.2">
      <c r="AB8561" s="359"/>
      <c r="AC8561" s="359"/>
      <c r="AD8561" s="359"/>
      <c r="AE8561" s="359"/>
      <c r="AF8561" s="359"/>
      <c r="AG8561" s="359"/>
      <c r="AH8561" s="359"/>
    </row>
    <row r="8562" spans="28:34" x14ac:dyDescent="0.2">
      <c r="AB8562" s="359"/>
      <c r="AC8562" s="359"/>
      <c r="AD8562" s="359"/>
      <c r="AE8562" s="359"/>
      <c r="AF8562" s="359"/>
      <c r="AG8562" s="359"/>
      <c r="AH8562" s="359"/>
    </row>
    <row r="8563" spans="28:34" x14ac:dyDescent="0.2">
      <c r="AB8563" s="359"/>
      <c r="AC8563" s="359"/>
      <c r="AD8563" s="359"/>
      <c r="AE8563" s="359"/>
      <c r="AF8563" s="359"/>
      <c r="AG8563" s="359"/>
      <c r="AH8563" s="359"/>
    </row>
    <row r="8564" spans="28:34" x14ac:dyDescent="0.2">
      <c r="AB8564" s="359"/>
      <c r="AC8564" s="359"/>
      <c r="AD8564" s="359"/>
      <c r="AE8564" s="359"/>
      <c r="AF8564" s="359"/>
      <c r="AG8564" s="359"/>
      <c r="AH8564" s="359"/>
    </row>
    <row r="8565" spans="28:34" x14ac:dyDescent="0.2">
      <c r="AB8565" s="359"/>
      <c r="AC8565" s="359"/>
      <c r="AD8565" s="359"/>
      <c r="AE8565" s="359"/>
      <c r="AF8565" s="359"/>
      <c r="AG8565" s="359"/>
      <c r="AH8565" s="359"/>
    </row>
    <row r="8566" spans="28:34" x14ac:dyDescent="0.2">
      <c r="AB8566" s="359"/>
      <c r="AC8566" s="359"/>
      <c r="AD8566" s="359"/>
      <c r="AE8566" s="359"/>
      <c r="AF8566" s="359"/>
      <c r="AG8566" s="359"/>
      <c r="AH8566" s="359"/>
    </row>
    <row r="8567" spans="28:34" x14ac:dyDescent="0.2">
      <c r="AB8567" s="359"/>
      <c r="AC8567" s="359"/>
      <c r="AD8567" s="359"/>
      <c r="AE8567" s="359"/>
      <c r="AF8567" s="359"/>
      <c r="AG8567" s="359"/>
      <c r="AH8567" s="359"/>
    </row>
    <row r="8568" spans="28:34" x14ac:dyDescent="0.2">
      <c r="AB8568" s="359"/>
      <c r="AC8568" s="359"/>
      <c r="AD8568" s="359"/>
      <c r="AE8568" s="359"/>
      <c r="AF8568" s="359"/>
      <c r="AG8568" s="359"/>
      <c r="AH8568" s="359"/>
    </row>
    <row r="8569" spans="28:34" x14ac:dyDescent="0.2">
      <c r="AB8569" s="359"/>
      <c r="AC8569" s="359"/>
      <c r="AD8569" s="359"/>
      <c r="AE8569" s="359"/>
      <c r="AF8569" s="359"/>
      <c r="AG8569" s="359"/>
      <c r="AH8569" s="359"/>
    </row>
    <row r="8570" spans="28:34" x14ac:dyDescent="0.2">
      <c r="AB8570" s="359"/>
      <c r="AC8570" s="359"/>
      <c r="AD8570" s="359"/>
      <c r="AE8570" s="359"/>
      <c r="AF8570" s="359"/>
      <c r="AG8570" s="359"/>
      <c r="AH8570" s="359"/>
    </row>
    <row r="8571" spans="28:34" x14ac:dyDescent="0.2">
      <c r="AB8571" s="359"/>
      <c r="AC8571" s="359"/>
      <c r="AD8571" s="359"/>
      <c r="AE8571" s="359"/>
      <c r="AF8571" s="359"/>
      <c r="AG8571" s="359"/>
      <c r="AH8571" s="359"/>
    </row>
    <row r="8572" spans="28:34" x14ac:dyDescent="0.2">
      <c r="AB8572" s="359"/>
      <c r="AC8572" s="359"/>
      <c r="AD8572" s="359"/>
      <c r="AE8572" s="359"/>
      <c r="AF8572" s="359"/>
      <c r="AG8572" s="359"/>
      <c r="AH8572" s="359"/>
    </row>
    <row r="8573" spans="28:34" x14ac:dyDescent="0.2">
      <c r="AB8573" s="359"/>
      <c r="AC8573" s="359"/>
      <c r="AD8573" s="359"/>
      <c r="AE8573" s="359"/>
      <c r="AF8573" s="359"/>
      <c r="AG8573" s="359"/>
      <c r="AH8573" s="359"/>
    </row>
    <row r="8574" spans="28:34" x14ac:dyDescent="0.2">
      <c r="AB8574" s="359"/>
      <c r="AC8574" s="359"/>
      <c r="AD8574" s="359"/>
      <c r="AE8574" s="359"/>
      <c r="AF8574" s="359"/>
      <c r="AG8574" s="359"/>
      <c r="AH8574" s="359"/>
    </row>
    <row r="8575" spans="28:34" x14ac:dyDescent="0.2">
      <c r="AB8575" s="359"/>
      <c r="AC8575" s="359"/>
      <c r="AD8575" s="359"/>
      <c r="AE8575" s="359"/>
      <c r="AF8575" s="359"/>
      <c r="AG8575" s="359"/>
      <c r="AH8575" s="359"/>
    </row>
    <row r="8576" spans="28:34" x14ac:dyDescent="0.2">
      <c r="AB8576" s="359"/>
      <c r="AC8576" s="359"/>
      <c r="AD8576" s="359"/>
      <c r="AE8576" s="359"/>
      <c r="AF8576" s="359"/>
      <c r="AG8576" s="359"/>
      <c r="AH8576" s="359"/>
    </row>
    <row r="8577" spans="28:34" x14ac:dyDescent="0.2">
      <c r="AB8577" s="359"/>
      <c r="AC8577" s="359"/>
      <c r="AD8577" s="359"/>
      <c r="AE8577" s="359"/>
      <c r="AF8577" s="359"/>
      <c r="AG8577" s="359"/>
      <c r="AH8577" s="359"/>
    </row>
    <row r="8578" spans="28:34" x14ac:dyDescent="0.2">
      <c r="AB8578" s="359"/>
      <c r="AC8578" s="359"/>
      <c r="AD8578" s="359"/>
      <c r="AE8578" s="359"/>
      <c r="AF8578" s="359"/>
      <c r="AG8578" s="359"/>
      <c r="AH8578" s="359"/>
    </row>
    <row r="8579" spans="28:34" x14ac:dyDescent="0.2">
      <c r="AB8579" s="359"/>
      <c r="AC8579" s="359"/>
      <c r="AD8579" s="359"/>
      <c r="AE8579" s="359"/>
      <c r="AF8579" s="359"/>
      <c r="AG8579" s="359"/>
      <c r="AH8579" s="359"/>
    </row>
    <row r="8580" spans="28:34" x14ac:dyDescent="0.2">
      <c r="AB8580" s="359"/>
      <c r="AC8580" s="359"/>
      <c r="AD8580" s="359"/>
      <c r="AE8580" s="359"/>
      <c r="AF8580" s="359"/>
      <c r="AG8580" s="359"/>
      <c r="AH8580" s="359"/>
    </row>
    <row r="8581" spans="28:34" x14ac:dyDescent="0.2">
      <c r="AB8581" s="359"/>
      <c r="AC8581" s="359"/>
      <c r="AD8581" s="359"/>
      <c r="AE8581" s="359"/>
      <c r="AF8581" s="359"/>
      <c r="AG8581" s="359"/>
      <c r="AH8581" s="359"/>
    </row>
    <row r="8582" spans="28:34" x14ac:dyDescent="0.2">
      <c r="AB8582" s="359"/>
      <c r="AC8582" s="359"/>
      <c r="AD8582" s="359"/>
      <c r="AE8582" s="359"/>
      <c r="AF8582" s="359"/>
      <c r="AG8582" s="359"/>
      <c r="AH8582" s="359"/>
    </row>
    <row r="8583" spans="28:34" x14ac:dyDescent="0.2">
      <c r="AB8583" s="359"/>
      <c r="AC8583" s="359"/>
      <c r="AD8583" s="359"/>
      <c r="AE8583" s="359"/>
      <c r="AF8583" s="359"/>
      <c r="AG8583" s="359"/>
      <c r="AH8583" s="359"/>
    </row>
    <row r="8584" spans="28:34" x14ac:dyDescent="0.2">
      <c r="AB8584" s="359"/>
      <c r="AC8584" s="359"/>
      <c r="AD8584" s="359"/>
      <c r="AE8584" s="359"/>
      <c r="AF8584" s="359"/>
      <c r="AG8584" s="359"/>
      <c r="AH8584" s="359"/>
    </row>
    <row r="8585" spans="28:34" x14ac:dyDescent="0.2">
      <c r="AB8585" s="359"/>
      <c r="AC8585" s="359"/>
      <c r="AD8585" s="359"/>
      <c r="AE8585" s="359"/>
      <c r="AF8585" s="359"/>
      <c r="AG8585" s="359"/>
      <c r="AH8585" s="359"/>
    </row>
    <row r="8586" spans="28:34" x14ac:dyDescent="0.2">
      <c r="AB8586" s="359"/>
      <c r="AC8586" s="359"/>
      <c r="AD8586" s="359"/>
      <c r="AE8586" s="359"/>
      <c r="AF8586" s="359"/>
      <c r="AG8586" s="359"/>
      <c r="AH8586" s="359"/>
    </row>
    <row r="8587" spans="28:34" x14ac:dyDescent="0.2">
      <c r="AB8587" s="359"/>
      <c r="AC8587" s="359"/>
      <c r="AD8587" s="359"/>
      <c r="AE8587" s="359"/>
      <c r="AF8587" s="359"/>
      <c r="AG8587" s="359"/>
      <c r="AH8587" s="359"/>
    </row>
    <row r="8588" spans="28:34" x14ac:dyDescent="0.2">
      <c r="AB8588" s="359"/>
      <c r="AC8588" s="359"/>
      <c r="AD8588" s="359"/>
      <c r="AE8588" s="359"/>
      <c r="AF8588" s="359"/>
      <c r="AG8588" s="359"/>
      <c r="AH8588" s="359"/>
    </row>
    <row r="8589" spans="28:34" x14ac:dyDescent="0.2">
      <c r="AB8589" s="359"/>
      <c r="AC8589" s="359"/>
      <c r="AD8589" s="359"/>
      <c r="AE8589" s="359"/>
      <c r="AF8589" s="359"/>
      <c r="AG8589" s="359"/>
      <c r="AH8589" s="359"/>
    </row>
    <row r="8590" spans="28:34" x14ac:dyDescent="0.2">
      <c r="AB8590" s="359"/>
      <c r="AC8590" s="359"/>
      <c r="AD8590" s="359"/>
      <c r="AE8590" s="359"/>
      <c r="AF8590" s="359"/>
      <c r="AG8590" s="359"/>
      <c r="AH8590" s="359"/>
    </row>
    <row r="8591" spans="28:34" x14ac:dyDescent="0.2">
      <c r="AB8591" s="359"/>
      <c r="AC8591" s="359"/>
      <c r="AD8591" s="359"/>
      <c r="AE8591" s="359"/>
      <c r="AF8591" s="359"/>
      <c r="AG8591" s="359"/>
      <c r="AH8591" s="359"/>
    </row>
    <row r="8592" spans="28:34" x14ac:dyDescent="0.2">
      <c r="AB8592" s="359"/>
      <c r="AC8592" s="359"/>
      <c r="AD8592" s="359"/>
      <c r="AE8592" s="359"/>
      <c r="AF8592" s="359"/>
      <c r="AG8592" s="359"/>
      <c r="AH8592" s="359"/>
    </row>
    <row r="8593" spans="28:34" x14ac:dyDescent="0.2">
      <c r="AB8593" s="359"/>
      <c r="AC8593" s="359"/>
      <c r="AD8593" s="359"/>
      <c r="AE8593" s="359"/>
      <c r="AF8593" s="359"/>
      <c r="AG8593" s="359"/>
      <c r="AH8593" s="359"/>
    </row>
    <row r="8594" spans="28:34" x14ac:dyDescent="0.2">
      <c r="AB8594" s="359"/>
      <c r="AC8594" s="359"/>
      <c r="AD8594" s="359"/>
      <c r="AE8594" s="359"/>
      <c r="AF8594" s="359"/>
      <c r="AG8594" s="359"/>
      <c r="AH8594" s="359"/>
    </row>
    <row r="8595" spans="28:34" x14ac:dyDescent="0.2">
      <c r="AB8595" s="359"/>
      <c r="AC8595" s="359"/>
      <c r="AD8595" s="359"/>
      <c r="AE8595" s="359"/>
      <c r="AF8595" s="359"/>
      <c r="AG8595" s="359"/>
      <c r="AH8595" s="359"/>
    </row>
    <row r="8596" spans="28:34" x14ac:dyDescent="0.2">
      <c r="AB8596" s="359"/>
      <c r="AC8596" s="359"/>
      <c r="AD8596" s="359"/>
      <c r="AE8596" s="359"/>
      <c r="AF8596" s="359"/>
      <c r="AG8596" s="359"/>
      <c r="AH8596" s="359"/>
    </row>
    <row r="8597" spans="28:34" x14ac:dyDescent="0.2">
      <c r="AB8597" s="359"/>
      <c r="AC8597" s="359"/>
      <c r="AD8597" s="359"/>
      <c r="AE8597" s="359"/>
      <c r="AF8597" s="359"/>
      <c r="AG8597" s="359"/>
      <c r="AH8597" s="359"/>
    </row>
    <row r="8598" spans="28:34" x14ac:dyDescent="0.2">
      <c r="AB8598" s="359"/>
      <c r="AC8598" s="359"/>
      <c r="AD8598" s="359"/>
      <c r="AE8598" s="359"/>
      <c r="AF8598" s="359"/>
      <c r="AG8598" s="359"/>
      <c r="AH8598" s="359"/>
    </row>
    <row r="8599" spans="28:34" x14ac:dyDescent="0.2">
      <c r="AB8599" s="359"/>
      <c r="AC8599" s="359"/>
      <c r="AD8599" s="359"/>
      <c r="AE8599" s="359"/>
      <c r="AF8599" s="359"/>
      <c r="AG8599" s="359"/>
      <c r="AH8599" s="359"/>
    </row>
    <row r="8600" spans="28:34" x14ac:dyDescent="0.2">
      <c r="AB8600" s="359"/>
      <c r="AC8600" s="359"/>
      <c r="AD8600" s="359"/>
      <c r="AE8600" s="359"/>
      <c r="AF8600" s="359"/>
      <c r="AG8600" s="359"/>
      <c r="AH8600" s="359"/>
    </row>
    <row r="8601" spans="28:34" x14ac:dyDescent="0.2">
      <c r="AB8601" s="359"/>
      <c r="AC8601" s="359"/>
      <c r="AD8601" s="359"/>
      <c r="AE8601" s="359"/>
      <c r="AF8601" s="359"/>
      <c r="AG8601" s="359"/>
      <c r="AH8601" s="359"/>
    </row>
    <row r="8602" spans="28:34" x14ac:dyDescent="0.2">
      <c r="AB8602" s="359"/>
      <c r="AC8602" s="359"/>
      <c r="AD8602" s="359"/>
      <c r="AE8602" s="359"/>
      <c r="AF8602" s="359"/>
      <c r="AG8602" s="359"/>
      <c r="AH8602" s="359"/>
    </row>
    <row r="8603" spans="28:34" x14ac:dyDescent="0.2">
      <c r="AB8603" s="359"/>
      <c r="AC8603" s="359"/>
      <c r="AD8603" s="359"/>
      <c r="AE8603" s="359"/>
      <c r="AF8603" s="359"/>
      <c r="AG8603" s="359"/>
      <c r="AH8603" s="359"/>
    </row>
    <row r="8604" spans="28:34" x14ac:dyDescent="0.2">
      <c r="AB8604" s="359"/>
      <c r="AC8604" s="359"/>
      <c r="AD8604" s="359"/>
      <c r="AE8604" s="359"/>
      <c r="AF8604" s="359"/>
      <c r="AG8604" s="359"/>
      <c r="AH8604" s="359"/>
    </row>
    <row r="8605" spans="28:34" x14ac:dyDescent="0.2">
      <c r="AB8605" s="359"/>
      <c r="AC8605" s="359"/>
      <c r="AD8605" s="359"/>
      <c r="AE8605" s="359"/>
      <c r="AF8605" s="359"/>
      <c r="AG8605" s="359"/>
      <c r="AH8605" s="359"/>
    </row>
    <row r="8606" spans="28:34" x14ac:dyDescent="0.2">
      <c r="AB8606" s="359"/>
      <c r="AC8606" s="359"/>
      <c r="AD8606" s="359"/>
      <c r="AE8606" s="359"/>
      <c r="AF8606" s="359"/>
      <c r="AG8606" s="359"/>
      <c r="AH8606" s="359"/>
    </row>
    <row r="8607" spans="28:34" x14ac:dyDescent="0.2">
      <c r="AB8607" s="359"/>
      <c r="AC8607" s="359"/>
      <c r="AD8607" s="359"/>
      <c r="AE8607" s="359"/>
      <c r="AF8607" s="359"/>
      <c r="AG8607" s="359"/>
      <c r="AH8607" s="359"/>
    </row>
    <row r="8608" spans="28:34" x14ac:dyDescent="0.2">
      <c r="AB8608" s="359"/>
      <c r="AC8608" s="359"/>
      <c r="AD8608" s="359"/>
      <c r="AE8608" s="359"/>
      <c r="AF8608" s="359"/>
      <c r="AG8608" s="359"/>
      <c r="AH8608" s="359"/>
    </row>
    <row r="8609" spans="28:34" x14ac:dyDescent="0.2">
      <c r="AB8609" s="359"/>
      <c r="AC8609" s="359"/>
      <c r="AD8609" s="359"/>
      <c r="AE8609" s="359"/>
      <c r="AF8609" s="359"/>
      <c r="AG8609" s="359"/>
      <c r="AH8609" s="359"/>
    </row>
    <row r="8610" spans="28:34" x14ac:dyDescent="0.2">
      <c r="AB8610" s="359"/>
      <c r="AC8610" s="359"/>
      <c r="AD8610" s="359"/>
      <c r="AE8610" s="359"/>
      <c r="AF8610" s="359"/>
      <c r="AG8610" s="359"/>
      <c r="AH8610" s="359"/>
    </row>
    <row r="8611" spans="28:34" x14ac:dyDescent="0.2">
      <c r="AB8611" s="359"/>
      <c r="AC8611" s="359"/>
      <c r="AD8611" s="359"/>
      <c r="AE8611" s="359"/>
      <c r="AF8611" s="359"/>
      <c r="AG8611" s="359"/>
      <c r="AH8611" s="359"/>
    </row>
    <row r="8612" spans="28:34" x14ac:dyDescent="0.2">
      <c r="AB8612" s="359"/>
      <c r="AC8612" s="359"/>
      <c r="AD8612" s="359"/>
      <c r="AE8612" s="359"/>
      <c r="AF8612" s="359"/>
      <c r="AG8612" s="359"/>
      <c r="AH8612" s="359"/>
    </row>
    <row r="8613" spans="28:34" x14ac:dyDescent="0.2">
      <c r="AB8613" s="359"/>
      <c r="AC8613" s="359"/>
      <c r="AD8613" s="359"/>
      <c r="AE8613" s="359"/>
      <c r="AF8613" s="359"/>
      <c r="AG8613" s="359"/>
      <c r="AH8613" s="359"/>
    </row>
    <row r="8614" spans="28:34" x14ac:dyDescent="0.2">
      <c r="AB8614" s="359"/>
      <c r="AC8614" s="359"/>
      <c r="AD8614" s="359"/>
      <c r="AE8614" s="359"/>
      <c r="AF8614" s="359"/>
      <c r="AG8614" s="359"/>
      <c r="AH8614" s="359"/>
    </row>
    <row r="8615" spans="28:34" x14ac:dyDescent="0.2">
      <c r="AB8615" s="359"/>
      <c r="AC8615" s="359"/>
      <c r="AD8615" s="359"/>
      <c r="AE8615" s="359"/>
      <c r="AF8615" s="359"/>
      <c r="AG8615" s="359"/>
      <c r="AH8615" s="359"/>
    </row>
    <row r="8616" spans="28:34" x14ac:dyDescent="0.2">
      <c r="AB8616" s="359"/>
      <c r="AC8616" s="359"/>
      <c r="AD8616" s="359"/>
      <c r="AE8616" s="359"/>
      <c r="AF8616" s="359"/>
      <c r="AG8616" s="359"/>
      <c r="AH8616" s="359"/>
    </row>
    <row r="8617" spans="28:34" x14ac:dyDescent="0.2">
      <c r="AB8617" s="359"/>
      <c r="AC8617" s="359"/>
      <c r="AD8617" s="359"/>
      <c r="AE8617" s="359"/>
      <c r="AF8617" s="359"/>
      <c r="AG8617" s="359"/>
      <c r="AH8617" s="359"/>
    </row>
    <row r="8618" spans="28:34" x14ac:dyDescent="0.2">
      <c r="AB8618" s="359"/>
      <c r="AC8618" s="359"/>
      <c r="AD8618" s="359"/>
      <c r="AE8618" s="359"/>
      <c r="AF8618" s="359"/>
      <c r="AG8618" s="359"/>
      <c r="AH8618" s="359"/>
    </row>
    <row r="8619" spans="28:34" x14ac:dyDescent="0.2">
      <c r="AB8619" s="359"/>
      <c r="AC8619" s="359"/>
      <c r="AD8619" s="359"/>
      <c r="AE8619" s="359"/>
      <c r="AF8619" s="359"/>
      <c r="AG8619" s="359"/>
      <c r="AH8619" s="359"/>
    </row>
    <row r="8620" spans="28:34" x14ac:dyDescent="0.2">
      <c r="AB8620" s="359"/>
      <c r="AC8620" s="359"/>
      <c r="AD8620" s="359"/>
      <c r="AE8620" s="359"/>
      <c r="AF8620" s="359"/>
      <c r="AG8620" s="359"/>
      <c r="AH8620" s="359"/>
    </row>
    <row r="8621" spans="28:34" x14ac:dyDescent="0.2">
      <c r="AB8621" s="359"/>
      <c r="AC8621" s="359"/>
      <c r="AD8621" s="359"/>
      <c r="AE8621" s="359"/>
      <c r="AF8621" s="359"/>
      <c r="AG8621" s="359"/>
      <c r="AH8621" s="359"/>
    </row>
    <row r="8622" spans="28:34" x14ac:dyDescent="0.2">
      <c r="AB8622" s="359"/>
      <c r="AC8622" s="359"/>
      <c r="AD8622" s="359"/>
      <c r="AE8622" s="359"/>
      <c r="AF8622" s="359"/>
      <c r="AG8622" s="359"/>
      <c r="AH8622" s="359"/>
    </row>
    <row r="8623" spans="28:34" x14ac:dyDescent="0.2">
      <c r="AB8623" s="359"/>
      <c r="AC8623" s="359"/>
      <c r="AD8623" s="359"/>
      <c r="AE8623" s="359"/>
      <c r="AF8623" s="359"/>
      <c r="AG8623" s="359"/>
      <c r="AH8623" s="359"/>
    </row>
    <row r="8624" spans="28:34" x14ac:dyDescent="0.2">
      <c r="AB8624" s="359"/>
      <c r="AC8624" s="359"/>
      <c r="AD8624" s="359"/>
      <c r="AE8624" s="359"/>
      <c r="AF8624" s="359"/>
      <c r="AG8624" s="359"/>
      <c r="AH8624" s="359"/>
    </row>
    <row r="8625" spans="28:34" x14ac:dyDescent="0.2">
      <c r="AB8625" s="359"/>
      <c r="AC8625" s="359"/>
      <c r="AD8625" s="359"/>
      <c r="AE8625" s="359"/>
      <c r="AF8625" s="359"/>
      <c r="AG8625" s="359"/>
      <c r="AH8625" s="359"/>
    </row>
    <row r="8626" spans="28:34" x14ac:dyDescent="0.2">
      <c r="AB8626" s="359"/>
      <c r="AC8626" s="359"/>
      <c r="AD8626" s="359"/>
      <c r="AE8626" s="359"/>
      <c r="AF8626" s="359"/>
      <c r="AG8626" s="359"/>
      <c r="AH8626" s="359"/>
    </row>
    <row r="8627" spans="28:34" x14ac:dyDescent="0.2">
      <c r="AB8627" s="359"/>
      <c r="AC8627" s="359"/>
      <c r="AD8627" s="359"/>
      <c r="AE8627" s="359"/>
      <c r="AF8627" s="359"/>
      <c r="AG8627" s="359"/>
      <c r="AH8627" s="359"/>
    </row>
    <row r="8628" spans="28:34" x14ac:dyDescent="0.2">
      <c r="AB8628" s="359"/>
      <c r="AC8628" s="359"/>
      <c r="AD8628" s="359"/>
      <c r="AE8628" s="359"/>
      <c r="AF8628" s="359"/>
      <c r="AG8628" s="359"/>
      <c r="AH8628" s="359"/>
    </row>
    <row r="8629" spans="28:34" x14ac:dyDescent="0.2">
      <c r="AB8629" s="359"/>
      <c r="AC8629" s="359"/>
      <c r="AD8629" s="359"/>
      <c r="AE8629" s="359"/>
      <c r="AF8629" s="359"/>
      <c r="AG8629" s="359"/>
      <c r="AH8629" s="359"/>
    </row>
    <row r="8630" spans="28:34" x14ac:dyDescent="0.2">
      <c r="AB8630" s="359"/>
      <c r="AC8630" s="359"/>
      <c r="AD8630" s="359"/>
      <c r="AE8630" s="359"/>
      <c r="AF8630" s="359"/>
      <c r="AG8630" s="359"/>
      <c r="AH8630" s="359"/>
    </row>
    <row r="8631" spans="28:34" x14ac:dyDescent="0.2">
      <c r="AB8631" s="359"/>
      <c r="AC8631" s="359"/>
      <c r="AD8631" s="359"/>
      <c r="AE8631" s="359"/>
      <c r="AF8631" s="359"/>
      <c r="AG8631" s="359"/>
      <c r="AH8631" s="359"/>
    </row>
    <row r="8632" spans="28:34" x14ac:dyDescent="0.2">
      <c r="AB8632" s="359"/>
      <c r="AC8632" s="359"/>
      <c r="AD8632" s="359"/>
      <c r="AE8632" s="359"/>
      <c r="AF8632" s="359"/>
      <c r="AG8632" s="359"/>
      <c r="AH8632" s="359"/>
    </row>
    <row r="8633" spans="28:34" x14ac:dyDescent="0.2">
      <c r="AB8633" s="359"/>
      <c r="AC8633" s="359"/>
      <c r="AD8633" s="359"/>
      <c r="AE8633" s="359"/>
      <c r="AF8633" s="359"/>
      <c r="AG8633" s="359"/>
      <c r="AH8633" s="359"/>
    </row>
    <row r="8634" spans="28:34" x14ac:dyDescent="0.2">
      <c r="AB8634" s="359"/>
      <c r="AC8634" s="359"/>
      <c r="AD8634" s="359"/>
      <c r="AE8634" s="359"/>
      <c r="AF8634" s="359"/>
      <c r="AG8634" s="359"/>
      <c r="AH8634" s="359"/>
    </row>
    <row r="8635" spans="28:34" x14ac:dyDescent="0.2">
      <c r="AB8635" s="359"/>
      <c r="AC8635" s="359"/>
      <c r="AD8635" s="359"/>
      <c r="AE8635" s="359"/>
      <c r="AF8635" s="359"/>
      <c r="AG8635" s="359"/>
      <c r="AH8635" s="359"/>
    </row>
    <row r="8636" spans="28:34" x14ac:dyDescent="0.2">
      <c r="AB8636" s="359"/>
      <c r="AC8636" s="359"/>
      <c r="AD8636" s="359"/>
      <c r="AE8636" s="359"/>
      <c r="AF8636" s="359"/>
      <c r="AG8636" s="359"/>
      <c r="AH8636" s="359"/>
    </row>
    <row r="8637" spans="28:34" x14ac:dyDescent="0.2">
      <c r="AB8637" s="359"/>
      <c r="AC8637" s="359"/>
      <c r="AD8637" s="359"/>
      <c r="AE8637" s="359"/>
      <c r="AF8637" s="359"/>
      <c r="AG8637" s="359"/>
      <c r="AH8637" s="359"/>
    </row>
    <row r="8638" spans="28:34" x14ac:dyDescent="0.2">
      <c r="AB8638" s="359"/>
      <c r="AC8638" s="359"/>
      <c r="AD8638" s="359"/>
      <c r="AE8638" s="359"/>
      <c r="AF8638" s="359"/>
      <c r="AG8638" s="359"/>
      <c r="AH8638" s="359"/>
    </row>
    <row r="8639" spans="28:34" x14ac:dyDescent="0.2">
      <c r="AB8639" s="359"/>
      <c r="AC8639" s="359"/>
      <c r="AD8639" s="359"/>
      <c r="AE8639" s="359"/>
      <c r="AF8639" s="359"/>
      <c r="AG8639" s="359"/>
      <c r="AH8639" s="359"/>
    </row>
    <row r="8640" spans="28:34" x14ac:dyDescent="0.2">
      <c r="AB8640" s="359"/>
      <c r="AC8640" s="359"/>
      <c r="AD8640" s="359"/>
      <c r="AE8640" s="359"/>
      <c r="AF8640" s="359"/>
      <c r="AG8640" s="359"/>
      <c r="AH8640" s="359"/>
    </row>
    <row r="8641" spans="28:34" x14ac:dyDescent="0.2">
      <c r="AB8641" s="359"/>
      <c r="AC8641" s="359"/>
      <c r="AD8641" s="359"/>
      <c r="AE8641" s="359"/>
      <c r="AF8641" s="359"/>
      <c r="AG8641" s="359"/>
      <c r="AH8641" s="359"/>
    </row>
    <row r="8642" spans="28:34" x14ac:dyDescent="0.2">
      <c r="AB8642" s="359"/>
      <c r="AC8642" s="359"/>
      <c r="AD8642" s="359"/>
      <c r="AE8642" s="359"/>
      <c r="AF8642" s="359"/>
      <c r="AG8642" s="359"/>
      <c r="AH8642" s="359"/>
    </row>
    <row r="8643" spans="28:34" x14ac:dyDescent="0.2">
      <c r="AB8643" s="359"/>
      <c r="AC8643" s="359"/>
      <c r="AD8643" s="359"/>
      <c r="AE8643" s="359"/>
      <c r="AF8643" s="359"/>
      <c r="AG8643" s="359"/>
      <c r="AH8643" s="359"/>
    </row>
    <row r="8644" spans="28:34" x14ac:dyDescent="0.2">
      <c r="AB8644" s="359"/>
      <c r="AC8644" s="359"/>
      <c r="AD8644" s="359"/>
      <c r="AE8644" s="359"/>
      <c r="AF8644" s="359"/>
      <c r="AG8644" s="359"/>
      <c r="AH8644" s="359"/>
    </row>
    <row r="8645" spans="28:34" x14ac:dyDescent="0.2">
      <c r="AB8645" s="359"/>
      <c r="AC8645" s="359"/>
      <c r="AD8645" s="359"/>
      <c r="AE8645" s="359"/>
      <c r="AF8645" s="359"/>
      <c r="AG8645" s="359"/>
      <c r="AH8645" s="359"/>
    </row>
    <row r="8646" spans="28:34" x14ac:dyDescent="0.2">
      <c r="AB8646" s="359"/>
      <c r="AC8646" s="359"/>
      <c r="AD8646" s="359"/>
      <c r="AE8646" s="359"/>
      <c r="AF8646" s="359"/>
      <c r="AG8646" s="359"/>
      <c r="AH8646" s="359"/>
    </row>
    <row r="8647" spans="28:34" x14ac:dyDescent="0.2">
      <c r="AB8647" s="359"/>
      <c r="AC8647" s="359"/>
      <c r="AD8647" s="359"/>
      <c r="AE8647" s="359"/>
      <c r="AF8647" s="359"/>
      <c r="AG8647" s="359"/>
      <c r="AH8647" s="359"/>
    </row>
    <row r="8648" spans="28:34" x14ac:dyDescent="0.2">
      <c r="AB8648" s="359"/>
      <c r="AC8648" s="359"/>
      <c r="AD8648" s="359"/>
      <c r="AE8648" s="359"/>
      <c r="AF8648" s="359"/>
      <c r="AG8648" s="359"/>
      <c r="AH8648" s="359"/>
    </row>
    <row r="8649" spans="28:34" x14ac:dyDescent="0.2">
      <c r="AB8649" s="359"/>
      <c r="AC8649" s="359"/>
      <c r="AD8649" s="359"/>
      <c r="AE8649" s="359"/>
      <c r="AF8649" s="359"/>
      <c r="AG8649" s="359"/>
      <c r="AH8649" s="359"/>
    </row>
    <row r="8650" spans="28:34" x14ac:dyDescent="0.2">
      <c r="AB8650" s="359"/>
      <c r="AC8650" s="359"/>
      <c r="AD8650" s="359"/>
      <c r="AE8650" s="359"/>
      <c r="AF8650" s="359"/>
      <c r="AG8650" s="359"/>
      <c r="AH8650" s="359"/>
    </row>
    <row r="8651" spans="28:34" x14ac:dyDescent="0.2">
      <c r="AB8651" s="359"/>
      <c r="AC8651" s="359"/>
      <c r="AD8651" s="359"/>
      <c r="AE8651" s="359"/>
      <c r="AF8651" s="359"/>
      <c r="AG8651" s="359"/>
      <c r="AH8651" s="359"/>
    </row>
    <row r="8652" spans="28:34" x14ac:dyDescent="0.2">
      <c r="AB8652" s="359"/>
      <c r="AC8652" s="359"/>
      <c r="AD8652" s="359"/>
      <c r="AE8652" s="359"/>
      <c r="AF8652" s="359"/>
      <c r="AG8652" s="359"/>
      <c r="AH8652" s="359"/>
    </row>
    <row r="8653" spans="28:34" x14ac:dyDescent="0.2">
      <c r="AB8653" s="359"/>
      <c r="AC8653" s="359"/>
      <c r="AD8653" s="359"/>
      <c r="AE8653" s="359"/>
      <c r="AF8653" s="359"/>
      <c r="AG8653" s="359"/>
      <c r="AH8653" s="359"/>
    </row>
    <row r="8654" spans="28:34" x14ac:dyDescent="0.2">
      <c r="AB8654" s="359"/>
      <c r="AC8654" s="359"/>
      <c r="AD8654" s="359"/>
      <c r="AE8654" s="359"/>
      <c r="AF8654" s="359"/>
      <c r="AG8654" s="359"/>
      <c r="AH8654" s="359"/>
    </row>
    <row r="8655" spans="28:34" x14ac:dyDescent="0.2">
      <c r="AB8655" s="359"/>
      <c r="AC8655" s="359"/>
      <c r="AD8655" s="359"/>
      <c r="AE8655" s="359"/>
      <c r="AF8655" s="359"/>
      <c r="AG8655" s="359"/>
      <c r="AH8655" s="359"/>
    </row>
    <row r="8656" spans="28:34" x14ac:dyDescent="0.2">
      <c r="AB8656" s="359"/>
      <c r="AC8656" s="359"/>
      <c r="AD8656" s="359"/>
      <c r="AE8656" s="359"/>
      <c r="AF8656" s="359"/>
      <c r="AG8656" s="359"/>
      <c r="AH8656" s="359"/>
    </row>
    <row r="8657" spans="28:34" x14ac:dyDescent="0.2">
      <c r="AB8657" s="359"/>
      <c r="AC8657" s="359"/>
      <c r="AD8657" s="359"/>
      <c r="AE8657" s="359"/>
      <c r="AF8657" s="359"/>
      <c r="AG8657" s="359"/>
      <c r="AH8657" s="359"/>
    </row>
    <row r="8658" spans="28:34" x14ac:dyDescent="0.2">
      <c r="AB8658" s="359"/>
      <c r="AC8658" s="359"/>
      <c r="AD8658" s="359"/>
      <c r="AE8658" s="359"/>
      <c r="AF8658" s="359"/>
      <c r="AG8658" s="359"/>
      <c r="AH8658" s="359"/>
    </row>
    <row r="8659" spans="28:34" x14ac:dyDescent="0.2">
      <c r="AB8659" s="359"/>
      <c r="AC8659" s="359"/>
      <c r="AD8659" s="359"/>
      <c r="AE8659" s="359"/>
      <c r="AF8659" s="359"/>
      <c r="AG8659" s="359"/>
      <c r="AH8659" s="359"/>
    </row>
    <row r="8660" spans="28:34" x14ac:dyDescent="0.2">
      <c r="AB8660" s="359"/>
      <c r="AC8660" s="359"/>
      <c r="AD8660" s="359"/>
      <c r="AE8660" s="359"/>
      <c r="AF8660" s="359"/>
      <c r="AG8660" s="359"/>
      <c r="AH8660" s="359"/>
    </row>
    <row r="8661" spans="28:34" x14ac:dyDescent="0.2">
      <c r="AB8661" s="359"/>
      <c r="AC8661" s="359"/>
      <c r="AD8661" s="359"/>
      <c r="AE8661" s="359"/>
      <c r="AF8661" s="359"/>
      <c r="AG8661" s="359"/>
      <c r="AH8661" s="359"/>
    </row>
    <row r="8662" spans="28:34" x14ac:dyDescent="0.2">
      <c r="AB8662" s="359"/>
      <c r="AC8662" s="359"/>
      <c r="AD8662" s="359"/>
      <c r="AE8662" s="359"/>
      <c r="AF8662" s="359"/>
      <c r="AG8662" s="359"/>
      <c r="AH8662" s="359"/>
    </row>
    <row r="8663" spans="28:34" x14ac:dyDescent="0.2">
      <c r="AB8663" s="359"/>
      <c r="AC8663" s="359"/>
      <c r="AD8663" s="359"/>
      <c r="AE8663" s="359"/>
      <c r="AF8663" s="359"/>
      <c r="AG8663" s="359"/>
      <c r="AH8663" s="359"/>
    </row>
    <row r="8664" spans="28:34" x14ac:dyDescent="0.2">
      <c r="AB8664" s="359"/>
      <c r="AC8664" s="359"/>
      <c r="AD8664" s="359"/>
      <c r="AE8664" s="359"/>
      <c r="AF8664" s="359"/>
      <c r="AG8664" s="359"/>
      <c r="AH8664" s="359"/>
    </row>
    <row r="8665" spans="28:34" x14ac:dyDescent="0.2">
      <c r="AB8665" s="359"/>
      <c r="AC8665" s="359"/>
      <c r="AD8665" s="359"/>
      <c r="AE8665" s="359"/>
      <c r="AF8665" s="359"/>
      <c r="AG8665" s="359"/>
      <c r="AH8665" s="359"/>
    </row>
    <row r="8666" spans="28:34" x14ac:dyDescent="0.2">
      <c r="AB8666" s="359"/>
      <c r="AC8666" s="359"/>
      <c r="AD8666" s="359"/>
      <c r="AE8666" s="359"/>
      <c r="AF8666" s="359"/>
      <c r="AG8666" s="359"/>
      <c r="AH8666" s="359"/>
    </row>
    <row r="8667" spans="28:34" x14ac:dyDescent="0.2">
      <c r="AB8667" s="359"/>
      <c r="AC8667" s="359"/>
      <c r="AD8667" s="359"/>
      <c r="AE8667" s="359"/>
      <c r="AF8667" s="359"/>
      <c r="AG8667" s="359"/>
      <c r="AH8667" s="359"/>
    </row>
    <row r="8668" spans="28:34" x14ac:dyDescent="0.2">
      <c r="AB8668" s="359"/>
      <c r="AC8668" s="359"/>
      <c r="AD8668" s="359"/>
      <c r="AE8668" s="359"/>
      <c r="AF8668" s="359"/>
      <c r="AG8668" s="359"/>
      <c r="AH8668" s="359"/>
    </row>
    <row r="8669" spans="28:34" x14ac:dyDescent="0.2">
      <c r="AB8669" s="359"/>
      <c r="AC8669" s="359"/>
      <c r="AD8669" s="359"/>
      <c r="AE8669" s="359"/>
      <c r="AF8669" s="359"/>
      <c r="AG8669" s="359"/>
      <c r="AH8669" s="359"/>
    </row>
    <row r="8670" spans="28:34" x14ac:dyDescent="0.2">
      <c r="AB8670" s="359"/>
      <c r="AC8670" s="359"/>
      <c r="AD8670" s="359"/>
      <c r="AE8670" s="359"/>
      <c r="AF8670" s="359"/>
      <c r="AG8670" s="359"/>
      <c r="AH8670" s="359"/>
    </row>
    <row r="8671" spans="28:34" x14ac:dyDescent="0.2">
      <c r="AB8671" s="359"/>
      <c r="AC8671" s="359"/>
      <c r="AD8671" s="359"/>
      <c r="AE8671" s="359"/>
      <c r="AF8671" s="359"/>
      <c r="AG8671" s="359"/>
      <c r="AH8671" s="359"/>
    </row>
    <row r="8672" spans="28:34" x14ac:dyDescent="0.2">
      <c r="AB8672" s="359"/>
      <c r="AC8672" s="359"/>
      <c r="AD8672" s="359"/>
      <c r="AE8672" s="359"/>
      <c r="AF8672" s="359"/>
      <c r="AG8672" s="359"/>
      <c r="AH8672" s="359"/>
    </row>
    <row r="8673" spans="28:34" x14ac:dyDescent="0.2">
      <c r="AB8673" s="359"/>
      <c r="AC8673" s="359"/>
      <c r="AD8673" s="359"/>
      <c r="AE8673" s="359"/>
      <c r="AF8673" s="359"/>
      <c r="AG8673" s="359"/>
      <c r="AH8673" s="359"/>
    </row>
    <row r="8674" spans="28:34" x14ac:dyDescent="0.2">
      <c r="AB8674" s="359"/>
      <c r="AC8674" s="359"/>
      <c r="AD8674" s="359"/>
      <c r="AE8674" s="359"/>
      <c r="AF8674" s="359"/>
      <c r="AG8674" s="359"/>
      <c r="AH8674" s="359"/>
    </row>
    <row r="8675" spans="28:34" x14ac:dyDescent="0.2">
      <c r="AB8675" s="359"/>
      <c r="AC8675" s="359"/>
      <c r="AD8675" s="359"/>
      <c r="AE8675" s="359"/>
      <c r="AF8675" s="359"/>
      <c r="AG8675" s="359"/>
      <c r="AH8675" s="359"/>
    </row>
    <row r="8676" spans="28:34" x14ac:dyDescent="0.2">
      <c r="AB8676" s="359"/>
      <c r="AC8676" s="359"/>
      <c r="AD8676" s="359"/>
      <c r="AE8676" s="359"/>
      <c r="AF8676" s="359"/>
      <c r="AG8676" s="359"/>
      <c r="AH8676" s="359"/>
    </row>
    <row r="8677" spans="28:34" x14ac:dyDescent="0.2">
      <c r="AB8677" s="359"/>
      <c r="AC8677" s="359"/>
      <c r="AD8677" s="359"/>
      <c r="AE8677" s="359"/>
      <c r="AF8677" s="359"/>
      <c r="AG8677" s="359"/>
      <c r="AH8677" s="359"/>
    </row>
    <row r="8678" spans="28:34" x14ac:dyDescent="0.2">
      <c r="AB8678" s="359"/>
      <c r="AC8678" s="359"/>
      <c r="AD8678" s="359"/>
      <c r="AE8678" s="359"/>
      <c r="AF8678" s="359"/>
      <c r="AG8678" s="359"/>
      <c r="AH8678" s="359"/>
    </row>
    <row r="8679" spans="28:34" x14ac:dyDescent="0.2">
      <c r="AB8679" s="359"/>
      <c r="AC8679" s="359"/>
      <c r="AD8679" s="359"/>
      <c r="AE8679" s="359"/>
      <c r="AF8679" s="359"/>
      <c r="AG8679" s="359"/>
      <c r="AH8679" s="359"/>
    </row>
    <row r="8680" spans="28:34" x14ac:dyDescent="0.2">
      <c r="AB8680" s="359"/>
      <c r="AC8680" s="359"/>
      <c r="AD8680" s="359"/>
      <c r="AE8680" s="359"/>
      <c r="AF8680" s="359"/>
      <c r="AG8680" s="359"/>
      <c r="AH8680" s="359"/>
    </row>
    <row r="8681" spans="28:34" x14ac:dyDescent="0.2">
      <c r="AB8681" s="359"/>
      <c r="AC8681" s="359"/>
      <c r="AD8681" s="359"/>
      <c r="AE8681" s="359"/>
      <c r="AF8681" s="359"/>
      <c r="AG8681" s="359"/>
      <c r="AH8681" s="359"/>
    </row>
    <row r="8682" spans="28:34" x14ac:dyDescent="0.2">
      <c r="AB8682" s="359"/>
      <c r="AC8682" s="359"/>
      <c r="AD8682" s="359"/>
      <c r="AE8682" s="359"/>
      <c r="AF8682" s="359"/>
      <c r="AG8682" s="359"/>
      <c r="AH8682" s="359"/>
    </row>
    <row r="8683" spans="28:34" x14ac:dyDescent="0.2">
      <c r="AB8683" s="359"/>
      <c r="AC8683" s="359"/>
      <c r="AD8683" s="359"/>
      <c r="AE8683" s="359"/>
      <c r="AF8683" s="359"/>
      <c r="AG8683" s="359"/>
      <c r="AH8683" s="359"/>
    </row>
    <row r="8684" spans="28:34" x14ac:dyDescent="0.2">
      <c r="AB8684" s="359"/>
      <c r="AC8684" s="359"/>
      <c r="AD8684" s="359"/>
      <c r="AE8684" s="359"/>
      <c r="AF8684" s="359"/>
      <c r="AG8684" s="359"/>
      <c r="AH8684" s="359"/>
    </row>
    <row r="8685" spans="28:34" x14ac:dyDescent="0.2">
      <c r="AB8685" s="359"/>
      <c r="AC8685" s="359"/>
      <c r="AD8685" s="359"/>
      <c r="AE8685" s="359"/>
      <c r="AF8685" s="359"/>
      <c r="AG8685" s="359"/>
      <c r="AH8685" s="359"/>
    </row>
    <row r="8686" spans="28:34" x14ac:dyDescent="0.2">
      <c r="AB8686" s="359"/>
      <c r="AC8686" s="359"/>
      <c r="AD8686" s="359"/>
      <c r="AE8686" s="359"/>
      <c r="AF8686" s="359"/>
      <c r="AG8686" s="359"/>
      <c r="AH8686" s="359"/>
    </row>
    <row r="8687" spans="28:34" x14ac:dyDescent="0.2">
      <c r="AB8687" s="359"/>
      <c r="AC8687" s="359"/>
      <c r="AD8687" s="359"/>
      <c r="AE8687" s="359"/>
      <c r="AF8687" s="359"/>
      <c r="AG8687" s="359"/>
      <c r="AH8687" s="359"/>
    </row>
    <row r="8688" spans="28:34" x14ac:dyDescent="0.2">
      <c r="AB8688" s="359"/>
      <c r="AC8688" s="359"/>
      <c r="AD8688" s="359"/>
      <c r="AE8688" s="359"/>
      <c r="AF8688" s="359"/>
      <c r="AG8688" s="359"/>
      <c r="AH8688" s="359"/>
    </row>
    <row r="8689" spans="28:34" x14ac:dyDescent="0.2">
      <c r="AB8689" s="359"/>
      <c r="AC8689" s="359"/>
      <c r="AD8689" s="359"/>
      <c r="AE8689" s="359"/>
      <c r="AF8689" s="359"/>
      <c r="AG8689" s="359"/>
      <c r="AH8689" s="359"/>
    </row>
    <row r="8690" spans="28:34" x14ac:dyDescent="0.2">
      <c r="AB8690" s="359"/>
      <c r="AC8690" s="359"/>
      <c r="AD8690" s="359"/>
      <c r="AE8690" s="359"/>
      <c r="AF8690" s="359"/>
      <c r="AG8690" s="359"/>
      <c r="AH8690" s="359"/>
    </row>
    <row r="8691" spans="28:34" x14ac:dyDescent="0.2">
      <c r="AB8691" s="359"/>
      <c r="AC8691" s="359"/>
      <c r="AD8691" s="359"/>
      <c r="AE8691" s="359"/>
      <c r="AF8691" s="359"/>
      <c r="AG8691" s="359"/>
      <c r="AH8691" s="359"/>
    </row>
    <row r="8692" spans="28:34" x14ac:dyDescent="0.2">
      <c r="AB8692" s="359"/>
      <c r="AC8692" s="359"/>
      <c r="AD8692" s="359"/>
      <c r="AE8692" s="359"/>
      <c r="AF8692" s="359"/>
      <c r="AG8692" s="359"/>
      <c r="AH8692" s="359"/>
    </row>
    <row r="8693" spans="28:34" x14ac:dyDescent="0.2">
      <c r="AB8693" s="359"/>
      <c r="AC8693" s="359"/>
      <c r="AD8693" s="359"/>
      <c r="AE8693" s="359"/>
      <c r="AF8693" s="359"/>
      <c r="AG8693" s="359"/>
      <c r="AH8693" s="359"/>
    </row>
    <row r="8694" spans="28:34" x14ac:dyDescent="0.2">
      <c r="AB8694" s="359"/>
      <c r="AC8694" s="359"/>
      <c r="AD8694" s="359"/>
      <c r="AE8694" s="359"/>
      <c r="AF8694" s="359"/>
      <c r="AG8694" s="359"/>
      <c r="AH8694" s="359"/>
    </row>
    <row r="8695" spans="28:34" x14ac:dyDescent="0.2">
      <c r="AB8695" s="359"/>
      <c r="AC8695" s="359"/>
      <c r="AD8695" s="359"/>
      <c r="AE8695" s="359"/>
      <c r="AF8695" s="359"/>
      <c r="AG8695" s="359"/>
      <c r="AH8695" s="359"/>
    </row>
    <row r="8696" spans="28:34" x14ac:dyDescent="0.2">
      <c r="AB8696" s="359"/>
      <c r="AC8696" s="359"/>
      <c r="AD8696" s="359"/>
      <c r="AE8696" s="359"/>
      <c r="AF8696" s="359"/>
      <c r="AG8696" s="359"/>
      <c r="AH8696" s="359"/>
    </row>
    <row r="8697" spans="28:34" x14ac:dyDescent="0.2">
      <c r="AB8697" s="359"/>
      <c r="AC8697" s="359"/>
      <c r="AD8697" s="359"/>
      <c r="AE8697" s="359"/>
      <c r="AF8697" s="359"/>
      <c r="AG8697" s="359"/>
      <c r="AH8697" s="359"/>
    </row>
    <row r="8698" spans="28:34" x14ac:dyDescent="0.2">
      <c r="AB8698" s="359"/>
      <c r="AC8698" s="359"/>
      <c r="AD8698" s="359"/>
      <c r="AE8698" s="359"/>
      <c r="AF8698" s="359"/>
      <c r="AG8698" s="359"/>
      <c r="AH8698" s="359"/>
    </row>
    <row r="8699" spans="28:34" x14ac:dyDescent="0.2">
      <c r="AB8699" s="359"/>
      <c r="AC8699" s="359"/>
      <c r="AD8699" s="359"/>
      <c r="AE8699" s="359"/>
      <c r="AF8699" s="359"/>
      <c r="AG8699" s="359"/>
      <c r="AH8699" s="359"/>
    </row>
    <row r="8700" spans="28:34" x14ac:dyDescent="0.2">
      <c r="AB8700" s="359"/>
      <c r="AC8700" s="359"/>
      <c r="AD8700" s="359"/>
      <c r="AE8700" s="359"/>
      <c r="AF8700" s="359"/>
      <c r="AG8700" s="359"/>
      <c r="AH8700" s="359"/>
    </row>
    <row r="8701" spans="28:34" x14ac:dyDescent="0.2">
      <c r="AB8701" s="359"/>
      <c r="AC8701" s="359"/>
      <c r="AD8701" s="359"/>
      <c r="AE8701" s="359"/>
      <c r="AF8701" s="359"/>
      <c r="AG8701" s="359"/>
      <c r="AH8701" s="359"/>
    </row>
    <row r="8702" spans="28:34" x14ac:dyDescent="0.2">
      <c r="AB8702" s="359"/>
      <c r="AC8702" s="359"/>
      <c r="AD8702" s="359"/>
      <c r="AE8702" s="359"/>
      <c r="AF8702" s="359"/>
      <c r="AG8702" s="359"/>
      <c r="AH8702" s="359"/>
    </row>
    <row r="8703" spans="28:34" x14ac:dyDescent="0.2">
      <c r="AB8703" s="359"/>
      <c r="AC8703" s="359"/>
      <c r="AD8703" s="359"/>
      <c r="AE8703" s="359"/>
      <c r="AF8703" s="359"/>
      <c r="AG8703" s="359"/>
      <c r="AH8703" s="359"/>
    </row>
    <row r="8704" spans="28:34" x14ac:dyDescent="0.2">
      <c r="AB8704" s="359"/>
      <c r="AC8704" s="359"/>
      <c r="AD8704" s="359"/>
      <c r="AE8704" s="359"/>
      <c r="AF8704" s="359"/>
      <c r="AG8704" s="359"/>
      <c r="AH8704" s="359"/>
    </row>
    <row r="8705" spans="28:34" x14ac:dyDescent="0.2">
      <c r="AB8705" s="359"/>
      <c r="AC8705" s="359"/>
      <c r="AD8705" s="359"/>
      <c r="AE8705" s="359"/>
      <c r="AF8705" s="359"/>
      <c r="AG8705" s="359"/>
      <c r="AH8705" s="359"/>
    </row>
    <row r="8706" spans="28:34" x14ac:dyDescent="0.2">
      <c r="AB8706" s="359"/>
      <c r="AC8706" s="359"/>
      <c r="AD8706" s="359"/>
      <c r="AE8706" s="359"/>
      <c r="AF8706" s="359"/>
      <c r="AG8706" s="359"/>
      <c r="AH8706" s="359"/>
    </row>
    <row r="8707" spans="28:34" x14ac:dyDescent="0.2">
      <c r="AB8707" s="359"/>
      <c r="AC8707" s="359"/>
      <c r="AD8707" s="359"/>
      <c r="AE8707" s="359"/>
      <c r="AF8707" s="359"/>
      <c r="AG8707" s="359"/>
      <c r="AH8707" s="359"/>
    </row>
    <row r="8708" spans="28:34" x14ac:dyDescent="0.2">
      <c r="AB8708" s="359"/>
      <c r="AC8708" s="359"/>
      <c r="AD8708" s="359"/>
      <c r="AE8708" s="359"/>
      <c r="AF8708" s="359"/>
      <c r="AG8708" s="359"/>
      <c r="AH8708" s="359"/>
    </row>
    <row r="8709" spans="28:34" x14ac:dyDescent="0.2">
      <c r="AB8709" s="359"/>
      <c r="AC8709" s="359"/>
      <c r="AD8709" s="359"/>
      <c r="AE8709" s="359"/>
      <c r="AF8709" s="359"/>
      <c r="AG8709" s="359"/>
      <c r="AH8709" s="359"/>
    </row>
    <row r="8710" spans="28:34" x14ac:dyDescent="0.2">
      <c r="AB8710" s="359"/>
      <c r="AC8710" s="359"/>
      <c r="AD8710" s="359"/>
      <c r="AE8710" s="359"/>
      <c r="AF8710" s="359"/>
      <c r="AG8710" s="359"/>
      <c r="AH8710" s="359"/>
    </row>
    <row r="8711" spans="28:34" x14ac:dyDescent="0.2">
      <c r="AB8711" s="359"/>
      <c r="AC8711" s="359"/>
      <c r="AD8711" s="359"/>
      <c r="AE8711" s="359"/>
      <c r="AF8711" s="359"/>
      <c r="AG8711" s="359"/>
      <c r="AH8711" s="359"/>
    </row>
    <row r="8712" spans="28:34" x14ac:dyDescent="0.2">
      <c r="AB8712" s="359"/>
      <c r="AC8712" s="359"/>
      <c r="AD8712" s="359"/>
      <c r="AE8712" s="359"/>
      <c r="AF8712" s="359"/>
      <c r="AG8712" s="359"/>
      <c r="AH8712" s="359"/>
    </row>
    <row r="8713" spans="28:34" x14ac:dyDescent="0.2">
      <c r="AB8713" s="359"/>
      <c r="AC8713" s="359"/>
      <c r="AD8713" s="359"/>
      <c r="AE8713" s="359"/>
      <c r="AF8713" s="359"/>
      <c r="AG8713" s="359"/>
      <c r="AH8713" s="359"/>
    </row>
    <row r="8714" spans="28:34" x14ac:dyDescent="0.2">
      <c r="AB8714" s="359"/>
      <c r="AC8714" s="359"/>
      <c r="AD8714" s="359"/>
      <c r="AE8714" s="359"/>
      <c r="AF8714" s="359"/>
      <c r="AG8714" s="359"/>
      <c r="AH8714" s="359"/>
    </row>
    <row r="8715" spans="28:34" x14ac:dyDescent="0.2">
      <c r="AB8715" s="359"/>
      <c r="AC8715" s="359"/>
      <c r="AD8715" s="359"/>
      <c r="AE8715" s="359"/>
      <c r="AF8715" s="359"/>
      <c r="AG8715" s="359"/>
      <c r="AH8715" s="359"/>
    </row>
    <row r="8716" spans="28:34" x14ac:dyDescent="0.2">
      <c r="AB8716" s="359"/>
      <c r="AC8716" s="359"/>
      <c r="AD8716" s="359"/>
      <c r="AE8716" s="359"/>
      <c r="AF8716" s="359"/>
      <c r="AG8716" s="359"/>
      <c r="AH8716" s="359"/>
    </row>
    <row r="8717" spans="28:34" x14ac:dyDescent="0.2">
      <c r="AB8717" s="359"/>
      <c r="AC8717" s="359"/>
      <c r="AD8717" s="359"/>
      <c r="AE8717" s="359"/>
      <c r="AF8717" s="359"/>
      <c r="AG8717" s="359"/>
      <c r="AH8717" s="359"/>
    </row>
    <row r="8718" spans="28:34" x14ac:dyDescent="0.2">
      <c r="AB8718" s="359"/>
      <c r="AC8718" s="359"/>
      <c r="AD8718" s="359"/>
      <c r="AE8718" s="359"/>
      <c r="AF8718" s="359"/>
      <c r="AG8718" s="359"/>
      <c r="AH8718" s="359"/>
    </row>
    <row r="8719" spans="28:34" x14ac:dyDescent="0.2">
      <c r="AB8719" s="359"/>
      <c r="AC8719" s="359"/>
      <c r="AD8719" s="359"/>
      <c r="AE8719" s="359"/>
      <c r="AF8719" s="359"/>
      <c r="AG8719" s="359"/>
      <c r="AH8719" s="359"/>
    </row>
    <row r="8720" spans="28:34" x14ac:dyDescent="0.2">
      <c r="AB8720" s="359"/>
      <c r="AC8720" s="359"/>
      <c r="AD8720" s="359"/>
      <c r="AE8720" s="359"/>
      <c r="AF8720" s="359"/>
      <c r="AG8720" s="359"/>
      <c r="AH8720" s="359"/>
    </row>
    <row r="8721" spans="28:34" x14ac:dyDescent="0.2">
      <c r="AB8721" s="359"/>
      <c r="AC8721" s="359"/>
      <c r="AD8721" s="359"/>
      <c r="AE8721" s="359"/>
      <c r="AF8721" s="359"/>
      <c r="AG8721" s="359"/>
      <c r="AH8721" s="359"/>
    </row>
    <row r="8722" spans="28:34" x14ac:dyDescent="0.2">
      <c r="AB8722" s="359"/>
      <c r="AC8722" s="359"/>
      <c r="AD8722" s="359"/>
      <c r="AE8722" s="359"/>
      <c r="AF8722" s="359"/>
      <c r="AG8722" s="359"/>
      <c r="AH8722" s="359"/>
    </row>
    <row r="8723" spans="28:34" x14ac:dyDescent="0.2">
      <c r="AB8723" s="359"/>
      <c r="AC8723" s="359"/>
      <c r="AD8723" s="359"/>
      <c r="AE8723" s="359"/>
      <c r="AF8723" s="359"/>
      <c r="AG8723" s="359"/>
      <c r="AH8723" s="359"/>
    </row>
    <row r="8724" spans="28:34" x14ac:dyDescent="0.2">
      <c r="AB8724" s="359"/>
      <c r="AC8724" s="359"/>
      <c r="AD8724" s="359"/>
      <c r="AE8724" s="359"/>
      <c r="AF8724" s="359"/>
      <c r="AG8724" s="359"/>
      <c r="AH8724" s="359"/>
    </row>
    <row r="8725" spans="28:34" x14ac:dyDescent="0.2">
      <c r="AB8725" s="359"/>
      <c r="AC8725" s="359"/>
      <c r="AD8725" s="359"/>
      <c r="AE8725" s="359"/>
      <c r="AF8725" s="359"/>
      <c r="AG8725" s="359"/>
      <c r="AH8725" s="359"/>
    </row>
    <row r="8726" spans="28:34" x14ac:dyDescent="0.2">
      <c r="AB8726" s="359"/>
      <c r="AC8726" s="359"/>
      <c r="AD8726" s="359"/>
      <c r="AE8726" s="359"/>
      <c r="AF8726" s="359"/>
      <c r="AG8726" s="359"/>
      <c r="AH8726" s="359"/>
    </row>
    <row r="8727" spans="28:34" x14ac:dyDescent="0.2">
      <c r="AB8727" s="359"/>
      <c r="AC8727" s="359"/>
      <c r="AD8727" s="359"/>
      <c r="AE8727" s="359"/>
      <c r="AF8727" s="359"/>
      <c r="AG8727" s="359"/>
      <c r="AH8727" s="359"/>
    </row>
    <row r="8728" spans="28:34" x14ac:dyDescent="0.2">
      <c r="AB8728" s="359"/>
      <c r="AC8728" s="359"/>
      <c r="AD8728" s="359"/>
      <c r="AE8728" s="359"/>
      <c r="AF8728" s="359"/>
      <c r="AG8728" s="359"/>
      <c r="AH8728" s="359"/>
    </row>
    <row r="8729" spans="28:34" x14ac:dyDescent="0.2">
      <c r="AB8729" s="359"/>
      <c r="AC8729" s="359"/>
      <c r="AD8729" s="359"/>
      <c r="AE8729" s="359"/>
      <c r="AF8729" s="359"/>
      <c r="AG8729" s="359"/>
      <c r="AH8729" s="359"/>
    </row>
    <row r="8730" spans="28:34" x14ac:dyDescent="0.2">
      <c r="AB8730" s="359"/>
      <c r="AC8730" s="359"/>
      <c r="AD8730" s="359"/>
      <c r="AE8730" s="359"/>
      <c r="AF8730" s="359"/>
      <c r="AG8730" s="359"/>
      <c r="AH8730" s="359"/>
    </row>
    <row r="8731" spans="28:34" x14ac:dyDescent="0.2">
      <c r="AB8731" s="359"/>
      <c r="AC8731" s="359"/>
      <c r="AD8731" s="359"/>
      <c r="AE8731" s="359"/>
      <c r="AF8731" s="359"/>
      <c r="AG8731" s="359"/>
      <c r="AH8731" s="359"/>
    </row>
    <row r="8732" spans="28:34" x14ac:dyDescent="0.2">
      <c r="AB8732" s="359"/>
      <c r="AC8732" s="359"/>
      <c r="AD8732" s="359"/>
      <c r="AE8732" s="359"/>
      <c r="AF8732" s="359"/>
      <c r="AG8732" s="359"/>
      <c r="AH8732" s="359"/>
    </row>
    <row r="8733" spans="28:34" x14ac:dyDescent="0.2">
      <c r="AB8733" s="359"/>
      <c r="AC8733" s="359"/>
      <c r="AD8733" s="359"/>
      <c r="AE8733" s="359"/>
      <c r="AF8733" s="359"/>
      <c r="AG8733" s="359"/>
      <c r="AH8733" s="359"/>
    </row>
    <row r="8734" spans="28:34" x14ac:dyDescent="0.2">
      <c r="AB8734" s="359"/>
      <c r="AC8734" s="359"/>
      <c r="AD8734" s="359"/>
      <c r="AE8734" s="359"/>
      <c r="AF8734" s="359"/>
      <c r="AG8734" s="359"/>
      <c r="AH8734" s="359"/>
    </row>
    <row r="8735" spans="28:34" x14ac:dyDescent="0.2">
      <c r="AB8735" s="359"/>
      <c r="AC8735" s="359"/>
      <c r="AD8735" s="359"/>
      <c r="AE8735" s="359"/>
      <c r="AF8735" s="359"/>
      <c r="AG8735" s="359"/>
      <c r="AH8735" s="359"/>
    </row>
    <row r="8736" spans="28:34" x14ac:dyDescent="0.2">
      <c r="AB8736" s="359"/>
      <c r="AC8736" s="359"/>
      <c r="AD8736" s="359"/>
      <c r="AE8736" s="359"/>
      <c r="AF8736" s="359"/>
      <c r="AG8736" s="359"/>
      <c r="AH8736" s="359"/>
    </row>
    <row r="8737" spans="28:34" x14ac:dyDescent="0.2">
      <c r="AB8737" s="359"/>
      <c r="AC8737" s="359"/>
      <c r="AD8737" s="359"/>
      <c r="AE8737" s="359"/>
      <c r="AF8737" s="359"/>
      <c r="AG8737" s="359"/>
      <c r="AH8737" s="359"/>
    </row>
    <row r="8738" spans="28:34" x14ac:dyDescent="0.2">
      <c r="AB8738" s="359"/>
      <c r="AC8738" s="359"/>
      <c r="AD8738" s="359"/>
      <c r="AE8738" s="359"/>
      <c r="AF8738" s="359"/>
      <c r="AG8738" s="359"/>
      <c r="AH8738" s="359"/>
    </row>
    <row r="8739" spans="28:34" x14ac:dyDescent="0.2">
      <c r="AB8739" s="359"/>
      <c r="AC8739" s="359"/>
      <c r="AD8739" s="359"/>
      <c r="AE8739" s="359"/>
      <c r="AF8739" s="359"/>
      <c r="AG8739" s="359"/>
      <c r="AH8739" s="359"/>
    </row>
    <row r="8740" spans="28:34" x14ac:dyDescent="0.2">
      <c r="AB8740" s="359"/>
      <c r="AC8740" s="359"/>
      <c r="AD8740" s="359"/>
      <c r="AE8740" s="359"/>
      <c r="AF8740" s="359"/>
      <c r="AG8740" s="359"/>
      <c r="AH8740" s="359"/>
    </row>
    <row r="8741" spans="28:34" x14ac:dyDescent="0.2">
      <c r="AB8741" s="359"/>
      <c r="AC8741" s="359"/>
      <c r="AD8741" s="359"/>
      <c r="AE8741" s="359"/>
      <c r="AF8741" s="359"/>
      <c r="AG8741" s="359"/>
      <c r="AH8741" s="359"/>
    </row>
    <row r="8742" spans="28:34" x14ac:dyDescent="0.2">
      <c r="AB8742" s="359"/>
      <c r="AC8742" s="359"/>
      <c r="AD8742" s="359"/>
      <c r="AE8742" s="359"/>
      <c r="AF8742" s="359"/>
      <c r="AG8742" s="359"/>
      <c r="AH8742" s="359"/>
    </row>
    <row r="8743" spans="28:34" x14ac:dyDescent="0.2">
      <c r="AB8743" s="359"/>
      <c r="AC8743" s="359"/>
      <c r="AD8743" s="359"/>
      <c r="AE8743" s="359"/>
      <c r="AF8743" s="359"/>
      <c r="AG8743" s="359"/>
      <c r="AH8743" s="359"/>
    </row>
    <row r="8744" spans="28:34" x14ac:dyDescent="0.2">
      <c r="AB8744" s="359"/>
      <c r="AC8744" s="359"/>
      <c r="AD8744" s="359"/>
      <c r="AE8744" s="359"/>
      <c r="AF8744" s="359"/>
      <c r="AG8744" s="359"/>
      <c r="AH8744" s="359"/>
    </row>
    <row r="8745" spans="28:34" x14ac:dyDescent="0.2">
      <c r="AB8745" s="359"/>
      <c r="AC8745" s="359"/>
      <c r="AD8745" s="359"/>
      <c r="AE8745" s="359"/>
      <c r="AF8745" s="359"/>
      <c r="AG8745" s="359"/>
      <c r="AH8745" s="359"/>
    </row>
    <row r="8746" spans="28:34" x14ac:dyDescent="0.2">
      <c r="AB8746" s="359"/>
      <c r="AC8746" s="359"/>
      <c r="AD8746" s="359"/>
      <c r="AE8746" s="359"/>
      <c r="AF8746" s="359"/>
      <c r="AG8746" s="359"/>
      <c r="AH8746" s="359"/>
    </row>
    <row r="8747" spans="28:34" x14ac:dyDescent="0.2">
      <c r="AB8747" s="359"/>
      <c r="AC8747" s="359"/>
      <c r="AD8747" s="359"/>
      <c r="AE8747" s="359"/>
      <c r="AF8747" s="359"/>
      <c r="AG8747" s="359"/>
      <c r="AH8747" s="359"/>
    </row>
    <row r="8748" spans="28:34" x14ac:dyDescent="0.2">
      <c r="AB8748" s="359"/>
      <c r="AC8748" s="359"/>
      <c r="AD8748" s="359"/>
      <c r="AE8748" s="359"/>
      <c r="AF8748" s="359"/>
      <c r="AG8748" s="359"/>
      <c r="AH8748" s="359"/>
    </row>
    <row r="8749" spans="28:34" x14ac:dyDescent="0.2">
      <c r="AB8749" s="359"/>
      <c r="AC8749" s="359"/>
      <c r="AD8749" s="359"/>
      <c r="AE8749" s="359"/>
      <c r="AF8749" s="359"/>
      <c r="AG8749" s="359"/>
      <c r="AH8749" s="359"/>
    </row>
    <row r="8750" spans="28:34" x14ac:dyDescent="0.2">
      <c r="AB8750" s="359"/>
      <c r="AC8750" s="359"/>
      <c r="AD8750" s="359"/>
      <c r="AE8750" s="359"/>
      <c r="AF8750" s="359"/>
      <c r="AG8750" s="359"/>
      <c r="AH8750" s="359"/>
    </row>
    <row r="8751" spans="28:34" x14ac:dyDescent="0.2">
      <c r="AB8751" s="359"/>
      <c r="AC8751" s="359"/>
      <c r="AD8751" s="359"/>
      <c r="AE8751" s="359"/>
      <c r="AF8751" s="359"/>
      <c r="AG8751" s="359"/>
      <c r="AH8751" s="359"/>
    </row>
    <row r="8752" spans="28:34" x14ac:dyDescent="0.2">
      <c r="AB8752" s="359"/>
      <c r="AC8752" s="359"/>
      <c r="AD8752" s="359"/>
      <c r="AE8752" s="359"/>
      <c r="AF8752" s="359"/>
      <c r="AG8752" s="359"/>
      <c r="AH8752" s="359"/>
    </row>
    <row r="8753" spans="28:34" x14ac:dyDescent="0.2">
      <c r="AB8753" s="359"/>
      <c r="AC8753" s="359"/>
      <c r="AD8753" s="359"/>
      <c r="AE8753" s="359"/>
      <c r="AF8753" s="359"/>
      <c r="AG8753" s="359"/>
      <c r="AH8753" s="359"/>
    </row>
    <row r="8754" spans="28:34" x14ac:dyDescent="0.2">
      <c r="AB8754" s="359"/>
      <c r="AC8754" s="359"/>
      <c r="AD8754" s="359"/>
      <c r="AE8754" s="359"/>
      <c r="AF8754" s="359"/>
      <c r="AG8754" s="359"/>
      <c r="AH8754" s="359"/>
    </row>
    <row r="8755" spans="28:34" x14ac:dyDescent="0.2">
      <c r="AB8755" s="359"/>
      <c r="AC8755" s="359"/>
      <c r="AD8755" s="359"/>
      <c r="AE8755" s="359"/>
      <c r="AF8755" s="359"/>
      <c r="AG8755" s="359"/>
      <c r="AH8755" s="359"/>
    </row>
    <row r="8756" spans="28:34" x14ac:dyDescent="0.2">
      <c r="AB8756" s="359"/>
      <c r="AC8756" s="359"/>
      <c r="AD8756" s="359"/>
      <c r="AE8756" s="359"/>
      <c r="AF8756" s="359"/>
      <c r="AG8756" s="359"/>
      <c r="AH8756" s="359"/>
    </row>
    <row r="8757" spans="28:34" x14ac:dyDescent="0.2">
      <c r="AB8757" s="359"/>
      <c r="AC8757" s="359"/>
      <c r="AD8757" s="359"/>
      <c r="AE8757" s="359"/>
      <c r="AF8757" s="359"/>
      <c r="AG8757" s="359"/>
      <c r="AH8757" s="359"/>
    </row>
    <row r="8758" spans="28:34" x14ac:dyDescent="0.2">
      <c r="AB8758" s="359"/>
      <c r="AC8758" s="359"/>
      <c r="AD8758" s="359"/>
      <c r="AE8758" s="359"/>
      <c r="AF8758" s="359"/>
      <c r="AG8758" s="359"/>
      <c r="AH8758" s="359"/>
    </row>
    <row r="8759" spans="28:34" x14ac:dyDescent="0.2">
      <c r="AB8759" s="359"/>
      <c r="AC8759" s="359"/>
      <c r="AD8759" s="359"/>
      <c r="AE8759" s="359"/>
      <c r="AF8759" s="359"/>
      <c r="AG8759" s="359"/>
      <c r="AH8759" s="359"/>
    </row>
    <row r="8760" spans="28:34" x14ac:dyDescent="0.2">
      <c r="AB8760" s="359"/>
      <c r="AC8760" s="359"/>
      <c r="AD8760" s="359"/>
      <c r="AE8760" s="359"/>
      <c r="AF8760" s="359"/>
      <c r="AG8760" s="359"/>
      <c r="AH8760" s="359"/>
    </row>
    <row r="8761" spans="28:34" x14ac:dyDescent="0.2">
      <c r="AB8761" s="359"/>
      <c r="AC8761" s="359"/>
      <c r="AD8761" s="359"/>
      <c r="AE8761" s="359"/>
      <c r="AF8761" s="359"/>
      <c r="AG8761" s="359"/>
      <c r="AH8761" s="359"/>
    </row>
    <row r="8762" spans="28:34" x14ac:dyDescent="0.2">
      <c r="AB8762" s="359"/>
      <c r="AC8762" s="359"/>
      <c r="AD8762" s="359"/>
      <c r="AE8762" s="359"/>
      <c r="AF8762" s="359"/>
      <c r="AG8762" s="359"/>
      <c r="AH8762" s="359"/>
    </row>
    <row r="8763" spans="28:34" x14ac:dyDescent="0.2">
      <c r="AB8763" s="359"/>
      <c r="AC8763" s="359"/>
      <c r="AD8763" s="359"/>
      <c r="AE8763" s="359"/>
      <c r="AF8763" s="359"/>
      <c r="AG8763" s="359"/>
      <c r="AH8763" s="359"/>
    </row>
    <row r="8764" spans="28:34" x14ac:dyDescent="0.2">
      <c r="AB8764" s="359"/>
      <c r="AC8764" s="359"/>
      <c r="AD8764" s="359"/>
      <c r="AE8764" s="359"/>
      <c r="AF8764" s="359"/>
      <c r="AG8764" s="359"/>
      <c r="AH8764" s="359"/>
    </row>
    <row r="8765" spans="28:34" x14ac:dyDescent="0.2">
      <c r="AB8765" s="359"/>
      <c r="AC8765" s="359"/>
      <c r="AD8765" s="359"/>
      <c r="AE8765" s="359"/>
      <c r="AF8765" s="359"/>
      <c r="AG8765" s="359"/>
      <c r="AH8765" s="359"/>
    </row>
    <row r="8766" spans="28:34" x14ac:dyDescent="0.2">
      <c r="AB8766" s="359"/>
      <c r="AC8766" s="359"/>
      <c r="AD8766" s="359"/>
      <c r="AE8766" s="359"/>
      <c r="AF8766" s="359"/>
      <c r="AG8766" s="359"/>
      <c r="AH8766" s="359"/>
    </row>
    <row r="8767" spans="28:34" x14ac:dyDescent="0.2">
      <c r="AB8767" s="359"/>
      <c r="AC8767" s="359"/>
      <c r="AD8767" s="359"/>
      <c r="AE8767" s="359"/>
      <c r="AF8767" s="359"/>
      <c r="AG8767" s="359"/>
      <c r="AH8767" s="359"/>
    </row>
    <row r="8768" spans="28:34" x14ac:dyDescent="0.2">
      <c r="AB8768" s="359"/>
      <c r="AC8768" s="359"/>
      <c r="AD8768" s="359"/>
      <c r="AE8768" s="359"/>
      <c r="AF8768" s="359"/>
      <c r="AG8768" s="359"/>
      <c r="AH8768" s="359"/>
    </row>
    <row r="8769" spans="28:34" x14ac:dyDescent="0.2">
      <c r="AB8769" s="359"/>
      <c r="AC8769" s="359"/>
      <c r="AD8769" s="359"/>
      <c r="AE8769" s="359"/>
      <c r="AF8769" s="359"/>
      <c r="AG8769" s="359"/>
      <c r="AH8769" s="359"/>
    </row>
    <row r="8770" spans="28:34" x14ac:dyDescent="0.2">
      <c r="AB8770" s="359"/>
      <c r="AC8770" s="359"/>
      <c r="AD8770" s="359"/>
      <c r="AE8770" s="359"/>
      <c r="AF8770" s="359"/>
      <c r="AG8770" s="359"/>
      <c r="AH8770" s="359"/>
    </row>
    <row r="8771" spans="28:34" x14ac:dyDescent="0.2">
      <c r="AB8771" s="359"/>
      <c r="AC8771" s="359"/>
      <c r="AD8771" s="359"/>
      <c r="AE8771" s="359"/>
      <c r="AF8771" s="359"/>
      <c r="AG8771" s="359"/>
      <c r="AH8771" s="359"/>
    </row>
    <row r="8772" spans="28:34" x14ac:dyDescent="0.2">
      <c r="AB8772" s="359"/>
      <c r="AC8772" s="359"/>
      <c r="AD8772" s="359"/>
      <c r="AE8772" s="359"/>
      <c r="AF8772" s="359"/>
      <c r="AG8772" s="359"/>
      <c r="AH8772" s="359"/>
    </row>
    <row r="8773" spans="28:34" x14ac:dyDescent="0.2">
      <c r="AB8773" s="359"/>
      <c r="AC8773" s="359"/>
      <c r="AD8773" s="359"/>
      <c r="AE8773" s="359"/>
      <c r="AF8773" s="359"/>
      <c r="AG8773" s="359"/>
      <c r="AH8773" s="359"/>
    </row>
    <row r="8774" spans="28:34" x14ac:dyDescent="0.2">
      <c r="AB8774" s="359"/>
      <c r="AC8774" s="359"/>
      <c r="AD8774" s="359"/>
      <c r="AE8774" s="359"/>
      <c r="AF8774" s="359"/>
      <c r="AG8774" s="359"/>
      <c r="AH8774" s="359"/>
    </row>
    <row r="8775" spans="28:34" x14ac:dyDescent="0.2">
      <c r="AB8775" s="359"/>
      <c r="AC8775" s="359"/>
      <c r="AD8775" s="359"/>
      <c r="AE8775" s="359"/>
      <c r="AF8775" s="359"/>
      <c r="AG8775" s="359"/>
      <c r="AH8775" s="359"/>
    </row>
    <row r="8776" spans="28:34" x14ac:dyDescent="0.2">
      <c r="AB8776" s="359"/>
      <c r="AC8776" s="359"/>
      <c r="AD8776" s="359"/>
      <c r="AE8776" s="359"/>
      <c r="AF8776" s="359"/>
      <c r="AG8776" s="359"/>
      <c r="AH8776" s="359"/>
    </row>
    <row r="8777" spans="28:34" x14ac:dyDescent="0.2">
      <c r="AB8777" s="359"/>
      <c r="AC8777" s="359"/>
      <c r="AD8777" s="359"/>
      <c r="AE8777" s="359"/>
      <c r="AF8777" s="359"/>
      <c r="AG8777" s="359"/>
      <c r="AH8777" s="359"/>
    </row>
    <row r="8778" spans="28:34" x14ac:dyDescent="0.2">
      <c r="AB8778" s="359"/>
      <c r="AC8778" s="359"/>
      <c r="AD8778" s="359"/>
      <c r="AE8778" s="359"/>
      <c r="AF8778" s="359"/>
      <c r="AG8778" s="359"/>
      <c r="AH8778" s="359"/>
    </row>
    <row r="8779" spans="28:34" x14ac:dyDescent="0.2">
      <c r="AB8779" s="359"/>
      <c r="AC8779" s="359"/>
      <c r="AD8779" s="359"/>
      <c r="AE8779" s="359"/>
      <c r="AF8779" s="359"/>
      <c r="AG8779" s="359"/>
      <c r="AH8779" s="359"/>
    </row>
    <row r="8780" spans="28:34" x14ac:dyDescent="0.2">
      <c r="AB8780" s="359"/>
      <c r="AC8780" s="359"/>
      <c r="AD8780" s="359"/>
      <c r="AE8780" s="359"/>
      <c r="AF8780" s="359"/>
      <c r="AG8780" s="359"/>
      <c r="AH8780" s="359"/>
    </row>
    <row r="8781" spans="28:34" x14ac:dyDescent="0.2">
      <c r="AB8781" s="359"/>
      <c r="AC8781" s="359"/>
      <c r="AD8781" s="359"/>
      <c r="AE8781" s="359"/>
      <c r="AF8781" s="359"/>
      <c r="AG8781" s="359"/>
      <c r="AH8781" s="359"/>
    </row>
    <row r="8782" spans="28:34" x14ac:dyDescent="0.2">
      <c r="AB8782" s="359"/>
      <c r="AC8782" s="359"/>
      <c r="AD8782" s="359"/>
      <c r="AE8782" s="359"/>
      <c r="AF8782" s="359"/>
      <c r="AG8782" s="359"/>
      <c r="AH8782" s="359"/>
    </row>
    <row r="8783" spans="28:34" x14ac:dyDescent="0.2">
      <c r="AB8783" s="359"/>
      <c r="AC8783" s="359"/>
      <c r="AD8783" s="359"/>
      <c r="AE8783" s="359"/>
      <c r="AF8783" s="359"/>
      <c r="AG8783" s="359"/>
      <c r="AH8783" s="359"/>
    </row>
    <row r="8784" spans="28:34" x14ac:dyDescent="0.2">
      <c r="AB8784" s="359"/>
      <c r="AC8784" s="359"/>
      <c r="AD8784" s="359"/>
      <c r="AE8784" s="359"/>
      <c r="AF8784" s="359"/>
      <c r="AG8784" s="359"/>
      <c r="AH8784" s="359"/>
    </row>
    <row r="8785" spans="28:34" x14ac:dyDescent="0.2">
      <c r="AB8785" s="359"/>
      <c r="AC8785" s="359"/>
      <c r="AD8785" s="359"/>
      <c r="AE8785" s="359"/>
      <c r="AF8785" s="359"/>
      <c r="AG8785" s="359"/>
      <c r="AH8785" s="359"/>
    </row>
    <row r="8786" spans="28:34" x14ac:dyDescent="0.2">
      <c r="AB8786" s="359"/>
      <c r="AC8786" s="359"/>
      <c r="AD8786" s="359"/>
      <c r="AE8786" s="359"/>
      <c r="AF8786" s="359"/>
      <c r="AG8786" s="359"/>
      <c r="AH8786" s="359"/>
    </row>
    <row r="8787" spans="28:34" x14ac:dyDescent="0.2">
      <c r="AB8787" s="359"/>
      <c r="AC8787" s="359"/>
      <c r="AD8787" s="359"/>
      <c r="AE8787" s="359"/>
      <c r="AF8787" s="359"/>
      <c r="AG8787" s="359"/>
      <c r="AH8787" s="359"/>
    </row>
    <row r="8788" spans="28:34" x14ac:dyDescent="0.2">
      <c r="AB8788" s="359"/>
      <c r="AC8788" s="359"/>
      <c r="AD8788" s="359"/>
      <c r="AE8788" s="359"/>
      <c r="AF8788" s="359"/>
      <c r="AG8788" s="359"/>
      <c r="AH8788" s="359"/>
    </row>
    <row r="8789" spans="28:34" x14ac:dyDescent="0.2">
      <c r="AB8789" s="359"/>
      <c r="AC8789" s="359"/>
      <c r="AD8789" s="359"/>
      <c r="AE8789" s="359"/>
      <c r="AF8789" s="359"/>
      <c r="AG8789" s="359"/>
      <c r="AH8789" s="359"/>
    </row>
    <row r="8790" spans="28:34" x14ac:dyDescent="0.2">
      <c r="AB8790" s="359"/>
      <c r="AC8790" s="359"/>
      <c r="AD8790" s="359"/>
      <c r="AE8790" s="359"/>
      <c r="AF8790" s="359"/>
      <c r="AG8790" s="359"/>
      <c r="AH8790" s="359"/>
    </row>
    <row r="8791" spans="28:34" x14ac:dyDescent="0.2">
      <c r="AB8791" s="359"/>
      <c r="AC8791" s="359"/>
      <c r="AD8791" s="359"/>
      <c r="AE8791" s="359"/>
      <c r="AF8791" s="359"/>
      <c r="AG8791" s="359"/>
      <c r="AH8791" s="359"/>
    </row>
    <row r="8792" spans="28:34" x14ac:dyDescent="0.2">
      <c r="AB8792" s="359"/>
      <c r="AC8792" s="359"/>
      <c r="AD8792" s="359"/>
      <c r="AE8792" s="359"/>
      <c r="AF8792" s="359"/>
      <c r="AG8792" s="359"/>
      <c r="AH8792" s="359"/>
    </row>
    <row r="8793" spans="28:34" x14ac:dyDescent="0.2">
      <c r="AB8793" s="359"/>
      <c r="AC8793" s="359"/>
      <c r="AD8793" s="359"/>
      <c r="AE8793" s="359"/>
      <c r="AF8793" s="359"/>
      <c r="AG8793" s="359"/>
      <c r="AH8793" s="359"/>
    </row>
    <row r="8794" spans="28:34" x14ac:dyDescent="0.2">
      <c r="AB8794" s="359"/>
      <c r="AC8794" s="359"/>
      <c r="AD8794" s="359"/>
      <c r="AE8794" s="359"/>
      <c r="AF8794" s="359"/>
      <c r="AG8794" s="359"/>
      <c r="AH8794" s="359"/>
    </row>
    <row r="8795" spans="28:34" x14ac:dyDescent="0.2">
      <c r="AB8795" s="359"/>
      <c r="AC8795" s="359"/>
      <c r="AD8795" s="359"/>
      <c r="AE8795" s="359"/>
      <c r="AF8795" s="359"/>
      <c r="AG8795" s="359"/>
      <c r="AH8795" s="359"/>
    </row>
    <row r="8796" spans="28:34" x14ac:dyDescent="0.2">
      <c r="AB8796" s="359"/>
      <c r="AC8796" s="359"/>
      <c r="AD8796" s="359"/>
      <c r="AE8796" s="359"/>
      <c r="AF8796" s="359"/>
      <c r="AG8796" s="359"/>
      <c r="AH8796" s="359"/>
    </row>
    <row r="8797" spans="28:34" x14ac:dyDescent="0.2">
      <c r="AB8797" s="359"/>
      <c r="AC8797" s="359"/>
      <c r="AD8797" s="359"/>
      <c r="AE8797" s="359"/>
      <c r="AF8797" s="359"/>
      <c r="AG8797" s="359"/>
      <c r="AH8797" s="359"/>
    </row>
    <row r="8798" spans="28:34" x14ac:dyDescent="0.2">
      <c r="AB8798" s="359"/>
      <c r="AC8798" s="359"/>
      <c r="AD8798" s="359"/>
      <c r="AE8798" s="359"/>
      <c r="AF8798" s="359"/>
      <c r="AG8798" s="359"/>
      <c r="AH8798" s="359"/>
    </row>
    <row r="8799" spans="28:34" x14ac:dyDescent="0.2">
      <c r="AB8799" s="359"/>
      <c r="AC8799" s="359"/>
      <c r="AD8799" s="359"/>
      <c r="AE8799" s="359"/>
      <c r="AF8799" s="359"/>
      <c r="AG8799" s="359"/>
      <c r="AH8799" s="359"/>
    </row>
    <row r="8800" spans="28:34" x14ac:dyDescent="0.2">
      <c r="AB8800" s="359"/>
      <c r="AC8800" s="359"/>
      <c r="AD8800" s="359"/>
      <c r="AE8800" s="359"/>
      <c r="AF8800" s="359"/>
      <c r="AG8800" s="359"/>
      <c r="AH8800" s="359"/>
    </row>
    <row r="8801" spans="28:34" x14ac:dyDescent="0.2">
      <c r="AB8801" s="359"/>
      <c r="AC8801" s="359"/>
      <c r="AD8801" s="359"/>
      <c r="AE8801" s="359"/>
      <c r="AF8801" s="359"/>
      <c r="AG8801" s="359"/>
      <c r="AH8801" s="359"/>
    </row>
    <row r="8802" spans="28:34" x14ac:dyDescent="0.2">
      <c r="AB8802" s="359"/>
      <c r="AC8802" s="359"/>
      <c r="AD8802" s="359"/>
      <c r="AE8802" s="359"/>
      <c r="AF8802" s="359"/>
      <c r="AG8802" s="359"/>
      <c r="AH8802" s="359"/>
    </row>
    <row r="8803" spans="28:34" x14ac:dyDescent="0.2">
      <c r="AB8803" s="359"/>
      <c r="AC8803" s="359"/>
      <c r="AD8803" s="359"/>
      <c r="AE8803" s="359"/>
      <c r="AF8803" s="359"/>
      <c r="AG8803" s="359"/>
      <c r="AH8803" s="359"/>
    </row>
    <row r="8804" spans="28:34" x14ac:dyDescent="0.2">
      <c r="AB8804" s="359"/>
      <c r="AC8804" s="359"/>
      <c r="AD8804" s="359"/>
      <c r="AE8804" s="359"/>
      <c r="AF8804" s="359"/>
      <c r="AG8804" s="359"/>
      <c r="AH8804" s="359"/>
    </row>
    <row r="8805" spans="28:34" x14ac:dyDescent="0.2">
      <c r="AB8805" s="359"/>
      <c r="AC8805" s="359"/>
      <c r="AD8805" s="359"/>
      <c r="AE8805" s="359"/>
      <c r="AF8805" s="359"/>
      <c r="AG8805" s="359"/>
      <c r="AH8805" s="359"/>
    </row>
    <row r="8806" spans="28:34" x14ac:dyDescent="0.2">
      <c r="AB8806" s="359"/>
      <c r="AC8806" s="359"/>
      <c r="AD8806" s="359"/>
      <c r="AE8806" s="359"/>
      <c r="AF8806" s="359"/>
      <c r="AG8806" s="359"/>
      <c r="AH8806" s="359"/>
    </row>
    <row r="8807" spans="28:34" x14ac:dyDescent="0.2">
      <c r="AB8807" s="359"/>
      <c r="AC8807" s="359"/>
      <c r="AD8807" s="359"/>
      <c r="AE8807" s="359"/>
      <c r="AF8807" s="359"/>
      <c r="AG8807" s="359"/>
      <c r="AH8807" s="359"/>
    </row>
    <row r="8808" spans="28:34" x14ac:dyDescent="0.2">
      <c r="AB8808" s="359"/>
      <c r="AC8808" s="359"/>
      <c r="AD8808" s="359"/>
      <c r="AE8808" s="359"/>
      <c r="AF8808" s="359"/>
      <c r="AG8808" s="359"/>
      <c r="AH8808" s="359"/>
    </row>
    <row r="8809" spans="28:34" x14ac:dyDescent="0.2">
      <c r="AB8809" s="359"/>
      <c r="AC8809" s="359"/>
      <c r="AD8809" s="359"/>
      <c r="AE8809" s="359"/>
      <c r="AF8809" s="359"/>
      <c r="AG8809" s="359"/>
      <c r="AH8809" s="359"/>
    </row>
    <row r="8810" spans="28:34" x14ac:dyDescent="0.2">
      <c r="AB8810" s="359"/>
      <c r="AC8810" s="359"/>
      <c r="AD8810" s="359"/>
      <c r="AE8810" s="359"/>
      <c r="AF8810" s="359"/>
      <c r="AG8810" s="359"/>
      <c r="AH8810" s="359"/>
    </row>
    <row r="8811" spans="28:34" x14ac:dyDescent="0.2">
      <c r="AB8811" s="359"/>
      <c r="AC8811" s="359"/>
      <c r="AD8811" s="359"/>
      <c r="AE8811" s="359"/>
      <c r="AF8811" s="359"/>
      <c r="AG8811" s="359"/>
      <c r="AH8811" s="359"/>
    </row>
    <row r="8812" spans="28:34" x14ac:dyDescent="0.2">
      <c r="AB8812" s="359"/>
      <c r="AC8812" s="359"/>
      <c r="AD8812" s="359"/>
      <c r="AE8812" s="359"/>
      <c r="AF8812" s="359"/>
      <c r="AG8812" s="359"/>
      <c r="AH8812" s="359"/>
    </row>
    <row r="8813" spans="28:34" x14ac:dyDescent="0.2">
      <c r="AB8813" s="359"/>
      <c r="AC8813" s="359"/>
      <c r="AD8813" s="359"/>
      <c r="AE8813" s="359"/>
      <c r="AF8813" s="359"/>
      <c r="AG8813" s="359"/>
      <c r="AH8813" s="359"/>
    </row>
    <row r="8814" spans="28:34" x14ac:dyDescent="0.2">
      <c r="AB8814" s="359"/>
      <c r="AC8814" s="359"/>
      <c r="AD8814" s="359"/>
      <c r="AE8814" s="359"/>
      <c r="AF8814" s="359"/>
      <c r="AG8814" s="359"/>
      <c r="AH8814" s="359"/>
    </row>
    <row r="8815" spans="28:34" x14ac:dyDescent="0.2">
      <c r="AB8815" s="359"/>
      <c r="AC8815" s="359"/>
      <c r="AD8815" s="359"/>
      <c r="AE8815" s="359"/>
      <c r="AF8815" s="359"/>
      <c r="AG8815" s="359"/>
      <c r="AH8815" s="359"/>
    </row>
    <row r="8816" spans="28:34" x14ac:dyDescent="0.2">
      <c r="AB8816" s="359"/>
      <c r="AC8816" s="359"/>
      <c r="AD8816" s="359"/>
      <c r="AE8816" s="359"/>
      <c r="AF8816" s="359"/>
      <c r="AG8816" s="359"/>
      <c r="AH8816" s="359"/>
    </row>
    <row r="8817" spans="28:34" x14ac:dyDescent="0.2">
      <c r="AB8817" s="359"/>
      <c r="AC8817" s="359"/>
      <c r="AD8817" s="359"/>
      <c r="AE8817" s="359"/>
      <c r="AF8817" s="359"/>
      <c r="AG8817" s="359"/>
      <c r="AH8817" s="359"/>
    </row>
    <row r="8818" spans="28:34" x14ac:dyDescent="0.2">
      <c r="AB8818" s="359"/>
      <c r="AC8818" s="359"/>
      <c r="AD8818" s="359"/>
      <c r="AE8818" s="359"/>
      <c r="AF8818" s="359"/>
      <c r="AG8818" s="359"/>
      <c r="AH8818" s="359"/>
    </row>
    <row r="8819" spans="28:34" x14ac:dyDescent="0.2">
      <c r="AB8819" s="359"/>
      <c r="AC8819" s="359"/>
      <c r="AD8819" s="359"/>
      <c r="AE8819" s="359"/>
      <c r="AF8819" s="359"/>
      <c r="AG8819" s="359"/>
      <c r="AH8819" s="359"/>
    </row>
    <row r="8820" spans="28:34" x14ac:dyDescent="0.2">
      <c r="AB8820" s="359"/>
      <c r="AC8820" s="359"/>
      <c r="AD8820" s="359"/>
      <c r="AE8820" s="359"/>
      <c r="AF8820" s="359"/>
      <c r="AG8820" s="359"/>
      <c r="AH8820" s="359"/>
    </row>
    <row r="8821" spans="28:34" x14ac:dyDescent="0.2">
      <c r="AB8821" s="359"/>
      <c r="AC8821" s="359"/>
      <c r="AD8821" s="359"/>
      <c r="AE8821" s="359"/>
      <c r="AF8821" s="359"/>
      <c r="AG8821" s="359"/>
      <c r="AH8821" s="359"/>
    </row>
    <row r="8822" spans="28:34" x14ac:dyDescent="0.2">
      <c r="AB8822" s="359"/>
      <c r="AC8822" s="359"/>
      <c r="AD8822" s="359"/>
      <c r="AE8822" s="359"/>
      <c r="AF8822" s="359"/>
      <c r="AG8822" s="359"/>
      <c r="AH8822" s="359"/>
    </row>
    <row r="8823" spans="28:34" x14ac:dyDescent="0.2">
      <c r="AB8823" s="359"/>
      <c r="AC8823" s="359"/>
      <c r="AD8823" s="359"/>
      <c r="AE8823" s="359"/>
      <c r="AF8823" s="359"/>
      <c r="AG8823" s="359"/>
      <c r="AH8823" s="359"/>
    </row>
    <row r="8824" spans="28:34" x14ac:dyDescent="0.2">
      <c r="AB8824" s="359"/>
      <c r="AC8824" s="359"/>
      <c r="AD8824" s="359"/>
      <c r="AE8824" s="359"/>
      <c r="AF8824" s="359"/>
      <c r="AG8824" s="359"/>
      <c r="AH8824" s="359"/>
    </row>
    <row r="8825" spans="28:34" x14ac:dyDescent="0.2">
      <c r="AB8825" s="359"/>
      <c r="AC8825" s="359"/>
      <c r="AD8825" s="359"/>
      <c r="AE8825" s="359"/>
      <c r="AF8825" s="359"/>
      <c r="AG8825" s="359"/>
      <c r="AH8825" s="359"/>
    </row>
    <row r="8826" spans="28:34" x14ac:dyDescent="0.2">
      <c r="AB8826" s="359"/>
      <c r="AC8826" s="359"/>
      <c r="AD8826" s="359"/>
      <c r="AE8826" s="359"/>
      <c r="AF8826" s="359"/>
      <c r="AG8826" s="359"/>
      <c r="AH8826" s="359"/>
    </row>
    <row r="8827" spans="28:34" x14ac:dyDescent="0.2">
      <c r="AB8827" s="359"/>
      <c r="AC8827" s="359"/>
      <c r="AD8827" s="359"/>
      <c r="AE8827" s="359"/>
      <c r="AF8827" s="359"/>
      <c r="AG8827" s="359"/>
      <c r="AH8827" s="359"/>
    </row>
    <row r="8828" spans="28:34" x14ac:dyDescent="0.2">
      <c r="AB8828" s="359"/>
      <c r="AC8828" s="359"/>
      <c r="AD8828" s="359"/>
      <c r="AE8828" s="359"/>
      <c r="AF8828" s="359"/>
      <c r="AG8828" s="359"/>
      <c r="AH8828" s="359"/>
    </row>
    <row r="8829" spans="28:34" x14ac:dyDescent="0.2">
      <c r="AB8829" s="359"/>
      <c r="AC8829" s="359"/>
      <c r="AD8829" s="359"/>
      <c r="AE8829" s="359"/>
      <c r="AF8829" s="359"/>
      <c r="AG8829" s="359"/>
      <c r="AH8829" s="359"/>
    </row>
    <row r="8830" spans="28:34" x14ac:dyDescent="0.2">
      <c r="AB8830" s="359"/>
      <c r="AC8830" s="359"/>
      <c r="AD8830" s="359"/>
      <c r="AE8830" s="359"/>
      <c r="AF8830" s="359"/>
      <c r="AG8830" s="359"/>
      <c r="AH8830" s="359"/>
    </row>
    <row r="8831" spans="28:34" x14ac:dyDescent="0.2">
      <c r="AB8831" s="359"/>
      <c r="AC8831" s="359"/>
      <c r="AD8831" s="359"/>
      <c r="AE8831" s="359"/>
      <c r="AF8831" s="359"/>
      <c r="AG8831" s="359"/>
      <c r="AH8831" s="359"/>
    </row>
    <row r="8832" spans="28:34" x14ac:dyDescent="0.2">
      <c r="AB8832" s="359"/>
      <c r="AC8832" s="359"/>
      <c r="AD8832" s="359"/>
      <c r="AE8832" s="359"/>
      <c r="AF8832" s="359"/>
      <c r="AG8832" s="359"/>
      <c r="AH8832" s="359"/>
    </row>
    <row r="8833" spans="28:34" x14ac:dyDescent="0.2">
      <c r="AB8833" s="359"/>
      <c r="AC8833" s="359"/>
      <c r="AD8833" s="359"/>
      <c r="AE8833" s="359"/>
      <c r="AF8833" s="359"/>
      <c r="AG8833" s="359"/>
      <c r="AH8833" s="359"/>
    </row>
    <row r="8834" spans="28:34" x14ac:dyDescent="0.2">
      <c r="AB8834" s="359"/>
      <c r="AC8834" s="359"/>
      <c r="AD8834" s="359"/>
      <c r="AE8834" s="359"/>
      <c r="AF8834" s="359"/>
      <c r="AG8834" s="359"/>
      <c r="AH8834" s="359"/>
    </row>
    <row r="8835" spans="28:34" x14ac:dyDescent="0.2">
      <c r="AB8835" s="359"/>
      <c r="AC8835" s="359"/>
      <c r="AD8835" s="359"/>
      <c r="AE8835" s="359"/>
      <c r="AF8835" s="359"/>
      <c r="AG8835" s="359"/>
      <c r="AH8835" s="359"/>
    </row>
    <row r="8836" spans="28:34" x14ac:dyDescent="0.2">
      <c r="AB8836" s="359"/>
      <c r="AC8836" s="359"/>
      <c r="AD8836" s="359"/>
      <c r="AE8836" s="359"/>
      <c r="AF8836" s="359"/>
      <c r="AG8836" s="359"/>
      <c r="AH8836" s="359"/>
    </row>
    <row r="8837" spans="28:34" x14ac:dyDescent="0.2">
      <c r="AB8837" s="359"/>
      <c r="AC8837" s="359"/>
      <c r="AD8837" s="359"/>
      <c r="AE8837" s="359"/>
      <c r="AF8837" s="359"/>
      <c r="AG8837" s="359"/>
      <c r="AH8837" s="359"/>
    </row>
    <row r="8838" spans="28:34" x14ac:dyDescent="0.2">
      <c r="AB8838" s="359"/>
      <c r="AC8838" s="359"/>
      <c r="AD8838" s="359"/>
      <c r="AE8838" s="359"/>
      <c r="AF8838" s="359"/>
      <c r="AG8838" s="359"/>
      <c r="AH8838" s="359"/>
    </row>
    <row r="8839" spans="28:34" x14ac:dyDescent="0.2">
      <c r="AB8839" s="359"/>
      <c r="AC8839" s="359"/>
      <c r="AD8839" s="359"/>
      <c r="AE8839" s="359"/>
      <c r="AF8839" s="359"/>
      <c r="AG8839" s="359"/>
      <c r="AH8839" s="359"/>
    </row>
    <row r="8840" spans="28:34" x14ac:dyDescent="0.2">
      <c r="AB8840" s="359"/>
      <c r="AC8840" s="359"/>
      <c r="AD8840" s="359"/>
      <c r="AE8840" s="359"/>
      <c r="AF8840" s="359"/>
      <c r="AG8840" s="359"/>
      <c r="AH8840" s="359"/>
    </row>
    <row r="8841" spans="28:34" x14ac:dyDescent="0.2">
      <c r="AB8841" s="359"/>
      <c r="AC8841" s="359"/>
      <c r="AD8841" s="359"/>
      <c r="AE8841" s="359"/>
      <c r="AF8841" s="359"/>
      <c r="AG8841" s="359"/>
      <c r="AH8841" s="359"/>
    </row>
    <row r="8842" spans="28:34" x14ac:dyDescent="0.2">
      <c r="AB8842" s="359"/>
      <c r="AC8842" s="359"/>
      <c r="AD8842" s="359"/>
      <c r="AE8842" s="359"/>
      <c r="AF8842" s="359"/>
      <c r="AG8842" s="359"/>
      <c r="AH8842" s="359"/>
    </row>
    <row r="8843" spans="28:34" x14ac:dyDescent="0.2">
      <c r="AB8843" s="359"/>
      <c r="AC8843" s="359"/>
      <c r="AD8843" s="359"/>
      <c r="AE8843" s="359"/>
      <c r="AF8843" s="359"/>
      <c r="AG8843" s="359"/>
      <c r="AH8843" s="359"/>
    </row>
    <row r="8844" spans="28:34" x14ac:dyDescent="0.2">
      <c r="AB8844" s="359"/>
      <c r="AC8844" s="359"/>
      <c r="AD8844" s="359"/>
      <c r="AE8844" s="359"/>
      <c r="AF8844" s="359"/>
      <c r="AG8844" s="359"/>
      <c r="AH8844" s="359"/>
    </row>
    <row r="8845" spans="28:34" x14ac:dyDescent="0.2">
      <c r="AB8845" s="359"/>
      <c r="AC8845" s="359"/>
      <c r="AD8845" s="359"/>
      <c r="AE8845" s="359"/>
      <c r="AF8845" s="359"/>
      <c r="AG8845" s="359"/>
      <c r="AH8845" s="359"/>
    </row>
    <row r="8846" spans="28:34" x14ac:dyDescent="0.2">
      <c r="AB8846" s="359"/>
      <c r="AC8846" s="359"/>
      <c r="AD8846" s="359"/>
      <c r="AE8846" s="359"/>
      <c r="AF8846" s="359"/>
      <c r="AG8846" s="359"/>
      <c r="AH8846" s="359"/>
    </row>
    <row r="8847" spans="28:34" x14ac:dyDescent="0.2">
      <c r="AB8847" s="359"/>
      <c r="AC8847" s="359"/>
      <c r="AD8847" s="359"/>
      <c r="AE8847" s="359"/>
      <c r="AF8847" s="359"/>
      <c r="AG8847" s="359"/>
      <c r="AH8847" s="359"/>
    </row>
    <row r="8848" spans="28:34" x14ac:dyDescent="0.2">
      <c r="AB8848" s="359"/>
      <c r="AC8848" s="359"/>
      <c r="AD8848" s="359"/>
      <c r="AE8848" s="359"/>
      <c r="AF8848" s="359"/>
      <c r="AG8848" s="359"/>
      <c r="AH8848" s="359"/>
    </row>
    <row r="8849" spans="28:34" x14ac:dyDescent="0.2">
      <c r="AB8849" s="359"/>
      <c r="AC8849" s="359"/>
      <c r="AD8849" s="359"/>
      <c r="AE8849" s="359"/>
      <c r="AF8849" s="359"/>
      <c r="AG8849" s="359"/>
      <c r="AH8849" s="359"/>
    </row>
    <row r="8850" spans="28:34" x14ac:dyDescent="0.2">
      <c r="AB8850" s="359"/>
      <c r="AC8850" s="359"/>
      <c r="AD8850" s="359"/>
      <c r="AE8850" s="359"/>
      <c r="AF8850" s="359"/>
      <c r="AG8850" s="359"/>
      <c r="AH8850" s="359"/>
    </row>
    <row r="8851" spans="28:34" x14ac:dyDescent="0.2">
      <c r="AB8851" s="359"/>
      <c r="AC8851" s="359"/>
      <c r="AD8851" s="359"/>
      <c r="AE8851" s="359"/>
      <c r="AF8851" s="359"/>
      <c r="AG8851" s="359"/>
      <c r="AH8851" s="359"/>
    </row>
    <row r="8852" spans="28:34" x14ac:dyDescent="0.2">
      <c r="AB8852" s="359"/>
      <c r="AC8852" s="359"/>
      <c r="AD8852" s="359"/>
      <c r="AE8852" s="359"/>
      <c r="AF8852" s="359"/>
      <c r="AG8852" s="359"/>
      <c r="AH8852" s="359"/>
    </row>
    <row r="8853" spans="28:34" x14ac:dyDescent="0.2">
      <c r="AB8853" s="359"/>
      <c r="AC8853" s="359"/>
      <c r="AD8853" s="359"/>
      <c r="AE8853" s="359"/>
      <c r="AF8853" s="359"/>
      <c r="AG8853" s="359"/>
      <c r="AH8853" s="359"/>
    </row>
    <row r="8854" spans="28:34" x14ac:dyDescent="0.2">
      <c r="AB8854" s="359"/>
      <c r="AC8854" s="359"/>
      <c r="AD8854" s="359"/>
      <c r="AE8854" s="359"/>
      <c r="AF8854" s="359"/>
      <c r="AG8854" s="359"/>
      <c r="AH8854" s="359"/>
    </row>
    <row r="8855" spans="28:34" x14ac:dyDescent="0.2">
      <c r="AB8855" s="359"/>
      <c r="AC8855" s="359"/>
      <c r="AD8855" s="359"/>
      <c r="AE8855" s="359"/>
      <c r="AF8855" s="359"/>
      <c r="AG8855" s="359"/>
      <c r="AH8855" s="359"/>
    </row>
    <row r="8856" spans="28:34" x14ac:dyDescent="0.2">
      <c r="AB8856" s="359"/>
      <c r="AC8856" s="359"/>
      <c r="AD8856" s="359"/>
      <c r="AE8856" s="359"/>
      <c r="AF8856" s="359"/>
      <c r="AG8856" s="359"/>
      <c r="AH8856" s="359"/>
    </row>
    <row r="8857" spans="28:34" x14ac:dyDescent="0.2">
      <c r="AB8857" s="359"/>
      <c r="AC8857" s="359"/>
      <c r="AD8857" s="359"/>
      <c r="AE8857" s="359"/>
      <c r="AF8857" s="359"/>
      <c r="AG8857" s="359"/>
      <c r="AH8857" s="359"/>
    </row>
    <row r="8858" spans="28:34" x14ac:dyDescent="0.2">
      <c r="AB8858" s="359"/>
      <c r="AC8858" s="359"/>
      <c r="AD8858" s="359"/>
      <c r="AE8858" s="359"/>
      <c r="AF8858" s="359"/>
      <c r="AG8858" s="359"/>
      <c r="AH8858" s="359"/>
    </row>
    <row r="8859" spans="28:34" x14ac:dyDescent="0.2">
      <c r="AB8859" s="359"/>
      <c r="AC8859" s="359"/>
      <c r="AD8859" s="359"/>
      <c r="AE8859" s="359"/>
      <c r="AF8859" s="359"/>
      <c r="AG8859" s="359"/>
      <c r="AH8859" s="359"/>
    </row>
    <row r="8860" spans="28:34" x14ac:dyDescent="0.2">
      <c r="AB8860" s="359"/>
      <c r="AC8860" s="359"/>
      <c r="AD8860" s="359"/>
      <c r="AE8860" s="359"/>
      <c r="AF8860" s="359"/>
      <c r="AG8860" s="359"/>
      <c r="AH8860" s="359"/>
    </row>
    <row r="8861" spans="28:34" x14ac:dyDescent="0.2">
      <c r="AB8861" s="359"/>
      <c r="AC8861" s="359"/>
      <c r="AD8861" s="359"/>
      <c r="AE8861" s="359"/>
      <c r="AF8861" s="359"/>
      <c r="AG8861" s="359"/>
      <c r="AH8861" s="359"/>
    </row>
    <row r="8862" spans="28:34" x14ac:dyDescent="0.2">
      <c r="AB8862" s="359"/>
      <c r="AC8862" s="359"/>
      <c r="AD8862" s="359"/>
      <c r="AE8862" s="359"/>
      <c r="AF8862" s="359"/>
      <c r="AG8862" s="359"/>
      <c r="AH8862" s="359"/>
    </row>
    <row r="8863" spans="28:34" x14ac:dyDescent="0.2">
      <c r="AB8863" s="359"/>
      <c r="AC8863" s="359"/>
      <c r="AD8863" s="359"/>
      <c r="AE8863" s="359"/>
      <c r="AF8863" s="359"/>
      <c r="AG8863" s="359"/>
      <c r="AH8863" s="359"/>
    </row>
    <row r="8864" spans="28:34" x14ac:dyDescent="0.2">
      <c r="AB8864" s="359"/>
      <c r="AC8864" s="359"/>
      <c r="AD8864" s="359"/>
      <c r="AE8864" s="359"/>
      <c r="AF8864" s="359"/>
      <c r="AG8864" s="359"/>
      <c r="AH8864" s="359"/>
    </row>
    <row r="8865" spans="28:34" x14ac:dyDescent="0.2">
      <c r="AB8865" s="359"/>
      <c r="AC8865" s="359"/>
      <c r="AD8865" s="359"/>
      <c r="AE8865" s="359"/>
      <c r="AF8865" s="359"/>
      <c r="AG8865" s="359"/>
      <c r="AH8865" s="359"/>
    </row>
    <row r="8866" spans="28:34" x14ac:dyDescent="0.2">
      <c r="AB8866" s="359"/>
      <c r="AC8866" s="359"/>
      <c r="AD8866" s="359"/>
      <c r="AE8866" s="359"/>
      <c r="AF8866" s="359"/>
      <c r="AG8866" s="359"/>
      <c r="AH8866" s="359"/>
    </row>
    <row r="8867" spans="28:34" x14ac:dyDescent="0.2">
      <c r="AB8867" s="359"/>
      <c r="AC8867" s="359"/>
      <c r="AD8867" s="359"/>
      <c r="AE8867" s="359"/>
      <c r="AF8867" s="359"/>
      <c r="AG8867" s="359"/>
      <c r="AH8867" s="359"/>
    </row>
    <row r="8868" spans="28:34" x14ac:dyDescent="0.2">
      <c r="AB8868" s="359"/>
      <c r="AC8868" s="359"/>
      <c r="AD8868" s="359"/>
      <c r="AE8868" s="359"/>
      <c r="AF8868" s="359"/>
      <c r="AG8868" s="359"/>
      <c r="AH8868" s="359"/>
    </row>
    <row r="8869" spans="28:34" x14ac:dyDescent="0.2">
      <c r="AB8869" s="359"/>
      <c r="AC8869" s="359"/>
      <c r="AD8869" s="359"/>
      <c r="AE8869" s="359"/>
      <c r="AF8869" s="359"/>
      <c r="AG8869" s="359"/>
      <c r="AH8869" s="359"/>
    </row>
    <row r="8870" spans="28:34" x14ac:dyDescent="0.2">
      <c r="AB8870" s="359"/>
      <c r="AC8870" s="359"/>
      <c r="AD8870" s="359"/>
      <c r="AE8870" s="359"/>
      <c r="AF8870" s="359"/>
      <c r="AG8870" s="359"/>
      <c r="AH8870" s="359"/>
    </row>
    <row r="8871" spans="28:34" x14ac:dyDescent="0.2">
      <c r="AB8871" s="359"/>
      <c r="AC8871" s="359"/>
      <c r="AD8871" s="359"/>
      <c r="AE8871" s="359"/>
      <c r="AF8871" s="359"/>
      <c r="AG8871" s="359"/>
      <c r="AH8871" s="359"/>
    </row>
    <row r="8872" spans="28:34" x14ac:dyDescent="0.2">
      <c r="AB8872" s="359"/>
      <c r="AC8872" s="359"/>
      <c r="AD8872" s="359"/>
      <c r="AE8872" s="359"/>
      <c r="AF8872" s="359"/>
      <c r="AG8872" s="359"/>
      <c r="AH8872" s="359"/>
    </row>
    <row r="8873" spans="28:34" x14ac:dyDescent="0.2">
      <c r="AB8873" s="359"/>
      <c r="AC8873" s="359"/>
      <c r="AD8873" s="359"/>
      <c r="AE8873" s="359"/>
      <c r="AF8873" s="359"/>
      <c r="AG8873" s="359"/>
      <c r="AH8873" s="359"/>
    </row>
    <row r="8874" spans="28:34" x14ac:dyDescent="0.2">
      <c r="AB8874" s="359"/>
      <c r="AC8874" s="359"/>
      <c r="AD8874" s="359"/>
      <c r="AE8874" s="359"/>
      <c r="AF8874" s="359"/>
      <c r="AG8874" s="359"/>
      <c r="AH8874" s="359"/>
    </row>
    <row r="8875" spans="28:34" x14ac:dyDescent="0.2">
      <c r="AB8875" s="359"/>
      <c r="AC8875" s="359"/>
      <c r="AD8875" s="359"/>
      <c r="AE8875" s="359"/>
      <c r="AF8875" s="359"/>
      <c r="AG8875" s="359"/>
      <c r="AH8875" s="359"/>
    </row>
    <row r="8876" spans="28:34" x14ac:dyDescent="0.2">
      <c r="AB8876" s="359"/>
      <c r="AC8876" s="359"/>
      <c r="AD8876" s="359"/>
      <c r="AE8876" s="359"/>
      <c r="AF8876" s="359"/>
      <c r="AG8876" s="359"/>
      <c r="AH8876" s="359"/>
    </row>
    <row r="8877" spans="28:34" x14ac:dyDescent="0.2">
      <c r="AB8877" s="359"/>
      <c r="AC8877" s="359"/>
      <c r="AD8877" s="359"/>
      <c r="AE8877" s="359"/>
      <c r="AF8877" s="359"/>
      <c r="AG8877" s="359"/>
      <c r="AH8877" s="359"/>
    </row>
    <row r="8878" spans="28:34" x14ac:dyDescent="0.2">
      <c r="AB8878" s="359"/>
      <c r="AC8878" s="359"/>
      <c r="AD8878" s="359"/>
      <c r="AE8878" s="359"/>
      <c r="AF8878" s="359"/>
      <c r="AG8878" s="359"/>
      <c r="AH8878" s="359"/>
    </row>
    <row r="8879" spans="28:34" x14ac:dyDescent="0.2">
      <c r="AB8879" s="359"/>
      <c r="AC8879" s="359"/>
      <c r="AD8879" s="359"/>
      <c r="AE8879" s="359"/>
      <c r="AF8879" s="359"/>
      <c r="AG8879" s="359"/>
      <c r="AH8879" s="359"/>
    </row>
    <row r="8880" spans="28:34" x14ac:dyDescent="0.2">
      <c r="AB8880" s="359"/>
      <c r="AC8880" s="359"/>
      <c r="AD8880" s="359"/>
      <c r="AE8880" s="359"/>
      <c r="AF8880" s="359"/>
      <c r="AG8880" s="359"/>
      <c r="AH8880" s="359"/>
    </row>
    <row r="8881" spans="28:34" x14ac:dyDescent="0.2">
      <c r="AB8881" s="359"/>
      <c r="AC8881" s="359"/>
      <c r="AD8881" s="359"/>
      <c r="AE8881" s="359"/>
      <c r="AF8881" s="359"/>
      <c r="AG8881" s="359"/>
      <c r="AH8881" s="359"/>
    </row>
    <row r="8882" spans="28:34" x14ac:dyDescent="0.2">
      <c r="AB8882" s="359"/>
      <c r="AC8882" s="359"/>
      <c r="AD8882" s="359"/>
      <c r="AE8882" s="359"/>
      <c r="AF8882" s="359"/>
      <c r="AG8882" s="359"/>
      <c r="AH8882" s="359"/>
    </row>
    <row r="8883" spans="28:34" x14ac:dyDescent="0.2">
      <c r="AB8883" s="359"/>
      <c r="AC8883" s="359"/>
      <c r="AD8883" s="359"/>
      <c r="AE8883" s="359"/>
      <c r="AF8883" s="359"/>
      <c r="AG8883" s="359"/>
      <c r="AH8883" s="359"/>
    </row>
    <row r="8884" spans="28:34" x14ac:dyDescent="0.2">
      <c r="AB8884" s="359"/>
      <c r="AC8884" s="359"/>
      <c r="AD8884" s="359"/>
      <c r="AE8884" s="359"/>
      <c r="AF8884" s="359"/>
      <c r="AG8884" s="359"/>
      <c r="AH8884" s="359"/>
    </row>
    <row r="8885" spans="28:34" x14ac:dyDescent="0.2">
      <c r="AB8885" s="359"/>
      <c r="AC8885" s="359"/>
      <c r="AD8885" s="359"/>
      <c r="AE8885" s="359"/>
      <c r="AF8885" s="359"/>
      <c r="AG8885" s="359"/>
      <c r="AH8885" s="359"/>
    </row>
    <row r="8886" spans="28:34" x14ac:dyDescent="0.2">
      <c r="AB8886" s="359"/>
      <c r="AC8886" s="359"/>
      <c r="AD8886" s="359"/>
      <c r="AE8886" s="359"/>
      <c r="AF8886" s="359"/>
      <c r="AG8886" s="359"/>
      <c r="AH8886" s="359"/>
    </row>
    <row r="8887" spans="28:34" x14ac:dyDescent="0.2">
      <c r="AB8887" s="359"/>
      <c r="AC8887" s="359"/>
      <c r="AD8887" s="359"/>
      <c r="AE8887" s="359"/>
      <c r="AF8887" s="359"/>
      <c r="AG8887" s="359"/>
      <c r="AH8887" s="359"/>
    </row>
    <row r="8888" spans="28:34" x14ac:dyDescent="0.2">
      <c r="AB8888" s="359"/>
      <c r="AC8888" s="359"/>
      <c r="AD8888" s="359"/>
      <c r="AE8888" s="359"/>
      <c r="AF8888" s="359"/>
      <c r="AG8888" s="359"/>
      <c r="AH8888" s="359"/>
    </row>
    <row r="8889" spans="28:34" x14ac:dyDescent="0.2">
      <c r="AB8889" s="359"/>
      <c r="AC8889" s="359"/>
      <c r="AD8889" s="359"/>
      <c r="AE8889" s="359"/>
      <c r="AF8889" s="359"/>
      <c r="AG8889" s="359"/>
      <c r="AH8889" s="359"/>
    </row>
    <row r="8890" spans="28:34" x14ac:dyDescent="0.2">
      <c r="AB8890" s="359"/>
      <c r="AC8890" s="359"/>
      <c r="AD8890" s="359"/>
      <c r="AE8890" s="359"/>
      <c r="AF8890" s="359"/>
      <c r="AG8890" s="359"/>
      <c r="AH8890" s="359"/>
    </row>
    <row r="8891" spans="28:34" x14ac:dyDescent="0.2">
      <c r="AB8891" s="359"/>
      <c r="AC8891" s="359"/>
      <c r="AD8891" s="359"/>
      <c r="AE8891" s="359"/>
      <c r="AF8891" s="359"/>
      <c r="AG8891" s="359"/>
      <c r="AH8891" s="359"/>
    </row>
    <row r="8892" spans="28:34" x14ac:dyDescent="0.2">
      <c r="AB8892" s="359"/>
      <c r="AC8892" s="359"/>
      <c r="AD8892" s="359"/>
      <c r="AE8892" s="359"/>
      <c r="AF8892" s="359"/>
      <c r="AG8892" s="359"/>
      <c r="AH8892" s="359"/>
    </row>
    <row r="8893" spans="28:34" x14ac:dyDescent="0.2">
      <c r="AB8893" s="359"/>
      <c r="AC8893" s="359"/>
      <c r="AD8893" s="359"/>
      <c r="AE8893" s="359"/>
      <c r="AF8893" s="359"/>
      <c r="AG8893" s="359"/>
      <c r="AH8893" s="359"/>
    </row>
    <row r="8894" spans="28:34" x14ac:dyDescent="0.2">
      <c r="AB8894" s="359"/>
      <c r="AC8894" s="359"/>
      <c r="AD8894" s="359"/>
      <c r="AE8894" s="359"/>
      <c r="AF8894" s="359"/>
      <c r="AG8894" s="359"/>
      <c r="AH8894" s="359"/>
    </row>
    <row r="8895" spans="28:34" x14ac:dyDescent="0.2">
      <c r="AB8895" s="359"/>
      <c r="AC8895" s="359"/>
      <c r="AD8895" s="359"/>
      <c r="AE8895" s="359"/>
      <c r="AF8895" s="359"/>
      <c r="AG8895" s="359"/>
      <c r="AH8895" s="359"/>
    </row>
    <row r="8896" spans="28:34" x14ac:dyDescent="0.2">
      <c r="AB8896" s="359"/>
      <c r="AC8896" s="359"/>
      <c r="AD8896" s="359"/>
      <c r="AE8896" s="359"/>
      <c r="AF8896" s="359"/>
      <c r="AG8896" s="359"/>
      <c r="AH8896" s="359"/>
    </row>
    <row r="8897" spans="28:34" x14ac:dyDescent="0.2">
      <c r="AB8897" s="359"/>
      <c r="AC8897" s="359"/>
      <c r="AD8897" s="359"/>
      <c r="AE8897" s="359"/>
      <c r="AF8897" s="359"/>
      <c r="AG8897" s="359"/>
      <c r="AH8897" s="359"/>
    </row>
    <row r="8898" spans="28:34" x14ac:dyDescent="0.2">
      <c r="AB8898" s="359"/>
      <c r="AC8898" s="359"/>
      <c r="AD8898" s="359"/>
      <c r="AE8898" s="359"/>
      <c r="AF8898" s="359"/>
      <c r="AG8898" s="359"/>
      <c r="AH8898" s="359"/>
    </row>
    <row r="8899" spans="28:34" x14ac:dyDescent="0.2">
      <c r="AB8899" s="359"/>
      <c r="AC8899" s="359"/>
      <c r="AD8899" s="359"/>
      <c r="AE8899" s="359"/>
      <c r="AF8899" s="359"/>
      <c r="AG8899" s="359"/>
      <c r="AH8899" s="359"/>
    </row>
    <row r="8900" spans="28:34" x14ac:dyDescent="0.2">
      <c r="AB8900" s="359"/>
      <c r="AC8900" s="359"/>
      <c r="AD8900" s="359"/>
      <c r="AE8900" s="359"/>
      <c r="AF8900" s="359"/>
      <c r="AG8900" s="359"/>
      <c r="AH8900" s="359"/>
    </row>
    <row r="8901" spans="28:34" x14ac:dyDescent="0.2">
      <c r="AB8901" s="359"/>
      <c r="AC8901" s="359"/>
      <c r="AD8901" s="359"/>
      <c r="AE8901" s="359"/>
      <c r="AF8901" s="359"/>
      <c r="AG8901" s="359"/>
      <c r="AH8901" s="359"/>
    </row>
    <row r="8902" spans="28:34" x14ac:dyDescent="0.2">
      <c r="AB8902" s="359"/>
      <c r="AC8902" s="359"/>
      <c r="AD8902" s="359"/>
      <c r="AE8902" s="359"/>
      <c r="AF8902" s="359"/>
      <c r="AG8902" s="359"/>
      <c r="AH8902" s="359"/>
    </row>
    <row r="8903" spans="28:34" x14ac:dyDescent="0.2">
      <c r="AB8903" s="359"/>
      <c r="AC8903" s="359"/>
      <c r="AD8903" s="359"/>
      <c r="AE8903" s="359"/>
      <c r="AF8903" s="359"/>
      <c r="AG8903" s="359"/>
      <c r="AH8903" s="359"/>
    </row>
    <row r="8904" spans="28:34" x14ac:dyDescent="0.2">
      <c r="AB8904" s="359"/>
      <c r="AC8904" s="359"/>
      <c r="AD8904" s="359"/>
      <c r="AE8904" s="359"/>
      <c r="AF8904" s="359"/>
      <c r="AG8904" s="359"/>
      <c r="AH8904" s="359"/>
    </row>
    <row r="8905" spans="28:34" x14ac:dyDescent="0.2">
      <c r="AB8905" s="359"/>
      <c r="AC8905" s="359"/>
      <c r="AD8905" s="359"/>
      <c r="AE8905" s="359"/>
      <c r="AF8905" s="359"/>
      <c r="AG8905" s="359"/>
      <c r="AH8905" s="359"/>
    </row>
    <row r="8906" spans="28:34" x14ac:dyDescent="0.2">
      <c r="AB8906" s="359"/>
      <c r="AC8906" s="359"/>
      <c r="AD8906" s="359"/>
      <c r="AE8906" s="359"/>
      <c r="AF8906" s="359"/>
      <c r="AG8906" s="359"/>
      <c r="AH8906" s="359"/>
    </row>
    <row r="8907" spans="28:34" x14ac:dyDescent="0.2">
      <c r="AB8907" s="359"/>
      <c r="AC8907" s="359"/>
      <c r="AD8907" s="359"/>
      <c r="AE8907" s="359"/>
      <c r="AF8907" s="359"/>
      <c r="AG8907" s="359"/>
      <c r="AH8907" s="359"/>
    </row>
    <row r="8908" spans="28:34" x14ac:dyDescent="0.2">
      <c r="AB8908" s="359"/>
      <c r="AC8908" s="359"/>
      <c r="AD8908" s="359"/>
      <c r="AE8908" s="359"/>
      <c r="AF8908" s="359"/>
      <c r="AG8908" s="359"/>
      <c r="AH8908" s="359"/>
    </row>
    <row r="8909" spans="28:34" x14ac:dyDescent="0.2">
      <c r="AB8909" s="359"/>
      <c r="AC8909" s="359"/>
      <c r="AD8909" s="359"/>
      <c r="AE8909" s="359"/>
      <c r="AF8909" s="359"/>
      <c r="AG8909" s="359"/>
      <c r="AH8909" s="359"/>
    </row>
    <row r="8910" spans="28:34" x14ac:dyDescent="0.2">
      <c r="AB8910" s="359"/>
      <c r="AC8910" s="359"/>
      <c r="AD8910" s="359"/>
      <c r="AE8910" s="359"/>
      <c r="AF8910" s="359"/>
      <c r="AG8910" s="359"/>
      <c r="AH8910" s="359"/>
    </row>
    <row r="8911" spans="28:34" x14ac:dyDescent="0.2">
      <c r="AB8911" s="359"/>
      <c r="AC8911" s="359"/>
      <c r="AD8911" s="359"/>
      <c r="AE8911" s="359"/>
      <c r="AF8911" s="359"/>
      <c r="AG8911" s="359"/>
      <c r="AH8911" s="359"/>
    </row>
    <row r="8912" spans="28:34" x14ac:dyDescent="0.2">
      <c r="AB8912" s="359"/>
      <c r="AC8912" s="359"/>
      <c r="AD8912" s="359"/>
      <c r="AE8912" s="359"/>
      <c r="AF8912" s="359"/>
      <c r="AG8912" s="359"/>
      <c r="AH8912" s="359"/>
    </row>
    <row r="8913" spans="28:34" x14ac:dyDescent="0.2">
      <c r="AB8913" s="359"/>
      <c r="AC8913" s="359"/>
      <c r="AD8913" s="359"/>
      <c r="AE8913" s="359"/>
      <c r="AF8913" s="359"/>
      <c r="AG8913" s="359"/>
      <c r="AH8913" s="359"/>
    </row>
    <row r="8914" spans="28:34" x14ac:dyDescent="0.2">
      <c r="AB8914" s="359"/>
      <c r="AC8914" s="359"/>
      <c r="AD8914" s="359"/>
      <c r="AE8914" s="359"/>
      <c r="AF8914" s="359"/>
      <c r="AG8914" s="359"/>
      <c r="AH8914" s="359"/>
    </row>
    <row r="8915" spans="28:34" x14ac:dyDescent="0.2">
      <c r="AB8915" s="359"/>
      <c r="AC8915" s="359"/>
      <c r="AD8915" s="359"/>
      <c r="AE8915" s="359"/>
      <c r="AF8915" s="359"/>
      <c r="AG8915" s="359"/>
      <c r="AH8915" s="359"/>
    </row>
    <row r="8916" spans="28:34" x14ac:dyDescent="0.2">
      <c r="AB8916" s="359"/>
      <c r="AC8916" s="359"/>
      <c r="AD8916" s="359"/>
      <c r="AE8916" s="359"/>
      <c r="AF8916" s="359"/>
      <c r="AG8916" s="359"/>
      <c r="AH8916" s="359"/>
    </row>
    <row r="8917" spans="28:34" x14ac:dyDescent="0.2">
      <c r="AB8917" s="359"/>
      <c r="AC8917" s="359"/>
      <c r="AD8917" s="359"/>
      <c r="AE8917" s="359"/>
      <c r="AF8917" s="359"/>
      <c r="AG8917" s="359"/>
      <c r="AH8917" s="359"/>
    </row>
    <row r="8918" spans="28:34" x14ac:dyDescent="0.2">
      <c r="AB8918" s="359"/>
      <c r="AC8918" s="359"/>
      <c r="AD8918" s="359"/>
      <c r="AE8918" s="359"/>
      <c r="AF8918" s="359"/>
      <c r="AG8918" s="359"/>
      <c r="AH8918" s="359"/>
    </row>
    <row r="8919" spans="28:34" x14ac:dyDescent="0.2">
      <c r="AB8919" s="359"/>
      <c r="AC8919" s="359"/>
      <c r="AD8919" s="359"/>
      <c r="AE8919" s="359"/>
      <c r="AF8919" s="359"/>
      <c r="AG8919" s="359"/>
      <c r="AH8919" s="359"/>
    </row>
    <row r="8920" spans="28:34" x14ac:dyDescent="0.2">
      <c r="AB8920" s="359"/>
      <c r="AC8920" s="359"/>
      <c r="AD8920" s="359"/>
      <c r="AE8920" s="359"/>
      <c r="AF8920" s="359"/>
      <c r="AG8920" s="359"/>
      <c r="AH8920" s="359"/>
    </row>
    <row r="8921" spans="28:34" x14ac:dyDescent="0.2">
      <c r="AB8921" s="359"/>
      <c r="AC8921" s="359"/>
      <c r="AD8921" s="359"/>
      <c r="AE8921" s="359"/>
      <c r="AF8921" s="359"/>
      <c r="AG8921" s="359"/>
      <c r="AH8921" s="359"/>
    </row>
    <row r="8922" spans="28:34" x14ac:dyDescent="0.2">
      <c r="AB8922" s="359"/>
      <c r="AC8922" s="359"/>
      <c r="AD8922" s="359"/>
      <c r="AE8922" s="359"/>
      <c r="AF8922" s="359"/>
      <c r="AG8922" s="359"/>
      <c r="AH8922" s="359"/>
    </row>
    <row r="8923" spans="28:34" x14ac:dyDescent="0.2">
      <c r="AB8923" s="359"/>
      <c r="AC8923" s="359"/>
      <c r="AD8923" s="359"/>
      <c r="AE8923" s="359"/>
      <c r="AF8923" s="359"/>
      <c r="AG8923" s="359"/>
      <c r="AH8923" s="359"/>
    </row>
    <row r="8924" spans="28:34" x14ac:dyDescent="0.2">
      <c r="AB8924" s="359"/>
      <c r="AC8924" s="359"/>
      <c r="AD8924" s="359"/>
      <c r="AE8924" s="359"/>
      <c r="AF8924" s="359"/>
      <c r="AG8924" s="359"/>
      <c r="AH8924" s="359"/>
    </row>
    <row r="8925" spans="28:34" x14ac:dyDescent="0.2">
      <c r="AB8925" s="359"/>
      <c r="AC8925" s="359"/>
      <c r="AD8925" s="359"/>
      <c r="AE8925" s="359"/>
      <c r="AF8925" s="359"/>
      <c r="AG8925" s="359"/>
      <c r="AH8925" s="359"/>
    </row>
    <row r="8926" spans="28:34" x14ac:dyDescent="0.2">
      <c r="AB8926" s="359"/>
      <c r="AC8926" s="359"/>
      <c r="AD8926" s="359"/>
      <c r="AE8926" s="359"/>
      <c r="AF8926" s="359"/>
      <c r="AG8926" s="359"/>
      <c r="AH8926" s="359"/>
    </row>
    <row r="8927" spans="28:34" x14ac:dyDescent="0.2">
      <c r="AB8927" s="359"/>
      <c r="AC8927" s="359"/>
      <c r="AD8927" s="359"/>
      <c r="AE8927" s="359"/>
      <c r="AF8927" s="359"/>
      <c r="AG8927" s="359"/>
      <c r="AH8927" s="359"/>
    </row>
    <row r="8928" spans="28:34" x14ac:dyDescent="0.2">
      <c r="AB8928" s="359"/>
      <c r="AC8928" s="359"/>
      <c r="AD8928" s="359"/>
      <c r="AE8928" s="359"/>
      <c r="AF8928" s="359"/>
      <c r="AG8928" s="359"/>
      <c r="AH8928" s="359"/>
    </row>
    <row r="8929" spans="28:34" x14ac:dyDescent="0.2">
      <c r="AB8929" s="359"/>
      <c r="AC8929" s="359"/>
      <c r="AD8929" s="359"/>
      <c r="AE8929" s="359"/>
      <c r="AF8929" s="359"/>
      <c r="AG8929" s="359"/>
      <c r="AH8929" s="359"/>
    </row>
    <row r="8930" spans="28:34" x14ac:dyDescent="0.2">
      <c r="AB8930" s="359"/>
      <c r="AC8930" s="359"/>
      <c r="AD8930" s="359"/>
      <c r="AE8930" s="359"/>
      <c r="AF8930" s="359"/>
      <c r="AG8930" s="359"/>
      <c r="AH8930" s="359"/>
    </row>
    <row r="8931" spans="28:34" x14ac:dyDescent="0.2">
      <c r="AB8931" s="359"/>
      <c r="AC8931" s="359"/>
      <c r="AD8931" s="359"/>
      <c r="AE8931" s="359"/>
      <c r="AF8931" s="359"/>
      <c r="AG8931" s="359"/>
      <c r="AH8931" s="359"/>
    </row>
    <row r="8932" spans="28:34" x14ac:dyDescent="0.2">
      <c r="AB8932" s="359"/>
      <c r="AC8932" s="359"/>
      <c r="AD8932" s="359"/>
      <c r="AE8932" s="359"/>
      <c r="AF8932" s="359"/>
      <c r="AG8932" s="359"/>
      <c r="AH8932" s="359"/>
    </row>
    <row r="8933" spans="28:34" x14ac:dyDescent="0.2">
      <c r="AB8933" s="359"/>
      <c r="AC8933" s="359"/>
      <c r="AD8933" s="359"/>
      <c r="AE8933" s="359"/>
      <c r="AF8933" s="359"/>
      <c r="AG8933" s="359"/>
      <c r="AH8933" s="359"/>
    </row>
    <row r="8934" spans="28:34" x14ac:dyDescent="0.2">
      <c r="AB8934" s="359"/>
      <c r="AC8934" s="359"/>
      <c r="AD8934" s="359"/>
      <c r="AE8934" s="359"/>
      <c r="AF8934" s="359"/>
      <c r="AG8934" s="359"/>
      <c r="AH8934" s="359"/>
    </row>
    <row r="8935" spans="28:34" x14ac:dyDescent="0.2">
      <c r="AB8935" s="359"/>
      <c r="AC8935" s="359"/>
      <c r="AD8935" s="359"/>
      <c r="AE8935" s="359"/>
      <c r="AF8935" s="359"/>
      <c r="AG8935" s="359"/>
      <c r="AH8935" s="359"/>
    </row>
    <row r="8936" spans="28:34" x14ac:dyDescent="0.2">
      <c r="AB8936" s="359"/>
      <c r="AC8936" s="359"/>
      <c r="AD8936" s="359"/>
      <c r="AE8936" s="359"/>
      <c r="AF8936" s="359"/>
      <c r="AG8936" s="359"/>
      <c r="AH8936" s="359"/>
    </row>
    <row r="8937" spans="28:34" x14ac:dyDescent="0.2">
      <c r="AB8937" s="359"/>
      <c r="AC8937" s="359"/>
      <c r="AD8937" s="359"/>
      <c r="AE8937" s="359"/>
      <c r="AF8937" s="359"/>
      <c r="AG8937" s="359"/>
      <c r="AH8937" s="359"/>
    </row>
    <row r="8938" spans="28:34" x14ac:dyDescent="0.2">
      <c r="AB8938" s="359"/>
      <c r="AC8938" s="359"/>
      <c r="AD8938" s="359"/>
      <c r="AE8938" s="359"/>
      <c r="AF8938" s="359"/>
      <c r="AG8938" s="359"/>
      <c r="AH8938" s="359"/>
    </row>
    <row r="8939" spans="28:34" x14ac:dyDescent="0.2">
      <c r="AB8939" s="359"/>
      <c r="AC8939" s="359"/>
      <c r="AD8939" s="359"/>
      <c r="AE8939" s="359"/>
      <c r="AF8939" s="359"/>
      <c r="AG8939" s="359"/>
      <c r="AH8939" s="359"/>
    </row>
    <row r="8940" spans="28:34" x14ac:dyDescent="0.2">
      <c r="AB8940" s="359"/>
      <c r="AC8940" s="359"/>
      <c r="AD8940" s="359"/>
      <c r="AE8940" s="359"/>
      <c r="AF8940" s="359"/>
      <c r="AG8940" s="359"/>
      <c r="AH8940" s="359"/>
    </row>
    <row r="8941" spans="28:34" x14ac:dyDescent="0.2">
      <c r="AB8941" s="359"/>
      <c r="AC8941" s="359"/>
      <c r="AD8941" s="359"/>
      <c r="AE8941" s="359"/>
      <c r="AF8941" s="359"/>
      <c r="AG8941" s="359"/>
      <c r="AH8941" s="359"/>
    </row>
    <row r="8942" spans="28:34" x14ac:dyDescent="0.2">
      <c r="AB8942" s="359"/>
      <c r="AC8942" s="359"/>
      <c r="AD8942" s="359"/>
      <c r="AE8942" s="359"/>
      <c r="AF8942" s="359"/>
      <c r="AG8942" s="359"/>
      <c r="AH8942" s="359"/>
    </row>
    <row r="8943" spans="28:34" x14ac:dyDescent="0.2">
      <c r="AB8943" s="359"/>
      <c r="AC8943" s="359"/>
      <c r="AD8943" s="359"/>
      <c r="AE8943" s="359"/>
      <c r="AF8943" s="359"/>
      <c r="AG8943" s="359"/>
      <c r="AH8943" s="359"/>
    </row>
    <row r="8944" spans="28:34" x14ac:dyDescent="0.2">
      <c r="AB8944" s="359"/>
      <c r="AC8944" s="359"/>
      <c r="AD8944" s="359"/>
      <c r="AE8944" s="359"/>
      <c r="AF8944" s="359"/>
      <c r="AG8944" s="359"/>
      <c r="AH8944" s="359"/>
    </row>
    <row r="8945" spans="28:34" x14ac:dyDescent="0.2">
      <c r="AB8945" s="359"/>
      <c r="AC8945" s="359"/>
      <c r="AD8945" s="359"/>
      <c r="AE8945" s="359"/>
      <c r="AF8945" s="359"/>
      <c r="AG8945" s="359"/>
      <c r="AH8945" s="359"/>
    </row>
    <row r="8946" spans="28:34" x14ac:dyDescent="0.2">
      <c r="AB8946" s="359"/>
      <c r="AC8946" s="359"/>
      <c r="AD8946" s="359"/>
      <c r="AE8946" s="359"/>
      <c r="AF8946" s="359"/>
      <c r="AG8946" s="359"/>
      <c r="AH8946" s="359"/>
    </row>
    <row r="8947" spans="28:34" x14ac:dyDescent="0.2">
      <c r="AB8947" s="359"/>
      <c r="AC8947" s="359"/>
      <c r="AD8947" s="359"/>
      <c r="AE8947" s="359"/>
      <c r="AF8947" s="359"/>
      <c r="AG8947" s="359"/>
      <c r="AH8947" s="359"/>
    </row>
    <row r="8948" spans="28:34" x14ac:dyDescent="0.2">
      <c r="AB8948" s="359"/>
      <c r="AC8948" s="359"/>
      <c r="AD8948" s="359"/>
      <c r="AE8948" s="359"/>
      <c r="AF8948" s="359"/>
      <c r="AG8948" s="359"/>
      <c r="AH8948" s="359"/>
    </row>
    <row r="8949" spans="28:34" x14ac:dyDescent="0.2">
      <c r="AB8949" s="359"/>
      <c r="AC8949" s="359"/>
      <c r="AD8949" s="359"/>
      <c r="AE8949" s="359"/>
      <c r="AF8949" s="359"/>
      <c r="AG8949" s="359"/>
      <c r="AH8949" s="359"/>
    </row>
    <row r="8950" spans="28:34" x14ac:dyDescent="0.2">
      <c r="AB8950" s="359"/>
      <c r="AC8950" s="359"/>
      <c r="AD8950" s="359"/>
      <c r="AE8950" s="359"/>
      <c r="AF8950" s="359"/>
      <c r="AG8950" s="359"/>
      <c r="AH8950" s="359"/>
    </row>
    <row r="8951" spans="28:34" x14ac:dyDescent="0.2">
      <c r="AB8951" s="359"/>
      <c r="AC8951" s="359"/>
      <c r="AD8951" s="359"/>
      <c r="AE8951" s="359"/>
      <c r="AF8951" s="359"/>
      <c r="AG8951" s="359"/>
      <c r="AH8951" s="359"/>
    </row>
    <row r="8952" spans="28:34" x14ac:dyDescent="0.2">
      <c r="AB8952" s="359"/>
      <c r="AC8952" s="359"/>
      <c r="AD8952" s="359"/>
      <c r="AE8952" s="359"/>
      <c r="AF8952" s="359"/>
      <c r="AG8952" s="359"/>
      <c r="AH8952" s="359"/>
    </row>
    <row r="8953" spans="28:34" x14ac:dyDescent="0.2">
      <c r="AB8953" s="359"/>
      <c r="AC8953" s="359"/>
      <c r="AD8953" s="359"/>
      <c r="AE8953" s="359"/>
      <c r="AF8953" s="359"/>
      <c r="AG8953" s="359"/>
      <c r="AH8953" s="359"/>
    </row>
    <row r="8954" spans="28:34" x14ac:dyDescent="0.2">
      <c r="AB8954" s="359"/>
      <c r="AC8954" s="359"/>
      <c r="AD8954" s="359"/>
      <c r="AE8954" s="359"/>
      <c r="AF8954" s="359"/>
      <c r="AG8954" s="359"/>
      <c r="AH8954" s="359"/>
    </row>
    <row r="8955" spans="28:34" x14ac:dyDescent="0.2">
      <c r="AB8955" s="359"/>
      <c r="AC8955" s="359"/>
      <c r="AD8955" s="359"/>
      <c r="AE8955" s="359"/>
      <c r="AF8955" s="359"/>
      <c r="AG8955" s="359"/>
      <c r="AH8955" s="359"/>
    </row>
    <row r="8956" spans="28:34" x14ac:dyDescent="0.2">
      <c r="AB8956" s="359"/>
      <c r="AC8956" s="359"/>
      <c r="AD8956" s="359"/>
      <c r="AE8956" s="359"/>
      <c r="AF8956" s="359"/>
      <c r="AG8956" s="359"/>
      <c r="AH8956" s="359"/>
    </row>
    <row r="8957" spans="28:34" x14ac:dyDescent="0.2">
      <c r="AB8957" s="359"/>
      <c r="AC8957" s="359"/>
      <c r="AD8957" s="359"/>
      <c r="AE8957" s="359"/>
      <c r="AF8957" s="359"/>
      <c r="AG8957" s="359"/>
      <c r="AH8957" s="359"/>
    </row>
    <row r="8958" spans="28:34" x14ac:dyDescent="0.2">
      <c r="AB8958" s="359"/>
      <c r="AC8958" s="359"/>
      <c r="AD8958" s="359"/>
      <c r="AE8958" s="359"/>
      <c r="AF8958" s="359"/>
      <c r="AG8958" s="359"/>
      <c r="AH8958" s="359"/>
    </row>
    <row r="8959" spans="28:34" x14ac:dyDescent="0.2">
      <c r="AB8959" s="359"/>
      <c r="AC8959" s="359"/>
      <c r="AD8959" s="359"/>
      <c r="AE8959" s="359"/>
      <c r="AF8959" s="359"/>
      <c r="AG8959" s="359"/>
      <c r="AH8959" s="359"/>
    </row>
    <row r="8960" spans="28:34" x14ac:dyDescent="0.2">
      <c r="AB8960" s="359"/>
      <c r="AC8960" s="359"/>
      <c r="AD8960" s="359"/>
      <c r="AE8960" s="359"/>
      <c r="AF8960" s="359"/>
      <c r="AG8960" s="359"/>
      <c r="AH8960" s="359"/>
    </row>
    <row r="8961" spans="28:34" x14ac:dyDescent="0.2">
      <c r="AB8961" s="359"/>
      <c r="AC8961" s="359"/>
      <c r="AD8961" s="359"/>
      <c r="AE8961" s="359"/>
      <c r="AF8961" s="359"/>
      <c r="AG8961" s="359"/>
      <c r="AH8961" s="359"/>
    </row>
    <row r="8962" spans="28:34" x14ac:dyDescent="0.2">
      <c r="AB8962" s="359"/>
      <c r="AC8962" s="359"/>
      <c r="AD8962" s="359"/>
      <c r="AE8962" s="359"/>
      <c r="AF8962" s="359"/>
      <c r="AG8962" s="359"/>
      <c r="AH8962" s="359"/>
    </row>
    <row r="8963" spans="28:34" x14ac:dyDescent="0.2">
      <c r="AB8963" s="359"/>
      <c r="AC8963" s="359"/>
      <c r="AD8963" s="359"/>
      <c r="AE8963" s="359"/>
      <c r="AF8963" s="359"/>
      <c r="AG8963" s="359"/>
      <c r="AH8963" s="359"/>
    </row>
    <row r="8964" spans="28:34" x14ac:dyDescent="0.2">
      <c r="AB8964" s="359"/>
      <c r="AC8964" s="359"/>
      <c r="AD8964" s="359"/>
      <c r="AE8964" s="359"/>
      <c r="AF8964" s="359"/>
      <c r="AG8964" s="359"/>
      <c r="AH8964" s="359"/>
    </row>
    <row r="8965" spans="28:34" x14ac:dyDescent="0.2">
      <c r="AB8965" s="359"/>
      <c r="AC8965" s="359"/>
      <c r="AD8965" s="359"/>
      <c r="AE8965" s="359"/>
      <c r="AF8965" s="359"/>
      <c r="AG8965" s="359"/>
      <c r="AH8965" s="359"/>
    </row>
    <row r="8966" spans="28:34" x14ac:dyDescent="0.2">
      <c r="AB8966" s="359"/>
      <c r="AC8966" s="359"/>
      <c r="AD8966" s="359"/>
      <c r="AE8966" s="359"/>
      <c r="AF8966" s="359"/>
      <c r="AG8966" s="359"/>
      <c r="AH8966" s="359"/>
    </row>
    <row r="8967" spans="28:34" x14ac:dyDescent="0.2">
      <c r="AB8967" s="359"/>
      <c r="AC8967" s="359"/>
      <c r="AD8967" s="359"/>
      <c r="AE8967" s="359"/>
      <c r="AF8967" s="359"/>
      <c r="AG8967" s="359"/>
      <c r="AH8967" s="359"/>
    </row>
    <row r="8968" spans="28:34" x14ac:dyDescent="0.2">
      <c r="AB8968" s="359"/>
      <c r="AC8968" s="359"/>
      <c r="AD8968" s="359"/>
      <c r="AE8968" s="359"/>
      <c r="AF8968" s="359"/>
      <c r="AG8968" s="359"/>
      <c r="AH8968" s="359"/>
    </row>
    <row r="8969" spans="28:34" x14ac:dyDescent="0.2">
      <c r="AB8969" s="359"/>
      <c r="AC8969" s="359"/>
      <c r="AD8969" s="359"/>
      <c r="AE8969" s="359"/>
      <c r="AF8969" s="359"/>
      <c r="AG8969" s="359"/>
      <c r="AH8969" s="359"/>
    </row>
    <row r="8970" spans="28:34" x14ac:dyDescent="0.2">
      <c r="AB8970" s="359"/>
      <c r="AC8970" s="359"/>
      <c r="AD8970" s="359"/>
      <c r="AE8970" s="359"/>
      <c r="AF8970" s="359"/>
      <c r="AG8970" s="359"/>
      <c r="AH8970" s="359"/>
    </row>
    <row r="8971" spans="28:34" x14ac:dyDescent="0.2">
      <c r="AB8971" s="359"/>
      <c r="AC8971" s="359"/>
      <c r="AD8971" s="359"/>
      <c r="AE8971" s="359"/>
      <c r="AF8971" s="359"/>
      <c r="AG8971" s="359"/>
      <c r="AH8971" s="359"/>
    </row>
    <row r="8972" spans="28:34" x14ac:dyDescent="0.2">
      <c r="AB8972" s="359"/>
      <c r="AC8972" s="359"/>
      <c r="AD8972" s="359"/>
      <c r="AE8972" s="359"/>
      <c r="AF8972" s="359"/>
      <c r="AG8972" s="359"/>
      <c r="AH8972" s="359"/>
    </row>
    <row r="8973" spans="28:34" x14ac:dyDescent="0.2">
      <c r="AB8973" s="359"/>
      <c r="AC8973" s="359"/>
      <c r="AD8973" s="359"/>
      <c r="AE8973" s="359"/>
      <c r="AF8973" s="359"/>
      <c r="AG8973" s="359"/>
      <c r="AH8973" s="359"/>
    </row>
    <row r="8974" spans="28:34" x14ac:dyDescent="0.2">
      <c r="AB8974" s="359"/>
      <c r="AC8974" s="359"/>
      <c r="AD8974" s="359"/>
      <c r="AE8974" s="359"/>
      <c r="AF8974" s="359"/>
      <c r="AG8974" s="359"/>
      <c r="AH8974" s="359"/>
    </row>
    <row r="8975" spans="28:34" x14ac:dyDescent="0.2">
      <c r="AB8975" s="359"/>
      <c r="AC8975" s="359"/>
      <c r="AD8975" s="359"/>
      <c r="AE8975" s="359"/>
      <c r="AF8975" s="359"/>
      <c r="AG8975" s="359"/>
      <c r="AH8975" s="359"/>
    </row>
    <row r="8976" spans="28:34" x14ac:dyDescent="0.2">
      <c r="AB8976" s="359"/>
      <c r="AC8976" s="359"/>
      <c r="AD8976" s="359"/>
      <c r="AE8976" s="359"/>
      <c r="AF8976" s="359"/>
      <c r="AG8976" s="359"/>
      <c r="AH8976" s="359"/>
    </row>
    <row r="8977" spans="28:34" x14ac:dyDescent="0.2">
      <c r="AB8977" s="359"/>
      <c r="AC8977" s="359"/>
      <c r="AD8977" s="359"/>
      <c r="AE8977" s="359"/>
      <c r="AF8977" s="359"/>
      <c r="AG8977" s="359"/>
      <c r="AH8977" s="359"/>
    </row>
    <row r="8978" spans="28:34" x14ac:dyDescent="0.2">
      <c r="AB8978" s="359"/>
      <c r="AC8978" s="359"/>
      <c r="AD8978" s="359"/>
      <c r="AE8978" s="359"/>
      <c r="AF8978" s="359"/>
      <c r="AG8978" s="359"/>
      <c r="AH8978" s="359"/>
    </row>
    <row r="8979" spans="28:34" x14ac:dyDescent="0.2">
      <c r="AB8979" s="359"/>
      <c r="AC8979" s="359"/>
      <c r="AD8979" s="359"/>
      <c r="AE8979" s="359"/>
      <c r="AF8979" s="359"/>
      <c r="AG8979" s="359"/>
      <c r="AH8979" s="359"/>
    </row>
    <row r="8980" spans="28:34" x14ac:dyDescent="0.2">
      <c r="AB8980" s="359"/>
      <c r="AC8980" s="359"/>
      <c r="AD8980" s="359"/>
      <c r="AE8980" s="359"/>
      <c r="AF8980" s="359"/>
      <c r="AG8980" s="359"/>
      <c r="AH8980" s="359"/>
    </row>
    <row r="8981" spans="28:34" x14ac:dyDescent="0.2">
      <c r="AB8981" s="359"/>
      <c r="AC8981" s="359"/>
      <c r="AD8981" s="359"/>
      <c r="AE8981" s="359"/>
      <c r="AF8981" s="359"/>
      <c r="AG8981" s="359"/>
      <c r="AH8981" s="359"/>
    </row>
    <row r="8982" spans="28:34" x14ac:dyDescent="0.2">
      <c r="AB8982" s="359"/>
      <c r="AC8982" s="359"/>
      <c r="AD8982" s="359"/>
      <c r="AE8982" s="359"/>
      <c r="AF8982" s="359"/>
      <c r="AG8982" s="359"/>
      <c r="AH8982" s="359"/>
    </row>
    <row r="8983" spans="28:34" x14ac:dyDescent="0.2">
      <c r="AB8983" s="359"/>
      <c r="AC8983" s="359"/>
      <c r="AD8983" s="359"/>
      <c r="AE8983" s="359"/>
      <c r="AF8983" s="359"/>
      <c r="AG8983" s="359"/>
      <c r="AH8983" s="359"/>
    </row>
    <row r="8984" spans="28:34" x14ac:dyDescent="0.2">
      <c r="AB8984" s="359"/>
      <c r="AC8984" s="359"/>
      <c r="AD8984" s="359"/>
      <c r="AE8984" s="359"/>
      <c r="AF8984" s="359"/>
      <c r="AG8984" s="359"/>
      <c r="AH8984" s="359"/>
    </row>
    <row r="8985" spans="28:34" x14ac:dyDescent="0.2">
      <c r="AB8985" s="359"/>
      <c r="AC8985" s="359"/>
      <c r="AD8985" s="359"/>
      <c r="AE8985" s="359"/>
      <c r="AF8985" s="359"/>
      <c r="AG8985" s="359"/>
      <c r="AH8985" s="359"/>
    </row>
    <row r="8986" spans="28:34" x14ac:dyDescent="0.2">
      <c r="AB8986" s="359"/>
      <c r="AC8986" s="359"/>
      <c r="AD8986" s="359"/>
      <c r="AE8986" s="359"/>
      <c r="AF8986" s="359"/>
      <c r="AG8986" s="359"/>
      <c r="AH8986" s="359"/>
    </row>
    <row r="8987" spans="28:34" x14ac:dyDescent="0.2">
      <c r="AB8987" s="359"/>
      <c r="AC8987" s="359"/>
      <c r="AD8987" s="359"/>
      <c r="AE8987" s="359"/>
      <c r="AF8987" s="359"/>
      <c r="AG8987" s="359"/>
      <c r="AH8987" s="359"/>
    </row>
    <row r="8988" spans="28:34" x14ac:dyDescent="0.2">
      <c r="AB8988" s="359"/>
      <c r="AC8988" s="359"/>
      <c r="AD8988" s="359"/>
      <c r="AE8988" s="359"/>
      <c r="AF8988" s="359"/>
      <c r="AG8988" s="359"/>
      <c r="AH8988" s="359"/>
    </row>
    <row r="8989" spans="28:34" x14ac:dyDescent="0.2">
      <c r="AB8989" s="359"/>
      <c r="AC8989" s="359"/>
      <c r="AD8989" s="359"/>
      <c r="AE8989" s="359"/>
      <c r="AF8989" s="359"/>
      <c r="AG8989" s="359"/>
      <c r="AH8989" s="359"/>
    </row>
    <row r="8990" spans="28:34" x14ac:dyDescent="0.2">
      <c r="AB8990" s="359"/>
      <c r="AC8990" s="359"/>
      <c r="AD8990" s="359"/>
      <c r="AE8990" s="359"/>
      <c r="AF8990" s="359"/>
      <c r="AG8990" s="359"/>
      <c r="AH8990" s="359"/>
    </row>
    <row r="8991" spans="28:34" x14ac:dyDescent="0.2">
      <c r="AB8991" s="359"/>
      <c r="AC8991" s="359"/>
      <c r="AD8991" s="359"/>
      <c r="AE8991" s="359"/>
      <c r="AF8991" s="359"/>
      <c r="AG8991" s="359"/>
      <c r="AH8991" s="359"/>
    </row>
    <row r="8992" spans="28:34" x14ac:dyDescent="0.2">
      <c r="AB8992" s="359"/>
      <c r="AC8992" s="359"/>
      <c r="AD8992" s="359"/>
      <c r="AE8992" s="359"/>
      <c r="AF8992" s="359"/>
      <c r="AG8992" s="359"/>
      <c r="AH8992" s="359"/>
    </row>
    <row r="8993" spans="28:34" x14ac:dyDescent="0.2">
      <c r="AB8993" s="359"/>
      <c r="AC8993" s="359"/>
      <c r="AD8993" s="359"/>
      <c r="AE8993" s="359"/>
      <c r="AF8993" s="359"/>
      <c r="AG8993" s="359"/>
      <c r="AH8993" s="359"/>
    </row>
    <row r="8994" spans="28:34" x14ac:dyDescent="0.2">
      <c r="AB8994" s="359"/>
      <c r="AC8994" s="359"/>
      <c r="AD8994" s="359"/>
      <c r="AE8994" s="359"/>
      <c r="AF8994" s="359"/>
      <c r="AG8994" s="359"/>
      <c r="AH8994" s="359"/>
    </row>
    <row r="8995" spans="28:34" x14ac:dyDescent="0.2">
      <c r="AB8995" s="359"/>
      <c r="AC8995" s="359"/>
      <c r="AD8995" s="359"/>
      <c r="AE8995" s="359"/>
      <c r="AF8995" s="359"/>
      <c r="AG8995" s="359"/>
      <c r="AH8995" s="359"/>
    </row>
    <row r="8996" spans="28:34" x14ac:dyDescent="0.2">
      <c r="AB8996" s="359"/>
      <c r="AC8996" s="359"/>
      <c r="AD8996" s="359"/>
      <c r="AE8996" s="359"/>
      <c r="AF8996" s="359"/>
      <c r="AG8996" s="359"/>
      <c r="AH8996" s="359"/>
    </row>
    <row r="8997" spans="28:34" x14ac:dyDescent="0.2">
      <c r="AB8997" s="359"/>
      <c r="AC8997" s="359"/>
      <c r="AD8997" s="359"/>
      <c r="AE8997" s="359"/>
      <c r="AF8997" s="359"/>
      <c r="AG8997" s="359"/>
      <c r="AH8997" s="359"/>
    </row>
    <row r="8998" spans="28:34" x14ac:dyDescent="0.2">
      <c r="AB8998" s="359"/>
      <c r="AC8998" s="359"/>
      <c r="AD8998" s="359"/>
      <c r="AE8998" s="359"/>
      <c r="AF8998" s="359"/>
      <c r="AG8998" s="359"/>
      <c r="AH8998" s="359"/>
    </row>
    <row r="8999" spans="28:34" x14ac:dyDescent="0.2">
      <c r="AB8999" s="359"/>
      <c r="AC8999" s="359"/>
      <c r="AD8999" s="359"/>
      <c r="AE8999" s="359"/>
      <c r="AF8999" s="359"/>
      <c r="AG8999" s="359"/>
      <c r="AH8999" s="359"/>
    </row>
    <row r="9000" spans="28:34" x14ac:dyDescent="0.2">
      <c r="AB9000" s="359"/>
      <c r="AC9000" s="359"/>
      <c r="AD9000" s="359"/>
      <c r="AE9000" s="359"/>
      <c r="AF9000" s="359"/>
      <c r="AG9000" s="359"/>
      <c r="AH9000" s="359"/>
    </row>
    <row r="9001" spans="28:34" x14ac:dyDescent="0.2">
      <c r="AB9001" s="359"/>
      <c r="AC9001" s="359"/>
      <c r="AD9001" s="359"/>
      <c r="AE9001" s="359"/>
      <c r="AF9001" s="359"/>
      <c r="AG9001" s="359"/>
      <c r="AH9001" s="359"/>
    </row>
    <row r="9002" spans="28:34" x14ac:dyDescent="0.2">
      <c r="AB9002" s="359"/>
      <c r="AC9002" s="359"/>
      <c r="AD9002" s="359"/>
      <c r="AE9002" s="359"/>
      <c r="AF9002" s="359"/>
      <c r="AG9002" s="359"/>
      <c r="AH9002" s="359"/>
    </row>
    <row r="9003" spans="28:34" x14ac:dyDescent="0.2">
      <c r="AB9003" s="359"/>
      <c r="AC9003" s="359"/>
      <c r="AD9003" s="359"/>
      <c r="AE9003" s="359"/>
      <c r="AF9003" s="359"/>
      <c r="AG9003" s="359"/>
      <c r="AH9003" s="359"/>
    </row>
    <row r="9004" spans="28:34" x14ac:dyDescent="0.2">
      <c r="AB9004" s="359"/>
      <c r="AC9004" s="359"/>
      <c r="AD9004" s="359"/>
      <c r="AE9004" s="359"/>
      <c r="AF9004" s="359"/>
      <c r="AG9004" s="359"/>
      <c r="AH9004" s="359"/>
    </row>
    <row r="9005" spans="28:34" x14ac:dyDescent="0.2">
      <c r="AB9005" s="359"/>
      <c r="AC9005" s="359"/>
      <c r="AD9005" s="359"/>
      <c r="AE9005" s="359"/>
      <c r="AF9005" s="359"/>
      <c r="AG9005" s="359"/>
      <c r="AH9005" s="359"/>
    </row>
    <row r="9006" spans="28:34" x14ac:dyDescent="0.2">
      <c r="AB9006" s="359"/>
      <c r="AC9006" s="359"/>
      <c r="AD9006" s="359"/>
      <c r="AE9006" s="359"/>
      <c r="AF9006" s="359"/>
      <c r="AG9006" s="359"/>
      <c r="AH9006" s="359"/>
    </row>
    <row r="9007" spans="28:34" x14ac:dyDescent="0.2">
      <c r="AB9007" s="359"/>
      <c r="AC9007" s="359"/>
      <c r="AD9007" s="359"/>
      <c r="AE9007" s="359"/>
      <c r="AF9007" s="359"/>
      <c r="AG9007" s="359"/>
      <c r="AH9007" s="359"/>
    </row>
    <row r="9008" spans="28:34" x14ac:dyDescent="0.2">
      <c r="AB9008" s="359"/>
      <c r="AC9008" s="359"/>
      <c r="AD9008" s="359"/>
      <c r="AE9008" s="359"/>
      <c r="AF9008" s="359"/>
      <c r="AG9008" s="359"/>
      <c r="AH9008" s="359"/>
    </row>
    <row r="9009" spans="28:34" x14ac:dyDescent="0.2">
      <c r="AB9009" s="359"/>
      <c r="AC9009" s="359"/>
      <c r="AD9009" s="359"/>
      <c r="AE9009" s="359"/>
      <c r="AF9009" s="359"/>
      <c r="AG9009" s="359"/>
      <c r="AH9009" s="359"/>
    </row>
    <row r="9010" spans="28:34" x14ac:dyDescent="0.2">
      <c r="AB9010" s="359"/>
      <c r="AC9010" s="359"/>
      <c r="AD9010" s="359"/>
      <c r="AE9010" s="359"/>
      <c r="AF9010" s="359"/>
      <c r="AG9010" s="359"/>
      <c r="AH9010" s="359"/>
    </row>
    <row r="9011" spans="28:34" x14ac:dyDescent="0.2">
      <c r="AB9011" s="359"/>
      <c r="AC9011" s="359"/>
      <c r="AD9011" s="359"/>
      <c r="AE9011" s="359"/>
      <c r="AF9011" s="359"/>
      <c r="AG9011" s="359"/>
      <c r="AH9011" s="359"/>
    </row>
    <row r="9012" spans="28:34" x14ac:dyDescent="0.2">
      <c r="AB9012" s="359"/>
      <c r="AC9012" s="359"/>
      <c r="AD9012" s="359"/>
      <c r="AE9012" s="359"/>
      <c r="AF9012" s="359"/>
      <c r="AG9012" s="359"/>
      <c r="AH9012" s="359"/>
    </row>
    <row r="9013" spans="28:34" x14ac:dyDescent="0.2">
      <c r="AB9013" s="359"/>
      <c r="AC9013" s="359"/>
      <c r="AD9013" s="359"/>
      <c r="AE9013" s="359"/>
      <c r="AF9013" s="359"/>
      <c r="AG9013" s="359"/>
      <c r="AH9013" s="359"/>
    </row>
    <row r="9014" spans="28:34" x14ac:dyDescent="0.2">
      <c r="AB9014" s="359"/>
      <c r="AC9014" s="359"/>
      <c r="AD9014" s="359"/>
      <c r="AE9014" s="359"/>
      <c r="AF9014" s="359"/>
      <c r="AG9014" s="359"/>
      <c r="AH9014" s="359"/>
    </row>
    <row r="9015" spans="28:34" x14ac:dyDescent="0.2">
      <c r="AB9015" s="359"/>
      <c r="AC9015" s="359"/>
      <c r="AD9015" s="359"/>
      <c r="AE9015" s="359"/>
      <c r="AF9015" s="359"/>
      <c r="AG9015" s="359"/>
      <c r="AH9015" s="359"/>
    </row>
    <row r="9016" spans="28:34" x14ac:dyDescent="0.2">
      <c r="AB9016" s="359"/>
      <c r="AC9016" s="359"/>
      <c r="AD9016" s="359"/>
      <c r="AE9016" s="359"/>
      <c r="AF9016" s="359"/>
      <c r="AG9016" s="359"/>
      <c r="AH9016" s="359"/>
    </row>
    <row r="9017" spans="28:34" x14ac:dyDescent="0.2">
      <c r="AB9017" s="359"/>
      <c r="AC9017" s="359"/>
      <c r="AD9017" s="359"/>
      <c r="AE9017" s="359"/>
      <c r="AF9017" s="359"/>
      <c r="AG9017" s="359"/>
      <c r="AH9017" s="359"/>
    </row>
    <row r="9018" spans="28:34" x14ac:dyDescent="0.2">
      <c r="AB9018" s="359"/>
      <c r="AC9018" s="359"/>
      <c r="AD9018" s="359"/>
      <c r="AE9018" s="359"/>
      <c r="AF9018" s="359"/>
      <c r="AG9018" s="359"/>
      <c r="AH9018" s="359"/>
    </row>
    <row r="9019" spans="28:34" x14ac:dyDescent="0.2">
      <c r="AB9019" s="359"/>
      <c r="AC9019" s="359"/>
      <c r="AD9019" s="359"/>
      <c r="AE9019" s="359"/>
      <c r="AF9019" s="359"/>
      <c r="AG9019" s="359"/>
      <c r="AH9019" s="359"/>
    </row>
    <row r="9020" spans="28:34" x14ac:dyDescent="0.2">
      <c r="AB9020" s="359"/>
      <c r="AC9020" s="359"/>
      <c r="AD9020" s="359"/>
      <c r="AE9020" s="359"/>
      <c r="AF9020" s="359"/>
      <c r="AG9020" s="359"/>
      <c r="AH9020" s="359"/>
    </row>
    <row r="9021" spans="28:34" x14ac:dyDescent="0.2">
      <c r="AB9021" s="359"/>
      <c r="AC9021" s="359"/>
      <c r="AD9021" s="359"/>
      <c r="AE9021" s="359"/>
      <c r="AF9021" s="359"/>
      <c r="AG9021" s="359"/>
      <c r="AH9021" s="359"/>
    </row>
    <row r="9022" spans="28:34" x14ac:dyDescent="0.2">
      <c r="AB9022" s="359"/>
      <c r="AC9022" s="359"/>
      <c r="AD9022" s="359"/>
      <c r="AE9022" s="359"/>
      <c r="AF9022" s="359"/>
      <c r="AG9022" s="359"/>
      <c r="AH9022" s="359"/>
    </row>
    <row r="9023" spans="28:34" x14ac:dyDescent="0.2">
      <c r="AB9023" s="359"/>
      <c r="AC9023" s="359"/>
      <c r="AD9023" s="359"/>
      <c r="AE9023" s="359"/>
      <c r="AF9023" s="359"/>
      <c r="AG9023" s="359"/>
      <c r="AH9023" s="359"/>
    </row>
    <row r="9024" spans="28:34" x14ac:dyDescent="0.2">
      <c r="AB9024" s="359"/>
      <c r="AC9024" s="359"/>
      <c r="AD9024" s="359"/>
      <c r="AE9024" s="359"/>
      <c r="AF9024" s="359"/>
      <c r="AG9024" s="359"/>
      <c r="AH9024" s="359"/>
    </row>
    <row r="9025" spans="28:34" x14ac:dyDescent="0.2">
      <c r="AB9025" s="359"/>
      <c r="AC9025" s="359"/>
      <c r="AD9025" s="359"/>
      <c r="AE9025" s="359"/>
      <c r="AF9025" s="359"/>
      <c r="AG9025" s="359"/>
      <c r="AH9025" s="359"/>
    </row>
    <row r="9026" spans="28:34" x14ac:dyDescent="0.2">
      <c r="AB9026" s="359"/>
      <c r="AC9026" s="359"/>
      <c r="AD9026" s="359"/>
      <c r="AE9026" s="359"/>
      <c r="AF9026" s="359"/>
      <c r="AG9026" s="359"/>
      <c r="AH9026" s="359"/>
    </row>
    <row r="9027" spans="28:34" x14ac:dyDescent="0.2">
      <c r="AB9027" s="359"/>
      <c r="AC9027" s="359"/>
      <c r="AD9027" s="359"/>
      <c r="AE9027" s="359"/>
      <c r="AF9027" s="359"/>
      <c r="AG9027" s="359"/>
      <c r="AH9027" s="359"/>
    </row>
    <row r="9028" spans="28:34" x14ac:dyDescent="0.2">
      <c r="AB9028" s="359"/>
      <c r="AC9028" s="359"/>
      <c r="AD9028" s="359"/>
      <c r="AE9028" s="359"/>
      <c r="AF9028" s="359"/>
      <c r="AG9028" s="359"/>
      <c r="AH9028" s="359"/>
    </row>
    <row r="9029" spans="28:34" x14ac:dyDescent="0.2">
      <c r="AB9029" s="359"/>
      <c r="AC9029" s="359"/>
      <c r="AD9029" s="359"/>
      <c r="AE9029" s="359"/>
      <c r="AF9029" s="359"/>
      <c r="AG9029" s="359"/>
      <c r="AH9029" s="359"/>
    </row>
    <row r="9030" spans="28:34" x14ac:dyDescent="0.2">
      <c r="AB9030" s="359"/>
      <c r="AC9030" s="359"/>
      <c r="AD9030" s="359"/>
      <c r="AE9030" s="359"/>
      <c r="AF9030" s="359"/>
      <c r="AG9030" s="359"/>
      <c r="AH9030" s="359"/>
    </row>
    <row r="9031" spans="28:34" x14ac:dyDescent="0.2">
      <c r="AB9031" s="359"/>
      <c r="AC9031" s="359"/>
      <c r="AD9031" s="359"/>
      <c r="AE9031" s="359"/>
      <c r="AF9031" s="359"/>
      <c r="AG9031" s="359"/>
      <c r="AH9031" s="359"/>
    </row>
    <row r="9032" spans="28:34" x14ac:dyDescent="0.2">
      <c r="AB9032" s="359"/>
      <c r="AC9032" s="359"/>
      <c r="AD9032" s="359"/>
      <c r="AE9032" s="359"/>
      <c r="AF9032" s="359"/>
      <c r="AG9032" s="359"/>
      <c r="AH9032" s="359"/>
    </row>
    <row r="9033" spans="28:34" x14ac:dyDescent="0.2">
      <c r="AB9033" s="359"/>
      <c r="AC9033" s="359"/>
      <c r="AD9033" s="359"/>
      <c r="AE9033" s="359"/>
      <c r="AF9033" s="359"/>
      <c r="AG9033" s="359"/>
      <c r="AH9033" s="359"/>
    </row>
    <row r="9034" spans="28:34" x14ac:dyDescent="0.2">
      <c r="AB9034" s="359"/>
      <c r="AC9034" s="359"/>
      <c r="AD9034" s="359"/>
      <c r="AE9034" s="359"/>
      <c r="AF9034" s="359"/>
      <c r="AG9034" s="359"/>
      <c r="AH9034" s="359"/>
    </row>
    <row r="9035" spans="28:34" x14ac:dyDescent="0.2">
      <c r="AB9035" s="359"/>
      <c r="AC9035" s="359"/>
      <c r="AD9035" s="359"/>
      <c r="AE9035" s="359"/>
      <c r="AF9035" s="359"/>
      <c r="AG9035" s="359"/>
      <c r="AH9035" s="359"/>
    </row>
    <row r="9036" spans="28:34" x14ac:dyDescent="0.2">
      <c r="AB9036" s="359"/>
      <c r="AC9036" s="359"/>
      <c r="AD9036" s="359"/>
      <c r="AE9036" s="359"/>
      <c r="AF9036" s="359"/>
      <c r="AG9036" s="359"/>
      <c r="AH9036" s="359"/>
    </row>
    <row r="9037" spans="28:34" x14ac:dyDescent="0.2">
      <c r="AB9037" s="359"/>
      <c r="AC9037" s="359"/>
      <c r="AD9037" s="359"/>
      <c r="AE9037" s="359"/>
      <c r="AF9037" s="359"/>
      <c r="AG9037" s="359"/>
      <c r="AH9037" s="359"/>
    </row>
    <row r="9038" spans="28:34" x14ac:dyDescent="0.2">
      <c r="AB9038" s="359"/>
      <c r="AC9038" s="359"/>
      <c r="AD9038" s="359"/>
      <c r="AE9038" s="359"/>
      <c r="AF9038" s="359"/>
      <c r="AG9038" s="359"/>
      <c r="AH9038" s="359"/>
    </row>
    <row r="9039" spans="28:34" x14ac:dyDescent="0.2">
      <c r="AB9039" s="359"/>
      <c r="AC9039" s="359"/>
      <c r="AD9039" s="359"/>
      <c r="AE9039" s="359"/>
      <c r="AF9039" s="359"/>
      <c r="AG9039" s="359"/>
      <c r="AH9039" s="359"/>
    </row>
    <row r="9040" spans="28:34" x14ac:dyDescent="0.2">
      <c r="AB9040" s="359"/>
      <c r="AC9040" s="359"/>
      <c r="AD9040" s="359"/>
      <c r="AE9040" s="359"/>
      <c r="AF9040" s="359"/>
      <c r="AG9040" s="359"/>
      <c r="AH9040" s="359"/>
    </row>
    <row r="9041" spans="28:34" x14ac:dyDescent="0.2">
      <c r="AB9041" s="359"/>
      <c r="AC9041" s="359"/>
      <c r="AD9041" s="359"/>
      <c r="AE9041" s="359"/>
      <c r="AF9041" s="359"/>
      <c r="AG9041" s="359"/>
      <c r="AH9041" s="359"/>
    </row>
    <row r="9042" spans="28:34" x14ac:dyDescent="0.2">
      <c r="AB9042" s="359"/>
      <c r="AC9042" s="359"/>
      <c r="AD9042" s="359"/>
      <c r="AE9042" s="359"/>
      <c r="AF9042" s="359"/>
      <c r="AG9042" s="359"/>
      <c r="AH9042" s="359"/>
    </row>
    <row r="9043" spans="28:34" x14ac:dyDescent="0.2">
      <c r="AB9043" s="359"/>
      <c r="AC9043" s="359"/>
      <c r="AD9043" s="359"/>
      <c r="AE9043" s="359"/>
      <c r="AF9043" s="359"/>
      <c r="AG9043" s="359"/>
      <c r="AH9043" s="359"/>
    </row>
    <row r="9044" spans="28:34" x14ac:dyDescent="0.2">
      <c r="AB9044" s="359"/>
      <c r="AC9044" s="359"/>
      <c r="AD9044" s="359"/>
      <c r="AE9044" s="359"/>
      <c r="AF9044" s="359"/>
      <c r="AG9044" s="359"/>
      <c r="AH9044" s="359"/>
    </row>
    <row r="9045" spans="28:34" x14ac:dyDescent="0.2">
      <c r="AB9045" s="359"/>
      <c r="AC9045" s="359"/>
      <c r="AD9045" s="359"/>
      <c r="AE9045" s="359"/>
      <c r="AF9045" s="359"/>
      <c r="AG9045" s="359"/>
      <c r="AH9045" s="359"/>
    </row>
    <row r="9046" spans="28:34" x14ac:dyDescent="0.2">
      <c r="AB9046" s="359"/>
      <c r="AC9046" s="359"/>
      <c r="AD9046" s="359"/>
      <c r="AE9046" s="359"/>
      <c r="AF9046" s="359"/>
      <c r="AG9046" s="359"/>
      <c r="AH9046" s="359"/>
    </row>
    <row r="9047" spans="28:34" x14ac:dyDescent="0.2">
      <c r="AB9047" s="359"/>
      <c r="AC9047" s="359"/>
      <c r="AD9047" s="359"/>
      <c r="AE9047" s="359"/>
      <c r="AF9047" s="359"/>
      <c r="AG9047" s="359"/>
      <c r="AH9047" s="359"/>
    </row>
    <row r="9048" spans="28:34" x14ac:dyDescent="0.2">
      <c r="AB9048" s="359"/>
      <c r="AC9048" s="359"/>
      <c r="AD9048" s="359"/>
      <c r="AE9048" s="359"/>
      <c r="AF9048" s="359"/>
      <c r="AG9048" s="359"/>
      <c r="AH9048" s="359"/>
    </row>
    <row r="9049" spans="28:34" x14ac:dyDescent="0.2">
      <c r="AB9049" s="359"/>
      <c r="AC9049" s="359"/>
      <c r="AD9049" s="359"/>
      <c r="AE9049" s="359"/>
      <c r="AF9049" s="359"/>
      <c r="AG9049" s="359"/>
      <c r="AH9049" s="359"/>
    </row>
    <row r="9050" spans="28:34" x14ac:dyDescent="0.2">
      <c r="AB9050" s="359"/>
      <c r="AC9050" s="359"/>
      <c r="AD9050" s="359"/>
      <c r="AE9050" s="359"/>
      <c r="AF9050" s="359"/>
      <c r="AG9050" s="359"/>
      <c r="AH9050" s="359"/>
    </row>
    <row r="9051" spans="28:34" x14ac:dyDescent="0.2">
      <c r="AB9051" s="359"/>
      <c r="AC9051" s="359"/>
      <c r="AD9051" s="359"/>
      <c r="AE9051" s="359"/>
      <c r="AF9051" s="359"/>
      <c r="AG9051" s="359"/>
      <c r="AH9051" s="359"/>
    </row>
    <row r="9052" spans="28:34" x14ac:dyDescent="0.2">
      <c r="AB9052" s="359"/>
      <c r="AC9052" s="359"/>
      <c r="AD9052" s="359"/>
      <c r="AE9052" s="359"/>
      <c r="AF9052" s="359"/>
      <c r="AG9052" s="359"/>
      <c r="AH9052" s="359"/>
    </row>
    <row r="9053" spans="28:34" x14ac:dyDescent="0.2">
      <c r="AB9053" s="359"/>
      <c r="AC9053" s="359"/>
      <c r="AD9053" s="359"/>
      <c r="AE9053" s="359"/>
      <c r="AF9053" s="359"/>
      <c r="AG9053" s="359"/>
      <c r="AH9053" s="359"/>
    </row>
    <row r="9054" spans="28:34" x14ac:dyDescent="0.2">
      <c r="AB9054" s="359"/>
      <c r="AC9054" s="359"/>
      <c r="AD9054" s="359"/>
      <c r="AE9054" s="359"/>
      <c r="AF9054" s="359"/>
      <c r="AG9054" s="359"/>
      <c r="AH9054" s="359"/>
    </row>
    <row r="9055" spans="28:34" x14ac:dyDescent="0.2">
      <c r="AB9055" s="359"/>
      <c r="AC9055" s="359"/>
      <c r="AD9055" s="359"/>
      <c r="AE9055" s="359"/>
      <c r="AF9055" s="359"/>
      <c r="AG9055" s="359"/>
      <c r="AH9055" s="359"/>
    </row>
    <row r="9056" spans="28:34" x14ac:dyDescent="0.2">
      <c r="AB9056" s="359"/>
      <c r="AC9056" s="359"/>
      <c r="AD9056" s="359"/>
      <c r="AE9056" s="359"/>
      <c r="AF9056" s="359"/>
      <c r="AG9056" s="359"/>
      <c r="AH9056" s="359"/>
    </row>
    <row r="9057" spans="28:34" x14ac:dyDescent="0.2">
      <c r="AB9057" s="359"/>
      <c r="AC9057" s="359"/>
      <c r="AD9057" s="359"/>
      <c r="AE9057" s="359"/>
      <c r="AF9057" s="359"/>
      <c r="AG9057" s="359"/>
      <c r="AH9057" s="359"/>
    </row>
    <row r="9058" spans="28:34" x14ac:dyDescent="0.2">
      <c r="AB9058" s="359"/>
      <c r="AC9058" s="359"/>
      <c r="AD9058" s="359"/>
      <c r="AE9058" s="359"/>
      <c r="AF9058" s="359"/>
      <c r="AG9058" s="359"/>
      <c r="AH9058" s="359"/>
    </row>
    <row r="9059" spans="28:34" x14ac:dyDescent="0.2">
      <c r="AB9059" s="359"/>
      <c r="AC9059" s="359"/>
      <c r="AD9059" s="359"/>
      <c r="AE9059" s="359"/>
      <c r="AF9059" s="359"/>
      <c r="AG9059" s="359"/>
      <c r="AH9059" s="359"/>
    </row>
    <row r="9060" spans="28:34" x14ac:dyDescent="0.2">
      <c r="AB9060" s="359"/>
      <c r="AC9060" s="359"/>
      <c r="AD9060" s="359"/>
      <c r="AE9060" s="359"/>
      <c r="AF9060" s="359"/>
      <c r="AG9060" s="359"/>
      <c r="AH9060" s="359"/>
    </row>
    <row r="9061" spans="28:34" x14ac:dyDescent="0.2">
      <c r="AB9061" s="359"/>
      <c r="AC9061" s="359"/>
      <c r="AD9061" s="359"/>
      <c r="AE9061" s="359"/>
      <c r="AF9061" s="359"/>
      <c r="AG9061" s="359"/>
      <c r="AH9061" s="359"/>
    </row>
    <row r="9062" spans="28:34" x14ac:dyDescent="0.2">
      <c r="AB9062" s="359"/>
      <c r="AC9062" s="359"/>
      <c r="AD9062" s="359"/>
      <c r="AE9062" s="359"/>
      <c r="AF9062" s="359"/>
      <c r="AG9062" s="359"/>
      <c r="AH9062" s="359"/>
    </row>
    <row r="9063" spans="28:34" x14ac:dyDescent="0.2">
      <c r="AB9063" s="359"/>
      <c r="AC9063" s="359"/>
      <c r="AD9063" s="359"/>
      <c r="AE9063" s="359"/>
      <c r="AF9063" s="359"/>
      <c r="AG9063" s="359"/>
      <c r="AH9063" s="359"/>
    </row>
    <row r="9064" spans="28:34" x14ac:dyDescent="0.2">
      <c r="AB9064" s="359"/>
      <c r="AC9064" s="359"/>
      <c r="AD9064" s="359"/>
      <c r="AE9064" s="359"/>
      <c r="AF9064" s="359"/>
      <c r="AG9064" s="359"/>
      <c r="AH9064" s="359"/>
    </row>
    <row r="9065" spans="28:34" x14ac:dyDescent="0.2">
      <c r="AB9065" s="359"/>
      <c r="AC9065" s="359"/>
      <c r="AD9065" s="359"/>
      <c r="AE9065" s="359"/>
      <c r="AF9065" s="359"/>
      <c r="AG9065" s="359"/>
      <c r="AH9065" s="359"/>
    </row>
    <row r="9066" spans="28:34" x14ac:dyDescent="0.2">
      <c r="AB9066" s="359"/>
      <c r="AC9066" s="359"/>
      <c r="AD9066" s="359"/>
      <c r="AE9066" s="359"/>
      <c r="AF9066" s="359"/>
      <c r="AG9066" s="359"/>
      <c r="AH9066" s="359"/>
    </row>
    <row r="9067" spans="28:34" x14ac:dyDescent="0.2">
      <c r="AB9067" s="359"/>
      <c r="AC9067" s="359"/>
      <c r="AD9067" s="359"/>
      <c r="AE9067" s="359"/>
      <c r="AF9067" s="359"/>
      <c r="AG9067" s="359"/>
      <c r="AH9067" s="359"/>
    </row>
    <row r="9068" spans="28:34" x14ac:dyDescent="0.2">
      <c r="AB9068" s="359"/>
      <c r="AC9068" s="359"/>
      <c r="AD9068" s="359"/>
      <c r="AE9068" s="359"/>
      <c r="AF9068" s="359"/>
      <c r="AG9068" s="359"/>
      <c r="AH9068" s="359"/>
    </row>
    <row r="9069" spans="28:34" x14ac:dyDescent="0.2">
      <c r="AB9069" s="359"/>
      <c r="AC9069" s="359"/>
      <c r="AD9069" s="359"/>
      <c r="AE9069" s="359"/>
      <c r="AF9069" s="359"/>
      <c r="AG9069" s="359"/>
      <c r="AH9069" s="359"/>
    </row>
    <row r="9070" spans="28:34" x14ac:dyDescent="0.2">
      <c r="AB9070" s="359"/>
      <c r="AC9070" s="359"/>
      <c r="AD9070" s="359"/>
      <c r="AE9070" s="359"/>
      <c r="AF9070" s="359"/>
      <c r="AG9070" s="359"/>
      <c r="AH9070" s="359"/>
    </row>
    <row r="9071" spans="28:34" x14ac:dyDescent="0.2">
      <c r="AB9071" s="359"/>
      <c r="AC9071" s="359"/>
      <c r="AD9071" s="359"/>
      <c r="AE9071" s="359"/>
      <c r="AF9071" s="359"/>
      <c r="AG9071" s="359"/>
      <c r="AH9071" s="359"/>
    </row>
    <row r="9072" spans="28:34" x14ac:dyDescent="0.2">
      <c r="AB9072" s="359"/>
      <c r="AC9072" s="359"/>
      <c r="AD9072" s="359"/>
      <c r="AE9072" s="359"/>
      <c r="AF9072" s="359"/>
      <c r="AG9072" s="359"/>
      <c r="AH9072" s="359"/>
    </row>
    <row r="9073" spans="28:34" x14ac:dyDescent="0.2">
      <c r="AB9073" s="359"/>
      <c r="AC9073" s="359"/>
      <c r="AD9073" s="359"/>
      <c r="AE9073" s="359"/>
      <c r="AF9073" s="359"/>
      <c r="AG9073" s="359"/>
      <c r="AH9073" s="359"/>
    </row>
    <row r="9074" spans="28:34" x14ac:dyDescent="0.2">
      <c r="AB9074" s="359"/>
      <c r="AC9074" s="359"/>
      <c r="AD9074" s="359"/>
      <c r="AE9074" s="359"/>
      <c r="AF9074" s="359"/>
      <c r="AG9074" s="359"/>
      <c r="AH9074" s="359"/>
    </row>
    <row r="9075" spans="28:34" x14ac:dyDescent="0.2">
      <c r="AB9075" s="359"/>
      <c r="AC9075" s="359"/>
      <c r="AD9075" s="359"/>
      <c r="AE9075" s="359"/>
      <c r="AF9075" s="359"/>
      <c r="AG9075" s="359"/>
      <c r="AH9075" s="359"/>
    </row>
    <row r="9076" spans="28:34" x14ac:dyDescent="0.2">
      <c r="AB9076" s="359"/>
      <c r="AC9076" s="359"/>
      <c r="AD9076" s="359"/>
      <c r="AE9076" s="359"/>
      <c r="AF9076" s="359"/>
      <c r="AG9076" s="359"/>
      <c r="AH9076" s="359"/>
    </row>
    <row r="9077" spans="28:34" x14ac:dyDescent="0.2">
      <c r="AB9077" s="359"/>
      <c r="AC9077" s="359"/>
      <c r="AD9077" s="359"/>
      <c r="AE9077" s="359"/>
      <c r="AF9077" s="359"/>
      <c r="AG9077" s="359"/>
      <c r="AH9077" s="359"/>
    </row>
    <row r="9078" spans="28:34" x14ac:dyDescent="0.2">
      <c r="AB9078" s="359"/>
      <c r="AC9078" s="359"/>
      <c r="AD9078" s="359"/>
      <c r="AE9078" s="359"/>
      <c r="AF9078" s="359"/>
      <c r="AG9078" s="359"/>
      <c r="AH9078" s="359"/>
    </row>
    <row r="9079" spans="28:34" x14ac:dyDescent="0.2">
      <c r="AB9079" s="359"/>
      <c r="AC9079" s="359"/>
      <c r="AD9079" s="359"/>
      <c r="AE9079" s="359"/>
      <c r="AF9079" s="359"/>
      <c r="AG9079" s="359"/>
      <c r="AH9079" s="359"/>
    </row>
    <row r="9080" spans="28:34" x14ac:dyDescent="0.2">
      <c r="AB9080" s="359"/>
      <c r="AC9080" s="359"/>
      <c r="AD9080" s="359"/>
      <c r="AE9080" s="359"/>
      <c r="AF9080" s="359"/>
      <c r="AG9080" s="359"/>
      <c r="AH9080" s="359"/>
    </row>
    <row r="9081" spans="28:34" x14ac:dyDescent="0.2">
      <c r="AB9081" s="359"/>
      <c r="AC9081" s="359"/>
      <c r="AD9081" s="359"/>
      <c r="AE9081" s="359"/>
      <c r="AF9081" s="359"/>
      <c r="AG9081" s="359"/>
      <c r="AH9081" s="359"/>
    </row>
    <row r="9082" spans="28:34" x14ac:dyDescent="0.2">
      <c r="AB9082" s="359"/>
      <c r="AC9082" s="359"/>
      <c r="AD9082" s="359"/>
      <c r="AE9082" s="359"/>
      <c r="AF9082" s="359"/>
      <c r="AG9082" s="359"/>
      <c r="AH9082" s="359"/>
    </row>
    <row r="9083" spans="28:34" x14ac:dyDescent="0.2">
      <c r="AB9083" s="359"/>
      <c r="AC9083" s="359"/>
      <c r="AD9083" s="359"/>
      <c r="AE9083" s="359"/>
      <c r="AF9083" s="359"/>
      <c r="AG9083" s="359"/>
      <c r="AH9083" s="359"/>
    </row>
    <row r="9084" spans="28:34" x14ac:dyDescent="0.2">
      <c r="AB9084" s="359"/>
      <c r="AC9084" s="359"/>
      <c r="AD9084" s="359"/>
      <c r="AE9084" s="359"/>
      <c r="AF9084" s="359"/>
      <c r="AG9084" s="359"/>
      <c r="AH9084" s="359"/>
    </row>
    <row r="9085" spans="28:34" x14ac:dyDescent="0.2">
      <c r="AB9085" s="359"/>
      <c r="AC9085" s="359"/>
      <c r="AD9085" s="359"/>
      <c r="AE9085" s="359"/>
      <c r="AF9085" s="359"/>
      <c r="AG9085" s="359"/>
      <c r="AH9085" s="359"/>
    </row>
    <row r="9086" spans="28:34" x14ac:dyDescent="0.2">
      <c r="AB9086" s="359"/>
      <c r="AC9086" s="359"/>
      <c r="AD9086" s="359"/>
      <c r="AE9086" s="359"/>
      <c r="AF9086" s="359"/>
      <c r="AG9086" s="359"/>
      <c r="AH9086" s="359"/>
    </row>
    <row r="9087" spans="28:34" x14ac:dyDescent="0.2">
      <c r="AB9087" s="359"/>
      <c r="AC9087" s="359"/>
      <c r="AD9087" s="359"/>
      <c r="AE9087" s="359"/>
      <c r="AF9087" s="359"/>
      <c r="AG9087" s="359"/>
      <c r="AH9087" s="359"/>
    </row>
    <row r="9088" spans="28:34" x14ac:dyDescent="0.2">
      <c r="AB9088" s="359"/>
      <c r="AC9088" s="359"/>
      <c r="AD9088" s="359"/>
      <c r="AE9088" s="359"/>
      <c r="AF9088" s="359"/>
      <c r="AG9088" s="359"/>
      <c r="AH9088" s="359"/>
    </row>
    <row r="9089" spans="28:34" x14ac:dyDescent="0.2">
      <c r="AB9089" s="359"/>
      <c r="AC9089" s="359"/>
      <c r="AD9089" s="359"/>
      <c r="AE9089" s="359"/>
      <c r="AF9089" s="359"/>
      <c r="AG9089" s="359"/>
      <c r="AH9089" s="359"/>
    </row>
    <row r="9090" spans="28:34" x14ac:dyDescent="0.2">
      <c r="AB9090" s="359"/>
      <c r="AC9090" s="359"/>
      <c r="AD9090" s="359"/>
      <c r="AE9090" s="359"/>
      <c r="AF9090" s="359"/>
      <c r="AG9090" s="359"/>
      <c r="AH9090" s="359"/>
    </row>
    <row r="9091" spans="28:34" x14ac:dyDescent="0.2">
      <c r="AB9091" s="359"/>
      <c r="AC9091" s="359"/>
      <c r="AD9091" s="359"/>
      <c r="AE9091" s="359"/>
      <c r="AF9091" s="359"/>
      <c r="AG9091" s="359"/>
      <c r="AH9091" s="359"/>
    </row>
    <row r="9092" spans="28:34" x14ac:dyDescent="0.2">
      <c r="AB9092" s="359"/>
      <c r="AC9092" s="359"/>
      <c r="AD9092" s="359"/>
      <c r="AE9092" s="359"/>
      <c r="AF9092" s="359"/>
      <c r="AG9092" s="359"/>
      <c r="AH9092" s="359"/>
    </row>
    <row r="9093" spans="28:34" x14ac:dyDescent="0.2">
      <c r="AB9093" s="359"/>
      <c r="AC9093" s="359"/>
      <c r="AD9093" s="359"/>
      <c r="AE9093" s="359"/>
      <c r="AF9093" s="359"/>
      <c r="AG9093" s="359"/>
      <c r="AH9093" s="359"/>
    </row>
    <row r="9094" spans="28:34" x14ac:dyDescent="0.2">
      <c r="AB9094" s="359"/>
      <c r="AC9094" s="359"/>
      <c r="AD9094" s="359"/>
      <c r="AE9094" s="359"/>
      <c r="AF9094" s="359"/>
      <c r="AG9094" s="359"/>
      <c r="AH9094" s="359"/>
    </row>
    <row r="9095" spans="28:34" x14ac:dyDescent="0.2">
      <c r="AB9095" s="359"/>
      <c r="AC9095" s="359"/>
      <c r="AD9095" s="359"/>
      <c r="AE9095" s="359"/>
      <c r="AF9095" s="359"/>
      <c r="AG9095" s="359"/>
      <c r="AH9095" s="359"/>
    </row>
    <row r="9096" spans="28:34" x14ac:dyDescent="0.2">
      <c r="AB9096" s="359"/>
      <c r="AC9096" s="359"/>
      <c r="AD9096" s="359"/>
      <c r="AE9096" s="359"/>
      <c r="AF9096" s="359"/>
      <c r="AG9096" s="359"/>
      <c r="AH9096" s="359"/>
    </row>
    <row r="9097" spans="28:34" x14ac:dyDescent="0.2">
      <c r="AB9097" s="359"/>
      <c r="AC9097" s="359"/>
      <c r="AD9097" s="359"/>
      <c r="AE9097" s="359"/>
      <c r="AF9097" s="359"/>
      <c r="AG9097" s="359"/>
      <c r="AH9097" s="359"/>
    </row>
    <row r="9098" spans="28:34" x14ac:dyDescent="0.2">
      <c r="AB9098" s="359"/>
      <c r="AC9098" s="359"/>
      <c r="AD9098" s="359"/>
      <c r="AE9098" s="359"/>
      <c r="AF9098" s="359"/>
      <c r="AG9098" s="359"/>
      <c r="AH9098" s="359"/>
    </row>
    <row r="9099" spans="28:34" x14ac:dyDescent="0.2">
      <c r="AB9099" s="359"/>
      <c r="AC9099" s="359"/>
      <c r="AD9099" s="359"/>
      <c r="AE9099" s="359"/>
      <c r="AF9099" s="359"/>
      <c r="AG9099" s="359"/>
      <c r="AH9099" s="359"/>
    </row>
    <row r="9100" spans="28:34" x14ac:dyDescent="0.2">
      <c r="AB9100" s="359"/>
      <c r="AC9100" s="359"/>
      <c r="AD9100" s="359"/>
      <c r="AE9100" s="359"/>
      <c r="AF9100" s="359"/>
      <c r="AG9100" s="359"/>
      <c r="AH9100" s="359"/>
    </row>
    <row r="9101" spans="28:34" x14ac:dyDescent="0.2">
      <c r="AB9101" s="359"/>
      <c r="AC9101" s="359"/>
      <c r="AD9101" s="359"/>
      <c r="AE9101" s="359"/>
      <c r="AF9101" s="359"/>
      <c r="AG9101" s="359"/>
      <c r="AH9101" s="359"/>
    </row>
    <row r="9102" spans="28:34" x14ac:dyDescent="0.2">
      <c r="AB9102" s="359"/>
      <c r="AC9102" s="359"/>
      <c r="AD9102" s="359"/>
      <c r="AE9102" s="359"/>
      <c r="AF9102" s="359"/>
      <c r="AG9102" s="359"/>
      <c r="AH9102" s="359"/>
    </row>
    <row r="9103" spans="28:34" x14ac:dyDescent="0.2">
      <c r="AB9103" s="359"/>
      <c r="AC9103" s="359"/>
      <c r="AD9103" s="359"/>
      <c r="AE9103" s="359"/>
      <c r="AF9103" s="359"/>
      <c r="AG9103" s="359"/>
      <c r="AH9103" s="359"/>
    </row>
    <row r="9104" spans="28:34" x14ac:dyDescent="0.2">
      <c r="AB9104" s="359"/>
      <c r="AC9104" s="359"/>
      <c r="AD9104" s="359"/>
      <c r="AE9104" s="359"/>
      <c r="AF9104" s="359"/>
      <c r="AG9104" s="359"/>
      <c r="AH9104" s="359"/>
    </row>
    <row r="9105" spans="28:34" x14ac:dyDescent="0.2">
      <c r="AB9105" s="359"/>
      <c r="AC9105" s="359"/>
      <c r="AD9105" s="359"/>
      <c r="AE9105" s="359"/>
      <c r="AF9105" s="359"/>
      <c r="AG9105" s="359"/>
      <c r="AH9105" s="359"/>
    </row>
    <row r="9106" spans="28:34" x14ac:dyDescent="0.2">
      <c r="AB9106" s="359"/>
      <c r="AC9106" s="359"/>
      <c r="AD9106" s="359"/>
      <c r="AE9106" s="359"/>
      <c r="AF9106" s="359"/>
      <c r="AG9106" s="359"/>
      <c r="AH9106" s="359"/>
    </row>
    <row r="9107" spans="28:34" x14ac:dyDescent="0.2">
      <c r="AB9107" s="359"/>
      <c r="AC9107" s="359"/>
      <c r="AD9107" s="359"/>
      <c r="AE9107" s="359"/>
      <c r="AF9107" s="359"/>
      <c r="AG9107" s="359"/>
      <c r="AH9107" s="359"/>
    </row>
    <row r="9108" spans="28:34" x14ac:dyDescent="0.2">
      <c r="AB9108" s="359"/>
      <c r="AC9108" s="359"/>
      <c r="AD9108" s="359"/>
      <c r="AE9108" s="359"/>
      <c r="AF9108" s="359"/>
      <c r="AG9108" s="359"/>
      <c r="AH9108" s="359"/>
    </row>
    <row r="9109" spans="28:34" x14ac:dyDescent="0.2">
      <c r="AB9109" s="359"/>
      <c r="AC9109" s="359"/>
      <c r="AD9109" s="359"/>
      <c r="AE9109" s="359"/>
      <c r="AF9109" s="359"/>
      <c r="AG9109" s="359"/>
      <c r="AH9109" s="359"/>
    </row>
    <row r="9110" spans="28:34" x14ac:dyDescent="0.2">
      <c r="AB9110" s="359"/>
      <c r="AC9110" s="359"/>
      <c r="AD9110" s="359"/>
      <c r="AE9110" s="359"/>
      <c r="AF9110" s="359"/>
      <c r="AG9110" s="359"/>
      <c r="AH9110" s="359"/>
    </row>
    <row r="9111" spans="28:34" x14ac:dyDescent="0.2">
      <c r="AB9111" s="359"/>
      <c r="AC9111" s="359"/>
      <c r="AD9111" s="359"/>
      <c r="AE9111" s="359"/>
      <c r="AF9111" s="359"/>
      <c r="AG9111" s="359"/>
      <c r="AH9111" s="359"/>
    </row>
    <row r="9112" spans="28:34" x14ac:dyDescent="0.2">
      <c r="AB9112" s="359"/>
      <c r="AC9112" s="359"/>
      <c r="AD9112" s="359"/>
      <c r="AE9112" s="359"/>
      <c r="AF9112" s="359"/>
      <c r="AG9112" s="359"/>
      <c r="AH9112" s="359"/>
    </row>
    <row r="9113" spans="28:34" x14ac:dyDescent="0.2">
      <c r="AB9113" s="359"/>
      <c r="AC9113" s="359"/>
      <c r="AD9113" s="359"/>
      <c r="AE9113" s="359"/>
      <c r="AF9113" s="359"/>
      <c r="AG9113" s="359"/>
      <c r="AH9113" s="359"/>
    </row>
    <row r="9114" spans="28:34" x14ac:dyDescent="0.2">
      <c r="AB9114" s="359"/>
      <c r="AC9114" s="359"/>
      <c r="AD9114" s="359"/>
      <c r="AE9114" s="359"/>
      <c r="AF9114" s="359"/>
      <c r="AG9114" s="359"/>
      <c r="AH9114" s="359"/>
    </row>
    <row r="9115" spans="28:34" x14ac:dyDescent="0.2">
      <c r="AB9115" s="359"/>
      <c r="AC9115" s="359"/>
      <c r="AD9115" s="359"/>
      <c r="AE9115" s="359"/>
      <c r="AF9115" s="359"/>
      <c r="AG9115" s="359"/>
      <c r="AH9115" s="359"/>
    </row>
    <row r="9116" spans="28:34" x14ac:dyDescent="0.2">
      <c r="AB9116" s="359"/>
      <c r="AC9116" s="359"/>
      <c r="AD9116" s="359"/>
      <c r="AE9116" s="359"/>
      <c r="AF9116" s="359"/>
      <c r="AG9116" s="359"/>
      <c r="AH9116" s="359"/>
    </row>
    <row r="9117" spans="28:34" x14ac:dyDescent="0.2">
      <c r="AB9117" s="359"/>
      <c r="AC9117" s="359"/>
      <c r="AD9117" s="359"/>
      <c r="AE9117" s="359"/>
      <c r="AF9117" s="359"/>
      <c r="AG9117" s="359"/>
      <c r="AH9117" s="359"/>
    </row>
    <row r="9118" spans="28:34" x14ac:dyDescent="0.2">
      <c r="AB9118" s="359"/>
      <c r="AC9118" s="359"/>
      <c r="AD9118" s="359"/>
      <c r="AE9118" s="359"/>
      <c r="AF9118" s="359"/>
      <c r="AG9118" s="359"/>
      <c r="AH9118" s="359"/>
    </row>
    <row r="9119" spans="28:34" x14ac:dyDescent="0.2">
      <c r="AB9119" s="359"/>
      <c r="AC9119" s="359"/>
      <c r="AD9119" s="359"/>
      <c r="AE9119" s="359"/>
      <c r="AF9119" s="359"/>
      <c r="AG9119" s="359"/>
      <c r="AH9119" s="359"/>
    </row>
    <row r="9120" spans="28:34" x14ac:dyDescent="0.2">
      <c r="AB9120" s="359"/>
      <c r="AC9120" s="359"/>
      <c r="AD9120" s="359"/>
      <c r="AE9120" s="359"/>
      <c r="AF9120" s="359"/>
      <c r="AG9120" s="359"/>
      <c r="AH9120" s="359"/>
    </row>
    <row r="9121" spans="28:34" x14ac:dyDescent="0.2">
      <c r="AB9121" s="359"/>
      <c r="AC9121" s="359"/>
      <c r="AD9121" s="359"/>
      <c r="AE9121" s="359"/>
      <c r="AF9121" s="359"/>
      <c r="AG9121" s="359"/>
      <c r="AH9121" s="359"/>
    </row>
    <row r="9122" spans="28:34" x14ac:dyDescent="0.2">
      <c r="AB9122" s="359"/>
      <c r="AC9122" s="359"/>
      <c r="AD9122" s="359"/>
      <c r="AE9122" s="359"/>
      <c r="AF9122" s="359"/>
      <c r="AG9122" s="359"/>
      <c r="AH9122" s="359"/>
    </row>
    <row r="9123" spans="28:34" x14ac:dyDescent="0.2">
      <c r="AB9123" s="359"/>
      <c r="AC9123" s="359"/>
      <c r="AD9123" s="359"/>
      <c r="AE9123" s="359"/>
      <c r="AF9123" s="359"/>
      <c r="AG9123" s="359"/>
      <c r="AH9123" s="359"/>
    </row>
    <row r="9124" spans="28:34" x14ac:dyDescent="0.2">
      <c r="AB9124" s="359"/>
      <c r="AC9124" s="359"/>
      <c r="AD9124" s="359"/>
      <c r="AE9124" s="359"/>
      <c r="AF9124" s="359"/>
      <c r="AG9124" s="359"/>
      <c r="AH9124" s="359"/>
    </row>
    <row r="9125" spans="28:34" x14ac:dyDescent="0.2">
      <c r="AB9125" s="359"/>
      <c r="AC9125" s="359"/>
      <c r="AD9125" s="359"/>
      <c r="AE9125" s="359"/>
      <c r="AF9125" s="359"/>
      <c r="AG9125" s="359"/>
      <c r="AH9125" s="359"/>
    </row>
    <row r="9126" spans="28:34" x14ac:dyDescent="0.2">
      <c r="AB9126" s="359"/>
      <c r="AC9126" s="359"/>
      <c r="AD9126" s="359"/>
      <c r="AE9126" s="359"/>
      <c r="AF9126" s="359"/>
      <c r="AG9126" s="359"/>
      <c r="AH9126" s="359"/>
    </row>
    <row r="9127" spans="28:34" x14ac:dyDescent="0.2">
      <c r="AB9127" s="359"/>
      <c r="AC9127" s="359"/>
      <c r="AD9127" s="359"/>
      <c r="AE9127" s="359"/>
      <c r="AF9127" s="359"/>
      <c r="AG9127" s="359"/>
      <c r="AH9127" s="359"/>
    </row>
    <row r="9128" spans="28:34" x14ac:dyDescent="0.2">
      <c r="AB9128" s="359"/>
      <c r="AC9128" s="359"/>
      <c r="AD9128" s="359"/>
      <c r="AE9128" s="359"/>
      <c r="AF9128" s="359"/>
      <c r="AG9128" s="359"/>
      <c r="AH9128" s="359"/>
    </row>
    <row r="9129" spans="28:34" x14ac:dyDescent="0.2">
      <c r="AB9129" s="359"/>
      <c r="AC9129" s="359"/>
      <c r="AD9129" s="359"/>
      <c r="AE9129" s="359"/>
      <c r="AF9129" s="359"/>
      <c r="AG9129" s="359"/>
      <c r="AH9129" s="359"/>
    </row>
    <row r="9130" spans="28:34" x14ac:dyDescent="0.2">
      <c r="AB9130" s="359"/>
      <c r="AC9130" s="359"/>
      <c r="AD9130" s="359"/>
      <c r="AE9130" s="359"/>
      <c r="AF9130" s="359"/>
      <c r="AG9130" s="359"/>
      <c r="AH9130" s="359"/>
    </row>
    <row r="9131" spans="28:34" x14ac:dyDescent="0.2">
      <c r="AB9131" s="359"/>
      <c r="AC9131" s="359"/>
      <c r="AD9131" s="359"/>
      <c r="AE9131" s="359"/>
      <c r="AF9131" s="359"/>
      <c r="AG9131" s="359"/>
      <c r="AH9131" s="359"/>
    </row>
    <row r="9132" spans="28:34" x14ac:dyDescent="0.2">
      <c r="AB9132" s="359"/>
      <c r="AC9132" s="359"/>
      <c r="AD9132" s="359"/>
      <c r="AE9132" s="359"/>
      <c r="AF9132" s="359"/>
      <c r="AG9132" s="359"/>
      <c r="AH9132" s="359"/>
    </row>
    <row r="9133" spans="28:34" x14ac:dyDescent="0.2">
      <c r="AB9133" s="359"/>
      <c r="AC9133" s="359"/>
      <c r="AD9133" s="359"/>
      <c r="AE9133" s="359"/>
      <c r="AF9133" s="359"/>
      <c r="AG9133" s="359"/>
      <c r="AH9133" s="359"/>
    </row>
    <row r="9134" spans="28:34" x14ac:dyDescent="0.2">
      <c r="AB9134" s="359"/>
      <c r="AC9134" s="359"/>
      <c r="AD9134" s="359"/>
      <c r="AE9134" s="359"/>
      <c r="AF9134" s="359"/>
      <c r="AG9134" s="359"/>
      <c r="AH9134" s="359"/>
    </row>
    <row r="9135" spans="28:34" x14ac:dyDescent="0.2">
      <c r="AB9135" s="359"/>
      <c r="AC9135" s="359"/>
      <c r="AD9135" s="359"/>
      <c r="AE9135" s="359"/>
      <c r="AF9135" s="359"/>
      <c r="AG9135" s="359"/>
      <c r="AH9135" s="359"/>
    </row>
    <row r="9136" spans="28:34" x14ac:dyDescent="0.2">
      <c r="AB9136" s="359"/>
      <c r="AC9136" s="359"/>
      <c r="AD9136" s="359"/>
      <c r="AE9136" s="359"/>
      <c r="AF9136" s="359"/>
      <c r="AG9136" s="359"/>
      <c r="AH9136" s="359"/>
    </row>
    <row r="9137" spans="28:34" x14ac:dyDescent="0.2">
      <c r="AB9137" s="359"/>
      <c r="AC9137" s="359"/>
      <c r="AD9137" s="359"/>
      <c r="AE9137" s="359"/>
      <c r="AF9137" s="359"/>
      <c r="AG9137" s="359"/>
      <c r="AH9137" s="359"/>
    </row>
    <row r="9138" spans="28:34" x14ac:dyDescent="0.2">
      <c r="AB9138" s="359"/>
      <c r="AC9138" s="359"/>
      <c r="AD9138" s="359"/>
      <c r="AE9138" s="359"/>
      <c r="AF9138" s="359"/>
      <c r="AG9138" s="359"/>
      <c r="AH9138" s="359"/>
    </row>
    <row r="9139" spans="28:34" x14ac:dyDescent="0.2">
      <c r="AB9139" s="359"/>
      <c r="AC9139" s="359"/>
      <c r="AD9139" s="359"/>
      <c r="AE9139" s="359"/>
      <c r="AF9139" s="359"/>
      <c r="AG9139" s="359"/>
      <c r="AH9139" s="359"/>
    </row>
    <row r="9140" spans="28:34" x14ac:dyDescent="0.2">
      <c r="AB9140" s="359"/>
      <c r="AC9140" s="359"/>
      <c r="AD9140" s="359"/>
      <c r="AE9140" s="359"/>
      <c r="AF9140" s="359"/>
      <c r="AG9140" s="359"/>
      <c r="AH9140" s="359"/>
    </row>
    <row r="9141" spans="28:34" x14ac:dyDescent="0.2">
      <c r="AB9141" s="359"/>
      <c r="AC9141" s="359"/>
      <c r="AD9141" s="359"/>
      <c r="AE9141" s="359"/>
      <c r="AF9141" s="359"/>
      <c r="AG9141" s="359"/>
      <c r="AH9141" s="359"/>
    </row>
    <row r="9142" spans="28:34" x14ac:dyDescent="0.2">
      <c r="AB9142" s="359"/>
      <c r="AC9142" s="359"/>
      <c r="AD9142" s="359"/>
      <c r="AE9142" s="359"/>
      <c r="AF9142" s="359"/>
      <c r="AG9142" s="359"/>
      <c r="AH9142" s="359"/>
    </row>
    <row r="9143" spans="28:34" x14ac:dyDescent="0.2">
      <c r="AB9143" s="359"/>
      <c r="AC9143" s="359"/>
      <c r="AD9143" s="359"/>
      <c r="AE9143" s="359"/>
      <c r="AF9143" s="359"/>
      <c r="AG9143" s="359"/>
      <c r="AH9143" s="359"/>
    </row>
    <row r="9144" spans="28:34" x14ac:dyDescent="0.2">
      <c r="AB9144" s="359"/>
      <c r="AC9144" s="359"/>
      <c r="AD9144" s="359"/>
      <c r="AE9144" s="359"/>
      <c r="AF9144" s="359"/>
      <c r="AG9144" s="359"/>
      <c r="AH9144" s="359"/>
    </row>
    <row r="9145" spans="28:34" x14ac:dyDescent="0.2">
      <c r="AB9145" s="359"/>
      <c r="AC9145" s="359"/>
      <c r="AD9145" s="359"/>
      <c r="AE9145" s="359"/>
      <c r="AF9145" s="359"/>
      <c r="AG9145" s="359"/>
      <c r="AH9145" s="359"/>
    </row>
    <row r="9146" spans="28:34" x14ac:dyDescent="0.2">
      <c r="AB9146" s="359"/>
      <c r="AC9146" s="359"/>
      <c r="AD9146" s="359"/>
      <c r="AE9146" s="359"/>
      <c r="AF9146" s="359"/>
      <c r="AG9146" s="359"/>
      <c r="AH9146" s="359"/>
    </row>
    <row r="9147" spans="28:34" x14ac:dyDescent="0.2">
      <c r="AB9147" s="359"/>
      <c r="AC9147" s="359"/>
      <c r="AD9147" s="359"/>
      <c r="AE9147" s="359"/>
      <c r="AF9147" s="359"/>
      <c r="AG9147" s="359"/>
      <c r="AH9147" s="359"/>
    </row>
    <row r="9148" spans="28:34" x14ac:dyDescent="0.2">
      <c r="AB9148" s="359"/>
      <c r="AC9148" s="359"/>
      <c r="AD9148" s="359"/>
      <c r="AE9148" s="359"/>
      <c r="AF9148" s="359"/>
      <c r="AG9148" s="359"/>
      <c r="AH9148" s="359"/>
    </row>
    <row r="9149" spans="28:34" x14ac:dyDescent="0.2">
      <c r="AB9149" s="359"/>
      <c r="AC9149" s="359"/>
      <c r="AD9149" s="359"/>
      <c r="AE9149" s="359"/>
      <c r="AF9149" s="359"/>
      <c r="AG9149" s="359"/>
      <c r="AH9149" s="359"/>
    </row>
    <row r="9150" spans="28:34" x14ac:dyDescent="0.2">
      <c r="AB9150" s="359"/>
      <c r="AC9150" s="359"/>
      <c r="AD9150" s="359"/>
      <c r="AE9150" s="359"/>
      <c r="AF9150" s="359"/>
      <c r="AG9150" s="359"/>
      <c r="AH9150" s="359"/>
    </row>
    <row r="9151" spans="28:34" x14ac:dyDescent="0.2">
      <c r="AB9151" s="359"/>
      <c r="AC9151" s="359"/>
      <c r="AD9151" s="359"/>
      <c r="AE9151" s="359"/>
      <c r="AF9151" s="359"/>
      <c r="AG9151" s="359"/>
      <c r="AH9151" s="359"/>
    </row>
    <row r="9152" spans="28:34" x14ac:dyDescent="0.2">
      <c r="AB9152" s="359"/>
      <c r="AC9152" s="359"/>
      <c r="AD9152" s="359"/>
      <c r="AE9152" s="359"/>
      <c r="AF9152" s="359"/>
      <c r="AG9152" s="359"/>
      <c r="AH9152" s="359"/>
    </row>
    <row r="9153" spans="28:34" x14ac:dyDescent="0.2">
      <c r="AB9153" s="359"/>
      <c r="AC9153" s="359"/>
      <c r="AD9153" s="359"/>
      <c r="AE9153" s="359"/>
      <c r="AF9153" s="359"/>
      <c r="AG9153" s="359"/>
      <c r="AH9153" s="359"/>
    </row>
    <row r="9154" spans="28:34" x14ac:dyDescent="0.2">
      <c r="AB9154" s="359"/>
      <c r="AC9154" s="359"/>
      <c r="AD9154" s="359"/>
      <c r="AE9154" s="359"/>
      <c r="AF9154" s="359"/>
      <c r="AG9154" s="359"/>
      <c r="AH9154" s="359"/>
    </row>
    <row r="9155" spans="28:34" x14ac:dyDescent="0.2">
      <c r="AB9155" s="359"/>
      <c r="AC9155" s="359"/>
      <c r="AD9155" s="359"/>
      <c r="AE9155" s="359"/>
      <c r="AF9155" s="359"/>
      <c r="AG9155" s="359"/>
      <c r="AH9155" s="359"/>
    </row>
    <row r="9156" spans="28:34" x14ac:dyDescent="0.2">
      <c r="AB9156" s="359"/>
      <c r="AC9156" s="359"/>
      <c r="AD9156" s="359"/>
      <c r="AE9156" s="359"/>
      <c r="AF9156" s="359"/>
      <c r="AG9156" s="359"/>
      <c r="AH9156" s="359"/>
    </row>
    <row r="9157" spans="28:34" x14ac:dyDescent="0.2">
      <c r="AB9157" s="359"/>
      <c r="AC9157" s="359"/>
      <c r="AD9157" s="359"/>
      <c r="AE9157" s="359"/>
      <c r="AF9157" s="359"/>
      <c r="AG9157" s="359"/>
      <c r="AH9157" s="359"/>
    </row>
    <row r="9158" spans="28:34" x14ac:dyDescent="0.2">
      <c r="AB9158" s="359"/>
      <c r="AC9158" s="359"/>
      <c r="AD9158" s="359"/>
      <c r="AE9158" s="359"/>
      <c r="AF9158" s="359"/>
      <c r="AG9158" s="359"/>
      <c r="AH9158" s="359"/>
    </row>
    <row r="9159" spans="28:34" x14ac:dyDescent="0.2">
      <c r="AB9159" s="359"/>
      <c r="AC9159" s="359"/>
      <c r="AD9159" s="359"/>
      <c r="AE9159" s="359"/>
      <c r="AF9159" s="359"/>
      <c r="AG9159" s="359"/>
      <c r="AH9159" s="359"/>
    </row>
    <row r="9160" spans="28:34" x14ac:dyDescent="0.2">
      <c r="AB9160" s="359"/>
      <c r="AC9160" s="359"/>
      <c r="AD9160" s="359"/>
      <c r="AE9160" s="359"/>
      <c r="AF9160" s="359"/>
      <c r="AG9160" s="359"/>
      <c r="AH9160" s="359"/>
    </row>
    <row r="9161" spans="28:34" x14ac:dyDescent="0.2">
      <c r="AB9161" s="359"/>
      <c r="AC9161" s="359"/>
      <c r="AD9161" s="359"/>
      <c r="AE9161" s="359"/>
      <c r="AF9161" s="359"/>
      <c r="AG9161" s="359"/>
      <c r="AH9161" s="359"/>
    </row>
    <row r="9162" spans="28:34" x14ac:dyDescent="0.2">
      <c r="AB9162" s="359"/>
      <c r="AC9162" s="359"/>
      <c r="AD9162" s="359"/>
      <c r="AE9162" s="359"/>
      <c r="AF9162" s="359"/>
      <c r="AG9162" s="359"/>
      <c r="AH9162" s="359"/>
    </row>
    <row r="9163" spans="28:34" x14ac:dyDescent="0.2">
      <c r="AB9163" s="359"/>
      <c r="AC9163" s="359"/>
      <c r="AD9163" s="359"/>
      <c r="AE9163" s="359"/>
      <c r="AF9163" s="359"/>
      <c r="AG9163" s="359"/>
      <c r="AH9163" s="359"/>
    </row>
    <row r="9164" spans="28:34" x14ac:dyDescent="0.2">
      <c r="AB9164" s="359"/>
      <c r="AC9164" s="359"/>
      <c r="AD9164" s="359"/>
      <c r="AE9164" s="359"/>
      <c r="AF9164" s="359"/>
      <c r="AG9164" s="359"/>
      <c r="AH9164" s="359"/>
    </row>
    <row r="9165" spans="28:34" x14ac:dyDescent="0.2">
      <c r="AB9165" s="359"/>
      <c r="AC9165" s="359"/>
      <c r="AD9165" s="359"/>
      <c r="AE9165" s="359"/>
      <c r="AF9165" s="359"/>
      <c r="AG9165" s="359"/>
      <c r="AH9165" s="359"/>
    </row>
    <row r="9166" spans="28:34" x14ac:dyDescent="0.2">
      <c r="AB9166" s="359"/>
      <c r="AC9166" s="359"/>
      <c r="AD9166" s="359"/>
      <c r="AE9166" s="359"/>
      <c r="AF9166" s="359"/>
      <c r="AG9166" s="359"/>
      <c r="AH9166" s="359"/>
    </row>
    <row r="9167" spans="28:34" x14ac:dyDescent="0.2">
      <c r="AB9167" s="359"/>
      <c r="AC9167" s="359"/>
      <c r="AD9167" s="359"/>
      <c r="AE9167" s="359"/>
      <c r="AF9167" s="359"/>
      <c r="AG9167" s="359"/>
      <c r="AH9167" s="359"/>
    </row>
    <row r="9168" spans="28:34" x14ac:dyDescent="0.2">
      <c r="AB9168" s="359"/>
      <c r="AC9168" s="359"/>
      <c r="AD9168" s="359"/>
      <c r="AE9168" s="359"/>
      <c r="AF9168" s="359"/>
      <c r="AG9168" s="359"/>
      <c r="AH9168" s="359"/>
    </row>
    <row r="9169" spans="28:34" x14ac:dyDescent="0.2">
      <c r="AB9169" s="359"/>
      <c r="AC9169" s="359"/>
      <c r="AD9169" s="359"/>
      <c r="AE9169" s="359"/>
      <c r="AF9169" s="359"/>
      <c r="AG9169" s="359"/>
      <c r="AH9169" s="359"/>
    </row>
    <row r="9170" spans="28:34" x14ac:dyDescent="0.2">
      <c r="AB9170" s="359"/>
      <c r="AC9170" s="359"/>
      <c r="AD9170" s="359"/>
      <c r="AE9170" s="359"/>
      <c r="AF9170" s="359"/>
      <c r="AG9170" s="359"/>
      <c r="AH9170" s="359"/>
    </row>
    <row r="9171" spans="28:34" x14ac:dyDescent="0.2">
      <c r="AB9171" s="359"/>
      <c r="AC9171" s="359"/>
      <c r="AD9171" s="359"/>
      <c r="AE9171" s="359"/>
      <c r="AF9171" s="359"/>
      <c r="AG9171" s="359"/>
      <c r="AH9171" s="359"/>
    </row>
    <row r="9172" spans="28:34" x14ac:dyDescent="0.2">
      <c r="AB9172" s="359"/>
      <c r="AC9172" s="359"/>
      <c r="AD9172" s="359"/>
      <c r="AE9172" s="359"/>
      <c r="AF9172" s="359"/>
      <c r="AG9172" s="359"/>
      <c r="AH9172" s="359"/>
    </row>
    <row r="9173" spans="28:34" x14ac:dyDescent="0.2">
      <c r="AB9173" s="359"/>
      <c r="AC9173" s="359"/>
      <c r="AD9173" s="359"/>
      <c r="AE9173" s="359"/>
      <c r="AF9173" s="359"/>
      <c r="AG9173" s="359"/>
      <c r="AH9173" s="359"/>
    </row>
    <row r="9174" spans="28:34" x14ac:dyDescent="0.2">
      <c r="AB9174" s="359"/>
      <c r="AC9174" s="359"/>
      <c r="AD9174" s="359"/>
      <c r="AE9174" s="359"/>
      <c r="AF9174" s="359"/>
      <c r="AG9174" s="359"/>
      <c r="AH9174" s="359"/>
    </row>
    <row r="9175" spans="28:34" x14ac:dyDescent="0.2">
      <c r="AB9175" s="359"/>
      <c r="AC9175" s="359"/>
      <c r="AD9175" s="359"/>
      <c r="AE9175" s="359"/>
      <c r="AF9175" s="359"/>
      <c r="AG9175" s="359"/>
      <c r="AH9175" s="359"/>
    </row>
    <row r="9176" spans="28:34" x14ac:dyDescent="0.2">
      <c r="AB9176" s="359"/>
      <c r="AC9176" s="359"/>
      <c r="AD9176" s="359"/>
      <c r="AE9176" s="359"/>
      <c r="AF9176" s="359"/>
      <c r="AG9176" s="359"/>
      <c r="AH9176" s="359"/>
    </row>
    <row r="9177" spans="28:34" x14ac:dyDescent="0.2">
      <c r="AB9177" s="359"/>
      <c r="AC9177" s="359"/>
      <c r="AD9177" s="359"/>
      <c r="AE9177" s="359"/>
      <c r="AF9177" s="359"/>
      <c r="AG9177" s="359"/>
      <c r="AH9177" s="359"/>
    </row>
    <row r="9178" spans="28:34" x14ac:dyDescent="0.2">
      <c r="AB9178" s="359"/>
      <c r="AC9178" s="359"/>
      <c r="AD9178" s="359"/>
      <c r="AE9178" s="359"/>
      <c r="AF9178" s="359"/>
      <c r="AG9178" s="359"/>
      <c r="AH9178" s="359"/>
    </row>
    <row r="9179" spans="28:34" x14ac:dyDescent="0.2">
      <c r="AB9179" s="359"/>
      <c r="AC9179" s="359"/>
      <c r="AD9179" s="359"/>
      <c r="AE9179" s="359"/>
      <c r="AF9179" s="359"/>
      <c r="AG9179" s="359"/>
      <c r="AH9179" s="359"/>
    </row>
    <row r="9180" spans="28:34" x14ac:dyDescent="0.2">
      <c r="AB9180" s="359"/>
      <c r="AC9180" s="359"/>
      <c r="AD9180" s="359"/>
      <c r="AE9180" s="359"/>
      <c r="AF9180" s="359"/>
      <c r="AG9180" s="359"/>
      <c r="AH9180" s="359"/>
    </row>
    <row r="9181" spans="28:34" x14ac:dyDescent="0.2">
      <c r="AB9181" s="359"/>
      <c r="AC9181" s="359"/>
      <c r="AD9181" s="359"/>
      <c r="AE9181" s="359"/>
      <c r="AF9181" s="359"/>
      <c r="AG9181" s="359"/>
      <c r="AH9181" s="359"/>
    </row>
    <row r="9182" spans="28:34" x14ac:dyDescent="0.2">
      <c r="AB9182" s="359"/>
      <c r="AC9182" s="359"/>
      <c r="AD9182" s="359"/>
      <c r="AE9182" s="359"/>
      <c r="AF9182" s="359"/>
      <c r="AG9182" s="359"/>
      <c r="AH9182" s="359"/>
    </row>
    <row r="9183" spans="28:34" x14ac:dyDescent="0.2">
      <c r="AB9183" s="359"/>
      <c r="AC9183" s="359"/>
      <c r="AD9183" s="359"/>
      <c r="AE9183" s="359"/>
      <c r="AF9183" s="359"/>
      <c r="AG9183" s="359"/>
      <c r="AH9183" s="359"/>
    </row>
    <row r="9184" spans="28:34" x14ac:dyDescent="0.2">
      <c r="AB9184" s="359"/>
      <c r="AC9184" s="359"/>
      <c r="AD9184" s="359"/>
      <c r="AE9184" s="359"/>
      <c r="AF9184" s="359"/>
      <c r="AG9184" s="359"/>
      <c r="AH9184" s="359"/>
    </row>
    <row r="9185" spans="28:34" x14ac:dyDescent="0.2">
      <c r="AB9185" s="359"/>
      <c r="AC9185" s="359"/>
      <c r="AD9185" s="359"/>
      <c r="AE9185" s="359"/>
      <c r="AF9185" s="359"/>
      <c r="AG9185" s="359"/>
      <c r="AH9185" s="359"/>
    </row>
    <row r="9186" spans="28:34" x14ac:dyDescent="0.2">
      <c r="AB9186" s="359"/>
      <c r="AC9186" s="359"/>
      <c r="AD9186" s="359"/>
      <c r="AE9186" s="359"/>
      <c r="AF9186" s="359"/>
      <c r="AG9186" s="359"/>
      <c r="AH9186" s="359"/>
    </row>
    <row r="9187" spans="28:34" x14ac:dyDescent="0.2">
      <c r="AB9187" s="359"/>
      <c r="AC9187" s="359"/>
      <c r="AD9187" s="359"/>
      <c r="AE9187" s="359"/>
      <c r="AF9187" s="359"/>
      <c r="AG9187" s="359"/>
      <c r="AH9187" s="359"/>
    </row>
    <row r="9188" spans="28:34" x14ac:dyDescent="0.2">
      <c r="AB9188" s="359"/>
      <c r="AC9188" s="359"/>
      <c r="AD9188" s="359"/>
      <c r="AE9188" s="359"/>
      <c r="AF9188" s="359"/>
      <c r="AG9188" s="359"/>
      <c r="AH9188" s="359"/>
    </row>
    <row r="9189" spans="28:34" x14ac:dyDescent="0.2">
      <c r="AB9189" s="359"/>
      <c r="AC9189" s="359"/>
      <c r="AD9189" s="359"/>
      <c r="AE9189" s="359"/>
      <c r="AF9189" s="359"/>
      <c r="AG9189" s="359"/>
      <c r="AH9189" s="359"/>
    </row>
    <row r="9190" spans="28:34" x14ac:dyDescent="0.2">
      <c r="AB9190" s="359"/>
      <c r="AC9190" s="359"/>
      <c r="AD9190" s="359"/>
      <c r="AE9190" s="359"/>
      <c r="AF9190" s="359"/>
      <c r="AG9190" s="359"/>
      <c r="AH9190" s="359"/>
    </row>
    <row r="9191" spans="28:34" x14ac:dyDescent="0.2">
      <c r="AB9191" s="359"/>
      <c r="AC9191" s="359"/>
      <c r="AD9191" s="359"/>
      <c r="AE9191" s="359"/>
      <c r="AF9191" s="359"/>
      <c r="AG9191" s="359"/>
      <c r="AH9191" s="359"/>
    </row>
    <row r="9192" spans="28:34" x14ac:dyDescent="0.2">
      <c r="AB9192" s="359"/>
      <c r="AC9192" s="359"/>
      <c r="AD9192" s="359"/>
      <c r="AE9192" s="359"/>
      <c r="AF9192" s="359"/>
      <c r="AG9192" s="359"/>
      <c r="AH9192" s="359"/>
    </row>
    <row r="9193" spans="28:34" x14ac:dyDescent="0.2">
      <c r="AB9193" s="359"/>
      <c r="AC9193" s="359"/>
      <c r="AD9193" s="359"/>
      <c r="AE9193" s="359"/>
      <c r="AF9193" s="359"/>
      <c r="AG9193" s="359"/>
      <c r="AH9193" s="359"/>
    </row>
    <row r="9194" spans="28:34" x14ac:dyDescent="0.2">
      <c r="AB9194" s="359"/>
      <c r="AC9194" s="359"/>
      <c r="AD9194" s="359"/>
      <c r="AE9194" s="359"/>
      <c r="AF9194" s="359"/>
      <c r="AG9194" s="359"/>
      <c r="AH9194" s="359"/>
    </row>
    <row r="9195" spans="28:34" x14ac:dyDescent="0.2">
      <c r="AB9195" s="359"/>
      <c r="AC9195" s="359"/>
      <c r="AD9195" s="359"/>
      <c r="AE9195" s="359"/>
      <c r="AF9195" s="359"/>
      <c r="AG9195" s="359"/>
      <c r="AH9195" s="359"/>
    </row>
    <row r="9196" spans="28:34" x14ac:dyDescent="0.2">
      <c r="AB9196" s="359"/>
      <c r="AC9196" s="359"/>
      <c r="AD9196" s="359"/>
      <c r="AE9196" s="359"/>
      <c r="AF9196" s="359"/>
      <c r="AG9196" s="359"/>
      <c r="AH9196" s="359"/>
    </row>
    <row r="9197" spans="28:34" x14ac:dyDescent="0.2">
      <c r="AB9197" s="359"/>
      <c r="AC9197" s="359"/>
      <c r="AD9197" s="359"/>
      <c r="AE9197" s="359"/>
      <c r="AF9197" s="359"/>
      <c r="AG9197" s="359"/>
      <c r="AH9197" s="359"/>
    </row>
    <row r="9198" spans="28:34" x14ac:dyDescent="0.2">
      <c r="AB9198" s="359"/>
      <c r="AC9198" s="359"/>
      <c r="AD9198" s="359"/>
      <c r="AE9198" s="359"/>
      <c r="AF9198" s="359"/>
      <c r="AG9198" s="359"/>
      <c r="AH9198" s="359"/>
    </row>
    <row r="9199" spans="28:34" x14ac:dyDescent="0.2">
      <c r="AB9199" s="359"/>
      <c r="AC9199" s="359"/>
      <c r="AD9199" s="359"/>
      <c r="AE9199" s="359"/>
      <c r="AF9199" s="359"/>
      <c r="AG9199" s="359"/>
      <c r="AH9199" s="359"/>
    </row>
    <row r="9200" spans="28:34" x14ac:dyDescent="0.2">
      <c r="AB9200" s="359"/>
      <c r="AC9200" s="359"/>
      <c r="AD9200" s="359"/>
      <c r="AE9200" s="359"/>
      <c r="AF9200" s="359"/>
      <c r="AG9200" s="359"/>
      <c r="AH9200" s="359"/>
    </row>
    <row r="9201" spans="28:34" x14ac:dyDescent="0.2">
      <c r="AB9201" s="359"/>
      <c r="AC9201" s="359"/>
      <c r="AD9201" s="359"/>
      <c r="AE9201" s="359"/>
      <c r="AF9201" s="359"/>
      <c r="AG9201" s="359"/>
      <c r="AH9201" s="359"/>
    </row>
    <row r="9202" spans="28:34" x14ac:dyDescent="0.2">
      <c r="AB9202" s="359"/>
      <c r="AC9202" s="359"/>
      <c r="AD9202" s="359"/>
      <c r="AE9202" s="359"/>
      <c r="AF9202" s="359"/>
      <c r="AG9202" s="359"/>
      <c r="AH9202" s="359"/>
    </row>
    <row r="9203" spans="28:34" x14ac:dyDescent="0.2">
      <c r="AB9203" s="359"/>
      <c r="AC9203" s="359"/>
      <c r="AD9203" s="359"/>
      <c r="AE9203" s="359"/>
      <c r="AF9203" s="359"/>
      <c r="AG9203" s="359"/>
      <c r="AH9203" s="359"/>
    </row>
    <row r="9204" spans="28:34" x14ac:dyDescent="0.2">
      <c r="AB9204" s="359"/>
      <c r="AC9204" s="359"/>
      <c r="AD9204" s="359"/>
      <c r="AE9204" s="359"/>
      <c r="AF9204" s="359"/>
      <c r="AG9204" s="359"/>
      <c r="AH9204" s="359"/>
    </row>
    <row r="9205" spans="28:34" x14ac:dyDescent="0.2">
      <c r="AB9205" s="359"/>
      <c r="AC9205" s="359"/>
      <c r="AD9205" s="359"/>
      <c r="AE9205" s="359"/>
      <c r="AF9205" s="359"/>
      <c r="AG9205" s="359"/>
      <c r="AH9205" s="359"/>
    </row>
    <row r="9206" spans="28:34" x14ac:dyDescent="0.2">
      <c r="AB9206" s="359"/>
      <c r="AC9206" s="359"/>
      <c r="AD9206" s="359"/>
      <c r="AE9206" s="359"/>
      <c r="AF9206" s="359"/>
      <c r="AG9206" s="359"/>
      <c r="AH9206" s="359"/>
    </row>
    <row r="9207" spans="28:34" x14ac:dyDescent="0.2">
      <c r="AB9207" s="359"/>
      <c r="AC9207" s="359"/>
      <c r="AD9207" s="359"/>
      <c r="AE9207" s="359"/>
      <c r="AF9207" s="359"/>
      <c r="AG9207" s="359"/>
      <c r="AH9207" s="359"/>
    </row>
    <row r="9208" spans="28:34" x14ac:dyDescent="0.2">
      <c r="AB9208" s="359"/>
      <c r="AC9208" s="359"/>
      <c r="AD9208" s="359"/>
      <c r="AE9208" s="359"/>
      <c r="AF9208" s="359"/>
      <c r="AG9208" s="359"/>
      <c r="AH9208" s="359"/>
    </row>
    <row r="9209" spans="28:34" x14ac:dyDescent="0.2">
      <c r="AB9209" s="359"/>
      <c r="AC9209" s="359"/>
      <c r="AD9209" s="359"/>
      <c r="AE9209" s="359"/>
      <c r="AF9209" s="359"/>
      <c r="AG9209" s="359"/>
      <c r="AH9209" s="359"/>
    </row>
    <row r="9210" spans="28:34" x14ac:dyDescent="0.2">
      <c r="AB9210" s="359"/>
      <c r="AC9210" s="359"/>
      <c r="AD9210" s="359"/>
      <c r="AE9210" s="359"/>
      <c r="AF9210" s="359"/>
      <c r="AG9210" s="359"/>
      <c r="AH9210" s="359"/>
    </row>
    <row r="9211" spans="28:34" x14ac:dyDescent="0.2">
      <c r="AB9211" s="359"/>
      <c r="AC9211" s="359"/>
      <c r="AD9211" s="359"/>
      <c r="AE9211" s="359"/>
      <c r="AF9211" s="359"/>
      <c r="AG9211" s="359"/>
      <c r="AH9211" s="359"/>
    </row>
    <row r="9212" spans="28:34" x14ac:dyDescent="0.2">
      <c r="AB9212" s="359"/>
      <c r="AC9212" s="359"/>
      <c r="AD9212" s="359"/>
      <c r="AE9212" s="359"/>
      <c r="AF9212" s="359"/>
      <c r="AG9212" s="359"/>
      <c r="AH9212" s="359"/>
    </row>
    <row r="9213" spans="28:34" x14ac:dyDescent="0.2">
      <c r="AB9213" s="359"/>
      <c r="AC9213" s="359"/>
      <c r="AD9213" s="359"/>
      <c r="AE9213" s="359"/>
      <c r="AF9213" s="359"/>
      <c r="AG9213" s="359"/>
      <c r="AH9213" s="359"/>
    </row>
    <row r="9214" spans="28:34" x14ac:dyDescent="0.2">
      <c r="AB9214" s="359"/>
      <c r="AC9214" s="359"/>
      <c r="AD9214" s="359"/>
      <c r="AE9214" s="359"/>
      <c r="AF9214" s="359"/>
      <c r="AG9214" s="359"/>
      <c r="AH9214" s="359"/>
    </row>
    <row r="9215" spans="28:34" x14ac:dyDescent="0.2">
      <c r="AB9215" s="359"/>
      <c r="AC9215" s="359"/>
      <c r="AD9215" s="359"/>
      <c r="AE9215" s="359"/>
      <c r="AF9215" s="359"/>
      <c r="AG9215" s="359"/>
      <c r="AH9215" s="359"/>
    </row>
    <row r="9216" spans="28:34" x14ac:dyDescent="0.2">
      <c r="AB9216" s="359"/>
      <c r="AC9216" s="359"/>
      <c r="AD9216" s="359"/>
      <c r="AE9216" s="359"/>
      <c r="AF9216" s="359"/>
      <c r="AG9216" s="359"/>
      <c r="AH9216" s="359"/>
    </row>
    <row r="9217" spans="28:34" x14ac:dyDescent="0.2">
      <c r="AB9217" s="359"/>
      <c r="AC9217" s="359"/>
      <c r="AD9217" s="359"/>
      <c r="AE9217" s="359"/>
      <c r="AF9217" s="359"/>
      <c r="AG9217" s="359"/>
      <c r="AH9217" s="359"/>
    </row>
    <row r="9218" spans="28:34" x14ac:dyDescent="0.2">
      <c r="AB9218" s="359"/>
      <c r="AC9218" s="359"/>
      <c r="AD9218" s="359"/>
      <c r="AE9218" s="359"/>
      <c r="AF9218" s="359"/>
      <c r="AG9218" s="359"/>
      <c r="AH9218" s="359"/>
    </row>
    <row r="9219" spans="28:34" x14ac:dyDescent="0.2">
      <c r="AB9219" s="359"/>
      <c r="AC9219" s="359"/>
      <c r="AD9219" s="359"/>
      <c r="AE9219" s="359"/>
      <c r="AF9219" s="359"/>
      <c r="AG9219" s="359"/>
      <c r="AH9219" s="359"/>
    </row>
    <row r="9220" spans="28:34" x14ac:dyDescent="0.2">
      <c r="AB9220" s="359"/>
      <c r="AC9220" s="359"/>
      <c r="AD9220" s="359"/>
      <c r="AE9220" s="359"/>
      <c r="AF9220" s="359"/>
      <c r="AG9220" s="359"/>
      <c r="AH9220" s="359"/>
    </row>
    <row r="9221" spans="28:34" x14ac:dyDescent="0.2">
      <c r="AB9221" s="359"/>
      <c r="AC9221" s="359"/>
      <c r="AD9221" s="359"/>
      <c r="AE9221" s="359"/>
      <c r="AF9221" s="359"/>
      <c r="AG9221" s="359"/>
      <c r="AH9221" s="359"/>
    </row>
    <row r="9222" spans="28:34" x14ac:dyDescent="0.2">
      <c r="AB9222" s="359"/>
      <c r="AC9222" s="359"/>
      <c r="AD9222" s="359"/>
      <c r="AE9222" s="359"/>
      <c r="AF9222" s="359"/>
      <c r="AG9222" s="359"/>
      <c r="AH9222" s="359"/>
    </row>
    <row r="9223" spans="28:34" x14ac:dyDescent="0.2">
      <c r="AB9223" s="359"/>
      <c r="AC9223" s="359"/>
      <c r="AD9223" s="359"/>
      <c r="AE9223" s="359"/>
      <c r="AF9223" s="359"/>
      <c r="AG9223" s="359"/>
      <c r="AH9223" s="359"/>
    </row>
    <row r="9224" spans="28:34" x14ac:dyDescent="0.2">
      <c r="AB9224" s="359"/>
      <c r="AC9224" s="359"/>
      <c r="AD9224" s="359"/>
      <c r="AE9224" s="359"/>
      <c r="AF9224" s="359"/>
      <c r="AG9224" s="359"/>
      <c r="AH9224" s="359"/>
    </row>
    <row r="9225" spans="28:34" x14ac:dyDescent="0.2">
      <c r="AB9225" s="359"/>
      <c r="AC9225" s="359"/>
      <c r="AD9225" s="359"/>
      <c r="AE9225" s="359"/>
      <c r="AF9225" s="359"/>
      <c r="AG9225" s="359"/>
      <c r="AH9225" s="359"/>
    </row>
    <row r="9226" spans="28:34" x14ac:dyDescent="0.2">
      <c r="AB9226" s="359"/>
      <c r="AC9226" s="359"/>
      <c r="AD9226" s="359"/>
      <c r="AE9226" s="359"/>
      <c r="AF9226" s="359"/>
      <c r="AG9226" s="359"/>
      <c r="AH9226" s="359"/>
    </row>
    <row r="9227" spans="28:34" x14ac:dyDescent="0.2">
      <c r="AB9227" s="359"/>
      <c r="AC9227" s="359"/>
      <c r="AD9227" s="359"/>
      <c r="AE9227" s="359"/>
      <c r="AF9227" s="359"/>
      <c r="AG9227" s="359"/>
      <c r="AH9227" s="359"/>
    </row>
    <row r="9228" spans="28:34" x14ac:dyDescent="0.2">
      <c r="AB9228" s="359"/>
      <c r="AC9228" s="359"/>
      <c r="AD9228" s="359"/>
      <c r="AE9228" s="359"/>
      <c r="AF9228" s="359"/>
      <c r="AG9228" s="359"/>
      <c r="AH9228" s="359"/>
    </row>
    <row r="9229" spans="28:34" x14ac:dyDescent="0.2">
      <c r="AB9229" s="359"/>
      <c r="AC9229" s="359"/>
      <c r="AD9229" s="359"/>
      <c r="AE9229" s="359"/>
      <c r="AF9229" s="359"/>
      <c r="AG9229" s="359"/>
      <c r="AH9229" s="359"/>
    </row>
    <row r="9230" spans="28:34" x14ac:dyDescent="0.2">
      <c r="AB9230" s="359"/>
      <c r="AC9230" s="359"/>
      <c r="AD9230" s="359"/>
      <c r="AE9230" s="359"/>
      <c r="AF9230" s="359"/>
      <c r="AG9230" s="359"/>
      <c r="AH9230" s="359"/>
    </row>
    <row r="9231" spans="28:34" x14ac:dyDescent="0.2">
      <c r="AB9231" s="359"/>
      <c r="AC9231" s="359"/>
      <c r="AD9231" s="359"/>
      <c r="AE9231" s="359"/>
      <c r="AF9231" s="359"/>
      <c r="AG9231" s="359"/>
      <c r="AH9231" s="359"/>
    </row>
    <row r="9232" spans="28:34" x14ac:dyDescent="0.2">
      <c r="AB9232" s="359"/>
      <c r="AC9232" s="359"/>
      <c r="AD9232" s="359"/>
      <c r="AE9232" s="359"/>
      <c r="AF9232" s="359"/>
      <c r="AG9232" s="359"/>
      <c r="AH9232" s="359"/>
    </row>
    <row r="9233" spans="28:34" x14ac:dyDescent="0.2">
      <c r="AB9233" s="359"/>
      <c r="AC9233" s="359"/>
      <c r="AD9233" s="359"/>
      <c r="AE9233" s="359"/>
      <c r="AF9233" s="359"/>
      <c r="AG9233" s="359"/>
      <c r="AH9233" s="359"/>
    </row>
    <row r="9234" spans="28:34" x14ac:dyDescent="0.2">
      <c r="AB9234" s="359"/>
      <c r="AC9234" s="359"/>
      <c r="AD9234" s="359"/>
      <c r="AE9234" s="359"/>
      <c r="AF9234" s="359"/>
      <c r="AG9234" s="359"/>
      <c r="AH9234" s="359"/>
    </row>
    <row r="9235" spans="28:34" x14ac:dyDescent="0.2">
      <c r="AB9235" s="359"/>
      <c r="AC9235" s="359"/>
      <c r="AD9235" s="359"/>
      <c r="AE9235" s="359"/>
      <c r="AF9235" s="359"/>
      <c r="AG9235" s="359"/>
      <c r="AH9235" s="359"/>
    </row>
    <row r="9236" spans="28:34" x14ac:dyDescent="0.2">
      <c r="AB9236" s="359"/>
      <c r="AC9236" s="359"/>
      <c r="AD9236" s="359"/>
      <c r="AE9236" s="359"/>
      <c r="AF9236" s="359"/>
      <c r="AG9236" s="359"/>
      <c r="AH9236" s="359"/>
    </row>
    <row r="9237" spans="28:34" x14ac:dyDescent="0.2">
      <c r="AB9237" s="359"/>
      <c r="AC9237" s="359"/>
      <c r="AD9237" s="359"/>
      <c r="AE9237" s="359"/>
      <c r="AF9237" s="359"/>
      <c r="AG9237" s="359"/>
      <c r="AH9237" s="359"/>
    </row>
    <row r="9238" spans="28:34" x14ac:dyDescent="0.2">
      <c r="AB9238" s="359"/>
      <c r="AC9238" s="359"/>
      <c r="AD9238" s="359"/>
      <c r="AE9238" s="359"/>
      <c r="AF9238" s="359"/>
      <c r="AG9238" s="359"/>
      <c r="AH9238" s="359"/>
    </row>
    <row r="9239" spans="28:34" x14ac:dyDescent="0.2">
      <c r="AB9239" s="359"/>
      <c r="AC9239" s="359"/>
      <c r="AD9239" s="359"/>
      <c r="AE9239" s="359"/>
      <c r="AF9239" s="359"/>
      <c r="AG9239" s="359"/>
      <c r="AH9239" s="359"/>
    </row>
    <row r="9240" spans="28:34" x14ac:dyDescent="0.2">
      <c r="AB9240" s="359"/>
      <c r="AC9240" s="359"/>
      <c r="AD9240" s="359"/>
      <c r="AE9240" s="359"/>
      <c r="AF9240" s="359"/>
      <c r="AG9240" s="359"/>
      <c r="AH9240" s="359"/>
    </row>
    <row r="9241" spans="28:34" x14ac:dyDescent="0.2">
      <c r="AB9241" s="359"/>
      <c r="AC9241" s="359"/>
      <c r="AD9241" s="359"/>
      <c r="AE9241" s="359"/>
      <c r="AF9241" s="359"/>
      <c r="AG9241" s="359"/>
      <c r="AH9241" s="359"/>
    </row>
    <row r="9242" spans="28:34" x14ac:dyDescent="0.2">
      <c r="AB9242" s="359"/>
      <c r="AC9242" s="359"/>
      <c r="AD9242" s="359"/>
      <c r="AE9242" s="359"/>
      <c r="AF9242" s="359"/>
      <c r="AG9242" s="359"/>
      <c r="AH9242" s="359"/>
    </row>
    <row r="9243" spans="28:34" x14ac:dyDescent="0.2">
      <c r="AB9243" s="359"/>
      <c r="AC9243" s="359"/>
      <c r="AD9243" s="359"/>
      <c r="AE9243" s="359"/>
      <c r="AF9243" s="359"/>
      <c r="AG9243" s="359"/>
      <c r="AH9243" s="359"/>
    </row>
    <row r="9244" spans="28:34" x14ac:dyDescent="0.2">
      <c r="AB9244" s="359"/>
      <c r="AC9244" s="359"/>
      <c r="AD9244" s="359"/>
      <c r="AE9244" s="359"/>
      <c r="AF9244" s="359"/>
      <c r="AG9244" s="359"/>
      <c r="AH9244" s="359"/>
    </row>
    <row r="9245" spans="28:34" x14ac:dyDescent="0.2">
      <c r="AB9245" s="359"/>
      <c r="AC9245" s="359"/>
      <c r="AD9245" s="359"/>
      <c r="AE9245" s="359"/>
      <c r="AF9245" s="359"/>
      <c r="AG9245" s="359"/>
      <c r="AH9245" s="359"/>
    </row>
    <row r="9246" spans="28:34" x14ac:dyDescent="0.2">
      <c r="AB9246" s="359"/>
      <c r="AC9246" s="359"/>
      <c r="AD9246" s="359"/>
      <c r="AE9246" s="359"/>
      <c r="AF9246" s="359"/>
      <c r="AG9246" s="359"/>
      <c r="AH9246" s="359"/>
    </row>
    <row r="9247" spans="28:34" x14ac:dyDescent="0.2">
      <c r="AB9247" s="359"/>
      <c r="AC9247" s="359"/>
      <c r="AD9247" s="359"/>
      <c r="AE9247" s="359"/>
      <c r="AF9247" s="359"/>
      <c r="AG9247" s="359"/>
      <c r="AH9247" s="359"/>
    </row>
    <row r="9248" spans="28:34" x14ac:dyDescent="0.2">
      <c r="AB9248" s="359"/>
      <c r="AC9248" s="359"/>
      <c r="AD9248" s="359"/>
      <c r="AE9248" s="359"/>
      <c r="AF9248" s="359"/>
      <c r="AG9248" s="359"/>
      <c r="AH9248" s="359"/>
    </row>
    <row r="9249" spans="28:34" x14ac:dyDescent="0.2">
      <c r="AB9249" s="359"/>
      <c r="AC9249" s="359"/>
      <c r="AD9249" s="359"/>
      <c r="AE9249" s="359"/>
      <c r="AF9249" s="359"/>
      <c r="AG9249" s="359"/>
      <c r="AH9249" s="359"/>
    </row>
    <row r="9250" spans="28:34" x14ac:dyDescent="0.2">
      <c r="AB9250" s="359"/>
      <c r="AC9250" s="359"/>
      <c r="AD9250" s="359"/>
      <c r="AE9250" s="359"/>
      <c r="AF9250" s="359"/>
      <c r="AG9250" s="359"/>
      <c r="AH9250" s="359"/>
    </row>
    <row r="9251" spans="28:34" x14ac:dyDescent="0.2">
      <c r="AB9251" s="359"/>
      <c r="AC9251" s="359"/>
      <c r="AD9251" s="359"/>
      <c r="AE9251" s="359"/>
      <c r="AF9251" s="359"/>
      <c r="AG9251" s="359"/>
      <c r="AH9251" s="359"/>
    </row>
    <row r="9252" spans="28:34" x14ac:dyDescent="0.2">
      <c r="AB9252" s="359"/>
      <c r="AC9252" s="359"/>
      <c r="AD9252" s="359"/>
      <c r="AE9252" s="359"/>
      <c r="AF9252" s="359"/>
      <c r="AG9252" s="359"/>
      <c r="AH9252" s="359"/>
    </row>
    <row r="9253" spans="28:34" x14ac:dyDescent="0.2">
      <c r="AB9253" s="359"/>
      <c r="AC9253" s="359"/>
      <c r="AD9253" s="359"/>
      <c r="AE9253" s="359"/>
      <c r="AF9253" s="359"/>
      <c r="AG9253" s="359"/>
      <c r="AH9253" s="359"/>
    </row>
    <row r="9254" spans="28:34" x14ac:dyDescent="0.2">
      <c r="AB9254" s="359"/>
      <c r="AC9254" s="359"/>
      <c r="AD9254" s="359"/>
      <c r="AE9254" s="359"/>
      <c r="AF9254" s="359"/>
      <c r="AG9254" s="359"/>
      <c r="AH9254" s="359"/>
    </row>
    <row r="9255" spans="28:34" x14ac:dyDescent="0.2">
      <c r="AB9255" s="359"/>
      <c r="AC9255" s="359"/>
      <c r="AD9255" s="359"/>
      <c r="AE9255" s="359"/>
      <c r="AF9255" s="359"/>
      <c r="AG9255" s="359"/>
      <c r="AH9255" s="359"/>
    </row>
    <row r="9256" spans="28:34" x14ac:dyDescent="0.2">
      <c r="AB9256" s="359"/>
      <c r="AC9256" s="359"/>
      <c r="AD9256" s="359"/>
      <c r="AE9256" s="359"/>
      <c r="AF9256" s="359"/>
      <c r="AG9256" s="359"/>
      <c r="AH9256" s="359"/>
    </row>
    <row r="9257" spans="28:34" x14ac:dyDescent="0.2">
      <c r="AB9257" s="359"/>
      <c r="AC9257" s="359"/>
      <c r="AD9257" s="359"/>
      <c r="AE9257" s="359"/>
      <c r="AF9257" s="359"/>
      <c r="AG9257" s="359"/>
      <c r="AH9257" s="359"/>
    </row>
    <row r="9258" spans="28:34" x14ac:dyDescent="0.2">
      <c r="AB9258" s="359"/>
      <c r="AC9258" s="359"/>
      <c r="AD9258" s="359"/>
      <c r="AE9258" s="359"/>
      <c r="AF9258" s="359"/>
      <c r="AG9258" s="359"/>
      <c r="AH9258" s="359"/>
    </row>
    <row r="9259" spans="28:34" x14ac:dyDescent="0.2">
      <c r="AB9259" s="359"/>
      <c r="AC9259" s="359"/>
      <c r="AD9259" s="359"/>
      <c r="AE9259" s="359"/>
      <c r="AF9259" s="359"/>
      <c r="AG9259" s="359"/>
      <c r="AH9259" s="359"/>
    </row>
    <row r="9260" spans="28:34" x14ac:dyDescent="0.2">
      <c r="AB9260" s="359"/>
      <c r="AC9260" s="359"/>
      <c r="AD9260" s="359"/>
      <c r="AE9260" s="359"/>
      <c r="AF9260" s="359"/>
      <c r="AG9260" s="359"/>
      <c r="AH9260" s="359"/>
    </row>
    <row r="9261" spans="28:34" x14ac:dyDescent="0.2">
      <c r="AB9261" s="359"/>
      <c r="AC9261" s="359"/>
      <c r="AD9261" s="359"/>
      <c r="AE9261" s="359"/>
      <c r="AF9261" s="359"/>
      <c r="AG9261" s="359"/>
      <c r="AH9261" s="359"/>
    </row>
    <row r="9262" spans="28:34" x14ac:dyDescent="0.2">
      <c r="AB9262" s="359"/>
      <c r="AC9262" s="359"/>
      <c r="AD9262" s="359"/>
      <c r="AE9262" s="359"/>
      <c r="AF9262" s="359"/>
      <c r="AG9262" s="359"/>
      <c r="AH9262" s="359"/>
    </row>
    <row r="9263" spans="28:34" x14ac:dyDescent="0.2">
      <c r="AB9263" s="359"/>
      <c r="AC9263" s="359"/>
      <c r="AD9263" s="359"/>
      <c r="AE9263" s="359"/>
      <c r="AF9263" s="359"/>
      <c r="AG9263" s="359"/>
      <c r="AH9263" s="359"/>
    </row>
    <row r="9264" spans="28:34" x14ac:dyDescent="0.2">
      <c r="AB9264" s="359"/>
      <c r="AC9264" s="359"/>
      <c r="AD9264" s="359"/>
      <c r="AE9264" s="359"/>
      <c r="AF9264" s="359"/>
      <c r="AG9264" s="359"/>
      <c r="AH9264" s="359"/>
    </row>
    <row r="9265" spans="28:34" x14ac:dyDescent="0.2">
      <c r="AB9265" s="359"/>
      <c r="AC9265" s="359"/>
      <c r="AD9265" s="359"/>
      <c r="AE9265" s="359"/>
      <c r="AF9265" s="359"/>
      <c r="AG9265" s="359"/>
      <c r="AH9265" s="359"/>
    </row>
    <row r="9266" spans="28:34" x14ac:dyDescent="0.2">
      <c r="AB9266" s="359"/>
      <c r="AC9266" s="359"/>
      <c r="AD9266" s="359"/>
      <c r="AE9266" s="359"/>
      <c r="AF9266" s="359"/>
      <c r="AG9266" s="359"/>
      <c r="AH9266" s="359"/>
    </row>
    <row r="9267" spans="28:34" x14ac:dyDescent="0.2">
      <c r="AB9267" s="359"/>
      <c r="AC9267" s="359"/>
      <c r="AD9267" s="359"/>
      <c r="AE9267" s="359"/>
      <c r="AF9267" s="359"/>
      <c r="AG9267" s="359"/>
      <c r="AH9267" s="359"/>
    </row>
    <row r="9268" spans="28:34" x14ac:dyDescent="0.2">
      <c r="AB9268" s="359"/>
      <c r="AC9268" s="359"/>
      <c r="AD9268" s="359"/>
      <c r="AE9268" s="359"/>
      <c r="AF9268" s="359"/>
      <c r="AG9268" s="359"/>
      <c r="AH9268" s="359"/>
    </row>
    <row r="9269" spans="28:34" x14ac:dyDescent="0.2">
      <c r="AB9269" s="359"/>
      <c r="AC9269" s="359"/>
      <c r="AD9269" s="359"/>
      <c r="AE9269" s="359"/>
      <c r="AF9269" s="359"/>
      <c r="AG9269" s="359"/>
      <c r="AH9269" s="359"/>
    </row>
    <row r="9270" spans="28:34" x14ac:dyDescent="0.2">
      <c r="AB9270" s="359"/>
      <c r="AC9270" s="359"/>
      <c r="AD9270" s="359"/>
      <c r="AE9270" s="359"/>
      <c r="AF9270" s="359"/>
      <c r="AG9270" s="359"/>
      <c r="AH9270" s="359"/>
    </row>
    <row r="9271" spans="28:34" x14ac:dyDescent="0.2">
      <c r="AB9271" s="359"/>
      <c r="AC9271" s="359"/>
      <c r="AD9271" s="359"/>
      <c r="AE9271" s="359"/>
      <c r="AF9271" s="359"/>
      <c r="AG9271" s="359"/>
      <c r="AH9271" s="359"/>
    </row>
    <row r="9272" spans="28:34" x14ac:dyDescent="0.2">
      <c r="AB9272" s="359"/>
      <c r="AC9272" s="359"/>
      <c r="AD9272" s="359"/>
      <c r="AE9272" s="359"/>
      <c r="AF9272" s="359"/>
      <c r="AG9272" s="359"/>
      <c r="AH9272" s="359"/>
    </row>
    <row r="9273" spans="28:34" x14ac:dyDescent="0.2">
      <c r="AB9273" s="359"/>
      <c r="AC9273" s="359"/>
      <c r="AD9273" s="359"/>
      <c r="AE9273" s="359"/>
      <c r="AF9273" s="359"/>
      <c r="AG9273" s="359"/>
      <c r="AH9273" s="359"/>
    </row>
    <row r="9274" spans="28:34" x14ac:dyDescent="0.2">
      <c r="AB9274" s="359"/>
      <c r="AC9274" s="359"/>
      <c r="AD9274" s="359"/>
      <c r="AE9274" s="359"/>
      <c r="AF9274" s="359"/>
      <c r="AG9274" s="359"/>
      <c r="AH9274" s="359"/>
    </row>
    <row r="9275" spans="28:34" x14ac:dyDescent="0.2">
      <c r="AB9275" s="359"/>
      <c r="AC9275" s="359"/>
      <c r="AD9275" s="359"/>
      <c r="AE9275" s="359"/>
      <c r="AF9275" s="359"/>
      <c r="AG9275" s="359"/>
      <c r="AH9275" s="359"/>
    </row>
    <row r="9276" spans="28:34" x14ac:dyDescent="0.2">
      <c r="AB9276" s="359"/>
      <c r="AC9276" s="359"/>
      <c r="AD9276" s="359"/>
      <c r="AE9276" s="359"/>
      <c r="AF9276" s="359"/>
      <c r="AG9276" s="359"/>
      <c r="AH9276" s="359"/>
    </row>
    <row r="9277" spans="28:34" x14ac:dyDescent="0.2">
      <c r="AB9277" s="359"/>
      <c r="AC9277" s="359"/>
      <c r="AD9277" s="359"/>
      <c r="AE9277" s="359"/>
      <c r="AF9277" s="359"/>
      <c r="AG9277" s="359"/>
      <c r="AH9277" s="359"/>
    </row>
    <row r="9278" spans="28:34" x14ac:dyDescent="0.2">
      <c r="AB9278" s="359"/>
      <c r="AC9278" s="359"/>
      <c r="AD9278" s="359"/>
      <c r="AE9278" s="359"/>
      <c r="AF9278" s="359"/>
      <c r="AG9278" s="359"/>
      <c r="AH9278" s="359"/>
    </row>
    <row r="9279" spans="28:34" x14ac:dyDescent="0.2">
      <c r="AB9279" s="359"/>
      <c r="AC9279" s="359"/>
      <c r="AD9279" s="359"/>
      <c r="AE9279" s="359"/>
      <c r="AF9279" s="359"/>
      <c r="AG9279" s="359"/>
      <c r="AH9279" s="359"/>
    </row>
    <row r="9280" spans="28:34" x14ac:dyDescent="0.2">
      <c r="AB9280" s="359"/>
      <c r="AC9280" s="359"/>
      <c r="AD9280" s="359"/>
      <c r="AE9280" s="359"/>
      <c r="AF9280" s="359"/>
      <c r="AG9280" s="359"/>
      <c r="AH9280" s="359"/>
    </row>
    <row r="9281" spans="28:34" x14ac:dyDescent="0.2">
      <c r="AB9281" s="359"/>
      <c r="AC9281" s="359"/>
      <c r="AD9281" s="359"/>
      <c r="AE9281" s="359"/>
      <c r="AF9281" s="359"/>
      <c r="AG9281" s="359"/>
      <c r="AH9281" s="359"/>
    </row>
    <row r="9282" spans="28:34" x14ac:dyDescent="0.2">
      <c r="AB9282" s="359"/>
      <c r="AC9282" s="359"/>
      <c r="AD9282" s="359"/>
      <c r="AE9282" s="359"/>
      <c r="AF9282" s="359"/>
      <c r="AG9282" s="359"/>
      <c r="AH9282" s="359"/>
    </row>
    <row r="9283" spans="28:34" x14ac:dyDescent="0.2">
      <c r="AB9283" s="359"/>
      <c r="AC9283" s="359"/>
      <c r="AD9283" s="359"/>
      <c r="AE9283" s="359"/>
      <c r="AF9283" s="359"/>
      <c r="AG9283" s="359"/>
      <c r="AH9283" s="359"/>
    </row>
    <row r="9284" spans="28:34" x14ac:dyDescent="0.2">
      <c r="AB9284" s="359"/>
      <c r="AC9284" s="359"/>
      <c r="AD9284" s="359"/>
      <c r="AE9284" s="359"/>
      <c r="AF9284" s="359"/>
      <c r="AG9284" s="359"/>
      <c r="AH9284" s="359"/>
    </row>
    <row r="9285" spans="28:34" x14ac:dyDescent="0.2">
      <c r="AB9285" s="359"/>
      <c r="AC9285" s="359"/>
      <c r="AD9285" s="359"/>
      <c r="AE9285" s="359"/>
      <c r="AF9285" s="359"/>
      <c r="AG9285" s="359"/>
      <c r="AH9285" s="359"/>
    </row>
    <row r="9286" spans="28:34" x14ac:dyDescent="0.2">
      <c r="AB9286" s="359"/>
      <c r="AC9286" s="359"/>
      <c r="AD9286" s="359"/>
      <c r="AE9286" s="359"/>
      <c r="AF9286" s="359"/>
      <c r="AG9286" s="359"/>
      <c r="AH9286" s="359"/>
    </row>
    <row r="9287" spans="28:34" x14ac:dyDescent="0.2">
      <c r="AB9287" s="359"/>
      <c r="AC9287" s="359"/>
      <c r="AD9287" s="359"/>
      <c r="AE9287" s="359"/>
      <c r="AF9287" s="359"/>
      <c r="AG9287" s="359"/>
      <c r="AH9287" s="359"/>
    </row>
    <row r="9288" spans="28:34" x14ac:dyDescent="0.2">
      <c r="AB9288" s="359"/>
      <c r="AC9288" s="359"/>
      <c r="AD9288" s="359"/>
      <c r="AE9288" s="359"/>
      <c r="AF9288" s="359"/>
      <c r="AG9288" s="359"/>
      <c r="AH9288" s="359"/>
    </row>
    <row r="9289" spans="28:34" x14ac:dyDescent="0.2">
      <c r="AB9289" s="359"/>
      <c r="AC9289" s="359"/>
      <c r="AD9289" s="359"/>
      <c r="AE9289" s="359"/>
      <c r="AF9289" s="359"/>
      <c r="AG9289" s="359"/>
      <c r="AH9289" s="359"/>
    </row>
    <row r="9290" spans="28:34" x14ac:dyDescent="0.2">
      <c r="AB9290" s="359"/>
      <c r="AC9290" s="359"/>
      <c r="AD9290" s="359"/>
      <c r="AE9290" s="359"/>
      <c r="AF9290" s="359"/>
      <c r="AG9290" s="359"/>
      <c r="AH9290" s="359"/>
    </row>
    <row r="9291" spans="28:34" x14ac:dyDescent="0.2">
      <c r="AB9291" s="359"/>
      <c r="AC9291" s="359"/>
      <c r="AD9291" s="359"/>
      <c r="AE9291" s="359"/>
      <c r="AF9291" s="359"/>
      <c r="AG9291" s="359"/>
      <c r="AH9291" s="359"/>
    </row>
    <row r="9292" spans="28:34" x14ac:dyDescent="0.2">
      <c r="AB9292" s="359"/>
      <c r="AC9292" s="359"/>
      <c r="AD9292" s="359"/>
      <c r="AE9292" s="359"/>
      <c r="AF9292" s="359"/>
      <c r="AG9292" s="359"/>
      <c r="AH9292" s="359"/>
    </row>
    <row r="9293" spans="28:34" x14ac:dyDescent="0.2">
      <c r="AB9293" s="359"/>
      <c r="AC9293" s="359"/>
      <c r="AD9293" s="359"/>
      <c r="AE9293" s="359"/>
      <c r="AF9293" s="359"/>
      <c r="AG9293" s="359"/>
      <c r="AH9293" s="359"/>
    </row>
    <row r="9294" spans="28:34" x14ac:dyDescent="0.2">
      <c r="AB9294" s="359"/>
      <c r="AC9294" s="359"/>
      <c r="AD9294" s="359"/>
      <c r="AE9294" s="359"/>
      <c r="AF9294" s="359"/>
      <c r="AG9294" s="359"/>
      <c r="AH9294" s="359"/>
    </row>
    <row r="9295" spans="28:34" x14ac:dyDescent="0.2">
      <c r="AB9295" s="359"/>
      <c r="AC9295" s="359"/>
      <c r="AD9295" s="359"/>
      <c r="AE9295" s="359"/>
      <c r="AF9295" s="359"/>
      <c r="AG9295" s="359"/>
      <c r="AH9295" s="359"/>
    </row>
    <row r="9296" spans="28:34" x14ac:dyDescent="0.2">
      <c r="AB9296" s="359"/>
      <c r="AC9296" s="359"/>
      <c r="AD9296" s="359"/>
      <c r="AE9296" s="359"/>
      <c r="AF9296" s="359"/>
      <c r="AG9296" s="359"/>
      <c r="AH9296" s="359"/>
    </row>
    <row r="9297" spans="28:34" x14ac:dyDescent="0.2">
      <c r="AB9297" s="359"/>
      <c r="AC9297" s="359"/>
      <c r="AD9297" s="359"/>
      <c r="AE9297" s="359"/>
      <c r="AF9297" s="359"/>
      <c r="AG9297" s="359"/>
      <c r="AH9297" s="359"/>
    </row>
    <row r="9298" spans="28:34" x14ac:dyDescent="0.2">
      <c r="AB9298" s="359"/>
      <c r="AC9298" s="359"/>
      <c r="AD9298" s="359"/>
      <c r="AE9298" s="359"/>
      <c r="AF9298" s="359"/>
      <c r="AG9298" s="359"/>
      <c r="AH9298" s="359"/>
    </row>
    <row r="9299" spans="28:34" x14ac:dyDescent="0.2">
      <c r="AB9299" s="359"/>
      <c r="AC9299" s="359"/>
      <c r="AD9299" s="359"/>
      <c r="AE9299" s="359"/>
      <c r="AF9299" s="359"/>
      <c r="AG9299" s="359"/>
      <c r="AH9299" s="359"/>
    </row>
    <row r="9300" spans="28:34" x14ac:dyDescent="0.2">
      <c r="AB9300" s="359"/>
      <c r="AC9300" s="359"/>
      <c r="AD9300" s="359"/>
      <c r="AE9300" s="359"/>
      <c r="AF9300" s="359"/>
      <c r="AG9300" s="359"/>
      <c r="AH9300" s="359"/>
    </row>
    <row r="9301" spans="28:34" x14ac:dyDescent="0.2">
      <c r="AB9301" s="359"/>
      <c r="AC9301" s="359"/>
      <c r="AD9301" s="359"/>
      <c r="AE9301" s="359"/>
      <c r="AF9301" s="359"/>
      <c r="AG9301" s="359"/>
      <c r="AH9301" s="359"/>
    </row>
    <row r="9302" spans="28:34" x14ac:dyDescent="0.2">
      <c r="AB9302" s="359"/>
      <c r="AC9302" s="359"/>
      <c r="AD9302" s="359"/>
      <c r="AE9302" s="359"/>
      <c r="AF9302" s="359"/>
      <c r="AG9302" s="359"/>
      <c r="AH9302" s="359"/>
    </row>
    <row r="9303" spans="28:34" x14ac:dyDescent="0.2">
      <c r="AB9303" s="359"/>
      <c r="AC9303" s="359"/>
      <c r="AD9303" s="359"/>
      <c r="AE9303" s="359"/>
      <c r="AF9303" s="359"/>
      <c r="AG9303" s="359"/>
      <c r="AH9303" s="359"/>
    </row>
    <row r="9304" spans="28:34" x14ac:dyDescent="0.2">
      <c r="AB9304" s="359"/>
      <c r="AC9304" s="359"/>
      <c r="AD9304" s="359"/>
      <c r="AE9304" s="359"/>
      <c r="AF9304" s="359"/>
      <c r="AG9304" s="359"/>
      <c r="AH9304" s="359"/>
    </row>
    <row r="9305" spans="28:34" x14ac:dyDescent="0.2">
      <c r="AB9305" s="359"/>
      <c r="AC9305" s="359"/>
      <c r="AD9305" s="359"/>
      <c r="AE9305" s="359"/>
      <c r="AF9305" s="359"/>
      <c r="AG9305" s="359"/>
      <c r="AH9305" s="359"/>
    </row>
    <row r="9306" spans="28:34" x14ac:dyDescent="0.2">
      <c r="AB9306" s="359"/>
      <c r="AC9306" s="359"/>
      <c r="AD9306" s="359"/>
      <c r="AE9306" s="359"/>
      <c r="AF9306" s="359"/>
      <c r="AG9306" s="359"/>
      <c r="AH9306" s="359"/>
    </row>
    <row r="9307" spans="28:34" x14ac:dyDescent="0.2">
      <c r="AB9307" s="359"/>
      <c r="AC9307" s="359"/>
      <c r="AD9307" s="359"/>
      <c r="AE9307" s="359"/>
      <c r="AF9307" s="359"/>
      <c r="AG9307" s="359"/>
      <c r="AH9307" s="359"/>
    </row>
    <row r="9308" spans="28:34" x14ac:dyDescent="0.2">
      <c r="AB9308" s="359"/>
      <c r="AC9308" s="359"/>
      <c r="AD9308" s="359"/>
      <c r="AE9308" s="359"/>
      <c r="AF9308" s="359"/>
      <c r="AG9308" s="359"/>
      <c r="AH9308" s="359"/>
    </row>
    <row r="9309" spans="28:34" x14ac:dyDescent="0.2">
      <c r="AB9309" s="359"/>
      <c r="AC9309" s="359"/>
      <c r="AD9309" s="359"/>
      <c r="AE9309" s="359"/>
      <c r="AF9309" s="359"/>
      <c r="AG9309" s="359"/>
      <c r="AH9309" s="359"/>
    </row>
    <row r="9310" spans="28:34" x14ac:dyDescent="0.2">
      <c r="AB9310" s="359"/>
      <c r="AC9310" s="359"/>
      <c r="AD9310" s="359"/>
      <c r="AE9310" s="359"/>
      <c r="AF9310" s="359"/>
      <c r="AG9310" s="359"/>
      <c r="AH9310" s="359"/>
    </row>
    <row r="9311" spans="28:34" x14ac:dyDescent="0.2">
      <c r="AB9311" s="359"/>
      <c r="AC9311" s="359"/>
      <c r="AD9311" s="359"/>
      <c r="AE9311" s="359"/>
      <c r="AF9311" s="359"/>
      <c r="AG9311" s="359"/>
      <c r="AH9311" s="359"/>
    </row>
    <row r="9312" spans="28:34" x14ac:dyDescent="0.2">
      <c r="AB9312" s="359"/>
      <c r="AC9312" s="359"/>
      <c r="AD9312" s="359"/>
      <c r="AE9312" s="359"/>
      <c r="AF9312" s="359"/>
      <c r="AG9312" s="359"/>
      <c r="AH9312" s="359"/>
    </row>
    <row r="9313" spans="28:34" x14ac:dyDescent="0.2">
      <c r="AB9313" s="359"/>
      <c r="AC9313" s="359"/>
      <c r="AD9313" s="359"/>
      <c r="AE9313" s="359"/>
      <c r="AF9313" s="359"/>
      <c r="AG9313" s="359"/>
      <c r="AH9313" s="359"/>
    </row>
    <row r="9314" spans="28:34" x14ac:dyDescent="0.2">
      <c r="AB9314" s="359"/>
      <c r="AC9314" s="359"/>
      <c r="AD9314" s="359"/>
      <c r="AE9314" s="359"/>
      <c r="AF9314" s="359"/>
      <c r="AG9314" s="359"/>
      <c r="AH9314" s="359"/>
    </row>
    <row r="9315" spans="28:34" x14ac:dyDescent="0.2">
      <c r="AB9315" s="359"/>
      <c r="AC9315" s="359"/>
      <c r="AD9315" s="359"/>
      <c r="AE9315" s="359"/>
      <c r="AF9315" s="359"/>
      <c r="AG9315" s="359"/>
      <c r="AH9315" s="359"/>
    </row>
    <row r="9316" spans="28:34" x14ac:dyDescent="0.2">
      <c r="AB9316" s="359"/>
      <c r="AC9316" s="359"/>
      <c r="AD9316" s="359"/>
      <c r="AE9316" s="359"/>
      <c r="AF9316" s="359"/>
      <c r="AG9316" s="359"/>
      <c r="AH9316" s="359"/>
    </row>
    <row r="9317" spans="28:34" x14ac:dyDescent="0.2">
      <c r="AB9317" s="359"/>
      <c r="AC9317" s="359"/>
      <c r="AD9317" s="359"/>
      <c r="AE9317" s="359"/>
      <c r="AF9317" s="359"/>
      <c r="AG9317" s="359"/>
      <c r="AH9317" s="359"/>
    </row>
    <row r="9318" spans="28:34" x14ac:dyDescent="0.2">
      <c r="AB9318" s="359"/>
      <c r="AC9318" s="359"/>
      <c r="AD9318" s="359"/>
      <c r="AE9318" s="359"/>
      <c r="AF9318" s="359"/>
      <c r="AG9318" s="359"/>
      <c r="AH9318" s="359"/>
    </row>
    <row r="9319" spans="28:34" x14ac:dyDescent="0.2">
      <c r="AB9319" s="359"/>
      <c r="AC9319" s="359"/>
      <c r="AD9319" s="359"/>
      <c r="AE9319" s="359"/>
      <c r="AF9319" s="359"/>
      <c r="AG9319" s="359"/>
      <c r="AH9319" s="359"/>
    </row>
    <row r="9320" spans="28:34" x14ac:dyDescent="0.2">
      <c r="AB9320" s="359"/>
      <c r="AC9320" s="359"/>
      <c r="AD9320" s="359"/>
      <c r="AE9320" s="359"/>
      <c r="AF9320" s="359"/>
      <c r="AG9320" s="359"/>
      <c r="AH9320" s="359"/>
    </row>
    <row r="9321" spans="28:34" x14ac:dyDescent="0.2">
      <c r="AB9321" s="359"/>
      <c r="AC9321" s="359"/>
      <c r="AD9321" s="359"/>
      <c r="AE9321" s="359"/>
      <c r="AF9321" s="359"/>
      <c r="AG9321" s="359"/>
      <c r="AH9321" s="359"/>
    </row>
    <row r="9322" spans="28:34" x14ac:dyDescent="0.2">
      <c r="AB9322" s="359"/>
      <c r="AC9322" s="359"/>
      <c r="AD9322" s="359"/>
      <c r="AE9322" s="359"/>
      <c r="AF9322" s="359"/>
      <c r="AG9322" s="359"/>
      <c r="AH9322" s="359"/>
    </row>
    <row r="9323" spans="28:34" x14ac:dyDescent="0.2">
      <c r="AB9323" s="359"/>
      <c r="AC9323" s="359"/>
      <c r="AD9323" s="359"/>
      <c r="AE9323" s="359"/>
      <c r="AF9323" s="359"/>
      <c r="AG9323" s="359"/>
      <c r="AH9323" s="359"/>
    </row>
    <row r="9324" spans="28:34" x14ac:dyDescent="0.2">
      <c r="AB9324" s="359"/>
      <c r="AC9324" s="359"/>
      <c r="AD9324" s="359"/>
      <c r="AE9324" s="359"/>
      <c r="AF9324" s="359"/>
      <c r="AG9324" s="359"/>
      <c r="AH9324" s="359"/>
    </row>
    <row r="9325" spans="28:34" x14ac:dyDescent="0.2">
      <c r="AB9325" s="359"/>
      <c r="AC9325" s="359"/>
      <c r="AD9325" s="359"/>
      <c r="AE9325" s="359"/>
      <c r="AF9325" s="359"/>
      <c r="AG9325" s="359"/>
      <c r="AH9325" s="359"/>
    </row>
    <row r="9326" spans="28:34" x14ac:dyDescent="0.2">
      <c r="AB9326" s="359"/>
      <c r="AC9326" s="359"/>
      <c r="AD9326" s="359"/>
      <c r="AE9326" s="359"/>
      <c r="AF9326" s="359"/>
      <c r="AG9326" s="359"/>
      <c r="AH9326" s="359"/>
    </row>
    <row r="9327" spans="28:34" x14ac:dyDescent="0.2">
      <c r="AB9327" s="359"/>
      <c r="AC9327" s="359"/>
      <c r="AD9327" s="359"/>
      <c r="AE9327" s="359"/>
      <c r="AF9327" s="359"/>
      <c r="AG9327" s="359"/>
      <c r="AH9327" s="359"/>
    </row>
    <row r="9328" spans="28:34" x14ac:dyDescent="0.2">
      <c r="AB9328" s="359"/>
      <c r="AC9328" s="359"/>
      <c r="AD9328" s="359"/>
      <c r="AE9328" s="359"/>
      <c r="AF9328" s="359"/>
      <c r="AG9328" s="359"/>
      <c r="AH9328" s="359"/>
    </row>
    <row r="9329" spans="28:34" x14ac:dyDescent="0.2">
      <c r="AB9329" s="359"/>
      <c r="AC9329" s="359"/>
      <c r="AD9329" s="359"/>
      <c r="AE9329" s="359"/>
      <c r="AF9329" s="359"/>
      <c r="AG9329" s="359"/>
      <c r="AH9329" s="359"/>
    </row>
    <row r="9330" spans="28:34" x14ac:dyDescent="0.2">
      <c r="AB9330" s="359"/>
      <c r="AC9330" s="359"/>
      <c r="AD9330" s="359"/>
      <c r="AE9330" s="359"/>
      <c r="AF9330" s="359"/>
      <c r="AG9330" s="359"/>
      <c r="AH9330" s="359"/>
    </row>
    <row r="9331" spans="28:34" x14ac:dyDescent="0.2">
      <c r="AB9331" s="359"/>
      <c r="AC9331" s="359"/>
      <c r="AD9331" s="359"/>
      <c r="AE9331" s="359"/>
      <c r="AF9331" s="359"/>
      <c r="AG9331" s="359"/>
      <c r="AH9331" s="359"/>
    </row>
    <row r="9332" spans="28:34" x14ac:dyDescent="0.2">
      <c r="AB9332" s="359"/>
      <c r="AC9332" s="359"/>
      <c r="AD9332" s="359"/>
      <c r="AE9332" s="359"/>
      <c r="AF9332" s="359"/>
      <c r="AG9332" s="359"/>
      <c r="AH9332" s="359"/>
    </row>
    <row r="9333" spans="28:34" x14ac:dyDescent="0.2">
      <c r="AB9333" s="359"/>
      <c r="AC9333" s="359"/>
      <c r="AD9333" s="359"/>
      <c r="AE9333" s="359"/>
      <c r="AF9333" s="359"/>
      <c r="AG9333" s="359"/>
      <c r="AH9333" s="359"/>
    </row>
    <row r="9334" spans="28:34" x14ac:dyDescent="0.2">
      <c r="AB9334" s="359"/>
      <c r="AC9334" s="359"/>
      <c r="AD9334" s="359"/>
      <c r="AE9334" s="359"/>
      <c r="AF9334" s="359"/>
      <c r="AG9334" s="359"/>
      <c r="AH9334" s="359"/>
    </row>
    <row r="9335" spans="28:34" x14ac:dyDescent="0.2">
      <c r="AB9335" s="359"/>
      <c r="AC9335" s="359"/>
      <c r="AD9335" s="359"/>
      <c r="AE9335" s="359"/>
      <c r="AF9335" s="359"/>
      <c r="AG9335" s="359"/>
      <c r="AH9335" s="359"/>
    </row>
    <row r="9336" spans="28:34" x14ac:dyDescent="0.2">
      <c r="AB9336" s="359"/>
      <c r="AC9336" s="359"/>
      <c r="AD9336" s="359"/>
      <c r="AE9336" s="359"/>
      <c r="AF9336" s="359"/>
      <c r="AG9336" s="359"/>
      <c r="AH9336" s="359"/>
    </row>
    <row r="9337" spans="28:34" x14ac:dyDescent="0.2">
      <c r="AB9337" s="359"/>
      <c r="AC9337" s="359"/>
      <c r="AD9337" s="359"/>
      <c r="AE9337" s="359"/>
      <c r="AF9337" s="359"/>
      <c r="AG9337" s="359"/>
      <c r="AH9337" s="359"/>
    </row>
    <row r="9338" spans="28:34" x14ac:dyDescent="0.2">
      <c r="AB9338" s="359"/>
      <c r="AC9338" s="359"/>
      <c r="AD9338" s="359"/>
      <c r="AE9338" s="359"/>
      <c r="AF9338" s="359"/>
      <c r="AG9338" s="359"/>
      <c r="AH9338" s="359"/>
    </row>
    <row r="9339" spans="28:34" x14ac:dyDescent="0.2">
      <c r="AB9339" s="359"/>
      <c r="AC9339" s="359"/>
      <c r="AD9339" s="359"/>
      <c r="AE9339" s="359"/>
      <c r="AF9339" s="359"/>
      <c r="AG9339" s="359"/>
      <c r="AH9339" s="359"/>
    </row>
    <row r="9340" spans="28:34" x14ac:dyDescent="0.2">
      <c r="AB9340" s="359"/>
      <c r="AC9340" s="359"/>
      <c r="AD9340" s="359"/>
      <c r="AE9340" s="359"/>
      <c r="AF9340" s="359"/>
      <c r="AG9340" s="359"/>
      <c r="AH9340" s="359"/>
    </row>
    <row r="9341" spans="28:34" x14ac:dyDescent="0.2">
      <c r="AB9341" s="359"/>
      <c r="AC9341" s="359"/>
      <c r="AD9341" s="359"/>
      <c r="AE9341" s="359"/>
      <c r="AF9341" s="359"/>
      <c r="AG9341" s="359"/>
      <c r="AH9341" s="359"/>
    </row>
    <row r="9342" spans="28:34" x14ac:dyDescent="0.2">
      <c r="AB9342" s="359"/>
      <c r="AC9342" s="359"/>
      <c r="AD9342" s="359"/>
      <c r="AE9342" s="359"/>
      <c r="AF9342" s="359"/>
      <c r="AG9342" s="359"/>
      <c r="AH9342" s="359"/>
    </row>
    <row r="9343" spans="28:34" x14ac:dyDescent="0.2">
      <c r="AB9343" s="359"/>
      <c r="AC9343" s="359"/>
      <c r="AD9343" s="359"/>
      <c r="AE9343" s="359"/>
      <c r="AF9343" s="359"/>
      <c r="AG9343" s="359"/>
      <c r="AH9343" s="359"/>
    </row>
    <row r="9344" spans="28:34" x14ac:dyDescent="0.2">
      <c r="AB9344" s="359"/>
      <c r="AC9344" s="359"/>
      <c r="AD9344" s="359"/>
      <c r="AE9344" s="359"/>
      <c r="AF9344" s="359"/>
      <c r="AG9344" s="359"/>
      <c r="AH9344" s="359"/>
    </row>
    <row r="9345" spans="28:34" x14ac:dyDescent="0.2">
      <c r="AB9345" s="359"/>
      <c r="AC9345" s="359"/>
      <c r="AD9345" s="359"/>
      <c r="AE9345" s="359"/>
      <c r="AF9345" s="359"/>
      <c r="AG9345" s="359"/>
      <c r="AH9345" s="359"/>
    </row>
    <row r="9346" spans="28:34" x14ac:dyDescent="0.2">
      <c r="AB9346" s="359"/>
      <c r="AC9346" s="359"/>
      <c r="AD9346" s="359"/>
      <c r="AE9346" s="359"/>
      <c r="AF9346" s="359"/>
      <c r="AG9346" s="359"/>
      <c r="AH9346" s="359"/>
    </row>
    <row r="9347" spans="28:34" x14ac:dyDescent="0.2">
      <c r="AB9347" s="359"/>
      <c r="AC9347" s="359"/>
      <c r="AD9347" s="359"/>
      <c r="AE9347" s="359"/>
      <c r="AF9347" s="359"/>
      <c r="AG9347" s="359"/>
      <c r="AH9347" s="359"/>
    </row>
    <row r="9348" spans="28:34" x14ac:dyDescent="0.2">
      <c r="AB9348" s="359"/>
      <c r="AC9348" s="359"/>
      <c r="AD9348" s="359"/>
      <c r="AE9348" s="359"/>
      <c r="AF9348" s="359"/>
      <c r="AG9348" s="359"/>
      <c r="AH9348" s="359"/>
    </row>
    <row r="9349" spans="28:34" x14ac:dyDescent="0.2">
      <c r="AB9349" s="359"/>
      <c r="AC9349" s="359"/>
      <c r="AD9349" s="359"/>
      <c r="AE9349" s="359"/>
      <c r="AF9349" s="359"/>
      <c r="AG9349" s="359"/>
      <c r="AH9349" s="359"/>
    </row>
    <row r="9350" spans="28:34" x14ac:dyDescent="0.2">
      <c r="AB9350" s="359"/>
      <c r="AC9350" s="359"/>
      <c r="AD9350" s="359"/>
      <c r="AE9350" s="359"/>
      <c r="AF9350" s="359"/>
      <c r="AG9350" s="359"/>
      <c r="AH9350" s="359"/>
    </row>
    <row r="9351" spans="28:34" x14ac:dyDescent="0.2">
      <c r="AB9351" s="359"/>
      <c r="AC9351" s="359"/>
      <c r="AD9351" s="359"/>
      <c r="AE9351" s="359"/>
      <c r="AF9351" s="359"/>
      <c r="AG9351" s="359"/>
      <c r="AH9351" s="359"/>
    </row>
    <row r="9352" spans="28:34" x14ac:dyDescent="0.2">
      <c r="AB9352" s="359"/>
      <c r="AC9352" s="359"/>
      <c r="AD9352" s="359"/>
      <c r="AE9352" s="359"/>
      <c r="AF9352" s="359"/>
      <c r="AG9352" s="359"/>
      <c r="AH9352" s="359"/>
    </row>
    <row r="9353" spans="28:34" x14ac:dyDescent="0.2">
      <c r="AB9353" s="359"/>
      <c r="AC9353" s="359"/>
      <c r="AD9353" s="359"/>
      <c r="AE9353" s="359"/>
      <c r="AF9353" s="359"/>
      <c r="AG9353" s="359"/>
      <c r="AH9353" s="359"/>
    </row>
    <row r="9354" spans="28:34" x14ac:dyDescent="0.2">
      <c r="AB9354" s="359"/>
      <c r="AC9354" s="359"/>
      <c r="AD9354" s="359"/>
      <c r="AE9354" s="359"/>
      <c r="AF9354" s="359"/>
      <c r="AG9354" s="359"/>
      <c r="AH9354" s="359"/>
    </row>
    <row r="9355" spans="28:34" x14ac:dyDescent="0.2">
      <c r="AB9355" s="359"/>
      <c r="AC9355" s="359"/>
      <c r="AD9355" s="359"/>
      <c r="AE9355" s="359"/>
      <c r="AF9355" s="359"/>
      <c r="AG9355" s="359"/>
      <c r="AH9355" s="359"/>
    </row>
    <row r="9356" spans="28:34" x14ac:dyDescent="0.2">
      <c r="AB9356" s="359"/>
      <c r="AC9356" s="359"/>
      <c r="AD9356" s="359"/>
      <c r="AE9356" s="359"/>
      <c r="AF9356" s="359"/>
      <c r="AG9356" s="359"/>
      <c r="AH9356" s="359"/>
    </row>
    <row r="9357" spans="28:34" x14ac:dyDescent="0.2">
      <c r="AB9357" s="359"/>
      <c r="AC9357" s="359"/>
      <c r="AD9357" s="359"/>
      <c r="AE9357" s="359"/>
      <c r="AF9357" s="359"/>
      <c r="AG9357" s="359"/>
      <c r="AH9357" s="359"/>
    </row>
    <row r="9358" spans="28:34" x14ac:dyDescent="0.2">
      <c r="AB9358" s="359"/>
      <c r="AC9358" s="359"/>
      <c r="AD9358" s="359"/>
      <c r="AE9358" s="359"/>
      <c r="AF9358" s="359"/>
      <c r="AG9358" s="359"/>
      <c r="AH9358" s="359"/>
    </row>
    <row r="9359" spans="28:34" x14ac:dyDescent="0.2">
      <c r="AB9359" s="359"/>
      <c r="AC9359" s="359"/>
      <c r="AD9359" s="359"/>
      <c r="AE9359" s="359"/>
      <c r="AF9359" s="359"/>
      <c r="AG9359" s="359"/>
      <c r="AH9359" s="359"/>
    </row>
    <row r="9360" spans="28:34" x14ac:dyDescent="0.2">
      <c r="AB9360" s="359"/>
      <c r="AC9360" s="359"/>
      <c r="AD9360" s="359"/>
      <c r="AE9360" s="359"/>
      <c r="AF9360" s="359"/>
      <c r="AG9360" s="359"/>
      <c r="AH9360" s="359"/>
    </row>
    <row r="9361" spans="28:34" x14ac:dyDescent="0.2">
      <c r="AB9361" s="359"/>
      <c r="AC9361" s="359"/>
      <c r="AD9361" s="359"/>
      <c r="AE9361" s="359"/>
      <c r="AF9361" s="359"/>
      <c r="AG9361" s="359"/>
      <c r="AH9361" s="359"/>
    </row>
    <row r="9362" spans="28:34" x14ac:dyDescent="0.2">
      <c r="AB9362" s="359"/>
      <c r="AC9362" s="359"/>
      <c r="AD9362" s="359"/>
      <c r="AE9362" s="359"/>
      <c r="AF9362" s="359"/>
      <c r="AG9362" s="359"/>
      <c r="AH9362" s="359"/>
    </row>
    <row r="9363" spans="28:34" x14ac:dyDescent="0.2">
      <c r="AB9363" s="359"/>
      <c r="AC9363" s="359"/>
      <c r="AD9363" s="359"/>
      <c r="AE9363" s="359"/>
      <c r="AF9363" s="359"/>
      <c r="AG9363" s="359"/>
      <c r="AH9363" s="359"/>
    </row>
    <row r="9364" spans="28:34" x14ac:dyDescent="0.2">
      <c r="AB9364" s="359"/>
      <c r="AC9364" s="359"/>
      <c r="AD9364" s="359"/>
      <c r="AE9364" s="359"/>
      <c r="AF9364" s="359"/>
      <c r="AG9364" s="359"/>
      <c r="AH9364" s="359"/>
    </row>
    <row r="9365" spans="28:34" x14ac:dyDescent="0.2">
      <c r="AB9365" s="359"/>
      <c r="AC9365" s="359"/>
      <c r="AD9365" s="359"/>
      <c r="AE9365" s="359"/>
      <c r="AF9365" s="359"/>
      <c r="AG9365" s="359"/>
      <c r="AH9365" s="359"/>
    </row>
    <row r="9366" spans="28:34" x14ac:dyDescent="0.2">
      <c r="AB9366" s="359"/>
      <c r="AC9366" s="359"/>
      <c r="AD9366" s="359"/>
      <c r="AE9366" s="359"/>
      <c r="AF9366" s="359"/>
      <c r="AG9366" s="359"/>
      <c r="AH9366" s="359"/>
    </row>
    <row r="9367" spans="28:34" x14ac:dyDescent="0.2">
      <c r="AB9367" s="359"/>
      <c r="AC9367" s="359"/>
      <c r="AD9367" s="359"/>
      <c r="AE9367" s="359"/>
      <c r="AF9367" s="359"/>
      <c r="AG9367" s="359"/>
      <c r="AH9367" s="359"/>
    </row>
    <row r="9368" spans="28:34" x14ac:dyDescent="0.2">
      <c r="AB9368" s="359"/>
      <c r="AC9368" s="359"/>
      <c r="AD9368" s="359"/>
      <c r="AE9368" s="359"/>
      <c r="AF9368" s="359"/>
      <c r="AG9368" s="359"/>
      <c r="AH9368" s="359"/>
    </row>
    <row r="9369" spans="28:34" x14ac:dyDescent="0.2">
      <c r="AB9369" s="359"/>
      <c r="AC9369" s="359"/>
      <c r="AD9369" s="359"/>
      <c r="AE9369" s="359"/>
      <c r="AF9369" s="359"/>
      <c r="AG9369" s="359"/>
      <c r="AH9369" s="359"/>
    </row>
    <row r="9370" spans="28:34" x14ac:dyDescent="0.2">
      <c r="AB9370" s="359"/>
      <c r="AC9370" s="359"/>
      <c r="AD9370" s="359"/>
      <c r="AE9370" s="359"/>
      <c r="AF9370" s="359"/>
      <c r="AG9370" s="359"/>
      <c r="AH9370" s="359"/>
    </row>
    <row r="9371" spans="28:34" x14ac:dyDescent="0.2">
      <c r="AB9371" s="359"/>
      <c r="AC9371" s="359"/>
      <c r="AD9371" s="359"/>
      <c r="AE9371" s="359"/>
      <c r="AF9371" s="359"/>
      <c r="AG9371" s="359"/>
      <c r="AH9371" s="359"/>
    </row>
    <row r="9372" spans="28:34" x14ac:dyDescent="0.2">
      <c r="AB9372" s="359"/>
      <c r="AC9372" s="359"/>
      <c r="AD9372" s="359"/>
      <c r="AE9372" s="359"/>
      <c r="AF9372" s="359"/>
      <c r="AG9372" s="359"/>
      <c r="AH9372" s="359"/>
    </row>
    <row r="9373" spans="28:34" x14ac:dyDescent="0.2">
      <c r="AB9373" s="359"/>
      <c r="AC9373" s="359"/>
      <c r="AD9373" s="359"/>
      <c r="AE9373" s="359"/>
      <c r="AF9373" s="359"/>
      <c r="AG9373" s="359"/>
      <c r="AH9373" s="359"/>
    </row>
    <row r="9374" spans="28:34" x14ac:dyDescent="0.2">
      <c r="AB9374" s="359"/>
      <c r="AC9374" s="359"/>
      <c r="AD9374" s="359"/>
      <c r="AE9374" s="359"/>
      <c r="AF9374" s="359"/>
      <c r="AG9374" s="359"/>
      <c r="AH9374" s="359"/>
    </row>
    <row r="9375" spans="28:34" x14ac:dyDescent="0.2">
      <c r="AB9375" s="359"/>
      <c r="AC9375" s="359"/>
      <c r="AD9375" s="359"/>
      <c r="AE9375" s="359"/>
      <c r="AF9375" s="359"/>
      <c r="AG9375" s="359"/>
      <c r="AH9375" s="359"/>
    </row>
    <row r="9376" spans="28:34" x14ac:dyDescent="0.2">
      <c r="AB9376" s="359"/>
      <c r="AC9376" s="359"/>
      <c r="AD9376" s="359"/>
      <c r="AE9376" s="359"/>
      <c r="AF9376" s="359"/>
      <c r="AG9376" s="359"/>
      <c r="AH9376" s="359"/>
    </row>
    <row r="9377" spans="28:34" x14ac:dyDescent="0.2">
      <c r="AB9377" s="359"/>
      <c r="AC9377" s="359"/>
      <c r="AD9377" s="359"/>
      <c r="AE9377" s="359"/>
      <c r="AF9377" s="359"/>
      <c r="AG9377" s="359"/>
      <c r="AH9377" s="359"/>
    </row>
    <row r="9378" spans="28:34" x14ac:dyDescent="0.2">
      <c r="AB9378" s="359"/>
      <c r="AC9378" s="359"/>
      <c r="AD9378" s="359"/>
      <c r="AE9378" s="359"/>
      <c r="AF9378" s="359"/>
      <c r="AG9378" s="359"/>
      <c r="AH9378" s="359"/>
    </row>
    <row r="9379" spans="28:34" x14ac:dyDescent="0.2">
      <c r="AB9379" s="359"/>
      <c r="AC9379" s="359"/>
      <c r="AD9379" s="359"/>
      <c r="AE9379" s="359"/>
      <c r="AF9379" s="359"/>
      <c r="AG9379" s="359"/>
      <c r="AH9379" s="359"/>
    </row>
    <row r="9380" spans="28:34" x14ac:dyDescent="0.2">
      <c r="AB9380" s="359"/>
      <c r="AC9380" s="359"/>
      <c r="AD9380" s="359"/>
      <c r="AE9380" s="359"/>
      <c r="AF9380" s="359"/>
      <c r="AG9380" s="359"/>
      <c r="AH9380" s="359"/>
    </row>
    <row r="9381" spans="28:34" x14ac:dyDescent="0.2">
      <c r="AB9381" s="359"/>
      <c r="AC9381" s="359"/>
      <c r="AD9381" s="359"/>
      <c r="AE9381" s="359"/>
      <c r="AF9381" s="359"/>
      <c r="AG9381" s="359"/>
      <c r="AH9381" s="359"/>
    </row>
    <row r="9382" spans="28:34" x14ac:dyDescent="0.2">
      <c r="AB9382" s="359"/>
      <c r="AC9382" s="359"/>
      <c r="AD9382" s="359"/>
      <c r="AE9382" s="359"/>
      <c r="AF9382" s="359"/>
      <c r="AG9382" s="359"/>
      <c r="AH9382" s="359"/>
    </row>
    <row r="9383" spans="28:34" x14ac:dyDescent="0.2">
      <c r="AB9383" s="359"/>
      <c r="AC9383" s="359"/>
      <c r="AD9383" s="359"/>
      <c r="AE9383" s="359"/>
      <c r="AF9383" s="359"/>
      <c r="AG9383" s="359"/>
      <c r="AH9383" s="359"/>
    </row>
    <row r="9384" spans="28:34" x14ac:dyDescent="0.2">
      <c r="AB9384" s="359"/>
      <c r="AC9384" s="359"/>
      <c r="AD9384" s="359"/>
      <c r="AE9384" s="359"/>
      <c r="AF9384" s="359"/>
      <c r="AG9384" s="359"/>
      <c r="AH9384" s="359"/>
    </row>
    <row r="9385" spans="28:34" x14ac:dyDescent="0.2">
      <c r="AB9385" s="359"/>
      <c r="AC9385" s="359"/>
      <c r="AD9385" s="359"/>
      <c r="AE9385" s="359"/>
      <c r="AF9385" s="359"/>
      <c r="AG9385" s="359"/>
      <c r="AH9385" s="359"/>
    </row>
    <row r="9386" spans="28:34" x14ac:dyDescent="0.2">
      <c r="AB9386" s="359"/>
      <c r="AC9386" s="359"/>
      <c r="AD9386" s="359"/>
      <c r="AE9386" s="359"/>
      <c r="AF9386" s="359"/>
      <c r="AG9386" s="359"/>
      <c r="AH9386" s="359"/>
    </row>
    <row r="9387" spans="28:34" x14ac:dyDescent="0.2">
      <c r="AB9387" s="359"/>
      <c r="AC9387" s="359"/>
      <c r="AD9387" s="359"/>
      <c r="AE9387" s="359"/>
      <c r="AF9387" s="359"/>
      <c r="AG9387" s="359"/>
      <c r="AH9387" s="359"/>
    </row>
    <row r="9388" spans="28:34" x14ac:dyDescent="0.2">
      <c r="AB9388" s="359"/>
      <c r="AC9388" s="359"/>
      <c r="AD9388" s="359"/>
      <c r="AE9388" s="359"/>
      <c r="AF9388" s="359"/>
      <c r="AG9388" s="359"/>
      <c r="AH9388" s="359"/>
    </row>
    <row r="9389" spans="28:34" x14ac:dyDescent="0.2">
      <c r="AB9389" s="359"/>
      <c r="AC9389" s="359"/>
      <c r="AD9389" s="359"/>
      <c r="AE9389" s="359"/>
      <c r="AF9389" s="359"/>
      <c r="AG9389" s="359"/>
      <c r="AH9389" s="359"/>
    </row>
    <row r="9390" spans="28:34" x14ac:dyDescent="0.2">
      <c r="AB9390" s="359"/>
      <c r="AC9390" s="359"/>
      <c r="AD9390" s="359"/>
      <c r="AE9390" s="359"/>
      <c r="AF9390" s="359"/>
      <c r="AG9390" s="359"/>
      <c r="AH9390" s="359"/>
    </row>
    <row r="9391" spans="28:34" x14ac:dyDescent="0.2">
      <c r="AB9391" s="359"/>
      <c r="AC9391" s="359"/>
      <c r="AD9391" s="359"/>
      <c r="AE9391" s="359"/>
      <c r="AF9391" s="359"/>
      <c r="AG9391" s="359"/>
      <c r="AH9391" s="359"/>
    </row>
    <row r="9392" spans="28:34" x14ac:dyDescent="0.2">
      <c r="AB9392" s="359"/>
      <c r="AC9392" s="359"/>
      <c r="AD9392" s="359"/>
      <c r="AE9392" s="359"/>
      <c r="AF9392" s="359"/>
      <c r="AG9392" s="359"/>
      <c r="AH9392" s="359"/>
    </row>
    <row r="9393" spans="28:34" x14ac:dyDescent="0.2">
      <c r="AB9393" s="359"/>
      <c r="AC9393" s="359"/>
      <c r="AD9393" s="359"/>
      <c r="AE9393" s="359"/>
      <c r="AF9393" s="359"/>
      <c r="AG9393" s="359"/>
      <c r="AH9393" s="359"/>
    </row>
    <row r="9394" spans="28:34" x14ac:dyDescent="0.2">
      <c r="AB9394" s="359"/>
      <c r="AC9394" s="359"/>
      <c r="AD9394" s="359"/>
      <c r="AE9394" s="359"/>
      <c r="AF9394" s="359"/>
      <c r="AG9394" s="359"/>
      <c r="AH9394" s="359"/>
    </row>
    <row r="9395" spans="28:34" x14ac:dyDescent="0.2">
      <c r="AB9395" s="359"/>
      <c r="AC9395" s="359"/>
      <c r="AD9395" s="359"/>
      <c r="AE9395" s="359"/>
      <c r="AF9395" s="359"/>
      <c r="AG9395" s="359"/>
      <c r="AH9395" s="359"/>
    </row>
    <row r="9396" spans="28:34" x14ac:dyDescent="0.2">
      <c r="AB9396" s="359"/>
      <c r="AC9396" s="359"/>
      <c r="AD9396" s="359"/>
      <c r="AE9396" s="359"/>
      <c r="AF9396" s="359"/>
      <c r="AG9396" s="359"/>
      <c r="AH9396" s="359"/>
    </row>
    <row r="9397" spans="28:34" x14ac:dyDescent="0.2">
      <c r="AB9397" s="359"/>
      <c r="AC9397" s="359"/>
      <c r="AD9397" s="359"/>
      <c r="AE9397" s="359"/>
      <c r="AF9397" s="359"/>
      <c r="AG9397" s="359"/>
      <c r="AH9397" s="359"/>
    </row>
    <row r="9398" spans="28:34" x14ac:dyDescent="0.2">
      <c r="AB9398" s="359"/>
      <c r="AC9398" s="359"/>
      <c r="AD9398" s="359"/>
      <c r="AE9398" s="359"/>
      <c r="AF9398" s="359"/>
      <c r="AG9398" s="359"/>
      <c r="AH9398" s="359"/>
    </row>
    <row r="9399" spans="28:34" x14ac:dyDescent="0.2">
      <c r="AB9399" s="359"/>
      <c r="AC9399" s="359"/>
      <c r="AD9399" s="359"/>
      <c r="AE9399" s="359"/>
      <c r="AF9399" s="359"/>
      <c r="AG9399" s="359"/>
      <c r="AH9399" s="359"/>
    </row>
    <row r="9400" spans="28:34" x14ac:dyDescent="0.2">
      <c r="AB9400" s="359"/>
      <c r="AC9400" s="359"/>
      <c r="AD9400" s="359"/>
      <c r="AE9400" s="359"/>
      <c r="AF9400" s="359"/>
      <c r="AG9400" s="359"/>
      <c r="AH9400" s="359"/>
    </row>
    <row r="9401" spans="28:34" x14ac:dyDescent="0.2">
      <c r="AB9401" s="359"/>
      <c r="AC9401" s="359"/>
      <c r="AD9401" s="359"/>
      <c r="AE9401" s="359"/>
      <c r="AF9401" s="359"/>
      <c r="AG9401" s="359"/>
      <c r="AH9401" s="359"/>
    </row>
    <row r="9402" spans="28:34" x14ac:dyDescent="0.2">
      <c r="AB9402" s="359"/>
      <c r="AC9402" s="359"/>
      <c r="AD9402" s="359"/>
      <c r="AE9402" s="359"/>
      <c r="AF9402" s="359"/>
      <c r="AG9402" s="359"/>
      <c r="AH9402" s="359"/>
    </row>
    <row r="9403" spans="28:34" x14ac:dyDescent="0.2">
      <c r="AB9403" s="359"/>
      <c r="AC9403" s="359"/>
      <c r="AD9403" s="359"/>
      <c r="AE9403" s="359"/>
      <c r="AF9403" s="359"/>
      <c r="AG9403" s="359"/>
      <c r="AH9403" s="359"/>
    </row>
    <row r="9404" spans="28:34" x14ac:dyDescent="0.2">
      <c r="AB9404" s="359"/>
      <c r="AC9404" s="359"/>
      <c r="AD9404" s="359"/>
      <c r="AE9404" s="359"/>
      <c r="AF9404" s="359"/>
      <c r="AG9404" s="359"/>
      <c r="AH9404" s="359"/>
    </row>
    <row r="9405" spans="28:34" x14ac:dyDescent="0.2">
      <c r="AB9405" s="359"/>
      <c r="AC9405" s="359"/>
      <c r="AD9405" s="359"/>
      <c r="AE9405" s="359"/>
      <c r="AF9405" s="359"/>
      <c r="AG9405" s="359"/>
      <c r="AH9405" s="359"/>
    </row>
    <row r="9406" spans="28:34" x14ac:dyDescent="0.2">
      <c r="AB9406" s="359"/>
      <c r="AC9406" s="359"/>
      <c r="AD9406" s="359"/>
      <c r="AE9406" s="359"/>
      <c r="AF9406" s="359"/>
      <c r="AG9406" s="359"/>
      <c r="AH9406" s="359"/>
    </row>
    <row r="9407" spans="28:34" x14ac:dyDescent="0.2">
      <c r="AB9407" s="359"/>
      <c r="AC9407" s="359"/>
      <c r="AD9407" s="359"/>
      <c r="AE9407" s="359"/>
      <c r="AF9407" s="359"/>
      <c r="AG9407" s="359"/>
      <c r="AH9407" s="359"/>
    </row>
    <row r="9408" spans="28:34" x14ac:dyDescent="0.2">
      <c r="AB9408" s="359"/>
      <c r="AC9408" s="359"/>
      <c r="AD9408" s="359"/>
      <c r="AE9408" s="359"/>
      <c r="AF9408" s="359"/>
      <c r="AG9408" s="359"/>
      <c r="AH9408" s="359"/>
    </row>
    <row r="9409" spans="28:34" x14ac:dyDescent="0.2">
      <c r="AB9409" s="359"/>
      <c r="AC9409" s="359"/>
      <c r="AD9409" s="359"/>
      <c r="AE9409" s="359"/>
      <c r="AF9409" s="359"/>
      <c r="AG9409" s="359"/>
      <c r="AH9409" s="359"/>
    </row>
    <row r="9410" spans="28:34" x14ac:dyDescent="0.2">
      <c r="AB9410" s="359"/>
      <c r="AC9410" s="359"/>
      <c r="AD9410" s="359"/>
      <c r="AE9410" s="359"/>
      <c r="AF9410" s="359"/>
      <c r="AG9410" s="359"/>
      <c r="AH9410" s="359"/>
    </row>
    <row r="9411" spans="28:34" x14ac:dyDescent="0.2">
      <c r="AB9411" s="359"/>
      <c r="AC9411" s="359"/>
      <c r="AD9411" s="359"/>
      <c r="AE9411" s="359"/>
      <c r="AF9411" s="359"/>
      <c r="AG9411" s="359"/>
      <c r="AH9411" s="359"/>
    </row>
    <row r="9412" spans="28:34" x14ac:dyDescent="0.2">
      <c r="AB9412" s="359"/>
      <c r="AC9412" s="359"/>
      <c r="AD9412" s="359"/>
      <c r="AE9412" s="359"/>
      <c r="AF9412" s="359"/>
      <c r="AG9412" s="359"/>
      <c r="AH9412" s="359"/>
    </row>
    <row r="9413" spans="28:34" x14ac:dyDescent="0.2">
      <c r="AB9413" s="359"/>
      <c r="AC9413" s="359"/>
      <c r="AD9413" s="359"/>
      <c r="AE9413" s="359"/>
      <c r="AF9413" s="359"/>
      <c r="AG9413" s="359"/>
      <c r="AH9413" s="359"/>
    </row>
    <row r="9414" spans="28:34" x14ac:dyDescent="0.2">
      <c r="AB9414" s="359"/>
      <c r="AC9414" s="359"/>
      <c r="AD9414" s="359"/>
      <c r="AE9414" s="359"/>
      <c r="AF9414" s="359"/>
      <c r="AG9414" s="359"/>
      <c r="AH9414" s="359"/>
    </row>
    <row r="9415" spans="28:34" x14ac:dyDescent="0.2">
      <c r="AB9415" s="359"/>
      <c r="AC9415" s="359"/>
      <c r="AD9415" s="359"/>
      <c r="AE9415" s="359"/>
      <c r="AF9415" s="359"/>
      <c r="AG9415" s="359"/>
      <c r="AH9415" s="359"/>
    </row>
    <row r="9416" spans="28:34" x14ac:dyDescent="0.2">
      <c r="AB9416" s="359"/>
      <c r="AC9416" s="359"/>
      <c r="AD9416" s="359"/>
      <c r="AE9416" s="359"/>
      <c r="AF9416" s="359"/>
      <c r="AG9416" s="359"/>
      <c r="AH9416" s="359"/>
    </row>
    <row r="9417" spans="28:34" x14ac:dyDescent="0.2">
      <c r="AB9417" s="359"/>
      <c r="AC9417" s="359"/>
      <c r="AD9417" s="359"/>
      <c r="AE9417" s="359"/>
      <c r="AF9417" s="359"/>
      <c r="AG9417" s="359"/>
      <c r="AH9417" s="359"/>
    </row>
    <row r="9418" spans="28:34" x14ac:dyDescent="0.2">
      <c r="AB9418" s="359"/>
      <c r="AC9418" s="359"/>
      <c r="AD9418" s="359"/>
      <c r="AE9418" s="359"/>
      <c r="AF9418" s="359"/>
      <c r="AG9418" s="359"/>
      <c r="AH9418" s="359"/>
    </row>
    <row r="9419" spans="28:34" x14ac:dyDescent="0.2">
      <c r="AB9419" s="359"/>
      <c r="AC9419" s="359"/>
      <c r="AD9419" s="359"/>
      <c r="AE9419" s="359"/>
      <c r="AF9419" s="359"/>
      <c r="AG9419" s="359"/>
      <c r="AH9419" s="359"/>
    </row>
    <row r="9420" spans="28:34" x14ac:dyDescent="0.2">
      <c r="AB9420" s="359"/>
      <c r="AC9420" s="359"/>
      <c r="AD9420" s="359"/>
      <c r="AE9420" s="359"/>
      <c r="AF9420" s="359"/>
      <c r="AG9420" s="359"/>
      <c r="AH9420" s="359"/>
    </row>
    <row r="9421" spans="28:34" x14ac:dyDescent="0.2">
      <c r="AB9421" s="359"/>
      <c r="AC9421" s="359"/>
      <c r="AD9421" s="359"/>
      <c r="AE9421" s="359"/>
      <c r="AF9421" s="359"/>
      <c r="AG9421" s="359"/>
      <c r="AH9421" s="359"/>
    </row>
    <row r="9422" spans="28:34" x14ac:dyDescent="0.2">
      <c r="AB9422" s="359"/>
      <c r="AC9422" s="359"/>
      <c r="AD9422" s="359"/>
      <c r="AE9422" s="359"/>
      <c r="AF9422" s="359"/>
      <c r="AG9422" s="359"/>
      <c r="AH9422" s="359"/>
    </row>
    <row r="9423" spans="28:34" x14ac:dyDescent="0.2">
      <c r="AB9423" s="359"/>
      <c r="AC9423" s="359"/>
      <c r="AD9423" s="359"/>
      <c r="AE9423" s="359"/>
      <c r="AF9423" s="359"/>
      <c r="AG9423" s="359"/>
      <c r="AH9423" s="359"/>
    </row>
    <row r="9424" spans="28:34" x14ac:dyDescent="0.2">
      <c r="AB9424" s="359"/>
      <c r="AC9424" s="359"/>
      <c r="AD9424" s="359"/>
      <c r="AE9424" s="359"/>
      <c r="AF9424" s="359"/>
      <c r="AG9424" s="359"/>
      <c r="AH9424" s="359"/>
    </row>
    <row r="9425" spans="28:34" x14ac:dyDescent="0.2">
      <c r="AB9425" s="359"/>
      <c r="AC9425" s="359"/>
      <c r="AD9425" s="359"/>
      <c r="AE9425" s="359"/>
      <c r="AF9425" s="359"/>
      <c r="AG9425" s="359"/>
      <c r="AH9425" s="359"/>
    </row>
    <row r="9426" spans="28:34" x14ac:dyDescent="0.2">
      <c r="AB9426" s="359"/>
      <c r="AC9426" s="359"/>
      <c r="AD9426" s="359"/>
      <c r="AE9426" s="359"/>
      <c r="AF9426" s="359"/>
      <c r="AG9426" s="359"/>
      <c r="AH9426" s="359"/>
    </row>
    <row r="9427" spans="28:34" x14ac:dyDescent="0.2">
      <c r="AB9427" s="359"/>
      <c r="AC9427" s="359"/>
      <c r="AD9427" s="359"/>
      <c r="AE9427" s="359"/>
      <c r="AF9427" s="359"/>
      <c r="AG9427" s="359"/>
      <c r="AH9427" s="359"/>
    </row>
    <row r="9428" spans="28:34" x14ac:dyDescent="0.2">
      <c r="AB9428" s="359"/>
      <c r="AC9428" s="359"/>
      <c r="AD9428" s="359"/>
      <c r="AE9428" s="359"/>
      <c r="AF9428" s="359"/>
      <c r="AG9428" s="359"/>
      <c r="AH9428" s="359"/>
    </row>
    <row r="9429" spans="28:34" x14ac:dyDescent="0.2">
      <c r="AB9429" s="359"/>
      <c r="AC9429" s="359"/>
      <c r="AD9429" s="359"/>
      <c r="AE9429" s="359"/>
      <c r="AF9429" s="359"/>
      <c r="AG9429" s="359"/>
      <c r="AH9429" s="359"/>
    </row>
    <row r="9430" spans="28:34" x14ac:dyDescent="0.2">
      <c r="AB9430" s="359"/>
      <c r="AC9430" s="359"/>
      <c r="AD9430" s="359"/>
      <c r="AE9430" s="359"/>
      <c r="AF9430" s="359"/>
      <c r="AG9430" s="359"/>
      <c r="AH9430" s="359"/>
    </row>
    <row r="9431" spans="28:34" x14ac:dyDescent="0.2">
      <c r="AB9431" s="359"/>
      <c r="AC9431" s="359"/>
      <c r="AD9431" s="359"/>
      <c r="AE9431" s="359"/>
      <c r="AF9431" s="359"/>
      <c r="AG9431" s="359"/>
      <c r="AH9431" s="359"/>
    </row>
    <row r="9432" spans="28:34" x14ac:dyDescent="0.2">
      <c r="AB9432" s="359"/>
      <c r="AC9432" s="359"/>
      <c r="AD9432" s="359"/>
      <c r="AE9432" s="359"/>
      <c r="AF9432" s="359"/>
      <c r="AG9432" s="359"/>
      <c r="AH9432" s="359"/>
    </row>
    <row r="9433" spans="28:34" x14ac:dyDescent="0.2">
      <c r="AB9433" s="359"/>
      <c r="AC9433" s="359"/>
      <c r="AD9433" s="359"/>
      <c r="AE9433" s="359"/>
      <c r="AF9433" s="359"/>
      <c r="AG9433" s="359"/>
      <c r="AH9433" s="359"/>
    </row>
    <row r="9434" spans="28:34" x14ac:dyDescent="0.2">
      <c r="AB9434" s="359"/>
      <c r="AC9434" s="359"/>
      <c r="AD9434" s="359"/>
      <c r="AE9434" s="359"/>
      <c r="AF9434" s="359"/>
      <c r="AG9434" s="359"/>
      <c r="AH9434" s="359"/>
    </row>
    <row r="9435" spans="28:34" x14ac:dyDescent="0.2">
      <c r="AB9435" s="359"/>
      <c r="AC9435" s="359"/>
      <c r="AD9435" s="359"/>
      <c r="AE9435" s="359"/>
      <c r="AF9435" s="359"/>
      <c r="AG9435" s="359"/>
      <c r="AH9435" s="359"/>
    </row>
    <row r="9436" spans="28:34" x14ac:dyDescent="0.2">
      <c r="AB9436" s="359"/>
      <c r="AC9436" s="359"/>
      <c r="AD9436" s="359"/>
      <c r="AE9436" s="359"/>
      <c r="AF9436" s="359"/>
      <c r="AG9436" s="359"/>
      <c r="AH9436" s="359"/>
    </row>
    <row r="9437" spans="28:34" x14ac:dyDescent="0.2">
      <c r="AB9437" s="359"/>
      <c r="AC9437" s="359"/>
      <c r="AD9437" s="359"/>
      <c r="AE9437" s="359"/>
      <c r="AF9437" s="359"/>
      <c r="AG9437" s="359"/>
      <c r="AH9437" s="359"/>
    </row>
    <row r="9438" spans="28:34" x14ac:dyDescent="0.2">
      <c r="AB9438" s="359"/>
      <c r="AC9438" s="359"/>
      <c r="AD9438" s="359"/>
      <c r="AE9438" s="359"/>
      <c r="AF9438" s="359"/>
      <c r="AG9438" s="359"/>
      <c r="AH9438" s="359"/>
    </row>
    <row r="9439" spans="28:34" x14ac:dyDescent="0.2">
      <c r="AB9439" s="359"/>
      <c r="AC9439" s="359"/>
      <c r="AD9439" s="359"/>
      <c r="AE9439" s="359"/>
      <c r="AF9439" s="359"/>
      <c r="AG9439" s="359"/>
      <c r="AH9439" s="359"/>
    </row>
    <row r="9440" spans="28:34" x14ac:dyDescent="0.2">
      <c r="AB9440" s="359"/>
      <c r="AC9440" s="359"/>
      <c r="AD9440" s="359"/>
      <c r="AE9440" s="359"/>
      <c r="AF9440" s="359"/>
      <c r="AG9440" s="359"/>
      <c r="AH9440" s="359"/>
    </row>
    <row r="9441" spans="28:34" x14ac:dyDescent="0.2">
      <c r="AB9441" s="359"/>
      <c r="AC9441" s="359"/>
      <c r="AD9441" s="359"/>
      <c r="AE9441" s="359"/>
      <c r="AF9441" s="359"/>
      <c r="AG9441" s="359"/>
      <c r="AH9441" s="359"/>
    </row>
    <row r="9442" spans="28:34" x14ac:dyDescent="0.2">
      <c r="AB9442" s="359"/>
      <c r="AC9442" s="359"/>
      <c r="AD9442" s="359"/>
      <c r="AE9442" s="359"/>
      <c r="AF9442" s="359"/>
      <c r="AG9442" s="359"/>
      <c r="AH9442" s="359"/>
    </row>
    <row r="9443" spans="28:34" x14ac:dyDescent="0.2">
      <c r="AB9443" s="359"/>
      <c r="AC9443" s="359"/>
      <c r="AD9443" s="359"/>
      <c r="AE9443" s="359"/>
      <c r="AF9443" s="359"/>
      <c r="AG9443" s="359"/>
      <c r="AH9443" s="359"/>
    </row>
    <row r="9444" spans="28:34" x14ac:dyDescent="0.2">
      <c r="AB9444" s="359"/>
      <c r="AC9444" s="359"/>
      <c r="AD9444" s="359"/>
      <c r="AE9444" s="359"/>
      <c r="AF9444" s="359"/>
      <c r="AG9444" s="359"/>
      <c r="AH9444" s="359"/>
    </row>
    <row r="9445" spans="28:34" x14ac:dyDescent="0.2">
      <c r="AB9445" s="359"/>
      <c r="AC9445" s="359"/>
      <c r="AD9445" s="359"/>
      <c r="AE9445" s="359"/>
      <c r="AF9445" s="359"/>
      <c r="AG9445" s="359"/>
      <c r="AH9445" s="359"/>
    </row>
    <row r="9446" spans="28:34" x14ac:dyDescent="0.2">
      <c r="AB9446" s="359"/>
      <c r="AC9446" s="359"/>
      <c r="AD9446" s="359"/>
      <c r="AE9446" s="359"/>
      <c r="AF9446" s="359"/>
      <c r="AG9446" s="359"/>
      <c r="AH9446" s="359"/>
    </row>
    <row r="9447" spans="28:34" x14ac:dyDescent="0.2">
      <c r="AB9447" s="359"/>
      <c r="AC9447" s="359"/>
      <c r="AD9447" s="359"/>
      <c r="AE9447" s="359"/>
      <c r="AF9447" s="359"/>
      <c r="AG9447" s="359"/>
      <c r="AH9447" s="359"/>
    </row>
    <row r="9448" spans="28:34" x14ac:dyDescent="0.2">
      <c r="AB9448" s="359"/>
      <c r="AC9448" s="359"/>
      <c r="AD9448" s="359"/>
      <c r="AE9448" s="359"/>
      <c r="AF9448" s="359"/>
      <c r="AG9448" s="359"/>
      <c r="AH9448" s="359"/>
    </row>
    <row r="9449" spans="28:34" x14ac:dyDescent="0.2">
      <c r="AB9449" s="359"/>
      <c r="AC9449" s="359"/>
      <c r="AD9449" s="359"/>
      <c r="AE9449" s="359"/>
      <c r="AF9449" s="359"/>
      <c r="AG9449" s="359"/>
      <c r="AH9449" s="359"/>
    </row>
    <row r="9450" spans="28:34" x14ac:dyDescent="0.2">
      <c r="AB9450" s="359"/>
      <c r="AC9450" s="359"/>
      <c r="AD9450" s="359"/>
      <c r="AE9450" s="359"/>
      <c r="AF9450" s="359"/>
      <c r="AG9450" s="359"/>
      <c r="AH9450" s="359"/>
    </row>
    <row r="9451" spans="28:34" x14ac:dyDescent="0.2">
      <c r="AB9451" s="359"/>
      <c r="AC9451" s="359"/>
      <c r="AD9451" s="359"/>
      <c r="AE9451" s="359"/>
      <c r="AF9451" s="359"/>
      <c r="AG9451" s="359"/>
      <c r="AH9451" s="359"/>
    </row>
    <row r="9452" spans="28:34" x14ac:dyDescent="0.2">
      <c r="AB9452" s="359"/>
      <c r="AC9452" s="359"/>
      <c r="AD9452" s="359"/>
      <c r="AE9452" s="359"/>
      <c r="AF9452" s="359"/>
      <c r="AG9452" s="359"/>
      <c r="AH9452" s="359"/>
    </row>
    <row r="9453" spans="28:34" x14ac:dyDescent="0.2">
      <c r="AB9453" s="359"/>
      <c r="AC9453" s="359"/>
      <c r="AD9453" s="359"/>
      <c r="AE9453" s="359"/>
      <c r="AF9453" s="359"/>
      <c r="AG9453" s="359"/>
      <c r="AH9453" s="359"/>
    </row>
    <row r="9454" spans="28:34" x14ac:dyDescent="0.2">
      <c r="AB9454" s="359"/>
      <c r="AC9454" s="359"/>
      <c r="AD9454" s="359"/>
      <c r="AE9454" s="359"/>
      <c r="AF9454" s="359"/>
      <c r="AG9454" s="359"/>
      <c r="AH9454" s="359"/>
    </row>
    <row r="9455" spans="28:34" x14ac:dyDescent="0.2">
      <c r="AB9455" s="359"/>
      <c r="AC9455" s="359"/>
      <c r="AD9455" s="359"/>
      <c r="AE9455" s="359"/>
      <c r="AF9455" s="359"/>
      <c r="AG9455" s="359"/>
      <c r="AH9455" s="359"/>
    </row>
    <row r="9456" spans="28:34" x14ac:dyDescent="0.2">
      <c r="AB9456" s="359"/>
      <c r="AC9456" s="359"/>
      <c r="AD9456" s="359"/>
      <c r="AE9456" s="359"/>
      <c r="AF9456" s="359"/>
      <c r="AG9456" s="359"/>
      <c r="AH9456" s="359"/>
    </row>
    <row r="9457" spans="28:34" x14ac:dyDescent="0.2">
      <c r="AB9457" s="359"/>
      <c r="AC9457" s="359"/>
      <c r="AD9457" s="359"/>
      <c r="AE9457" s="359"/>
      <c r="AF9457" s="359"/>
      <c r="AG9457" s="359"/>
      <c r="AH9457" s="359"/>
    </row>
    <row r="9458" spans="28:34" x14ac:dyDescent="0.2">
      <c r="AB9458" s="359"/>
      <c r="AC9458" s="359"/>
      <c r="AD9458" s="359"/>
      <c r="AE9458" s="359"/>
      <c r="AF9458" s="359"/>
      <c r="AG9458" s="359"/>
      <c r="AH9458" s="359"/>
    </row>
    <row r="9459" spans="28:34" x14ac:dyDescent="0.2">
      <c r="AB9459" s="359"/>
      <c r="AC9459" s="359"/>
      <c r="AD9459" s="359"/>
      <c r="AE9459" s="359"/>
      <c r="AF9459" s="359"/>
      <c r="AG9459" s="359"/>
      <c r="AH9459" s="359"/>
    </row>
    <row r="9460" spans="28:34" x14ac:dyDescent="0.2">
      <c r="AB9460" s="359"/>
      <c r="AC9460" s="359"/>
      <c r="AD9460" s="359"/>
      <c r="AE9460" s="359"/>
      <c r="AF9460" s="359"/>
      <c r="AG9460" s="359"/>
      <c r="AH9460" s="359"/>
    </row>
    <row r="9461" spans="28:34" x14ac:dyDescent="0.2">
      <c r="AB9461" s="359"/>
      <c r="AC9461" s="359"/>
      <c r="AD9461" s="359"/>
      <c r="AE9461" s="359"/>
      <c r="AF9461" s="359"/>
      <c r="AG9461" s="359"/>
      <c r="AH9461" s="359"/>
    </row>
    <row r="9462" spans="28:34" x14ac:dyDescent="0.2">
      <c r="AB9462" s="359"/>
      <c r="AC9462" s="359"/>
      <c r="AD9462" s="359"/>
      <c r="AE9462" s="359"/>
      <c r="AF9462" s="359"/>
      <c r="AG9462" s="359"/>
      <c r="AH9462" s="359"/>
    </row>
    <row r="9463" spans="28:34" x14ac:dyDescent="0.2">
      <c r="AB9463" s="359"/>
      <c r="AC9463" s="359"/>
      <c r="AD9463" s="359"/>
      <c r="AE9463" s="359"/>
      <c r="AF9463" s="359"/>
      <c r="AG9463" s="359"/>
      <c r="AH9463" s="359"/>
    </row>
    <row r="9464" spans="28:34" x14ac:dyDescent="0.2">
      <c r="AB9464" s="359"/>
      <c r="AC9464" s="359"/>
      <c r="AD9464" s="359"/>
      <c r="AE9464" s="359"/>
      <c r="AF9464" s="359"/>
      <c r="AG9464" s="359"/>
      <c r="AH9464" s="359"/>
    </row>
    <row r="9465" spans="28:34" x14ac:dyDescent="0.2">
      <c r="AB9465" s="359"/>
      <c r="AC9465" s="359"/>
      <c r="AD9465" s="359"/>
      <c r="AE9465" s="359"/>
      <c r="AF9465" s="359"/>
      <c r="AG9465" s="359"/>
      <c r="AH9465" s="359"/>
    </row>
    <row r="9466" spans="28:34" x14ac:dyDescent="0.2">
      <c r="AB9466" s="359"/>
      <c r="AC9466" s="359"/>
      <c r="AD9466" s="359"/>
      <c r="AE9466" s="359"/>
      <c r="AF9466" s="359"/>
      <c r="AG9466" s="359"/>
      <c r="AH9466" s="359"/>
    </row>
    <row r="9467" spans="28:34" x14ac:dyDescent="0.2">
      <c r="AB9467" s="359"/>
      <c r="AC9467" s="359"/>
      <c r="AD9467" s="359"/>
      <c r="AE9467" s="359"/>
      <c r="AF9467" s="359"/>
      <c r="AG9467" s="359"/>
      <c r="AH9467" s="359"/>
    </row>
    <row r="9468" spans="28:34" x14ac:dyDescent="0.2">
      <c r="AB9468" s="359"/>
      <c r="AC9468" s="359"/>
      <c r="AD9468" s="359"/>
      <c r="AE9468" s="359"/>
      <c r="AF9468" s="359"/>
      <c r="AG9468" s="359"/>
      <c r="AH9468" s="359"/>
    </row>
    <row r="9469" spans="28:34" x14ac:dyDescent="0.2">
      <c r="AB9469" s="359"/>
      <c r="AC9469" s="359"/>
      <c r="AD9469" s="359"/>
      <c r="AE9469" s="359"/>
      <c r="AF9469" s="359"/>
      <c r="AG9469" s="359"/>
      <c r="AH9469" s="359"/>
    </row>
    <row r="9470" spans="28:34" x14ac:dyDescent="0.2">
      <c r="AB9470" s="359"/>
      <c r="AC9470" s="359"/>
      <c r="AD9470" s="359"/>
      <c r="AE9470" s="359"/>
      <c r="AF9470" s="359"/>
      <c r="AG9470" s="359"/>
      <c r="AH9470" s="359"/>
    </row>
    <row r="9471" spans="28:34" x14ac:dyDescent="0.2">
      <c r="AB9471" s="359"/>
      <c r="AC9471" s="359"/>
      <c r="AD9471" s="359"/>
      <c r="AE9471" s="359"/>
      <c r="AF9471" s="359"/>
      <c r="AG9471" s="359"/>
      <c r="AH9471" s="359"/>
    </row>
    <row r="9472" spans="28:34" x14ac:dyDescent="0.2">
      <c r="AB9472" s="359"/>
      <c r="AC9472" s="359"/>
      <c r="AD9472" s="359"/>
      <c r="AE9472" s="359"/>
      <c r="AF9472" s="359"/>
      <c r="AG9472" s="359"/>
      <c r="AH9472" s="359"/>
    </row>
    <row r="9473" spans="28:34" x14ac:dyDescent="0.2">
      <c r="AB9473" s="359"/>
      <c r="AC9473" s="359"/>
      <c r="AD9473" s="359"/>
      <c r="AE9473" s="359"/>
      <c r="AF9473" s="359"/>
      <c r="AG9473" s="359"/>
      <c r="AH9473" s="359"/>
    </row>
    <row r="9474" spans="28:34" x14ac:dyDescent="0.2">
      <c r="AB9474" s="359"/>
      <c r="AC9474" s="359"/>
      <c r="AD9474" s="359"/>
      <c r="AE9474" s="359"/>
      <c r="AF9474" s="359"/>
      <c r="AG9474" s="359"/>
      <c r="AH9474" s="359"/>
    </row>
    <row r="9475" spans="28:34" x14ac:dyDescent="0.2">
      <c r="AB9475" s="359"/>
      <c r="AC9475" s="359"/>
      <c r="AD9475" s="359"/>
      <c r="AE9475" s="359"/>
      <c r="AF9475" s="359"/>
      <c r="AG9475" s="359"/>
      <c r="AH9475" s="359"/>
    </row>
    <row r="9476" spans="28:34" x14ac:dyDescent="0.2">
      <c r="AB9476" s="359"/>
      <c r="AC9476" s="359"/>
      <c r="AD9476" s="359"/>
      <c r="AE9476" s="359"/>
      <c r="AF9476" s="359"/>
      <c r="AG9476" s="359"/>
      <c r="AH9476" s="359"/>
    </row>
    <row r="9477" spans="28:34" x14ac:dyDescent="0.2">
      <c r="AB9477" s="359"/>
      <c r="AC9477" s="359"/>
      <c r="AD9477" s="359"/>
      <c r="AE9477" s="359"/>
      <c r="AF9477" s="359"/>
      <c r="AG9477" s="359"/>
      <c r="AH9477" s="359"/>
    </row>
    <row r="9478" spans="28:34" x14ac:dyDescent="0.2">
      <c r="AB9478" s="359"/>
      <c r="AC9478" s="359"/>
      <c r="AD9478" s="359"/>
      <c r="AE9478" s="359"/>
      <c r="AF9478" s="359"/>
      <c r="AG9478" s="359"/>
      <c r="AH9478" s="359"/>
    </row>
    <row r="9479" spans="28:34" x14ac:dyDescent="0.2">
      <c r="AB9479" s="359"/>
      <c r="AC9479" s="359"/>
      <c r="AD9479" s="359"/>
      <c r="AE9479" s="359"/>
      <c r="AF9479" s="359"/>
      <c r="AG9479" s="359"/>
      <c r="AH9479" s="359"/>
    </row>
    <row r="9480" spans="28:34" x14ac:dyDescent="0.2">
      <c r="AB9480" s="359"/>
      <c r="AC9480" s="359"/>
      <c r="AD9480" s="359"/>
      <c r="AE9480" s="359"/>
      <c r="AF9480" s="359"/>
      <c r="AG9480" s="359"/>
      <c r="AH9480" s="359"/>
    </row>
    <row r="9481" spans="28:34" x14ac:dyDescent="0.2">
      <c r="AB9481" s="359"/>
      <c r="AC9481" s="359"/>
      <c r="AD9481" s="359"/>
      <c r="AE9481" s="359"/>
      <c r="AF9481" s="359"/>
      <c r="AG9481" s="359"/>
      <c r="AH9481" s="359"/>
    </row>
    <row r="9482" spans="28:34" x14ac:dyDescent="0.2">
      <c r="AB9482" s="359"/>
      <c r="AC9482" s="359"/>
      <c r="AD9482" s="359"/>
      <c r="AE9482" s="359"/>
      <c r="AF9482" s="359"/>
      <c r="AG9482" s="359"/>
      <c r="AH9482" s="359"/>
    </row>
    <row r="9483" spans="28:34" x14ac:dyDescent="0.2">
      <c r="AB9483" s="359"/>
      <c r="AC9483" s="359"/>
      <c r="AD9483" s="359"/>
      <c r="AE9483" s="359"/>
      <c r="AF9483" s="359"/>
      <c r="AG9483" s="359"/>
      <c r="AH9483" s="359"/>
    </row>
    <row r="9484" spans="28:34" x14ac:dyDescent="0.2">
      <c r="AB9484" s="359"/>
      <c r="AC9484" s="359"/>
      <c r="AD9484" s="359"/>
      <c r="AE9484" s="359"/>
      <c r="AF9484" s="359"/>
      <c r="AG9484" s="359"/>
      <c r="AH9484" s="359"/>
    </row>
    <row r="9485" spans="28:34" x14ac:dyDescent="0.2">
      <c r="AB9485" s="359"/>
      <c r="AC9485" s="359"/>
      <c r="AD9485" s="359"/>
      <c r="AE9485" s="359"/>
      <c r="AF9485" s="359"/>
      <c r="AG9485" s="359"/>
      <c r="AH9485" s="359"/>
    </row>
    <row r="9486" spans="28:34" x14ac:dyDescent="0.2">
      <c r="AB9486" s="359"/>
      <c r="AC9486" s="359"/>
      <c r="AD9486" s="359"/>
      <c r="AE9486" s="359"/>
      <c r="AF9486" s="359"/>
      <c r="AG9486" s="359"/>
      <c r="AH9486" s="359"/>
    </row>
    <row r="9487" spans="28:34" x14ac:dyDescent="0.2">
      <c r="AB9487" s="359"/>
      <c r="AC9487" s="359"/>
      <c r="AD9487" s="359"/>
      <c r="AE9487" s="359"/>
      <c r="AF9487" s="359"/>
      <c r="AG9487" s="359"/>
      <c r="AH9487" s="359"/>
    </row>
    <row r="9488" spans="28:34" x14ac:dyDescent="0.2">
      <c r="AB9488" s="359"/>
      <c r="AC9488" s="359"/>
      <c r="AD9488" s="359"/>
      <c r="AE9488" s="359"/>
      <c r="AF9488" s="359"/>
      <c r="AG9488" s="359"/>
      <c r="AH9488" s="359"/>
    </row>
    <row r="9489" spans="28:34" x14ac:dyDescent="0.2">
      <c r="AB9489" s="359"/>
      <c r="AC9489" s="359"/>
      <c r="AD9489" s="359"/>
      <c r="AE9489" s="359"/>
      <c r="AF9489" s="359"/>
      <c r="AG9489" s="359"/>
      <c r="AH9489" s="359"/>
    </row>
    <row r="9490" spans="28:34" x14ac:dyDescent="0.2">
      <c r="AB9490" s="359"/>
      <c r="AC9490" s="359"/>
      <c r="AD9490" s="359"/>
      <c r="AE9490" s="359"/>
      <c r="AF9490" s="359"/>
      <c r="AG9490" s="359"/>
      <c r="AH9490" s="359"/>
    </row>
    <row r="9491" spans="28:34" x14ac:dyDescent="0.2">
      <c r="AB9491" s="359"/>
      <c r="AC9491" s="359"/>
      <c r="AD9491" s="359"/>
      <c r="AE9491" s="359"/>
      <c r="AF9491" s="359"/>
      <c r="AG9491" s="359"/>
      <c r="AH9491" s="359"/>
    </row>
    <row r="9492" spans="28:34" x14ac:dyDescent="0.2">
      <c r="AB9492" s="359"/>
      <c r="AC9492" s="359"/>
      <c r="AD9492" s="359"/>
      <c r="AE9492" s="359"/>
      <c r="AF9492" s="359"/>
      <c r="AG9492" s="359"/>
      <c r="AH9492" s="359"/>
    </row>
    <row r="9493" spans="28:34" x14ac:dyDescent="0.2">
      <c r="AB9493" s="359"/>
      <c r="AC9493" s="359"/>
      <c r="AD9493" s="359"/>
      <c r="AE9493" s="359"/>
      <c r="AF9493" s="359"/>
      <c r="AG9493" s="359"/>
      <c r="AH9493" s="359"/>
    </row>
    <row r="9494" spans="28:34" x14ac:dyDescent="0.2">
      <c r="AB9494" s="359"/>
      <c r="AC9494" s="359"/>
      <c r="AD9494" s="359"/>
      <c r="AE9494" s="359"/>
      <c r="AF9494" s="359"/>
      <c r="AG9494" s="359"/>
      <c r="AH9494" s="359"/>
    </row>
    <row r="9495" spans="28:34" x14ac:dyDescent="0.2">
      <c r="AB9495" s="359"/>
      <c r="AC9495" s="359"/>
      <c r="AD9495" s="359"/>
      <c r="AE9495" s="359"/>
      <c r="AF9495" s="359"/>
      <c r="AG9495" s="359"/>
      <c r="AH9495" s="359"/>
    </row>
    <row r="9496" spans="28:34" x14ac:dyDescent="0.2">
      <c r="AB9496" s="359"/>
      <c r="AC9496" s="359"/>
      <c r="AD9496" s="359"/>
      <c r="AE9496" s="359"/>
      <c r="AF9496" s="359"/>
      <c r="AG9496" s="359"/>
      <c r="AH9496" s="359"/>
    </row>
    <row r="9497" spans="28:34" x14ac:dyDescent="0.2">
      <c r="AB9497" s="359"/>
      <c r="AC9497" s="359"/>
      <c r="AD9497" s="359"/>
      <c r="AE9497" s="359"/>
      <c r="AF9497" s="359"/>
      <c r="AG9497" s="359"/>
      <c r="AH9497" s="359"/>
    </row>
    <row r="9498" spans="28:34" x14ac:dyDescent="0.2">
      <c r="AB9498" s="359"/>
      <c r="AC9498" s="359"/>
      <c r="AD9498" s="359"/>
      <c r="AE9498" s="359"/>
      <c r="AF9498" s="359"/>
      <c r="AG9498" s="359"/>
      <c r="AH9498" s="359"/>
    </row>
    <row r="9499" spans="28:34" x14ac:dyDescent="0.2">
      <c r="AB9499" s="359"/>
      <c r="AC9499" s="359"/>
      <c r="AD9499" s="359"/>
      <c r="AE9499" s="359"/>
      <c r="AF9499" s="359"/>
      <c r="AG9499" s="359"/>
      <c r="AH9499" s="359"/>
    </row>
    <row r="9500" spans="28:34" x14ac:dyDescent="0.2">
      <c r="AB9500" s="359"/>
      <c r="AC9500" s="359"/>
      <c r="AD9500" s="359"/>
      <c r="AE9500" s="359"/>
      <c r="AF9500" s="359"/>
      <c r="AG9500" s="359"/>
      <c r="AH9500" s="359"/>
    </row>
    <row r="9501" spans="28:34" x14ac:dyDescent="0.2">
      <c r="AB9501" s="359"/>
      <c r="AC9501" s="359"/>
      <c r="AD9501" s="359"/>
      <c r="AE9501" s="359"/>
      <c r="AF9501" s="359"/>
      <c r="AG9501" s="359"/>
      <c r="AH9501" s="359"/>
    </row>
    <row r="9502" spans="28:34" x14ac:dyDescent="0.2">
      <c r="AB9502" s="359"/>
      <c r="AC9502" s="359"/>
      <c r="AD9502" s="359"/>
      <c r="AE9502" s="359"/>
      <c r="AF9502" s="359"/>
      <c r="AG9502" s="359"/>
      <c r="AH9502" s="359"/>
    </row>
    <row r="9503" spans="28:34" x14ac:dyDescent="0.2">
      <c r="AB9503" s="359"/>
      <c r="AC9503" s="359"/>
      <c r="AD9503" s="359"/>
      <c r="AE9503" s="359"/>
      <c r="AF9503" s="359"/>
      <c r="AG9503" s="359"/>
      <c r="AH9503" s="359"/>
    </row>
    <row r="9504" spans="28:34" x14ac:dyDescent="0.2">
      <c r="AB9504" s="359"/>
      <c r="AC9504" s="359"/>
      <c r="AD9504" s="359"/>
      <c r="AE9504" s="359"/>
      <c r="AF9504" s="359"/>
      <c r="AG9504" s="359"/>
      <c r="AH9504" s="359"/>
    </row>
    <row r="9505" spans="28:34" x14ac:dyDescent="0.2">
      <c r="AB9505" s="359"/>
      <c r="AC9505" s="359"/>
      <c r="AD9505" s="359"/>
      <c r="AE9505" s="359"/>
      <c r="AF9505" s="359"/>
      <c r="AG9505" s="359"/>
      <c r="AH9505" s="359"/>
    </row>
    <row r="9506" spans="28:34" x14ac:dyDescent="0.2">
      <c r="AB9506" s="359"/>
      <c r="AC9506" s="359"/>
      <c r="AD9506" s="359"/>
      <c r="AE9506" s="359"/>
      <c r="AF9506" s="359"/>
      <c r="AG9506" s="359"/>
      <c r="AH9506" s="359"/>
    </row>
    <row r="9507" spans="28:34" x14ac:dyDescent="0.2">
      <c r="AB9507" s="359"/>
      <c r="AC9507" s="359"/>
      <c r="AD9507" s="359"/>
      <c r="AE9507" s="359"/>
      <c r="AF9507" s="359"/>
      <c r="AG9507" s="359"/>
      <c r="AH9507" s="359"/>
    </row>
    <row r="9508" spans="28:34" x14ac:dyDescent="0.2">
      <c r="AB9508" s="359"/>
      <c r="AC9508" s="359"/>
      <c r="AD9508" s="359"/>
      <c r="AE9508" s="359"/>
      <c r="AF9508" s="359"/>
      <c r="AG9508" s="359"/>
      <c r="AH9508" s="359"/>
    </row>
    <row r="9509" spans="28:34" x14ac:dyDescent="0.2">
      <c r="AB9509" s="359"/>
      <c r="AC9509" s="359"/>
      <c r="AD9509" s="359"/>
      <c r="AE9509" s="359"/>
      <c r="AF9509" s="359"/>
      <c r="AG9509" s="359"/>
      <c r="AH9509" s="359"/>
    </row>
    <row r="9510" spans="28:34" x14ac:dyDescent="0.2">
      <c r="AB9510" s="359"/>
      <c r="AC9510" s="359"/>
      <c r="AD9510" s="359"/>
      <c r="AE9510" s="359"/>
      <c r="AF9510" s="359"/>
      <c r="AG9510" s="359"/>
      <c r="AH9510" s="359"/>
    </row>
    <row r="9511" spans="28:34" x14ac:dyDescent="0.2">
      <c r="AB9511" s="359"/>
      <c r="AC9511" s="359"/>
      <c r="AD9511" s="359"/>
      <c r="AE9511" s="359"/>
      <c r="AF9511" s="359"/>
      <c r="AG9511" s="359"/>
      <c r="AH9511" s="359"/>
    </row>
    <row r="9512" spans="28:34" x14ac:dyDescent="0.2">
      <c r="AB9512" s="359"/>
      <c r="AC9512" s="359"/>
      <c r="AD9512" s="359"/>
      <c r="AE9512" s="359"/>
      <c r="AF9512" s="359"/>
      <c r="AG9512" s="359"/>
      <c r="AH9512" s="359"/>
    </row>
    <row r="9513" spans="28:34" x14ac:dyDescent="0.2">
      <c r="AB9513" s="359"/>
      <c r="AC9513" s="359"/>
      <c r="AD9513" s="359"/>
      <c r="AE9513" s="359"/>
      <c r="AF9513" s="359"/>
      <c r="AG9513" s="359"/>
      <c r="AH9513" s="359"/>
    </row>
    <row r="9514" spans="28:34" x14ac:dyDescent="0.2">
      <c r="AB9514" s="359"/>
      <c r="AC9514" s="359"/>
      <c r="AD9514" s="359"/>
      <c r="AE9514" s="359"/>
      <c r="AF9514" s="359"/>
      <c r="AG9514" s="359"/>
      <c r="AH9514" s="359"/>
    </row>
    <row r="9515" spans="28:34" x14ac:dyDescent="0.2">
      <c r="AB9515" s="359"/>
      <c r="AC9515" s="359"/>
      <c r="AD9515" s="359"/>
      <c r="AE9515" s="359"/>
      <c r="AF9515" s="359"/>
      <c r="AG9515" s="359"/>
      <c r="AH9515" s="359"/>
    </row>
    <row r="9516" spans="28:34" x14ac:dyDescent="0.2">
      <c r="AB9516" s="359"/>
      <c r="AC9516" s="359"/>
      <c r="AD9516" s="359"/>
      <c r="AE9516" s="359"/>
      <c r="AF9516" s="359"/>
      <c r="AG9516" s="359"/>
      <c r="AH9516" s="359"/>
    </row>
    <row r="9517" spans="28:34" x14ac:dyDescent="0.2">
      <c r="AB9517" s="359"/>
      <c r="AC9517" s="359"/>
      <c r="AD9517" s="359"/>
      <c r="AE9517" s="359"/>
      <c r="AF9517" s="359"/>
      <c r="AG9517" s="359"/>
      <c r="AH9517" s="359"/>
    </row>
    <row r="9518" spans="28:34" x14ac:dyDescent="0.2">
      <c r="AB9518" s="359"/>
      <c r="AC9518" s="359"/>
      <c r="AD9518" s="359"/>
      <c r="AE9518" s="359"/>
      <c r="AF9518" s="359"/>
      <c r="AG9518" s="359"/>
      <c r="AH9518" s="359"/>
    </row>
    <row r="9519" spans="28:34" x14ac:dyDescent="0.2">
      <c r="AB9519" s="359"/>
      <c r="AC9519" s="359"/>
      <c r="AD9519" s="359"/>
      <c r="AE9519" s="359"/>
      <c r="AF9519" s="359"/>
      <c r="AG9519" s="359"/>
      <c r="AH9519" s="359"/>
    </row>
    <row r="9520" spans="28:34" x14ac:dyDescent="0.2">
      <c r="AB9520" s="359"/>
      <c r="AC9520" s="359"/>
      <c r="AD9520" s="359"/>
      <c r="AE9520" s="359"/>
      <c r="AF9520" s="359"/>
      <c r="AG9520" s="359"/>
      <c r="AH9520" s="359"/>
    </row>
    <row r="9521" spans="28:34" x14ac:dyDescent="0.2">
      <c r="AB9521" s="359"/>
      <c r="AC9521" s="359"/>
      <c r="AD9521" s="359"/>
      <c r="AE9521" s="359"/>
      <c r="AF9521" s="359"/>
      <c r="AG9521" s="359"/>
      <c r="AH9521" s="359"/>
    </row>
    <row r="9522" spans="28:34" x14ac:dyDescent="0.2">
      <c r="AB9522" s="359"/>
      <c r="AC9522" s="359"/>
      <c r="AD9522" s="359"/>
      <c r="AE9522" s="359"/>
      <c r="AF9522" s="359"/>
      <c r="AG9522" s="359"/>
      <c r="AH9522" s="359"/>
    </row>
    <row r="9523" spans="28:34" x14ac:dyDescent="0.2">
      <c r="AB9523" s="359"/>
      <c r="AC9523" s="359"/>
      <c r="AD9523" s="359"/>
      <c r="AE9523" s="359"/>
      <c r="AF9523" s="359"/>
      <c r="AG9523" s="359"/>
      <c r="AH9523" s="359"/>
    </row>
    <row r="9524" spans="28:34" x14ac:dyDescent="0.2">
      <c r="AB9524" s="359"/>
      <c r="AC9524" s="359"/>
      <c r="AD9524" s="359"/>
      <c r="AE9524" s="359"/>
      <c r="AF9524" s="359"/>
      <c r="AG9524" s="359"/>
      <c r="AH9524" s="359"/>
    </row>
    <row r="9525" spans="28:34" x14ac:dyDescent="0.2">
      <c r="AB9525" s="359"/>
      <c r="AC9525" s="359"/>
      <c r="AD9525" s="359"/>
      <c r="AE9525" s="359"/>
      <c r="AF9525" s="359"/>
      <c r="AG9525" s="359"/>
      <c r="AH9525" s="359"/>
    </row>
    <row r="9526" spans="28:34" x14ac:dyDescent="0.2">
      <c r="AB9526" s="359"/>
      <c r="AC9526" s="359"/>
      <c r="AD9526" s="359"/>
      <c r="AE9526" s="359"/>
      <c r="AF9526" s="359"/>
      <c r="AG9526" s="359"/>
      <c r="AH9526" s="359"/>
    </row>
    <row r="9527" spans="28:34" x14ac:dyDescent="0.2">
      <c r="AB9527" s="359"/>
      <c r="AC9527" s="359"/>
      <c r="AD9527" s="359"/>
      <c r="AE9527" s="359"/>
      <c r="AF9527" s="359"/>
      <c r="AG9527" s="359"/>
      <c r="AH9527" s="359"/>
    </row>
    <row r="9528" spans="28:34" x14ac:dyDescent="0.2">
      <c r="AB9528" s="359"/>
      <c r="AC9528" s="359"/>
      <c r="AD9528" s="359"/>
      <c r="AE9528" s="359"/>
      <c r="AF9528" s="359"/>
      <c r="AG9528" s="359"/>
      <c r="AH9528" s="359"/>
    </row>
    <row r="9529" spans="28:34" x14ac:dyDescent="0.2">
      <c r="AB9529" s="359"/>
      <c r="AC9529" s="359"/>
      <c r="AD9529" s="359"/>
      <c r="AE9529" s="359"/>
      <c r="AF9529" s="359"/>
      <c r="AG9529" s="359"/>
      <c r="AH9529" s="359"/>
    </row>
    <row r="9530" spans="28:34" x14ac:dyDescent="0.2">
      <c r="AB9530" s="359"/>
      <c r="AC9530" s="359"/>
      <c r="AD9530" s="359"/>
      <c r="AE9530" s="359"/>
      <c r="AF9530" s="359"/>
      <c r="AG9530" s="359"/>
      <c r="AH9530" s="359"/>
    </row>
    <row r="9531" spans="28:34" x14ac:dyDescent="0.2">
      <c r="AB9531" s="359"/>
      <c r="AC9531" s="359"/>
      <c r="AD9531" s="359"/>
      <c r="AE9531" s="359"/>
      <c r="AF9531" s="359"/>
      <c r="AG9531" s="359"/>
      <c r="AH9531" s="359"/>
    </row>
    <row r="9532" spans="28:34" x14ac:dyDescent="0.2">
      <c r="AB9532" s="359"/>
      <c r="AC9532" s="359"/>
      <c r="AD9532" s="359"/>
      <c r="AE9532" s="359"/>
      <c r="AF9532" s="359"/>
      <c r="AG9532" s="359"/>
      <c r="AH9532" s="359"/>
    </row>
    <row r="9533" spans="28:34" x14ac:dyDescent="0.2">
      <c r="AB9533" s="359"/>
      <c r="AC9533" s="359"/>
      <c r="AD9533" s="359"/>
      <c r="AE9533" s="359"/>
      <c r="AF9533" s="359"/>
      <c r="AG9533" s="359"/>
      <c r="AH9533" s="359"/>
    </row>
    <row r="9534" spans="28:34" x14ac:dyDescent="0.2">
      <c r="AB9534" s="359"/>
      <c r="AC9534" s="359"/>
      <c r="AD9534" s="359"/>
      <c r="AE9534" s="359"/>
      <c r="AF9534" s="359"/>
      <c r="AG9534" s="359"/>
      <c r="AH9534" s="359"/>
    </row>
    <row r="9535" spans="28:34" x14ac:dyDescent="0.2">
      <c r="AB9535" s="359"/>
      <c r="AC9535" s="359"/>
      <c r="AD9535" s="359"/>
      <c r="AE9535" s="359"/>
      <c r="AF9535" s="359"/>
      <c r="AG9535" s="359"/>
      <c r="AH9535" s="359"/>
    </row>
    <row r="9536" spans="28:34" x14ac:dyDescent="0.2">
      <c r="AB9536" s="359"/>
      <c r="AC9536" s="359"/>
      <c r="AD9536" s="359"/>
      <c r="AE9536" s="359"/>
      <c r="AF9536" s="359"/>
      <c r="AG9536" s="359"/>
      <c r="AH9536" s="359"/>
    </row>
    <row r="9537" spans="28:34" x14ac:dyDescent="0.2">
      <c r="AB9537" s="359"/>
      <c r="AC9537" s="359"/>
      <c r="AD9537" s="359"/>
      <c r="AE9537" s="359"/>
      <c r="AF9537" s="359"/>
      <c r="AG9537" s="359"/>
      <c r="AH9537" s="359"/>
    </row>
    <row r="9538" spans="28:34" x14ac:dyDescent="0.2">
      <c r="AB9538" s="359"/>
      <c r="AC9538" s="359"/>
      <c r="AD9538" s="359"/>
      <c r="AE9538" s="359"/>
      <c r="AF9538" s="359"/>
      <c r="AG9538" s="359"/>
      <c r="AH9538" s="359"/>
    </row>
    <row r="9539" spans="28:34" x14ac:dyDescent="0.2">
      <c r="AB9539" s="359"/>
      <c r="AC9539" s="359"/>
      <c r="AD9539" s="359"/>
      <c r="AE9539" s="359"/>
      <c r="AF9539" s="359"/>
      <c r="AG9539" s="359"/>
      <c r="AH9539" s="359"/>
    </row>
    <row r="9540" spans="28:34" x14ac:dyDescent="0.2">
      <c r="AB9540" s="359"/>
      <c r="AC9540" s="359"/>
      <c r="AD9540" s="359"/>
      <c r="AE9540" s="359"/>
      <c r="AF9540" s="359"/>
      <c r="AG9540" s="359"/>
      <c r="AH9540" s="359"/>
    </row>
    <row r="9541" spans="28:34" x14ac:dyDescent="0.2">
      <c r="AB9541" s="359"/>
      <c r="AC9541" s="359"/>
      <c r="AD9541" s="359"/>
      <c r="AE9541" s="359"/>
      <c r="AF9541" s="359"/>
      <c r="AG9541" s="359"/>
      <c r="AH9541" s="359"/>
    </row>
    <row r="9542" spans="28:34" x14ac:dyDescent="0.2">
      <c r="AB9542" s="359"/>
      <c r="AC9542" s="359"/>
      <c r="AD9542" s="359"/>
      <c r="AE9542" s="359"/>
      <c r="AF9542" s="359"/>
      <c r="AG9542" s="359"/>
      <c r="AH9542" s="359"/>
    </row>
    <row r="9543" spans="28:34" x14ac:dyDescent="0.2">
      <c r="AB9543" s="359"/>
      <c r="AC9543" s="359"/>
      <c r="AD9543" s="359"/>
      <c r="AE9543" s="359"/>
      <c r="AF9543" s="359"/>
      <c r="AG9543" s="359"/>
      <c r="AH9543" s="359"/>
    </row>
    <row r="9544" spans="28:34" x14ac:dyDescent="0.2">
      <c r="AB9544" s="359"/>
      <c r="AC9544" s="359"/>
      <c r="AD9544" s="359"/>
      <c r="AE9544" s="359"/>
      <c r="AF9544" s="359"/>
      <c r="AG9544" s="359"/>
      <c r="AH9544" s="359"/>
    </row>
    <row r="9545" spans="28:34" x14ac:dyDescent="0.2">
      <c r="AB9545" s="359"/>
      <c r="AC9545" s="359"/>
      <c r="AD9545" s="359"/>
      <c r="AE9545" s="359"/>
      <c r="AF9545" s="359"/>
      <c r="AG9545" s="359"/>
      <c r="AH9545" s="359"/>
    </row>
    <row r="9546" spans="28:34" x14ac:dyDescent="0.2">
      <c r="AB9546" s="359"/>
      <c r="AC9546" s="359"/>
      <c r="AD9546" s="359"/>
      <c r="AE9546" s="359"/>
      <c r="AF9546" s="359"/>
      <c r="AG9546" s="359"/>
      <c r="AH9546" s="359"/>
    </row>
    <row r="9547" spans="28:34" x14ac:dyDescent="0.2">
      <c r="AB9547" s="359"/>
      <c r="AC9547" s="359"/>
      <c r="AD9547" s="359"/>
      <c r="AE9547" s="359"/>
      <c r="AF9547" s="359"/>
      <c r="AG9547" s="359"/>
      <c r="AH9547" s="359"/>
    </row>
    <row r="9548" spans="28:34" x14ac:dyDescent="0.2">
      <c r="AB9548" s="359"/>
      <c r="AC9548" s="359"/>
      <c r="AD9548" s="359"/>
      <c r="AE9548" s="359"/>
      <c r="AF9548" s="359"/>
      <c r="AG9548" s="359"/>
      <c r="AH9548" s="359"/>
    </row>
    <row r="9549" spans="28:34" x14ac:dyDescent="0.2">
      <c r="AB9549" s="359"/>
      <c r="AC9549" s="359"/>
      <c r="AD9549" s="359"/>
      <c r="AE9549" s="359"/>
      <c r="AF9549" s="359"/>
      <c r="AG9549" s="359"/>
      <c r="AH9549" s="359"/>
    </row>
    <row r="9550" spans="28:34" x14ac:dyDescent="0.2">
      <c r="AB9550" s="359"/>
      <c r="AC9550" s="359"/>
      <c r="AD9550" s="359"/>
      <c r="AE9550" s="359"/>
      <c r="AF9550" s="359"/>
      <c r="AG9550" s="359"/>
      <c r="AH9550" s="359"/>
    </row>
    <row r="9551" spans="28:34" x14ac:dyDescent="0.2">
      <c r="AB9551" s="359"/>
      <c r="AC9551" s="359"/>
      <c r="AD9551" s="359"/>
      <c r="AE9551" s="359"/>
      <c r="AF9551" s="359"/>
      <c r="AG9551" s="359"/>
      <c r="AH9551" s="359"/>
    </row>
    <row r="9552" spans="28:34" x14ac:dyDescent="0.2">
      <c r="AB9552" s="359"/>
      <c r="AC9552" s="359"/>
      <c r="AD9552" s="359"/>
      <c r="AE9552" s="359"/>
      <c r="AF9552" s="359"/>
      <c r="AG9552" s="359"/>
      <c r="AH9552" s="359"/>
    </row>
    <row r="9553" spans="28:34" x14ac:dyDescent="0.2">
      <c r="AB9553" s="359"/>
      <c r="AC9553" s="359"/>
      <c r="AD9553" s="359"/>
      <c r="AE9553" s="359"/>
      <c r="AF9553" s="359"/>
      <c r="AG9553" s="359"/>
      <c r="AH9553" s="359"/>
    </row>
    <row r="9554" spans="28:34" x14ac:dyDescent="0.2">
      <c r="AB9554" s="359"/>
      <c r="AC9554" s="359"/>
      <c r="AD9554" s="359"/>
      <c r="AE9554" s="359"/>
      <c r="AF9554" s="359"/>
      <c r="AG9554" s="359"/>
      <c r="AH9554" s="359"/>
    </row>
    <row r="9555" spans="28:34" x14ac:dyDescent="0.2">
      <c r="AB9555" s="359"/>
      <c r="AC9555" s="359"/>
      <c r="AD9555" s="359"/>
      <c r="AE9555" s="359"/>
      <c r="AF9555" s="359"/>
      <c r="AG9555" s="359"/>
      <c r="AH9555" s="359"/>
    </row>
    <row r="9556" spans="28:34" x14ac:dyDescent="0.2">
      <c r="AB9556" s="359"/>
      <c r="AC9556" s="359"/>
      <c r="AD9556" s="359"/>
      <c r="AE9556" s="359"/>
      <c r="AF9556" s="359"/>
      <c r="AG9556" s="359"/>
      <c r="AH9556" s="359"/>
    </row>
    <row r="9557" spans="28:34" x14ac:dyDescent="0.2">
      <c r="AB9557" s="359"/>
      <c r="AC9557" s="359"/>
      <c r="AD9557" s="359"/>
      <c r="AE9557" s="359"/>
      <c r="AF9557" s="359"/>
      <c r="AG9557" s="359"/>
      <c r="AH9557" s="359"/>
    </row>
    <row r="9558" spans="28:34" x14ac:dyDescent="0.2">
      <c r="AB9558" s="359"/>
      <c r="AC9558" s="359"/>
      <c r="AD9558" s="359"/>
      <c r="AE9558" s="359"/>
      <c r="AF9558" s="359"/>
      <c r="AG9558" s="359"/>
      <c r="AH9558" s="359"/>
    </row>
    <row r="9559" spans="28:34" x14ac:dyDescent="0.2">
      <c r="AB9559" s="359"/>
      <c r="AC9559" s="359"/>
      <c r="AD9559" s="359"/>
      <c r="AE9559" s="359"/>
      <c r="AF9559" s="359"/>
      <c r="AG9559" s="359"/>
      <c r="AH9559" s="359"/>
    </row>
    <row r="9560" spans="28:34" x14ac:dyDescent="0.2">
      <c r="AB9560" s="359"/>
      <c r="AC9560" s="359"/>
      <c r="AD9560" s="359"/>
      <c r="AE9560" s="359"/>
      <c r="AF9560" s="359"/>
      <c r="AG9560" s="359"/>
      <c r="AH9560" s="359"/>
    </row>
    <row r="9561" spans="28:34" x14ac:dyDescent="0.2">
      <c r="AB9561" s="359"/>
      <c r="AC9561" s="359"/>
      <c r="AD9561" s="359"/>
      <c r="AE9561" s="359"/>
      <c r="AF9561" s="359"/>
      <c r="AG9561" s="359"/>
      <c r="AH9561" s="359"/>
    </row>
    <row r="9562" spans="28:34" x14ac:dyDescent="0.2">
      <c r="AB9562" s="359"/>
      <c r="AC9562" s="359"/>
      <c r="AD9562" s="359"/>
      <c r="AE9562" s="359"/>
      <c r="AF9562" s="359"/>
      <c r="AG9562" s="359"/>
      <c r="AH9562" s="359"/>
    </row>
    <row r="9563" spans="28:34" x14ac:dyDescent="0.2">
      <c r="AB9563" s="359"/>
      <c r="AC9563" s="359"/>
      <c r="AD9563" s="359"/>
      <c r="AE9563" s="359"/>
      <c r="AF9563" s="359"/>
      <c r="AG9563" s="359"/>
      <c r="AH9563" s="359"/>
    </row>
    <row r="9564" spans="28:34" x14ac:dyDescent="0.2">
      <c r="AB9564" s="359"/>
      <c r="AC9564" s="359"/>
      <c r="AD9564" s="359"/>
      <c r="AE9564" s="359"/>
      <c r="AF9564" s="359"/>
      <c r="AG9564" s="359"/>
      <c r="AH9564" s="359"/>
    </row>
    <row r="9565" spans="28:34" x14ac:dyDescent="0.2">
      <c r="AB9565" s="359"/>
      <c r="AC9565" s="359"/>
      <c r="AD9565" s="359"/>
      <c r="AE9565" s="359"/>
      <c r="AF9565" s="359"/>
      <c r="AG9565" s="359"/>
      <c r="AH9565" s="359"/>
    </row>
    <row r="9566" spans="28:34" x14ac:dyDescent="0.2">
      <c r="AB9566" s="359"/>
      <c r="AC9566" s="359"/>
      <c r="AD9566" s="359"/>
      <c r="AE9566" s="359"/>
      <c r="AF9566" s="359"/>
      <c r="AG9566" s="359"/>
      <c r="AH9566" s="359"/>
    </row>
    <row r="9567" spans="28:34" x14ac:dyDescent="0.2">
      <c r="AB9567" s="359"/>
      <c r="AC9567" s="359"/>
      <c r="AD9567" s="359"/>
      <c r="AE9567" s="359"/>
      <c r="AF9567" s="359"/>
      <c r="AG9567" s="359"/>
      <c r="AH9567" s="359"/>
    </row>
    <row r="9568" spans="28:34" x14ac:dyDescent="0.2">
      <c r="AB9568" s="359"/>
      <c r="AC9568" s="359"/>
      <c r="AD9568" s="359"/>
      <c r="AE9568" s="359"/>
      <c r="AF9568" s="359"/>
      <c r="AG9568" s="359"/>
      <c r="AH9568" s="359"/>
    </row>
    <row r="9569" spans="28:34" x14ac:dyDescent="0.2">
      <c r="AB9569" s="359"/>
      <c r="AC9569" s="359"/>
      <c r="AD9569" s="359"/>
      <c r="AE9569" s="359"/>
      <c r="AF9569" s="359"/>
      <c r="AG9569" s="359"/>
      <c r="AH9569" s="359"/>
    </row>
    <row r="9570" spans="28:34" x14ac:dyDescent="0.2">
      <c r="AB9570" s="359"/>
      <c r="AC9570" s="359"/>
      <c r="AD9570" s="359"/>
      <c r="AE9570" s="359"/>
      <c r="AF9570" s="359"/>
      <c r="AG9570" s="359"/>
      <c r="AH9570" s="359"/>
    </row>
    <row r="9571" spans="28:34" x14ac:dyDescent="0.2">
      <c r="AB9571" s="359"/>
      <c r="AC9571" s="359"/>
      <c r="AD9571" s="359"/>
      <c r="AE9571" s="359"/>
      <c r="AF9571" s="359"/>
      <c r="AG9571" s="359"/>
      <c r="AH9571" s="359"/>
    </row>
    <row r="9572" spans="28:34" x14ac:dyDescent="0.2">
      <c r="AB9572" s="359"/>
      <c r="AC9572" s="359"/>
      <c r="AD9572" s="359"/>
      <c r="AE9572" s="359"/>
      <c r="AF9572" s="359"/>
      <c r="AG9572" s="359"/>
      <c r="AH9572" s="359"/>
    </row>
    <row r="9573" spans="28:34" x14ac:dyDescent="0.2">
      <c r="AB9573" s="359"/>
      <c r="AC9573" s="359"/>
      <c r="AD9573" s="359"/>
      <c r="AE9573" s="359"/>
      <c r="AF9573" s="359"/>
      <c r="AG9573" s="359"/>
      <c r="AH9573" s="359"/>
    </row>
    <row r="9574" spans="28:34" x14ac:dyDescent="0.2">
      <c r="AB9574" s="359"/>
      <c r="AC9574" s="359"/>
      <c r="AD9574" s="359"/>
      <c r="AE9574" s="359"/>
      <c r="AF9574" s="359"/>
      <c r="AG9574" s="359"/>
      <c r="AH9574" s="359"/>
    </row>
    <row r="9575" spans="28:34" x14ac:dyDescent="0.2">
      <c r="AB9575" s="359"/>
      <c r="AC9575" s="359"/>
      <c r="AD9575" s="359"/>
      <c r="AE9575" s="359"/>
      <c r="AF9575" s="359"/>
      <c r="AG9575" s="359"/>
      <c r="AH9575" s="359"/>
    </row>
    <row r="9576" spans="28:34" x14ac:dyDescent="0.2">
      <c r="AB9576" s="359"/>
      <c r="AC9576" s="359"/>
      <c r="AD9576" s="359"/>
      <c r="AE9576" s="359"/>
      <c r="AF9576" s="359"/>
      <c r="AG9576" s="359"/>
      <c r="AH9576" s="359"/>
    </row>
    <row r="9577" spans="28:34" x14ac:dyDescent="0.2">
      <c r="AB9577" s="359"/>
      <c r="AC9577" s="359"/>
      <c r="AD9577" s="359"/>
      <c r="AE9577" s="359"/>
      <c r="AF9577" s="359"/>
      <c r="AG9577" s="359"/>
      <c r="AH9577" s="359"/>
    </row>
    <row r="9578" spans="28:34" x14ac:dyDescent="0.2">
      <c r="AB9578" s="359"/>
      <c r="AC9578" s="359"/>
      <c r="AD9578" s="359"/>
      <c r="AE9578" s="359"/>
      <c r="AF9578" s="359"/>
      <c r="AG9578" s="359"/>
      <c r="AH9578" s="359"/>
    </row>
    <row r="9579" spans="28:34" x14ac:dyDescent="0.2">
      <c r="AB9579" s="359"/>
      <c r="AC9579" s="359"/>
      <c r="AD9579" s="359"/>
      <c r="AE9579" s="359"/>
      <c r="AF9579" s="359"/>
      <c r="AG9579" s="359"/>
      <c r="AH9579" s="359"/>
    </row>
    <row r="9580" spans="28:34" x14ac:dyDescent="0.2">
      <c r="AB9580" s="359"/>
      <c r="AC9580" s="359"/>
      <c r="AD9580" s="359"/>
      <c r="AE9580" s="359"/>
      <c r="AF9580" s="359"/>
      <c r="AG9580" s="359"/>
      <c r="AH9580" s="359"/>
    </row>
    <row r="9581" spans="28:34" x14ac:dyDescent="0.2">
      <c r="AB9581" s="359"/>
      <c r="AC9581" s="359"/>
      <c r="AD9581" s="359"/>
      <c r="AE9581" s="359"/>
      <c r="AF9581" s="359"/>
      <c r="AG9581" s="359"/>
      <c r="AH9581" s="359"/>
    </row>
    <row r="9582" spans="28:34" x14ac:dyDescent="0.2">
      <c r="AB9582" s="359"/>
      <c r="AC9582" s="359"/>
      <c r="AD9582" s="359"/>
      <c r="AE9582" s="359"/>
      <c r="AF9582" s="359"/>
      <c r="AG9582" s="359"/>
      <c r="AH9582" s="359"/>
    </row>
    <row r="9583" spans="28:34" x14ac:dyDescent="0.2">
      <c r="AB9583" s="359"/>
      <c r="AC9583" s="359"/>
      <c r="AD9583" s="359"/>
      <c r="AE9583" s="359"/>
      <c r="AF9583" s="359"/>
      <c r="AG9583" s="359"/>
      <c r="AH9583" s="359"/>
    </row>
    <row r="9584" spans="28:34" x14ac:dyDescent="0.2">
      <c r="AB9584" s="359"/>
      <c r="AC9584" s="359"/>
      <c r="AD9584" s="359"/>
      <c r="AE9584" s="359"/>
      <c r="AF9584" s="359"/>
      <c r="AG9584" s="359"/>
      <c r="AH9584" s="359"/>
    </row>
    <row r="9585" spans="28:34" x14ac:dyDescent="0.2">
      <c r="AB9585" s="359"/>
      <c r="AC9585" s="359"/>
      <c r="AD9585" s="359"/>
      <c r="AE9585" s="359"/>
      <c r="AF9585" s="359"/>
      <c r="AG9585" s="359"/>
      <c r="AH9585" s="359"/>
    </row>
    <row r="9586" spans="28:34" x14ac:dyDescent="0.2">
      <c r="AB9586" s="359"/>
      <c r="AC9586" s="359"/>
      <c r="AD9586" s="359"/>
      <c r="AE9586" s="359"/>
      <c r="AF9586" s="359"/>
      <c r="AG9586" s="359"/>
      <c r="AH9586" s="359"/>
    </row>
    <row r="9587" spans="28:34" x14ac:dyDescent="0.2">
      <c r="AB9587" s="359"/>
      <c r="AC9587" s="359"/>
      <c r="AD9587" s="359"/>
      <c r="AE9587" s="359"/>
      <c r="AF9587" s="359"/>
      <c r="AG9587" s="359"/>
      <c r="AH9587" s="359"/>
    </row>
    <row r="9588" spans="28:34" x14ac:dyDescent="0.2">
      <c r="AB9588" s="359"/>
      <c r="AC9588" s="359"/>
      <c r="AD9588" s="359"/>
      <c r="AE9588" s="359"/>
      <c r="AF9588" s="359"/>
      <c r="AG9588" s="359"/>
      <c r="AH9588" s="359"/>
    </row>
    <row r="9589" spans="28:34" x14ac:dyDescent="0.2">
      <c r="AB9589" s="359"/>
      <c r="AC9589" s="359"/>
      <c r="AD9589" s="359"/>
      <c r="AE9589" s="359"/>
      <c r="AF9589" s="359"/>
      <c r="AG9589" s="359"/>
      <c r="AH9589" s="359"/>
    </row>
    <row r="9590" spans="28:34" x14ac:dyDescent="0.2">
      <c r="AB9590" s="359"/>
      <c r="AC9590" s="359"/>
      <c r="AD9590" s="359"/>
      <c r="AE9590" s="359"/>
      <c r="AF9590" s="359"/>
      <c r="AG9590" s="359"/>
      <c r="AH9590" s="359"/>
    </row>
    <row r="9591" spans="28:34" x14ac:dyDescent="0.2">
      <c r="AB9591" s="359"/>
      <c r="AC9591" s="359"/>
      <c r="AD9591" s="359"/>
      <c r="AE9591" s="359"/>
      <c r="AF9591" s="359"/>
      <c r="AG9591" s="359"/>
      <c r="AH9591" s="359"/>
    </row>
    <row r="9592" spans="28:34" x14ac:dyDescent="0.2">
      <c r="AB9592" s="359"/>
      <c r="AC9592" s="359"/>
      <c r="AD9592" s="359"/>
      <c r="AE9592" s="359"/>
      <c r="AF9592" s="359"/>
      <c r="AG9592" s="359"/>
      <c r="AH9592" s="359"/>
    </row>
    <row r="9593" spans="28:34" x14ac:dyDescent="0.2">
      <c r="AB9593" s="359"/>
      <c r="AC9593" s="359"/>
      <c r="AD9593" s="359"/>
      <c r="AE9593" s="359"/>
      <c r="AF9593" s="359"/>
      <c r="AG9593" s="359"/>
      <c r="AH9593" s="359"/>
    </row>
    <row r="9594" spans="28:34" x14ac:dyDescent="0.2">
      <c r="AB9594" s="359"/>
      <c r="AC9594" s="359"/>
      <c r="AD9594" s="359"/>
      <c r="AE9594" s="359"/>
      <c r="AF9594" s="359"/>
      <c r="AG9594" s="359"/>
      <c r="AH9594" s="359"/>
    </row>
    <row r="9595" spans="28:34" x14ac:dyDescent="0.2">
      <c r="AB9595" s="359"/>
      <c r="AC9595" s="359"/>
      <c r="AD9595" s="359"/>
      <c r="AE9595" s="359"/>
      <c r="AF9595" s="359"/>
      <c r="AG9595" s="359"/>
      <c r="AH9595" s="359"/>
    </row>
    <row r="9596" spans="28:34" x14ac:dyDescent="0.2">
      <c r="AB9596" s="359"/>
      <c r="AC9596" s="359"/>
      <c r="AD9596" s="359"/>
      <c r="AE9596" s="359"/>
      <c r="AF9596" s="359"/>
      <c r="AG9596" s="359"/>
      <c r="AH9596" s="359"/>
    </row>
    <row r="9597" spans="28:34" x14ac:dyDescent="0.2">
      <c r="AB9597" s="359"/>
      <c r="AC9597" s="359"/>
      <c r="AD9597" s="359"/>
      <c r="AE9597" s="359"/>
      <c r="AF9597" s="359"/>
      <c r="AG9597" s="359"/>
      <c r="AH9597" s="359"/>
    </row>
    <row r="9598" spans="28:34" x14ac:dyDescent="0.2">
      <c r="AB9598" s="359"/>
      <c r="AC9598" s="359"/>
      <c r="AD9598" s="359"/>
      <c r="AE9598" s="359"/>
      <c r="AF9598" s="359"/>
      <c r="AG9598" s="359"/>
      <c r="AH9598" s="359"/>
    </row>
    <row r="9599" spans="28:34" x14ac:dyDescent="0.2">
      <c r="AB9599" s="359"/>
      <c r="AC9599" s="359"/>
      <c r="AD9599" s="359"/>
      <c r="AE9599" s="359"/>
      <c r="AF9599" s="359"/>
      <c r="AG9599" s="359"/>
      <c r="AH9599" s="359"/>
    </row>
    <row r="9600" spans="28:34" x14ac:dyDescent="0.2">
      <c r="AB9600" s="359"/>
      <c r="AC9600" s="359"/>
      <c r="AD9600" s="359"/>
      <c r="AE9600" s="359"/>
      <c r="AF9600" s="359"/>
      <c r="AG9600" s="359"/>
      <c r="AH9600" s="359"/>
    </row>
    <row r="9601" spans="28:34" x14ac:dyDescent="0.2">
      <c r="AB9601" s="359"/>
      <c r="AC9601" s="359"/>
      <c r="AD9601" s="359"/>
      <c r="AE9601" s="359"/>
      <c r="AF9601" s="359"/>
      <c r="AG9601" s="359"/>
      <c r="AH9601" s="359"/>
    </row>
    <row r="9602" spans="28:34" x14ac:dyDescent="0.2">
      <c r="AB9602" s="359"/>
      <c r="AC9602" s="359"/>
      <c r="AD9602" s="359"/>
      <c r="AE9602" s="359"/>
      <c r="AF9602" s="359"/>
      <c r="AG9602" s="359"/>
      <c r="AH9602" s="359"/>
    </row>
    <row r="9603" spans="28:34" x14ac:dyDescent="0.2">
      <c r="AB9603" s="359"/>
      <c r="AC9603" s="359"/>
      <c r="AD9603" s="359"/>
      <c r="AE9603" s="359"/>
      <c r="AF9603" s="359"/>
      <c r="AG9603" s="359"/>
      <c r="AH9603" s="359"/>
    </row>
    <row r="9604" spans="28:34" x14ac:dyDescent="0.2">
      <c r="AB9604" s="359"/>
      <c r="AC9604" s="359"/>
      <c r="AD9604" s="359"/>
      <c r="AE9604" s="359"/>
      <c r="AF9604" s="359"/>
      <c r="AG9604" s="359"/>
      <c r="AH9604" s="359"/>
    </row>
    <row r="9605" spans="28:34" x14ac:dyDescent="0.2">
      <c r="AB9605" s="359"/>
      <c r="AC9605" s="359"/>
      <c r="AD9605" s="359"/>
      <c r="AE9605" s="359"/>
      <c r="AF9605" s="359"/>
      <c r="AG9605" s="359"/>
      <c r="AH9605" s="359"/>
    </row>
    <row r="9606" spans="28:34" x14ac:dyDescent="0.2">
      <c r="AB9606" s="359"/>
      <c r="AC9606" s="359"/>
      <c r="AD9606" s="359"/>
      <c r="AE9606" s="359"/>
      <c r="AF9606" s="359"/>
      <c r="AG9606" s="359"/>
      <c r="AH9606" s="359"/>
    </row>
    <row r="9607" spans="28:34" x14ac:dyDescent="0.2">
      <c r="AB9607" s="359"/>
      <c r="AC9607" s="359"/>
      <c r="AD9607" s="359"/>
      <c r="AE9607" s="359"/>
      <c r="AF9607" s="359"/>
      <c r="AG9607" s="359"/>
      <c r="AH9607" s="359"/>
    </row>
    <row r="9608" spans="28:34" x14ac:dyDescent="0.2">
      <c r="AB9608" s="359"/>
      <c r="AC9608" s="359"/>
      <c r="AD9608" s="359"/>
      <c r="AE9608" s="359"/>
      <c r="AF9608" s="359"/>
      <c r="AG9608" s="359"/>
      <c r="AH9608" s="359"/>
    </row>
    <row r="9609" spans="28:34" x14ac:dyDescent="0.2">
      <c r="AB9609" s="359"/>
      <c r="AC9609" s="359"/>
      <c r="AD9609" s="359"/>
      <c r="AE9609" s="359"/>
      <c r="AF9609" s="359"/>
      <c r="AG9609" s="359"/>
      <c r="AH9609" s="359"/>
    </row>
    <row r="9610" spans="28:34" x14ac:dyDescent="0.2">
      <c r="AB9610" s="359"/>
      <c r="AC9610" s="359"/>
      <c r="AD9610" s="359"/>
      <c r="AE9610" s="359"/>
      <c r="AF9610" s="359"/>
      <c r="AG9610" s="359"/>
      <c r="AH9610" s="359"/>
    </row>
    <row r="9611" spans="28:34" x14ac:dyDescent="0.2">
      <c r="AB9611" s="359"/>
      <c r="AC9611" s="359"/>
      <c r="AD9611" s="359"/>
      <c r="AE9611" s="359"/>
      <c r="AF9611" s="359"/>
      <c r="AG9611" s="359"/>
      <c r="AH9611" s="359"/>
    </row>
    <row r="9612" spans="28:34" x14ac:dyDescent="0.2">
      <c r="AB9612" s="359"/>
      <c r="AC9612" s="359"/>
      <c r="AD9612" s="359"/>
      <c r="AE9612" s="359"/>
      <c r="AF9612" s="359"/>
      <c r="AG9612" s="359"/>
      <c r="AH9612" s="359"/>
    </row>
    <row r="9613" spans="28:34" x14ac:dyDescent="0.2">
      <c r="AB9613" s="359"/>
      <c r="AC9613" s="359"/>
      <c r="AD9613" s="359"/>
      <c r="AE9613" s="359"/>
      <c r="AF9613" s="359"/>
      <c r="AG9613" s="359"/>
      <c r="AH9613" s="359"/>
    </row>
    <row r="9614" spans="28:34" x14ac:dyDescent="0.2">
      <c r="AB9614" s="359"/>
      <c r="AC9614" s="359"/>
      <c r="AD9614" s="359"/>
      <c r="AE9614" s="359"/>
      <c r="AF9614" s="359"/>
      <c r="AG9614" s="359"/>
      <c r="AH9614" s="359"/>
    </row>
    <row r="9615" spans="28:34" x14ac:dyDescent="0.2">
      <c r="AB9615" s="359"/>
      <c r="AC9615" s="359"/>
      <c r="AD9615" s="359"/>
      <c r="AE9615" s="359"/>
      <c r="AF9615" s="359"/>
      <c r="AG9615" s="359"/>
      <c r="AH9615" s="359"/>
    </row>
    <row r="9616" spans="28:34" x14ac:dyDescent="0.2">
      <c r="AB9616" s="359"/>
      <c r="AC9616" s="359"/>
      <c r="AD9616" s="359"/>
      <c r="AE9616" s="359"/>
      <c r="AF9616" s="359"/>
      <c r="AG9616" s="359"/>
      <c r="AH9616" s="359"/>
    </row>
    <row r="9617" spans="28:34" x14ac:dyDescent="0.2">
      <c r="AB9617" s="359"/>
      <c r="AC9617" s="359"/>
      <c r="AD9617" s="359"/>
      <c r="AE9617" s="359"/>
      <c r="AF9617" s="359"/>
      <c r="AG9617" s="359"/>
      <c r="AH9617" s="359"/>
    </row>
    <row r="9618" spans="28:34" x14ac:dyDescent="0.2">
      <c r="AB9618" s="359"/>
      <c r="AC9618" s="359"/>
      <c r="AD9618" s="359"/>
      <c r="AE9618" s="359"/>
      <c r="AF9618" s="359"/>
      <c r="AG9618" s="359"/>
      <c r="AH9618" s="359"/>
    </row>
    <row r="9619" spans="28:34" x14ac:dyDescent="0.2">
      <c r="AB9619" s="359"/>
      <c r="AC9619" s="359"/>
      <c r="AD9619" s="359"/>
      <c r="AE9619" s="359"/>
      <c r="AF9619" s="359"/>
      <c r="AG9619" s="359"/>
      <c r="AH9619" s="359"/>
    </row>
    <row r="9620" spans="28:34" x14ac:dyDescent="0.2">
      <c r="AB9620" s="359"/>
      <c r="AC9620" s="359"/>
      <c r="AD9620" s="359"/>
      <c r="AE9620" s="359"/>
      <c r="AF9620" s="359"/>
      <c r="AG9620" s="359"/>
      <c r="AH9620" s="359"/>
    </row>
    <row r="9621" spans="28:34" x14ac:dyDescent="0.2">
      <c r="AB9621" s="359"/>
      <c r="AC9621" s="359"/>
      <c r="AD9621" s="359"/>
      <c r="AE9621" s="359"/>
      <c r="AF9621" s="359"/>
      <c r="AG9621" s="359"/>
      <c r="AH9621" s="359"/>
    </row>
    <row r="9622" spans="28:34" x14ac:dyDescent="0.2">
      <c r="AB9622" s="359"/>
      <c r="AC9622" s="359"/>
      <c r="AD9622" s="359"/>
      <c r="AE9622" s="359"/>
      <c r="AF9622" s="359"/>
      <c r="AG9622" s="359"/>
      <c r="AH9622" s="359"/>
    </row>
    <row r="9623" spans="28:34" x14ac:dyDescent="0.2">
      <c r="AB9623" s="359"/>
      <c r="AC9623" s="359"/>
      <c r="AD9623" s="359"/>
      <c r="AE9623" s="359"/>
      <c r="AF9623" s="359"/>
      <c r="AG9623" s="359"/>
      <c r="AH9623" s="359"/>
    </row>
    <row r="9624" spans="28:34" x14ac:dyDescent="0.2">
      <c r="AB9624" s="359"/>
      <c r="AC9624" s="359"/>
      <c r="AD9624" s="359"/>
      <c r="AE9624" s="359"/>
      <c r="AF9624" s="359"/>
      <c r="AG9624" s="359"/>
      <c r="AH9624" s="359"/>
    </row>
    <row r="9625" spans="28:34" x14ac:dyDescent="0.2">
      <c r="AB9625" s="359"/>
      <c r="AC9625" s="359"/>
      <c r="AD9625" s="359"/>
      <c r="AE9625" s="359"/>
      <c r="AF9625" s="359"/>
      <c r="AG9625" s="359"/>
      <c r="AH9625" s="359"/>
    </row>
    <row r="9626" spans="28:34" x14ac:dyDescent="0.2">
      <c r="AB9626" s="359"/>
      <c r="AC9626" s="359"/>
      <c r="AD9626" s="359"/>
      <c r="AE9626" s="359"/>
      <c r="AF9626" s="359"/>
      <c r="AG9626" s="359"/>
      <c r="AH9626" s="359"/>
    </row>
    <row r="9627" spans="28:34" x14ac:dyDescent="0.2">
      <c r="AB9627" s="359"/>
      <c r="AC9627" s="359"/>
      <c r="AD9627" s="359"/>
      <c r="AE9627" s="359"/>
      <c r="AF9627" s="359"/>
      <c r="AG9627" s="359"/>
      <c r="AH9627" s="359"/>
    </row>
    <row r="9628" spans="28:34" x14ac:dyDescent="0.2">
      <c r="AB9628" s="359"/>
      <c r="AC9628" s="359"/>
      <c r="AD9628" s="359"/>
      <c r="AE9628" s="359"/>
      <c r="AF9628" s="359"/>
      <c r="AG9628" s="359"/>
      <c r="AH9628" s="359"/>
    </row>
    <row r="9629" spans="28:34" x14ac:dyDescent="0.2">
      <c r="AB9629" s="359"/>
      <c r="AC9629" s="359"/>
      <c r="AD9629" s="359"/>
      <c r="AE9629" s="359"/>
      <c r="AF9629" s="359"/>
      <c r="AG9629" s="359"/>
      <c r="AH9629" s="359"/>
    </row>
    <row r="9630" spans="28:34" x14ac:dyDescent="0.2">
      <c r="AB9630" s="359"/>
      <c r="AC9630" s="359"/>
      <c r="AD9630" s="359"/>
      <c r="AE9630" s="359"/>
      <c r="AF9630" s="359"/>
      <c r="AG9630" s="359"/>
      <c r="AH9630" s="359"/>
    </row>
    <row r="9631" spans="28:34" x14ac:dyDescent="0.2">
      <c r="AB9631" s="359"/>
      <c r="AC9631" s="359"/>
      <c r="AD9631" s="359"/>
      <c r="AE9631" s="359"/>
      <c r="AF9631" s="359"/>
      <c r="AG9631" s="359"/>
      <c r="AH9631" s="359"/>
    </row>
    <row r="9632" spans="28:34" x14ac:dyDescent="0.2">
      <c r="AB9632" s="359"/>
      <c r="AC9632" s="359"/>
      <c r="AD9632" s="359"/>
      <c r="AE9632" s="359"/>
      <c r="AF9632" s="359"/>
      <c r="AG9632" s="359"/>
      <c r="AH9632" s="359"/>
    </row>
    <row r="9633" spans="28:34" x14ac:dyDescent="0.2">
      <c r="AB9633" s="359"/>
      <c r="AC9633" s="359"/>
      <c r="AD9633" s="359"/>
      <c r="AE9633" s="359"/>
      <c r="AF9633" s="359"/>
      <c r="AG9633" s="359"/>
      <c r="AH9633" s="359"/>
    </row>
    <row r="9634" spans="28:34" x14ac:dyDescent="0.2">
      <c r="AB9634" s="359"/>
      <c r="AC9634" s="359"/>
      <c r="AD9634" s="359"/>
      <c r="AE9634" s="359"/>
      <c r="AF9634" s="359"/>
      <c r="AG9634" s="359"/>
      <c r="AH9634" s="359"/>
    </row>
    <row r="9635" spans="28:34" x14ac:dyDescent="0.2">
      <c r="AB9635" s="359"/>
      <c r="AC9635" s="359"/>
      <c r="AD9635" s="359"/>
      <c r="AE9635" s="359"/>
      <c r="AF9635" s="359"/>
      <c r="AG9635" s="359"/>
      <c r="AH9635" s="359"/>
    </row>
    <row r="9636" spans="28:34" x14ac:dyDescent="0.2">
      <c r="AB9636" s="359"/>
      <c r="AC9636" s="359"/>
      <c r="AD9636" s="359"/>
      <c r="AE9636" s="359"/>
      <c r="AF9636" s="359"/>
      <c r="AG9636" s="359"/>
      <c r="AH9636" s="359"/>
    </row>
    <row r="9637" spans="28:34" x14ac:dyDescent="0.2">
      <c r="AB9637" s="359"/>
      <c r="AC9637" s="359"/>
      <c r="AD9637" s="359"/>
      <c r="AE9637" s="359"/>
      <c r="AF9637" s="359"/>
      <c r="AG9637" s="359"/>
      <c r="AH9637" s="359"/>
    </row>
    <row r="9638" spans="28:34" x14ac:dyDescent="0.2">
      <c r="AB9638" s="359"/>
      <c r="AC9638" s="359"/>
      <c r="AD9638" s="359"/>
      <c r="AE9638" s="359"/>
      <c r="AF9638" s="359"/>
      <c r="AG9638" s="359"/>
      <c r="AH9638" s="359"/>
    </row>
    <row r="9639" spans="28:34" x14ac:dyDescent="0.2">
      <c r="AB9639" s="359"/>
      <c r="AC9639" s="359"/>
      <c r="AD9639" s="359"/>
      <c r="AE9639" s="359"/>
      <c r="AF9639" s="359"/>
      <c r="AG9639" s="359"/>
      <c r="AH9639" s="359"/>
    </row>
    <row r="9640" spans="28:34" x14ac:dyDescent="0.2">
      <c r="AB9640" s="359"/>
      <c r="AC9640" s="359"/>
      <c r="AD9640" s="359"/>
      <c r="AE9640" s="359"/>
      <c r="AF9640" s="359"/>
      <c r="AG9640" s="359"/>
      <c r="AH9640" s="359"/>
    </row>
    <row r="9641" spans="28:34" x14ac:dyDescent="0.2">
      <c r="AB9641" s="359"/>
      <c r="AC9641" s="359"/>
      <c r="AD9641" s="359"/>
      <c r="AE9641" s="359"/>
      <c r="AF9641" s="359"/>
      <c r="AG9641" s="359"/>
      <c r="AH9641" s="359"/>
    </row>
    <row r="9642" spans="28:34" x14ac:dyDescent="0.2">
      <c r="AB9642" s="359"/>
      <c r="AC9642" s="359"/>
      <c r="AD9642" s="359"/>
      <c r="AE9642" s="359"/>
      <c r="AF9642" s="359"/>
      <c r="AG9642" s="359"/>
      <c r="AH9642" s="359"/>
    </row>
    <row r="9643" spans="28:34" x14ac:dyDescent="0.2">
      <c r="AB9643" s="359"/>
      <c r="AC9643" s="359"/>
      <c r="AD9643" s="359"/>
      <c r="AE9643" s="359"/>
      <c r="AF9643" s="359"/>
      <c r="AG9643" s="359"/>
      <c r="AH9643" s="359"/>
    </row>
    <row r="9644" spans="28:34" x14ac:dyDescent="0.2">
      <c r="AB9644" s="359"/>
      <c r="AC9644" s="359"/>
      <c r="AD9644" s="359"/>
      <c r="AE9644" s="359"/>
      <c r="AF9644" s="359"/>
      <c r="AG9644" s="359"/>
      <c r="AH9644" s="359"/>
    </row>
    <row r="9645" spans="28:34" x14ac:dyDescent="0.2">
      <c r="AB9645" s="359"/>
      <c r="AC9645" s="359"/>
      <c r="AD9645" s="359"/>
      <c r="AE9645" s="359"/>
      <c r="AF9645" s="359"/>
      <c r="AG9645" s="359"/>
      <c r="AH9645" s="359"/>
    </row>
    <row r="9646" spans="28:34" x14ac:dyDescent="0.2">
      <c r="AB9646" s="359"/>
      <c r="AC9646" s="359"/>
      <c r="AD9646" s="359"/>
      <c r="AE9646" s="359"/>
      <c r="AF9646" s="359"/>
      <c r="AG9646" s="359"/>
      <c r="AH9646" s="359"/>
    </row>
    <row r="9647" spans="28:34" x14ac:dyDescent="0.2">
      <c r="AB9647" s="359"/>
      <c r="AC9647" s="359"/>
      <c r="AD9647" s="359"/>
      <c r="AE9647" s="359"/>
      <c r="AF9647" s="359"/>
      <c r="AG9647" s="359"/>
      <c r="AH9647" s="359"/>
    </row>
    <row r="9648" spans="28:34" x14ac:dyDescent="0.2">
      <c r="AB9648" s="359"/>
      <c r="AC9648" s="359"/>
      <c r="AD9648" s="359"/>
      <c r="AE9648" s="359"/>
      <c r="AF9648" s="359"/>
      <c r="AG9648" s="359"/>
      <c r="AH9648" s="359"/>
    </row>
    <row r="9649" spans="28:34" x14ac:dyDescent="0.2">
      <c r="AB9649" s="359"/>
      <c r="AC9649" s="359"/>
      <c r="AD9649" s="359"/>
      <c r="AE9649" s="359"/>
      <c r="AF9649" s="359"/>
      <c r="AG9649" s="359"/>
      <c r="AH9649" s="359"/>
    </row>
    <row r="9650" spans="28:34" x14ac:dyDescent="0.2">
      <c r="AB9650" s="359"/>
      <c r="AC9650" s="359"/>
      <c r="AD9650" s="359"/>
      <c r="AE9650" s="359"/>
      <c r="AF9650" s="359"/>
      <c r="AG9650" s="359"/>
      <c r="AH9650" s="359"/>
    </row>
    <row r="9651" spans="28:34" x14ac:dyDescent="0.2">
      <c r="AB9651" s="359"/>
      <c r="AC9651" s="359"/>
      <c r="AD9651" s="359"/>
      <c r="AE9651" s="359"/>
      <c r="AF9651" s="359"/>
      <c r="AG9651" s="359"/>
      <c r="AH9651" s="359"/>
    </row>
    <row r="9652" spans="28:34" x14ac:dyDescent="0.2">
      <c r="AB9652" s="359"/>
      <c r="AC9652" s="359"/>
      <c r="AD9652" s="359"/>
      <c r="AE9652" s="359"/>
      <c r="AF9652" s="359"/>
      <c r="AG9652" s="359"/>
      <c r="AH9652" s="359"/>
    </row>
    <row r="9653" spans="28:34" x14ac:dyDescent="0.2">
      <c r="AB9653" s="359"/>
      <c r="AC9653" s="359"/>
      <c r="AD9653" s="359"/>
      <c r="AE9653" s="359"/>
      <c r="AF9653" s="359"/>
      <c r="AG9653" s="359"/>
      <c r="AH9653" s="359"/>
    </row>
    <row r="9654" spans="28:34" x14ac:dyDescent="0.2">
      <c r="AB9654" s="359"/>
      <c r="AC9654" s="359"/>
      <c r="AD9654" s="359"/>
      <c r="AE9654" s="359"/>
      <c r="AF9654" s="359"/>
      <c r="AG9654" s="359"/>
      <c r="AH9654" s="359"/>
    </row>
    <row r="9655" spans="28:34" x14ac:dyDescent="0.2">
      <c r="AB9655" s="359"/>
      <c r="AC9655" s="359"/>
      <c r="AD9655" s="359"/>
      <c r="AE9655" s="359"/>
      <c r="AF9655" s="359"/>
      <c r="AG9655" s="359"/>
      <c r="AH9655" s="359"/>
    </row>
    <row r="9656" spans="28:34" x14ac:dyDescent="0.2">
      <c r="AB9656" s="359"/>
      <c r="AC9656" s="359"/>
      <c r="AD9656" s="359"/>
      <c r="AE9656" s="359"/>
      <c r="AF9656" s="359"/>
      <c r="AG9656" s="359"/>
      <c r="AH9656" s="359"/>
    </row>
    <row r="9657" spans="28:34" x14ac:dyDescent="0.2">
      <c r="AB9657" s="359"/>
      <c r="AC9657" s="359"/>
      <c r="AD9657" s="359"/>
      <c r="AE9657" s="359"/>
      <c r="AF9657" s="359"/>
      <c r="AG9657" s="359"/>
      <c r="AH9657" s="359"/>
    </row>
    <row r="9658" spans="28:34" x14ac:dyDescent="0.2">
      <c r="AB9658" s="359"/>
      <c r="AC9658" s="359"/>
      <c r="AD9658" s="359"/>
      <c r="AE9658" s="359"/>
      <c r="AF9658" s="359"/>
      <c r="AG9658" s="359"/>
      <c r="AH9658" s="359"/>
    </row>
    <row r="9659" spans="28:34" x14ac:dyDescent="0.2">
      <c r="AB9659" s="359"/>
      <c r="AC9659" s="359"/>
      <c r="AD9659" s="359"/>
      <c r="AE9659" s="359"/>
      <c r="AF9659" s="359"/>
      <c r="AG9659" s="359"/>
      <c r="AH9659" s="359"/>
    </row>
    <row r="9660" spans="28:34" x14ac:dyDescent="0.2">
      <c r="AB9660" s="359"/>
      <c r="AC9660" s="359"/>
      <c r="AD9660" s="359"/>
      <c r="AE9660" s="359"/>
      <c r="AF9660" s="359"/>
      <c r="AG9660" s="359"/>
      <c r="AH9660" s="359"/>
    </row>
    <row r="9661" spans="28:34" x14ac:dyDescent="0.2">
      <c r="AB9661" s="359"/>
      <c r="AC9661" s="359"/>
      <c r="AD9661" s="359"/>
      <c r="AE9661" s="359"/>
      <c r="AF9661" s="359"/>
      <c r="AG9661" s="359"/>
      <c r="AH9661" s="359"/>
    </row>
    <row r="9662" spans="28:34" x14ac:dyDescent="0.2">
      <c r="AB9662" s="359"/>
      <c r="AC9662" s="359"/>
      <c r="AD9662" s="359"/>
      <c r="AE9662" s="359"/>
      <c r="AF9662" s="359"/>
      <c r="AG9662" s="359"/>
      <c r="AH9662" s="359"/>
    </row>
    <row r="9663" spans="28:34" x14ac:dyDescent="0.2">
      <c r="AB9663" s="359"/>
      <c r="AC9663" s="359"/>
      <c r="AD9663" s="359"/>
      <c r="AE9663" s="359"/>
      <c r="AF9663" s="359"/>
      <c r="AG9663" s="359"/>
      <c r="AH9663" s="359"/>
    </row>
    <row r="9664" spans="28:34" x14ac:dyDescent="0.2">
      <c r="AB9664" s="359"/>
      <c r="AC9664" s="359"/>
      <c r="AD9664" s="359"/>
      <c r="AE9664" s="359"/>
      <c r="AF9664" s="359"/>
      <c r="AG9664" s="359"/>
      <c r="AH9664" s="359"/>
    </row>
    <row r="9665" spans="28:34" x14ac:dyDescent="0.2">
      <c r="AB9665" s="359"/>
      <c r="AC9665" s="359"/>
      <c r="AD9665" s="359"/>
      <c r="AE9665" s="359"/>
      <c r="AF9665" s="359"/>
      <c r="AG9665" s="359"/>
      <c r="AH9665" s="359"/>
    </row>
    <row r="9666" spans="28:34" x14ac:dyDescent="0.2">
      <c r="AB9666" s="359"/>
      <c r="AC9666" s="359"/>
      <c r="AD9666" s="359"/>
      <c r="AE9666" s="359"/>
      <c r="AF9666" s="359"/>
      <c r="AG9666" s="359"/>
      <c r="AH9666" s="359"/>
    </row>
    <row r="9667" spans="28:34" x14ac:dyDescent="0.2">
      <c r="AB9667" s="359"/>
      <c r="AC9667" s="359"/>
      <c r="AD9667" s="359"/>
      <c r="AE9667" s="359"/>
      <c r="AF9667" s="359"/>
      <c r="AG9667" s="359"/>
      <c r="AH9667" s="359"/>
    </row>
    <row r="9668" spans="28:34" x14ac:dyDescent="0.2">
      <c r="AB9668" s="359"/>
      <c r="AC9668" s="359"/>
      <c r="AD9668" s="359"/>
      <c r="AE9668" s="359"/>
      <c r="AF9668" s="359"/>
      <c r="AG9668" s="359"/>
      <c r="AH9668" s="359"/>
    </row>
    <row r="9669" spans="28:34" x14ac:dyDescent="0.2">
      <c r="AB9669" s="359"/>
      <c r="AC9669" s="359"/>
      <c r="AD9669" s="359"/>
      <c r="AE9669" s="359"/>
      <c r="AF9669" s="359"/>
      <c r="AG9669" s="359"/>
      <c r="AH9669" s="359"/>
    </row>
    <row r="9670" spans="28:34" x14ac:dyDescent="0.2">
      <c r="AB9670" s="359"/>
      <c r="AC9670" s="359"/>
      <c r="AD9670" s="359"/>
      <c r="AE9670" s="359"/>
      <c r="AF9670" s="359"/>
      <c r="AG9670" s="359"/>
      <c r="AH9670" s="359"/>
    </row>
    <row r="9671" spans="28:34" x14ac:dyDescent="0.2">
      <c r="AB9671" s="359"/>
      <c r="AC9671" s="359"/>
      <c r="AD9671" s="359"/>
      <c r="AE9671" s="359"/>
      <c r="AF9671" s="359"/>
      <c r="AG9671" s="359"/>
      <c r="AH9671" s="359"/>
    </row>
    <row r="9672" spans="28:34" x14ac:dyDescent="0.2">
      <c r="AB9672" s="359"/>
      <c r="AC9672" s="359"/>
      <c r="AD9672" s="359"/>
      <c r="AE9672" s="359"/>
      <c r="AF9672" s="359"/>
      <c r="AG9672" s="359"/>
      <c r="AH9672" s="359"/>
    </row>
    <row r="9673" spans="28:34" x14ac:dyDescent="0.2">
      <c r="AB9673" s="359"/>
      <c r="AC9673" s="359"/>
      <c r="AD9673" s="359"/>
      <c r="AE9673" s="359"/>
      <c r="AF9673" s="359"/>
      <c r="AG9673" s="359"/>
      <c r="AH9673" s="359"/>
    </row>
    <row r="9674" spans="28:34" x14ac:dyDescent="0.2">
      <c r="AB9674" s="359"/>
      <c r="AC9674" s="359"/>
      <c r="AD9674" s="359"/>
      <c r="AE9674" s="359"/>
      <c r="AF9674" s="359"/>
      <c r="AG9674" s="359"/>
      <c r="AH9674" s="359"/>
    </row>
    <row r="9675" spans="28:34" x14ac:dyDescent="0.2">
      <c r="AB9675" s="359"/>
      <c r="AC9675" s="359"/>
      <c r="AD9675" s="359"/>
      <c r="AE9675" s="359"/>
      <c r="AF9675" s="359"/>
      <c r="AG9675" s="359"/>
      <c r="AH9675" s="359"/>
    </row>
    <row r="9676" spans="28:34" x14ac:dyDescent="0.2">
      <c r="AB9676" s="359"/>
      <c r="AC9676" s="359"/>
      <c r="AD9676" s="359"/>
      <c r="AE9676" s="359"/>
      <c r="AF9676" s="359"/>
      <c r="AG9676" s="359"/>
      <c r="AH9676" s="359"/>
    </row>
    <row r="9677" spans="28:34" x14ac:dyDescent="0.2">
      <c r="AB9677" s="359"/>
      <c r="AC9677" s="359"/>
      <c r="AD9677" s="359"/>
      <c r="AE9677" s="359"/>
      <c r="AF9677" s="359"/>
      <c r="AG9677" s="359"/>
      <c r="AH9677" s="359"/>
    </row>
    <row r="9678" spans="28:34" x14ac:dyDescent="0.2">
      <c r="AB9678" s="359"/>
      <c r="AC9678" s="359"/>
      <c r="AD9678" s="359"/>
      <c r="AE9678" s="359"/>
      <c r="AF9678" s="359"/>
      <c r="AG9678" s="359"/>
      <c r="AH9678" s="359"/>
    </row>
    <row r="9679" spans="28:34" x14ac:dyDescent="0.2">
      <c r="AB9679" s="359"/>
      <c r="AC9679" s="359"/>
      <c r="AD9679" s="359"/>
      <c r="AE9679" s="359"/>
      <c r="AF9679" s="359"/>
      <c r="AG9679" s="359"/>
      <c r="AH9679" s="359"/>
    </row>
    <row r="9680" spans="28:34" x14ac:dyDescent="0.2">
      <c r="AB9680" s="359"/>
      <c r="AC9680" s="359"/>
      <c r="AD9680" s="359"/>
      <c r="AE9680" s="359"/>
      <c r="AF9680" s="359"/>
      <c r="AG9680" s="359"/>
      <c r="AH9680" s="359"/>
    </row>
    <row r="9681" spans="28:34" x14ac:dyDescent="0.2">
      <c r="AB9681" s="359"/>
      <c r="AC9681" s="359"/>
      <c r="AD9681" s="359"/>
      <c r="AE9681" s="359"/>
      <c r="AF9681" s="359"/>
      <c r="AG9681" s="359"/>
      <c r="AH9681" s="359"/>
    </row>
    <row r="9682" spans="28:34" x14ac:dyDescent="0.2">
      <c r="AB9682" s="359"/>
      <c r="AC9682" s="359"/>
      <c r="AD9682" s="359"/>
      <c r="AE9682" s="359"/>
      <c r="AF9682" s="359"/>
      <c r="AG9682" s="359"/>
      <c r="AH9682" s="359"/>
    </row>
    <row r="9683" spans="28:34" x14ac:dyDescent="0.2">
      <c r="AB9683" s="359"/>
      <c r="AC9683" s="359"/>
      <c r="AD9683" s="359"/>
      <c r="AE9683" s="359"/>
      <c r="AF9683" s="359"/>
      <c r="AG9683" s="359"/>
      <c r="AH9683" s="359"/>
    </row>
    <row r="9684" spans="28:34" x14ac:dyDescent="0.2">
      <c r="AB9684" s="359"/>
      <c r="AC9684" s="359"/>
      <c r="AD9684" s="359"/>
      <c r="AE9684" s="359"/>
      <c r="AF9684" s="359"/>
      <c r="AG9684" s="359"/>
      <c r="AH9684" s="359"/>
    </row>
    <row r="9685" spans="28:34" x14ac:dyDescent="0.2">
      <c r="AB9685" s="359"/>
      <c r="AC9685" s="359"/>
      <c r="AD9685" s="359"/>
      <c r="AE9685" s="359"/>
      <c r="AF9685" s="359"/>
      <c r="AG9685" s="359"/>
      <c r="AH9685" s="359"/>
    </row>
    <row r="9686" spans="28:34" x14ac:dyDescent="0.2">
      <c r="AB9686" s="359"/>
      <c r="AC9686" s="359"/>
      <c r="AD9686" s="359"/>
      <c r="AE9686" s="359"/>
      <c r="AF9686" s="359"/>
      <c r="AG9686" s="359"/>
      <c r="AH9686" s="359"/>
    </row>
    <row r="9687" spans="28:34" x14ac:dyDescent="0.2">
      <c r="AB9687" s="359"/>
      <c r="AC9687" s="359"/>
      <c r="AD9687" s="359"/>
      <c r="AE9687" s="359"/>
      <c r="AF9687" s="359"/>
      <c r="AG9687" s="359"/>
      <c r="AH9687" s="359"/>
    </row>
    <row r="9688" spans="28:34" x14ac:dyDescent="0.2">
      <c r="AB9688" s="359"/>
      <c r="AC9688" s="359"/>
      <c r="AD9688" s="359"/>
      <c r="AE9688" s="359"/>
      <c r="AF9688" s="359"/>
      <c r="AG9688" s="359"/>
      <c r="AH9688" s="359"/>
    </row>
    <row r="9689" spans="28:34" x14ac:dyDescent="0.2">
      <c r="AB9689" s="359"/>
      <c r="AC9689" s="359"/>
      <c r="AD9689" s="359"/>
      <c r="AE9689" s="359"/>
      <c r="AF9689" s="359"/>
      <c r="AG9689" s="359"/>
      <c r="AH9689" s="359"/>
    </row>
    <row r="9690" spans="28:34" x14ac:dyDescent="0.2">
      <c r="AB9690" s="359"/>
      <c r="AC9690" s="359"/>
      <c r="AD9690" s="359"/>
      <c r="AE9690" s="359"/>
      <c r="AF9690" s="359"/>
      <c r="AG9690" s="359"/>
      <c r="AH9690" s="359"/>
    </row>
    <row r="9691" spans="28:34" x14ac:dyDescent="0.2">
      <c r="AB9691" s="359"/>
      <c r="AC9691" s="359"/>
      <c r="AD9691" s="359"/>
      <c r="AE9691" s="359"/>
      <c r="AF9691" s="359"/>
      <c r="AG9691" s="359"/>
      <c r="AH9691" s="359"/>
    </row>
    <row r="9692" spans="28:34" x14ac:dyDescent="0.2">
      <c r="AB9692" s="359"/>
      <c r="AC9692" s="359"/>
      <c r="AD9692" s="359"/>
      <c r="AE9692" s="359"/>
      <c r="AF9692" s="359"/>
      <c r="AG9692" s="359"/>
      <c r="AH9692" s="359"/>
    </row>
    <row r="9693" spans="28:34" x14ac:dyDescent="0.2">
      <c r="AB9693" s="359"/>
      <c r="AC9693" s="359"/>
      <c r="AD9693" s="359"/>
      <c r="AE9693" s="359"/>
      <c r="AF9693" s="359"/>
      <c r="AG9693" s="359"/>
      <c r="AH9693" s="359"/>
    </row>
    <row r="9694" spans="28:34" x14ac:dyDescent="0.2">
      <c r="AB9694" s="359"/>
      <c r="AC9694" s="359"/>
      <c r="AD9694" s="359"/>
      <c r="AE9694" s="359"/>
      <c r="AF9694" s="359"/>
      <c r="AG9694" s="359"/>
      <c r="AH9694" s="359"/>
    </row>
    <row r="9695" spans="28:34" x14ac:dyDescent="0.2">
      <c r="AB9695" s="359"/>
      <c r="AC9695" s="359"/>
      <c r="AD9695" s="359"/>
      <c r="AE9695" s="359"/>
      <c r="AF9695" s="359"/>
      <c r="AG9695" s="359"/>
      <c r="AH9695" s="359"/>
    </row>
    <row r="9696" spans="28:34" x14ac:dyDescent="0.2">
      <c r="AB9696" s="359"/>
      <c r="AC9696" s="359"/>
      <c r="AD9696" s="359"/>
      <c r="AE9696" s="359"/>
      <c r="AF9696" s="359"/>
      <c r="AG9696" s="359"/>
      <c r="AH9696" s="359"/>
    </row>
    <row r="9697" spans="28:34" x14ac:dyDescent="0.2">
      <c r="AB9697" s="359"/>
      <c r="AC9697" s="359"/>
      <c r="AD9697" s="359"/>
      <c r="AE9697" s="359"/>
      <c r="AF9697" s="359"/>
      <c r="AG9697" s="359"/>
      <c r="AH9697" s="359"/>
    </row>
    <row r="9698" spans="28:34" x14ac:dyDescent="0.2">
      <c r="AB9698" s="359"/>
      <c r="AC9698" s="359"/>
      <c r="AD9698" s="359"/>
      <c r="AE9698" s="359"/>
      <c r="AF9698" s="359"/>
      <c r="AG9698" s="359"/>
      <c r="AH9698" s="359"/>
    </row>
    <row r="9699" spans="28:34" x14ac:dyDescent="0.2">
      <c r="AB9699" s="359"/>
      <c r="AC9699" s="359"/>
      <c r="AD9699" s="359"/>
      <c r="AE9699" s="359"/>
      <c r="AF9699" s="359"/>
      <c r="AG9699" s="359"/>
      <c r="AH9699" s="359"/>
    </row>
    <row r="9700" spans="28:34" x14ac:dyDescent="0.2">
      <c r="AB9700" s="359"/>
      <c r="AC9700" s="359"/>
      <c r="AD9700" s="359"/>
      <c r="AE9700" s="359"/>
      <c r="AF9700" s="359"/>
      <c r="AG9700" s="359"/>
      <c r="AH9700" s="359"/>
    </row>
    <row r="9701" spans="28:34" x14ac:dyDescent="0.2">
      <c r="AB9701" s="359"/>
      <c r="AC9701" s="359"/>
      <c r="AD9701" s="359"/>
      <c r="AE9701" s="359"/>
      <c r="AF9701" s="359"/>
      <c r="AG9701" s="359"/>
      <c r="AH9701" s="359"/>
    </row>
    <row r="9702" spans="28:34" x14ac:dyDescent="0.2">
      <c r="AB9702" s="359"/>
      <c r="AC9702" s="359"/>
      <c r="AD9702" s="359"/>
      <c r="AE9702" s="359"/>
      <c r="AF9702" s="359"/>
      <c r="AG9702" s="359"/>
      <c r="AH9702" s="359"/>
    </row>
    <row r="9703" spans="28:34" x14ac:dyDescent="0.2">
      <c r="AB9703" s="359"/>
      <c r="AC9703" s="359"/>
      <c r="AD9703" s="359"/>
      <c r="AE9703" s="359"/>
      <c r="AF9703" s="359"/>
      <c r="AG9703" s="359"/>
      <c r="AH9703" s="359"/>
    </row>
    <row r="9704" spans="28:34" x14ac:dyDescent="0.2">
      <c r="AB9704" s="359"/>
      <c r="AC9704" s="359"/>
      <c r="AD9704" s="359"/>
      <c r="AE9704" s="359"/>
      <c r="AF9704" s="359"/>
      <c r="AG9704" s="359"/>
      <c r="AH9704" s="359"/>
    </row>
    <row r="9705" spans="28:34" x14ac:dyDescent="0.2">
      <c r="AB9705" s="359"/>
      <c r="AC9705" s="359"/>
      <c r="AD9705" s="359"/>
      <c r="AE9705" s="359"/>
      <c r="AF9705" s="359"/>
      <c r="AG9705" s="359"/>
      <c r="AH9705" s="359"/>
    </row>
    <row r="9706" spans="28:34" x14ac:dyDescent="0.2">
      <c r="AB9706" s="359"/>
      <c r="AC9706" s="359"/>
      <c r="AD9706" s="359"/>
      <c r="AE9706" s="359"/>
      <c r="AF9706" s="359"/>
      <c r="AG9706" s="359"/>
      <c r="AH9706" s="359"/>
    </row>
    <row r="9707" spans="28:34" x14ac:dyDescent="0.2">
      <c r="AB9707" s="359"/>
      <c r="AC9707" s="359"/>
      <c r="AD9707" s="359"/>
      <c r="AE9707" s="359"/>
      <c r="AF9707" s="359"/>
      <c r="AG9707" s="359"/>
      <c r="AH9707" s="359"/>
    </row>
    <row r="9708" spans="28:34" x14ac:dyDescent="0.2">
      <c r="AB9708" s="359"/>
      <c r="AC9708" s="359"/>
      <c r="AD9708" s="359"/>
      <c r="AE9708" s="359"/>
      <c r="AF9708" s="359"/>
      <c r="AG9708" s="359"/>
      <c r="AH9708" s="359"/>
    </row>
    <row r="9709" spans="28:34" x14ac:dyDescent="0.2">
      <c r="AB9709" s="359"/>
      <c r="AC9709" s="359"/>
      <c r="AD9709" s="359"/>
      <c r="AE9709" s="359"/>
      <c r="AF9709" s="359"/>
      <c r="AG9709" s="359"/>
      <c r="AH9709" s="359"/>
    </row>
    <row r="9710" spans="28:34" x14ac:dyDescent="0.2">
      <c r="AB9710" s="359"/>
      <c r="AC9710" s="359"/>
      <c r="AD9710" s="359"/>
      <c r="AE9710" s="359"/>
      <c r="AF9710" s="359"/>
      <c r="AG9710" s="359"/>
      <c r="AH9710" s="359"/>
    </row>
    <row r="9711" spans="28:34" x14ac:dyDescent="0.2">
      <c r="AB9711" s="359"/>
      <c r="AC9711" s="359"/>
      <c r="AD9711" s="359"/>
      <c r="AE9711" s="359"/>
      <c r="AF9711" s="359"/>
      <c r="AG9711" s="359"/>
      <c r="AH9711" s="359"/>
    </row>
    <row r="9712" spans="28:34" x14ac:dyDescent="0.2">
      <c r="AB9712" s="359"/>
      <c r="AC9712" s="359"/>
      <c r="AD9712" s="359"/>
      <c r="AE9712" s="359"/>
      <c r="AF9712" s="359"/>
      <c r="AG9712" s="359"/>
      <c r="AH9712" s="359"/>
    </row>
    <row r="9713" spans="28:34" x14ac:dyDescent="0.2">
      <c r="AB9713" s="359"/>
      <c r="AC9713" s="359"/>
      <c r="AD9713" s="359"/>
      <c r="AE9713" s="359"/>
      <c r="AF9713" s="359"/>
      <c r="AG9713" s="359"/>
      <c r="AH9713" s="359"/>
    </row>
    <row r="9714" spans="28:34" x14ac:dyDescent="0.2">
      <c r="AB9714" s="359"/>
      <c r="AC9714" s="359"/>
      <c r="AD9714" s="359"/>
      <c r="AE9714" s="359"/>
      <c r="AF9714" s="359"/>
      <c r="AG9714" s="359"/>
      <c r="AH9714" s="359"/>
    </row>
    <row r="9715" spans="28:34" x14ac:dyDescent="0.2">
      <c r="AB9715" s="359"/>
      <c r="AC9715" s="359"/>
      <c r="AD9715" s="359"/>
      <c r="AE9715" s="359"/>
      <c r="AF9715" s="359"/>
      <c r="AG9715" s="359"/>
      <c r="AH9715" s="359"/>
    </row>
    <row r="9716" spans="28:34" x14ac:dyDescent="0.2">
      <c r="AB9716" s="359"/>
      <c r="AC9716" s="359"/>
      <c r="AD9716" s="359"/>
      <c r="AE9716" s="359"/>
      <c r="AF9716" s="359"/>
      <c r="AG9716" s="359"/>
      <c r="AH9716" s="359"/>
    </row>
    <row r="9717" spans="28:34" x14ac:dyDescent="0.2">
      <c r="AB9717" s="359"/>
      <c r="AC9717" s="359"/>
      <c r="AD9717" s="359"/>
      <c r="AE9717" s="359"/>
      <c r="AF9717" s="359"/>
      <c r="AG9717" s="359"/>
      <c r="AH9717" s="359"/>
    </row>
    <row r="9718" spans="28:34" x14ac:dyDescent="0.2">
      <c r="AB9718" s="359"/>
      <c r="AC9718" s="359"/>
      <c r="AD9718" s="359"/>
      <c r="AE9718" s="359"/>
      <c r="AF9718" s="359"/>
      <c r="AG9718" s="359"/>
      <c r="AH9718" s="359"/>
    </row>
    <row r="9719" spans="28:34" x14ac:dyDescent="0.2">
      <c r="AB9719" s="359"/>
      <c r="AC9719" s="359"/>
      <c r="AD9719" s="359"/>
      <c r="AE9719" s="359"/>
      <c r="AF9719" s="359"/>
      <c r="AG9719" s="359"/>
      <c r="AH9719" s="359"/>
    </row>
    <row r="9720" spans="28:34" x14ac:dyDescent="0.2">
      <c r="AB9720" s="359"/>
      <c r="AC9720" s="359"/>
      <c r="AD9720" s="359"/>
      <c r="AE9720" s="359"/>
      <c r="AF9720" s="359"/>
      <c r="AG9720" s="359"/>
      <c r="AH9720" s="359"/>
    </row>
    <row r="9721" spans="28:34" x14ac:dyDescent="0.2">
      <c r="AB9721" s="359"/>
      <c r="AC9721" s="359"/>
      <c r="AD9721" s="359"/>
      <c r="AE9721" s="359"/>
      <c r="AF9721" s="359"/>
      <c r="AG9721" s="359"/>
      <c r="AH9721" s="359"/>
    </row>
    <row r="9722" spans="28:34" x14ac:dyDescent="0.2">
      <c r="AB9722" s="359"/>
      <c r="AC9722" s="359"/>
      <c r="AD9722" s="359"/>
      <c r="AE9722" s="359"/>
      <c r="AF9722" s="359"/>
      <c r="AG9722" s="359"/>
      <c r="AH9722" s="359"/>
    </row>
    <row r="9723" spans="28:34" x14ac:dyDescent="0.2">
      <c r="AB9723" s="359"/>
      <c r="AC9723" s="359"/>
      <c r="AD9723" s="359"/>
      <c r="AE9723" s="359"/>
      <c r="AF9723" s="359"/>
      <c r="AG9723" s="359"/>
      <c r="AH9723" s="359"/>
    </row>
    <row r="9724" spans="28:34" x14ac:dyDescent="0.2">
      <c r="AB9724" s="359"/>
      <c r="AC9724" s="359"/>
      <c r="AD9724" s="359"/>
      <c r="AE9724" s="359"/>
      <c r="AF9724" s="359"/>
      <c r="AG9724" s="359"/>
      <c r="AH9724" s="359"/>
    </row>
    <row r="9725" spans="28:34" x14ac:dyDescent="0.2">
      <c r="AB9725" s="359"/>
      <c r="AC9725" s="359"/>
      <c r="AD9725" s="359"/>
      <c r="AE9725" s="359"/>
      <c r="AF9725" s="359"/>
      <c r="AG9725" s="359"/>
      <c r="AH9725" s="359"/>
    </row>
    <row r="9726" spans="28:34" x14ac:dyDescent="0.2">
      <c r="AB9726" s="359"/>
      <c r="AC9726" s="359"/>
      <c r="AD9726" s="359"/>
      <c r="AE9726" s="359"/>
      <c r="AF9726" s="359"/>
      <c r="AG9726" s="359"/>
      <c r="AH9726" s="359"/>
    </row>
    <row r="9727" spans="28:34" x14ac:dyDescent="0.2">
      <c r="AB9727" s="359"/>
      <c r="AC9727" s="359"/>
      <c r="AD9727" s="359"/>
      <c r="AE9727" s="359"/>
      <c r="AF9727" s="359"/>
      <c r="AG9727" s="359"/>
      <c r="AH9727" s="359"/>
    </row>
    <row r="9728" spans="28:34" x14ac:dyDescent="0.2">
      <c r="AB9728" s="359"/>
      <c r="AC9728" s="359"/>
      <c r="AD9728" s="359"/>
      <c r="AE9728" s="359"/>
      <c r="AF9728" s="359"/>
      <c r="AG9728" s="359"/>
      <c r="AH9728" s="359"/>
    </row>
    <row r="9729" spans="28:34" x14ac:dyDescent="0.2">
      <c r="AB9729" s="359"/>
      <c r="AC9729" s="359"/>
      <c r="AD9729" s="359"/>
      <c r="AE9729" s="359"/>
      <c r="AF9729" s="359"/>
      <c r="AG9729" s="359"/>
      <c r="AH9729" s="359"/>
    </row>
    <row r="9730" spans="28:34" x14ac:dyDescent="0.2">
      <c r="AB9730" s="359"/>
      <c r="AC9730" s="359"/>
      <c r="AD9730" s="359"/>
      <c r="AE9730" s="359"/>
      <c r="AF9730" s="359"/>
      <c r="AG9730" s="359"/>
      <c r="AH9730" s="359"/>
    </row>
    <row r="9731" spans="28:34" x14ac:dyDescent="0.2">
      <c r="AB9731" s="359"/>
      <c r="AC9731" s="359"/>
      <c r="AD9731" s="359"/>
      <c r="AE9731" s="359"/>
      <c r="AF9731" s="359"/>
      <c r="AG9731" s="359"/>
      <c r="AH9731" s="359"/>
    </row>
    <row r="9732" spans="28:34" x14ac:dyDescent="0.2">
      <c r="AB9732" s="359"/>
      <c r="AC9732" s="359"/>
      <c r="AD9732" s="359"/>
      <c r="AE9732" s="359"/>
      <c r="AF9732" s="359"/>
      <c r="AG9732" s="359"/>
      <c r="AH9732" s="359"/>
    </row>
    <row r="9733" spans="28:34" x14ac:dyDescent="0.2">
      <c r="AB9733" s="359"/>
      <c r="AC9733" s="359"/>
      <c r="AD9733" s="359"/>
      <c r="AE9733" s="359"/>
      <c r="AF9733" s="359"/>
      <c r="AG9733" s="359"/>
      <c r="AH9733" s="359"/>
    </row>
    <row r="9734" spans="28:34" x14ac:dyDescent="0.2">
      <c r="AB9734" s="359"/>
      <c r="AC9734" s="359"/>
      <c r="AD9734" s="359"/>
      <c r="AE9734" s="359"/>
      <c r="AF9734" s="359"/>
      <c r="AG9734" s="359"/>
      <c r="AH9734" s="359"/>
    </row>
    <row r="9735" spans="28:34" x14ac:dyDescent="0.2">
      <c r="AB9735" s="359"/>
      <c r="AC9735" s="359"/>
      <c r="AD9735" s="359"/>
      <c r="AE9735" s="359"/>
      <c r="AF9735" s="359"/>
      <c r="AG9735" s="359"/>
      <c r="AH9735" s="359"/>
    </row>
    <row r="9736" spans="28:34" x14ac:dyDescent="0.2">
      <c r="AB9736" s="359"/>
      <c r="AC9736" s="359"/>
      <c r="AD9736" s="359"/>
      <c r="AE9736" s="359"/>
      <c r="AF9736" s="359"/>
      <c r="AG9736" s="359"/>
      <c r="AH9736" s="359"/>
    </row>
    <row r="9737" spans="28:34" x14ac:dyDescent="0.2">
      <c r="AB9737" s="359"/>
      <c r="AC9737" s="359"/>
      <c r="AD9737" s="359"/>
      <c r="AE9737" s="359"/>
      <c r="AF9737" s="359"/>
      <c r="AG9737" s="359"/>
      <c r="AH9737" s="359"/>
    </row>
    <row r="9738" spans="28:34" x14ac:dyDescent="0.2">
      <c r="AB9738" s="359"/>
      <c r="AC9738" s="359"/>
      <c r="AD9738" s="359"/>
      <c r="AE9738" s="359"/>
      <c r="AF9738" s="359"/>
      <c r="AG9738" s="359"/>
      <c r="AH9738" s="359"/>
    </row>
    <row r="9739" spans="28:34" x14ac:dyDescent="0.2">
      <c r="AB9739" s="359"/>
      <c r="AC9739" s="359"/>
      <c r="AD9739" s="359"/>
      <c r="AE9739" s="359"/>
      <c r="AF9739" s="359"/>
      <c r="AG9739" s="359"/>
      <c r="AH9739" s="359"/>
    </row>
    <row r="9740" spans="28:34" x14ac:dyDescent="0.2">
      <c r="AB9740" s="359"/>
      <c r="AC9740" s="359"/>
      <c r="AD9740" s="359"/>
      <c r="AE9740" s="359"/>
      <c r="AF9740" s="359"/>
      <c r="AG9740" s="359"/>
      <c r="AH9740" s="359"/>
    </row>
    <row r="9741" spans="28:34" x14ac:dyDescent="0.2">
      <c r="AB9741" s="359"/>
      <c r="AC9741" s="359"/>
      <c r="AD9741" s="359"/>
      <c r="AE9741" s="359"/>
      <c r="AF9741" s="359"/>
      <c r="AG9741" s="359"/>
      <c r="AH9741" s="359"/>
    </row>
    <row r="9742" spans="28:34" x14ac:dyDescent="0.2">
      <c r="AB9742" s="359"/>
      <c r="AC9742" s="359"/>
      <c r="AD9742" s="359"/>
      <c r="AE9742" s="359"/>
      <c r="AF9742" s="359"/>
      <c r="AG9742" s="359"/>
      <c r="AH9742" s="359"/>
    </row>
    <row r="9743" spans="28:34" x14ac:dyDescent="0.2">
      <c r="AB9743" s="359"/>
      <c r="AC9743" s="359"/>
      <c r="AD9743" s="359"/>
      <c r="AE9743" s="359"/>
      <c r="AF9743" s="359"/>
      <c r="AG9743" s="359"/>
      <c r="AH9743" s="359"/>
    </row>
    <row r="9744" spans="28:34" x14ac:dyDescent="0.2">
      <c r="AB9744" s="359"/>
      <c r="AC9744" s="359"/>
      <c r="AD9744" s="359"/>
      <c r="AE9744" s="359"/>
      <c r="AF9744" s="359"/>
      <c r="AG9744" s="359"/>
      <c r="AH9744" s="359"/>
    </row>
    <row r="9745" spans="28:34" x14ac:dyDescent="0.2">
      <c r="AB9745" s="359"/>
      <c r="AC9745" s="359"/>
      <c r="AD9745" s="359"/>
      <c r="AE9745" s="359"/>
      <c r="AF9745" s="359"/>
      <c r="AG9745" s="359"/>
      <c r="AH9745" s="359"/>
    </row>
    <row r="9746" spans="28:34" x14ac:dyDescent="0.2">
      <c r="AB9746" s="359"/>
      <c r="AC9746" s="359"/>
      <c r="AD9746" s="359"/>
      <c r="AE9746" s="359"/>
      <c r="AF9746" s="359"/>
      <c r="AG9746" s="359"/>
      <c r="AH9746" s="359"/>
    </row>
    <row r="9747" spans="28:34" x14ac:dyDescent="0.2">
      <c r="AB9747" s="359"/>
      <c r="AC9747" s="359"/>
      <c r="AD9747" s="359"/>
      <c r="AE9747" s="359"/>
      <c r="AF9747" s="359"/>
      <c r="AG9747" s="359"/>
      <c r="AH9747" s="359"/>
    </row>
    <row r="9748" spans="28:34" x14ac:dyDescent="0.2">
      <c r="AB9748" s="359"/>
      <c r="AC9748" s="359"/>
      <c r="AD9748" s="359"/>
      <c r="AE9748" s="359"/>
      <c r="AF9748" s="359"/>
      <c r="AG9748" s="359"/>
      <c r="AH9748" s="359"/>
    </row>
    <row r="9749" spans="28:34" x14ac:dyDescent="0.2">
      <c r="AB9749" s="359"/>
      <c r="AC9749" s="359"/>
      <c r="AD9749" s="359"/>
      <c r="AE9749" s="359"/>
      <c r="AF9749" s="359"/>
      <c r="AG9749" s="359"/>
      <c r="AH9749" s="359"/>
    </row>
    <row r="9750" spans="28:34" x14ac:dyDescent="0.2">
      <c r="AB9750" s="359"/>
      <c r="AC9750" s="359"/>
      <c r="AD9750" s="359"/>
      <c r="AE9750" s="359"/>
      <c r="AF9750" s="359"/>
      <c r="AG9750" s="359"/>
      <c r="AH9750" s="359"/>
    </row>
    <row r="9751" spans="28:34" x14ac:dyDescent="0.2">
      <c r="AB9751" s="359"/>
      <c r="AC9751" s="359"/>
      <c r="AD9751" s="359"/>
      <c r="AE9751" s="359"/>
      <c r="AF9751" s="359"/>
      <c r="AG9751" s="359"/>
      <c r="AH9751" s="359"/>
    </row>
    <row r="9752" spans="28:34" x14ac:dyDescent="0.2">
      <c r="AB9752" s="359"/>
      <c r="AC9752" s="359"/>
      <c r="AD9752" s="359"/>
      <c r="AE9752" s="359"/>
      <c r="AF9752" s="359"/>
      <c r="AG9752" s="359"/>
      <c r="AH9752" s="359"/>
    </row>
    <row r="9753" spans="28:34" x14ac:dyDescent="0.2">
      <c r="AB9753" s="359"/>
      <c r="AC9753" s="359"/>
      <c r="AD9753" s="359"/>
      <c r="AE9753" s="359"/>
      <c r="AF9753" s="359"/>
      <c r="AG9753" s="359"/>
      <c r="AH9753" s="359"/>
    </row>
    <row r="9754" spans="28:34" x14ac:dyDescent="0.2">
      <c r="AB9754" s="359"/>
      <c r="AC9754" s="359"/>
      <c r="AD9754" s="359"/>
      <c r="AE9754" s="359"/>
      <c r="AF9754" s="359"/>
      <c r="AG9754" s="359"/>
      <c r="AH9754" s="359"/>
    </row>
    <row r="9755" spans="28:34" x14ac:dyDescent="0.2">
      <c r="AB9755" s="359"/>
      <c r="AC9755" s="359"/>
      <c r="AD9755" s="359"/>
      <c r="AE9755" s="359"/>
      <c r="AF9755" s="359"/>
      <c r="AG9755" s="359"/>
      <c r="AH9755" s="359"/>
    </row>
    <row r="9756" spans="28:34" x14ac:dyDescent="0.2">
      <c r="AB9756" s="359"/>
      <c r="AC9756" s="359"/>
      <c r="AD9756" s="359"/>
      <c r="AE9756" s="359"/>
      <c r="AF9756" s="359"/>
      <c r="AG9756" s="359"/>
      <c r="AH9756" s="359"/>
    </row>
    <row r="9757" spans="28:34" x14ac:dyDescent="0.2">
      <c r="AB9757" s="359"/>
      <c r="AC9757" s="359"/>
      <c r="AD9757" s="359"/>
      <c r="AE9757" s="359"/>
      <c r="AF9757" s="359"/>
      <c r="AG9757" s="359"/>
      <c r="AH9757" s="359"/>
    </row>
    <row r="9758" spans="28:34" x14ac:dyDescent="0.2">
      <c r="AB9758" s="359"/>
      <c r="AC9758" s="359"/>
      <c r="AD9758" s="359"/>
      <c r="AE9758" s="359"/>
      <c r="AF9758" s="359"/>
      <c r="AG9758" s="359"/>
      <c r="AH9758" s="359"/>
    </row>
    <row r="9759" spans="28:34" x14ac:dyDescent="0.2">
      <c r="AB9759" s="359"/>
      <c r="AC9759" s="359"/>
      <c r="AD9759" s="359"/>
      <c r="AE9759" s="359"/>
      <c r="AF9759" s="359"/>
      <c r="AG9759" s="359"/>
      <c r="AH9759" s="359"/>
    </row>
    <row r="9760" spans="28:34" x14ac:dyDescent="0.2">
      <c r="AB9760" s="359"/>
      <c r="AC9760" s="359"/>
      <c r="AD9760" s="359"/>
      <c r="AE9760" s="359"/>
      <c r="AF9760" s="359"/>
      <c r="AG9760" s="359"/>
      <c r="AH9760" s="359"/>
    </row>
    <row r="9761" spans="28:34" x14ac:dyDescent="0.2">
      <c r="AB9761" s="359"/>
      <c r="AC9761" s="359"/>
      <c r="AD9761" s="359"/>
      <c r="AE9761" s="359"/>
      <c r="AF9761" s="359"/>
      <c r="AG9761" s="359"/>
      <c r="AH9761" s="359"/>
    </row>
    <row r="9762" spans="28:34" x14ac:dyDescent="0.2">
      <c r="AB9762" s="359"/>
      <c r="AC9762" s="359"/>
      <c r="AD9762" s="359"/>
      <c r="AE9762" s="359"/>
      <c r="AF9762" s="359"/>
      <c r="AG9762" s="359"/>
      <c r="AH9762" s="359"/>
    </row>
    <row r="9763" spans="28:34" x14ac:dyDescent="0.2">
      <c r="AB9763" s="359"/>
      <c r="AC9763" s="359"/>
      <c r="AD9763" s="359"/>
      <c r="AE9763" s="359"/>
      <c r="AF9763" s="359"/>
      <c r="AG9763" s="359"/>
      <c r="AH9763" s="359"/>
    </row>
    <row r="9764" spans="28:34" x14ac:dyDescent="0.2">
      <c r="AB9764" s="359"/>
      <c r="AC9764" s="359"/>
      <c r="AD9764" s="359"/>
      <c r="AE9764" s="359"/>
      <c r="AF9764" s="359"/>
      <c r="AG9764" s="359"/>
      <c r="AH9764" s="359"/>
    </row>
    <row r="9765" spans="28:34" x14ac:dyDescent="0.2">
      <c r="AB9765" s="359"/>
      <c r="AC9765" s="359"/>
      <c r="AD9765" s="359"/>
      <c r="AE9765" s="359"/>
      <c r="AF9765" s="359"/>
      <c r="AG9765" s="359"/>
      <c r="AH9765" s="359"/>
    </row>
    <row r="9766" spans="28:34" x14ac:dyDescent="0.2">
      <c r="AB9766" s="359"/>
      <c r="AC9766" s="359"/>
      <c r="AD9766" s="359"/>
      <c r="AE9766" s="359"/>
      <c r="AF9766" s="359"/>
      <c r="AG9766" s="359"/>
      <c r="AH9766" s="359"/>
    </row>
    <row r="9767" spans="28:34" x14ac:dyDescent="0.2">
      <c r="AB9767" s="359"/>
      <c r="AC9767" s="359"/>
      <c r="AD9767" s="359"/>
      <c r="AE9767" s="359"/>
      <c r="AF9767" s="359"/>
      <c r="AG9767" s="359"/>
      <c r="AH9767" s="359"/>
    </row>
    <row r="9768" spans="28:34" x14ac:dyDescent="0.2">
      <c r="AB9768" s="359"/>
      <c r="AC9768" s="359"/>
      <c r="AD9768" s="359"/>
      <c r="AE9768" s="359"/>
      <c r="AF9768" s="359"/>
      <c r="AG9768" s="359"/>
      <c r="AH9768" s="359"/>
    </row>
    <row r="9769" spans="28:34" x14ac:dyDescent="0.2">
      <c r="AB9769" s="359"/>
      <c r="AC9769" s="359"/>
      <c r="AD9769" s="359"/>
      <c r="AE9769" s="359"/>
      <c r="AF9769" s="359"/>
      <c r="AG9769" s="359"/>
      <c r="AH9769" s="359"/>
    </row>
    <row r="9770" spans="28:34" x14ac:dyDescent="0.2">
      <c r="AB9770" s="359"/>
      <c r="AC9770" s="359"/>
      <c r="AD9770" s="359"/>
      <c r="AE9770" s="359"/>
      <c r="AF9770" s="359"/>
      <c r="AG9770" s="359"/>
      <c r="AH9770" s="359"/>
    </row>
    <row r="9771" spans="28:34" x14ac:dyDescent="0.2">
      <c r="AB9771" s="359"/>
      <c r="AC9771" s="359"/>
      <c r="AD9771" s="359"/>
      <c r="AE9771" s="359"/>
      <c r="AF9771" s="359"/>
      <c r="AG9771" s="359"/>
      <c r="AH9771" s="359"/>
    </row>
    <row r="9772" spans="28:34" x14ac:dyDescent="0.2">
      <c r="AB9772" s="359"/>
      <c r="AC9772" s="359"/>
      <c r="AD9772" s="359"/>
      <c r="AE9772" s="359"/>
      <c r="AF9772" s="359"/>
      <c r="AG9772" s="359"/>
      <c r="AH9772" s="359"/>
    </row>
    <row r="9773" spans="28:34" x14ac:dyDescent="0.2">
      <c r="AB9773" s="359"/>
      <c r="AC9773" s="359"/>
      <c r="AD9773" s="359"/>
      <c r="AE9773" s="359"/>
      <c r="AF9773" s="359"/>
      <c r="AG9773" s="359"/>
      <c r="AH9773" s="359"/>
    </row>
    <row r="9774" spans="28:34" x14ac:dyDescent="0.2">
      <c r="AB9774" s="359"/>
      <c r="AC9774" s="359"/>
      <c r="AD9774" s="359"/>
      <c r="AE9774" s="359"/>
      <c r="AF9774" s="359"/>
      <c r="AG9774" s="359"/>
      <c r="AH9774" s="359"/>
    </row>
    <row r="9775" spans="28:34" x14ac:dyDescent="0.2">
      <c r="AB9775" s="359"/>
      <c r="AC9775" s="359"/>
      <c r="AD9775" s="359"/>
      <c r="AE9775" s="359"/>
      <c r="AF9775" s="359"/>
      <c r="AG9775" s="359"/>
      <c r="AH9775" s="359"/>
    </row>
    <row r="9776" spans="28:34" x14ac:dyDescent="0.2">
      <c r="AB9776" s="359"/>
      <c r="AC9776" s="359"/>
      <c r="AD9776" s="359"/>
      <c r="AE9776" s="359"/>
      <c r="AF9776" s="359"/>
      <c r="AG9776" s="359"/>
      <c r="AH9776" s="359"/>
    </row>
    <row r="9777" spans="28:34" x14ac:dyDescent="0.2">
      <c r="AB9777" s="359"/>
      <c r="AC9777" s="359"/>
      <c r="AD9777" s="359"/>
      <c r="AE9777" s="359"/>
      <c r="AF9777" s="359"/>
      <c r="AG9777" s="359"/>
      <c r="AH9777" s="359"/>
    </row>
    <row r="9778" spans="28:34" x14ac:dyDescent="0.2">
      <c r="AB9778" s="359"/>
      <c r="AC9778" s="359"/>
      <c r="AD9778" s="359"/>
      <c r="AE9778" s="359"/>
      <c r="AF9778" s="359"/>
      <c r="AG9778" s="359"/>
      <c r="AH9778" s="359"/>
    </row>
    <row r="9779" spans="28:34" x14ac:dyDescent="0.2">
      <c r="AB9779" s="359"/>
      <c r="AC9779" s="359"/>
      <c r="AD9779" s="359"/>
      <c r="AE9779" s="359"/>
      <c r="AF9779" s="359"/>
      <c r="AG9779" s="359"/>
      <c r="AH9779" s="359"/>
    </row>
    <row r="9780" spans="28:34" x14ac:dyDescent="0.2">
      <c r="AB9780" s="359"/>
      <c r="AC9780" s="359"/>
      <c r="AD9780" s="359"/>
      <c r="AE9780" s="359"/>
      <c r="AF9780" s="359"/>
      <c r="AG9780" s="359"/>
      <c r="AH9780" s="359"/>
    </row>
    <row r="9781" spans="28:34" x14ac:dyDescent="0.2">
      <c r="AB9781" s="359"/>
      <c r="AC9781" s="359"/>
      <c r="AD9781" s="359"/>
      <c r="AE9781" s="359"/>
      <c r="AF9781" s="359"/>
      <c r="AG9781" s="359"/>
      <c r="AH9781" s="359"/>
    </row>
    <row r="9782" spans="28:34" x14ac:dyDescent="0.2">
      <c r="AB9782" s="359"/>
      <c r="AC9782" s="359"/>
      <c r="AD9782" s="359"/>
      <c r="AE9782" s="359"/>
      <c r="AF9782" s="359"/>
      <c r="AG9782" s="359"/>
      <c r="AH9782" s="359"/>
    </row>
    <row r="9783" spans="28:34" x14ac:dyDescent="0.2">
      <c r="AB9783" s="359"/>
      <c r="AC9783" s="359"/>
      <c r="AD9783" s="359"/>
      <c r="AE9783" s="359"/>
      <c r="AF9783" s="359"/>
      <c r="AG9783" s="359"/>
      <c r="AH9783" s="359"/>
    </row>
    <row r="9784" spans="28:34" x14ac:dyDescent="0.2">
      <c r="AB9784" s="359"/>
      <c r="AC9784" s="359"/>
      <c r="AD9784" s="359"/>
      <c r="AE9784" s="359"/>
      <c r="AF9784" s="359"/>
      <c r="AG9784" s="359"/>
      <c r="AH9784" s="359"/>
    </row>
    <row r="9785" spans="28:34" x14ac:dyDescent="0.2">
      <c r="AB9785" s="359"/>
      <c r="AC9785" s="359"/>
      <c r="AD9785" s="359"/>
      <c r="AE9785" s="359"/>
      <c r="AF9785" s="359"/>
      <c r="AG9785" s="359"/>
      <c r="AH9785" s="359"/>
    </row>
    <row r="9786" spans="28:34" x14ac:dyDescent="0.2">
      <c r="AB9786" s="359"/>
      <c r="AC9786" s="359"/>
      <c r="AD9786" s="359"/>
      <c r="AE9786" s="359"/>
      <c r="AF9786" s="359"/>
      <c r="AG9786" s="359"/>
      <c r="AH9786" s="359"/>
    </row>
    <row r="9787" spans="28:34" x14ac:dyDescent="0.2">
      <c r="AB9787" s="359"/>
      <c r="AC9787" s="359"/>
      <c r="AD9787" s="359"/>
      <c r="AE9787" s="359"/>
      <c r="AF9787" s="359"/>
      <c r="AG9787" s="359"/>
      <c r="AH9787" s="359"/>
    </row>
    <row r="9788" spans="28:34" x14ac:dyDescent="0.2">
      <c r="AB9788" s="359"/>
      <c r="AC9788" s="359"/>
      <c r="AD9788" s="359"/>
      <c r="AE9788" s="359"/>
      <c r="AF9788" s="359"/>
      <c r="AG9788" s="359"/>
      <c r="AH9788" s="359"/>
    </row>
    <row r="9789" spans="28:34" x14ac:dyDescent="0.2">
      <c r="AB9789" s="359"/>
      <c r="AC9789" s="359"/>
      <c r="AD9789" s="359"/>
      <c r="AE9789" s="359"/>
      <c r="AF9789" s="359"/>
      <c r="AG9789" s="359"/>
      <c r="AH9789" s="359"/>
    </row>
    <row r="9790" spans="28:34" x14ac:dyDescent="0.2">
      <c r="AB9790" s="359"/>
      <c r="AC9790" s="359"/>
      <c r="AD9790" s="359"/>
      <c r="AE9790" s="359"/>
      <c r="AF9790" s="359"/>
      <c r="AG9790" s="359"/>
      <c r="AH9790" s="359"/>
    </row>
    <row r="9791" spans="28:34" x14ac:dyDescent="0.2">
      <c r="AB9791" s="359"/>
      <c r="AC9791" s="359"/>
      <c r="AD9791" s="359"/>
      <c r="AE9791" s="359"/>
      <c r="AF9791" s="359"/>
      <c r="AG9791" s="359"/>
      <c r="AH9791" s="359"/>
    </row>
    <row r="9792" spans="28:34" x14ac:dyDescent="0.2">
      <c r="AB9792" s="359"/>
      <c r="AC9792" s="359"/>
      <c r="AD9792" s="359"/>
      <c r="AE9792" s="359"/>
      <c r="AF9792" s="359"/>
      <c r="AG9792" s="359"/>
      <c r="AH9792" s="359"/>
    </row>
    <row r="9793" spans="28:34" x14ac:dyDescent="0.2">
      <c r="AB9793" s="359"/>
      <c r="AC9793" s="359"/>
      <c r="AD9793" s="359"/>
      <c r="AE9793" s="359"/>
      <c r="AF9793" s="359"/>
      <c r="AG9793" s="359"/>
      <c r="AH9793" s="359"/>
    </row>
    <row r="9794" spans="28:34" x14ac:dyDescent="0.2">
      <c r="AB9794" s="359"/>
      <c r="AC9794" s="359"/>
      <c r="AD9794" s="359"/>
      <c r="AE9794" s="359"/>
      <c r="AF9794" s="359"/>
      <c r="AG9794" s="359"/>
      <c r="AH9794" s="359"/>
    </row>
    <row r="9795" spans="28:34" x14ac:dyDescent="0.2">
      <c r="AB9795" s="359"/>
      <c r="AC9795" s="359"/>
      <c r="AD9795" s="359"/>
      <c r="AE9795" s="359"/>
      <c r="AF9795" s="359"/>
      <c r="AG9795" s="359"/>
      <c r="AH9795" s="359"/>
    </row>
    <row r="9796" spans="28:34" x14ac:dyDescent="0.2">
      <c r="AB9796" s="359"/>
      <c r="AC9796" s="359"/>
      <c r="AD9796" s="359"/>
      <c r="AE9796" s="359"/>
      <c r="AF9796" s="359"/>
      <c r="AG9796" s="359"/>
      <c r="AH9796" s="359"/>
    </row>
    <row r="9797" spans="28:34" x14ac:dyDescent="0.2">
      <c r="AB9797" s="359"/>
      <c r="AC9797" s="359"/>
      <c r="AD9797" s="359"/>
      <c r="AE9797" s="359"/>
      <c r="AF9797" s="359"/>
      <c r="AG9797" s="359"/>
      <c r="AH9797" s="359"/>
    </row>
    <row r="9798" spans="28:34" x14ac:dyDescent="0.2">
      <c r="AB9798" s="359"/>
      <c r="AC9798" s="359"/>
      <c r="AD9798" s="359"/>
      <c r="AE9798" s="359"/>
      <c r="AF9798" s="359"/>
      <c r="AG9798" s="359"/>
      <c r="AH9798" s="359"/>
    </row>
    <row r="9799" spans="28:34" x14ac:dyDescent="0.2">
      <c r="AB9799" s="359"/>
      <c r="AC9799" s="359"/>
      <c r="AD9799" s="359"/>
      <c r="AE9799" s="359"/>
      <c r="AF9799" s="359"/>
      <c r="AG9799" s="359"/>
      <c r="AH9799" s="359"/>
    </row>
    <row r="9800" spans="28:34" x14ac:dyDescent="0.2">
      <c r="AB9800" s="359"/>
      <c r="AC9800" s="359"/>
      <c r="AD9800" s="359"/>
      <c r="AE9800" s="359"/>
      <c r="AF9800" s="359"/>
      <c r="AG9800" s="359"/>
      <c r="AH9800" s="359"/>
    </row>
    <row r="9801" spans="28:34" x14ac:dyDescent="0.2">
      <c r="AB9801" s="359"/>
      <c r="AC9801" s="359"/>
      <c r="AD9801" s="359"/>
      <c r="AE9801" s="359"/>
      <c r="AF9801" s="359"/>
      <c r="AG9801" s="359"/>
      <c r="AH9801" s="359"/>
    </row>
    <row r="9802" spans="28:34" x14ac:dyDescent="0.2">
      <c r="AB9802" s="359"/>
      <c r="AC9802" s="359"/>
      <c r="AD9802" s="359"/>
      <c r="AE9802" s="359"/>
      <c r="AF9802" s="359"/>
      <c r="AG9802" s="359"/>
      <c r="AH9802" s="359"/>
    </row>
    <row r="9803" spans="28:34" x14ac:dyDescent="0.2">
      <c r="AB9803" s="359"/>
      <c r="AC9803" s="359"/>
      <c r="AD9803" s="359"/>
      <c r="AE9803" s="359"/>
      <c r="AF9803" s="359"/>
      <c r="AG9803" s="359"/>
      <c r="AH9803" s="359"/>
    </row>
    <row r="9804" spans="28:34" x14ac:dyDescent="0.2">
      <c r="AB9804" s="359"/>
      <c r="AC9804" s="359"/>
      <c r="AD9804" s="359"/>
      <c r="AE9804" s="359"/>
      <c r="AF9804" s="359"/>
      <c r="AG9804" s="359"/>
      <c r="AH9804" s="359"/>
    </row>
    <row r="9805" spans="28:34" x14ac:dyDescent="0.2">
      <c r="AB9805" s="359"/>
      <c r="AC9805" s="359"/>
      <c r="AD9805" s="359"/>
      <c r="AE9805" s="359"/>
      <c r="AF9805" s="359"/>
      <c r="AG9805" s="359"/>
      <c r="AH9805" s="359"/>
    </row>
    <row r="9806" spans="28:34" x14ac:dyDescent="0.2">
      <c r="AB9806" s="359"/>
      <c r="AC9806" s="359"/>
      <c r="AD9806" s="359"/>
      <c r="AE9806" s="359"/>
      <c r="AF9806" s="359"/>
      <c r="AG9806" s="359"/>
      <c r="AH9806" s="359"/>
    </row>
    <row r="9807" spans="28:34" x14ac:dyDescent="0.2">
      <c r="AB9807" s="359"/>
      <c r="AC9807" s="359"/>
      <c r="AD9807" s="359"/>
      <c r="AE9807" s="359"/>
      <c r="AF9807" s="359"/>
      <c r="AG9807" s="359"/>
      <c r="AH9807" s="359"/>
    </row>
    <row r="9808" spans="28:34" x14ac:dyDescent="0.2">
      <c r="AB9808" s="359"/>
      <c r="AC9808" s="359"/>
      <c r="AD9808" s="359"/>
      <c r="AE9808" s="359"/>
      <c r="AF9808" s="359"/>
      <c r="AG9808" s="359"/>
      <c r="AH9808" s="359"/>
    </row>
    <row r="9809" spans="28:34" x14ac:dyDescent="0.2">
      <c r="AB9809" s="359"/>
      <c r="AC9809" s="359"/>
      <c r="AD9809" s="359"/>
      <c r="AE9809" s="359"/>
      <c r="AF9809" s="359"/>
      <c r="AG9809" s="359"/>
      <c r="AH9809" s="359"/>
    </row>
    <row r="9810" spans="28:34" x14ac:dyDescent="0.2">
      <c r="AB9810" s="359"/>
      <c r="AC9810" s="359"/>
      <c r="AD9810" s="359"/>
      <c r="AE9810" s="359"/>
      <c r="AF9810" s="359"/>
      <c r="AG9810" s="359"/>
      <c r="AH9810" s="359"/>
    </row>
    <row r="9811" spans="28:34" x14ac:dyDescent="0.2">
      <c r="AB9811" s="359"/>
      <c r="AC9811" s="359"/>
      <c r="AD9811" s="359"/>
      <c r="AE9811" s="359"/>
      <c r="AF9811" s="359"/>
      <c r="AG9811" s="359"/>
      <c r="AH9811" s="359"/>
    </row>
    <row r="9812" spans="28:34" x14ac:dyDescent="0.2">
      <c r="AB9812" s="359"/>
      <c r="AC9812" s="359"/>
      <c r="AD9812" s="359"/>
      <c r="AE9812" s="359"/>
      <c r="AF9812" s="359"/>
      <c r="AG9812" s="359"/>
      <c r="AH9812" s="359"/>
    </row>
    <row r="9813" spans="28:34" x14ac:dyDescent="0.2">
      <c r="AB9813" s="359"/>
      <c r="AC9813" s="359"/>
      <c r="AD9813" s="359"/>
      <c r="AE9813" s="359"/>
      <c r="AF9813" s="359"/>
      <c r="AG9813" s="359"/>
      <c r="AH9813" s="359"/>
    </row>
    <row r="9814" spans="28:34" x14ac:dyDescent="0.2">
      <c r="AB9814" s="359"/>
      <c r="AC9814" s="359"/>
      <c r="AD9814" s="359"/>
      <c r="AE9814" s="359"/>
      <c r="AF9814" s="359"/>
      <c r="AG9814" s="359"/>
      <c r="AH9814" s="359"/>
    </row>
    <row r="9815" spans="28:34" x14ac:dyDescent="0.2">
      <c r="AB9815" s="359"/>
      <c r="AC9815" s="359"/>
      <c r="AD9815" s="359"/>
      <c r="AE9815" s="359"/>
      <c r="AF9815" s="359"/>
      <c r="AG9815" s="359"/>
      <c r="AH9815" s="359"/>
    </row>
    <row r="9816" spans="28:34" x14ac:dyDescent="0.2">
      <c r="AB9816" s="359"/>
      <c r="AC9816" s="359"/>
      <c r="AD9816" s="359"/>
      <c r="AE9816" s="359"/>
      <c r="AF9816" s="359"/>
      <c r="AG9816" s="359"/>
      <c r="AH9816" s="359"/>
    </row>
    <row r="9817" spans="28:34" x14ac:dyDescent="0.2">
      <c r="AB9817" s="359"/>
      <c r="AC9817" s="359"/>
      <c r="AD9817" s="359"/>
      <c r="AE9817" s="359"/>
      <c r="AF9817" s="359"/>
      <c r="AG9817" s="359"/>
      <c r="AH9817" s="359"/>
    </row>
    <row r="9818" spans="28:34" x14ac:dyDescent="0.2">
      <c r="AB9818" s="359"/>
      <c r="AC9818" s="359"/>
      <c r="AD9818" s="359"/>
      <c r="AE9818" s="359"/>
      <c r="AF9818" s="359"/>
      <c r="AG9818" s="359"/>
      <c r="AH9818" s="359"/>
    </row>
    <row r="9819" spans="28:34" x14ac:dyDescent="0.2">
      <c r="AB9819" s="359"/>
      <c r="AC9819" s="359"/>
      <c r="AD9819" s="359"/>
      <c r="AE9819" s="359"/>
      <c r="AF9819" s="359"/>
      <c r="AG9819" s="359"/>
      <c r="AH9819" s="359"/>
    </row>
    <row r="9820" spans="28:34" x14ac:dyDescent="0.2">
      <c r="AB9820" s="359"/>
      <c r="AC9820" s="359"/>
      <c r="AD9820" s="359"/>
      <c r="AE9820" s="359"/>
      <c r="AF9820" s="359"/>
      <c r="AG9820" s="359"/>
      <c r="AH9820" s="359"/>
    </row>
    <row r="9821" spans="28:34" x14ac:dyDescent="0.2">
      <c r="AB9821" s="359"/>
      <c r="AC9821" s="359"/>
      <c r="AD9821" s="359"/>
      <c r="AE9821" s="359"/>
      <c r="AF9821" s="359"/>
      <c r="AG9821" s="359"/>
      <c r="AH9821" s="359"/>
    </row>
    <row r="9822" spans="28:34" x14ac:dyDescent="0.2">
      <c r="AB9822" s="359"/>
      <c r="AC9822" s="359"/>
      <c r="AD9822" s="359"/>
      <c r="AE9822" s="359"/>
      <c r="AF9822" s="359"/>
      <c r="AG9822" s="359"/>
      <c r="AH9822" s="359"/>
    </row>
    <row r="9823" spans="28:34" x14ac:dyDescent="0.2">
      <c r="AB9823" s="359"/>
      <c r="AC9823" s="359"/>
      <c r="AD9823" s="359"/>
      <c r="AE9823" s="359"/>
      <c r="AF9823" s="359"/>
      <c r="AG9823" s="359"/>
      <c r="AH9823" s="359"/>
    </row>
    <row r="9824" spans="28:34" x14ac:dyDescent="0.2">
      <c r="AB9824" s="359"/>
      <c r="AC9824" s="359"/>
      <c r="AD9824" s="359"/>
      <c r="AE9824" s="359"/>
      <c r="AF9824" s="359"/>
      <c r="AG9824" s="359"/>
      <c r="AH9824" s="359"/>
    </row>
    <row r="9825" spans="28:34" x14ac:dyDescent="0.2">
      <c r="AB9825" s="359"/>
      <c r="AC9825" s="359"/>
      <c r="AD9825" s="359"/>
      <c r="AE9825" s="359"/>
      <c r="AF9825" s="359"/>
      <c r="AG9825" s="359"/>
      <c r="AH9825" s="359"/>
    </row>
    <row r="9826" spans="28:34" x14ac:dyDescent="0.2">
      <c r="AB9826" s="359"/>
      <c r="AC9826" s="359"/>
      <c r="AD9826" s="359"/>
      <c r="AE9826" s="359"/>
      <c r="AF9826" s="359"/>
      <c r="AG9826" s="359"/>
      <c r="AH9826" s="359"/>
    </row>
    <row r="9827" spans="28:34" x14ac:dyDescent="0.2">
      <c r="AB9827" s="359"/>
      <c r="AC9827" s="359"/>
      <c r="AD9827" s="359"/>
      <c r="AE9827" s="359"/>
      <c r="AF9827" s="359"/>
      <c r="AG9827" s="359"/>
      <c r="AH9827" s="359"/>
    </row>
    <row r="9828" spans="28:34" x14ac:dyDescent="0.2">
      <c r="AB9828" s="359"/>
      <c r="AC9828" s="359"/>
      <c r="AD9828" s="359"/>
      <c r="AE9828" s="359"/>
      <c r="AF9828" s="359"/>
      <c r="AG9828" s="359"/>
      <c r="AH9828" s="359"/>
    </row>
    <row r="9829" spans="28:34" x14ac:dyDescent="0.2">
      <c r="AB9829" s="359"/>
      <c r="AC9829" s="359"/>
      <c r="AD9829" s="359"/>
      <c r="AE9829" s="359"/>
      <c r="AF9829" s="359"/>
      <c r="AG9829" s="359"/>
      <c r="AH9829" s="359"/>
    </row>
    <row r="9830" spans="28:34" x14ac:dyDescent="0.2">
      <c r="AB9830" s="359"/>
      <c r="AC9830" s="359"/>
      <c r="AD9830" s="359"/>
      <c r="AE9830" s="359"/>
      <c r="AF9830" s="359"/>
      <c r="AG9830" s="359"/>
      <c r="AH9830" s="359"/>
    </row>
    <row r="9831" spans="28:34" x14ac:dyDescent="0.2">
      <c r="AB9831" s="359"/>
      <c r="AC9831" s="359"/>
      <c r="AD9831" s="359"/>
      <c r="AE9831" s="359"/>
      <c r="AF9831" s="359"/>
      <c r="AG9831" s="359"/>
      <c r="AH9831" s="359"/>
    </row>
    <row r="9832" spans="28:34" x14ac:dyDescent="0.2">
      <c r="AB9832" s="359"/>
      <c r="AC9832" s="359"/>
      <c r="AD9832" s="359"/>
      <c r="AE9832" s="359"/>
      <c r="AF9832" s="359"/>
      <c r="AG9832" s="359"/>
      <c r="AH9832" s="359"/>
    </row>
    <row r="9833" spans="28:34" x14ac:dyDescent="0.2">
      <c r="AB9833" s="359"/>
      <c r="AC9833" s="359"/>
      <c r="AD9833" s="359"/>
      <c r="AE9833" s="359"/>
      <c r="AF9833" s="359"/>
      <c r="AG9833" s="359"/>
      <c r="AH9833" s="359"/>
    </row>
    <row r="9834" spans="28:34" x14ac:dyDescent="0.2">
      <c r="AB9834" s="359"/>
      <c r="AC9834" s="359"/>
      <c r="AD9834" s="359"/>
      <c r="AE9834" s="359"/>
      <c r="AF9834" s="359"/>
      <c r="AG9834" s="359"/>
      <c r="AH9834" s="359"/>
    </row>
    <row r="9835" spans="28:34" x14ac:dyDescent="0.2">
      <c r="AB9835" s="359"/>
      <c r="AC9835" s="359"/>
      <c r="AD9835" s="359"/>
      <c r="AE9835" s="359"/>
      <c r="AF9835" s="359"/>
      <c r="AG9835" s="359"/>
      <c r="AH9835" s="359"/>
    </row>
    <row r="9836" spans="28:34" x14ac:dyDescent="0.2">
      <c r="AB9836" s="359"/>
      <c r="AC9836" s="359"/>
      <c r="AD9836" s="359"/>
      <c r="AE9836" s="359"/>
      <c r="AF9836" s="359"/>
      <c r="AG9836" s="359"/>
      <c r="AH9836" s="359"/>
    </row>
    <row r="9837" spans="28:34" x14ac:dyDescent="0.2">
      <c r="AB9837" s="359"/>
      <c r="AC9837" s="359"/>
      <c r="AD9837" s="359"/>
      <c r="AE9837" s="359"/>
      <c r="AF9837" s="359"/>
      <c r="AG9837" s="359"/>
      <c r="AH9837" s="359"/>
    </row>
    <row r="9838" spans="28:34" x14ac:dyDescent="0.2">
      <c r="AB9838" s="359"/>
      <c r="AC9838" s="359"/>
      <c r="AD9838" s="359"/>
      <c r="AE9838" s="359"/>
      <c r="AF9838" s="359"/>
      <c r="AG9838" s="359"/>
      <c r="AH9838" s="359"/>
    </row>
    <row r="9839" spans="28:34" x14ac:dyDescent="0.2">
      <c r="AB9839" s="359"/>
      <c r="AC9839" s="359"/>
      <c r="AD9839" s="359"/>
      <c r="AE9839" s="359"/>
      <c r="AF9839" s="359"/>
      <c r="AG9839" s="359"/>
      <c r="AH9839" s="359"/>
    </row>
    <row r="9840" spans="28:34" x14ac:dyDescent="0.2">
      <c r="AB9840" s="359"/>
      <c r="AC9840" s="359"/>
      <c r="AD9840" s="359"/>
      <c r="AE9840" s="359"/>
      <c r="AF9840" s="359"/>
      <c r="AG9840" s="359"/>
      <c r="AH9840" s="359"/>
    </row>
    <row r="9841" spans="28:34" x14ac:dyDescent="0.2">
      <c r="AB9841" s="359"/>
      <c r="AC9841" s="359"/>
      <c r="AD9841" s="359"/>
      <c r="AE9841" s="359"/>
      <c r="AF9841" s="359"/>
      <c r="AG9841" s="359"/>
      <c r="AH9841" s="359"/>
    </row>
    <row r="9842" spans="28:34" x14ac:dyDescent="0.2">
      <c r="AB9842" s="359"/>
      <c r="AC9842" s="359"/>
      <c r="AD9842" s="359"/>
      <c r="AE9842" s="359"/>
      <c r="AF9842" s="359"/>
      <c r="AG9842" s="359"/>
      <c r="AH9842" s="359"/>
    </row>
    <row r="9843" spans="28:34" x14ac:dyDescent="0.2">
      <c r="AB9843" s="359"/>
      <c r="AC9843" s="359"/>
      <c r="AD9843" s="359"/>
      <c r="AE9843" s="359"/>
      <c r="AF9843" s="359"/>
      <c r="AG9843" s="359"/>
      <c r="AH9843" s="359"/>
    </row>
    <row r="9844" spans="28:34" x14ac:dyDescent="0.2">
      <c r="AB9844" s="359"/>
      <c r="AC9844" s="359"/>
      <c r="AD9844" s="359"/>
      <c r="AE9844" s="359"/>
      <c r="AF9844" s="359"/>
      <c r="AG9844" s="359"/>
      <c r="AH9844" s="359"/>
    </row>
    <row r="9845" spans="28:34" x14ac:dyDescent="0.2">
      <c r="AB9845" s="359"/>
      <c r="AC9845" s="359"/>
      <c r="AD9845" s="359"/>
      <c r="AE9845" s="359"/>
      <c r="AF9845" s="359"/>
      <c r="AG9845" s="359"/>
      <c r="AH9845" s="359"/>
    </row>
    <row r="9846" spans="28:34" x14ac:dyDescent="0.2">
      <c r="AB9846" s="359"/>
      <c r="AC9846" s="359"/>
      <c r="AD9846" s="359"/>
      <c r="AE9846" s="359"/>
      <c r="AF9846" s="359"/>
      <c r="AG9846" s="359"/>
      <c r="AH9846" s="359"/>
    </row>
    <row r="9847" spans="28:34" x14ac:dyDescent="0.2">
      <c r="AB9847" s="359"/>
      <c r="AC9847" s="359"/>
      <c r="AD9847" s="359"/>
      <c r="AE9847" s="359"/>
      <c r="AF9847" s="359"/>
      <c r="AG9847" s="359"/>
      <c r="AH9847" s="359"/>
    </row>
    <row r="9848" spans="28:34" x14ac:dyDescent="0.2">
      <c r="AB9848" s="359"/>
      <c r="AC9848" s="359"/>
      <c r="AD9848" s="359"/>
      <c r="AE9848" s="359"/>
      <c r="AF9848" s="359"/>
      <c r="AG9848" s="359"/>
      <c r="AH9848" s="359"/>
    </row>
    <row r="9849" spans="28:34" x14ac:dyDescent="0.2">
      <c r="AB9849" s="359"/>
      <c r="AC9849" s="359"/>
      <c r="AD9849" s="359"/>
      <c r="AE9849" s="359"/>
      <c r="AF9849" s="359"/>
      <c r="AG9849" s="359"/>
      <c r="AH9849" s="359"/>
    </row>
    <row r="9850" spans="28:34" x14ac:dyDescent="0.2">
      <c r="AB9850" s="359"/>
      <c r="AC9850" s="359"/>
      <c r="AD9850" s="359"/>
      <c r="AE9850" s="359"/>
      <c r="AF9850" s="359"/>
      <c r="AG9850" s="359"/>
      <c r="AH9850" s="359"/>
    </row>
    <row r="9851" spans="28:34" x14ac:dyDescent="0.2">
      <c r="AB9851" s="359"/>
      <c r="AC9851" s="359"/>
      <c r="AD9851" s="359"/>
      <c r="AE9851" s="359"/>
      <c r="AF9851" s="359"/>
      <c r="AG9851" s="359"/>
      <c r="AH9851" s="359"/>
    </row>
    <row r="9852" spans="28:34" x14ac:dyDescent="0.2">
      <c r="AB9852" s="359"/>
      <c r="AC9852" s="359"/>
      <c r="AD9852" s="359"/>
      <c r="AE9852" s="359"/>
      <c r="AF9852" s="359"/>
      <c r="AG9852" s="359"/>
      <c r="AH9852" s="359"/>
    </row>
    <row r="9853" spans="28:34" x14ac:dyDescent="0.2">
      <c r="AB9853" s="359"/>
      <c r="AC9853" s="359"/>
      <c r="AD9853" s="359"/>
      <c r="AE9853" s="359"/>
      <c r="AF9853" s="359"/>
      <c r="AG9853" s="359"/>
      <c r="AH9853" s="359"/>
    </row>
    <row r="9854" spans="28:34" x14ac:dyDescent="0.2">
      <c r="AB9854" s="359"/>
      <c r="AC9854" s="359"/>
      <c r="AD9854" s="359"/>
      <c r="AE9854" s="359"/>
      <c r="AF9854" s="359"/>
      <c r="AG9854" s="359"/>
      <c r="AH9854" s="359"/>
    </row>
    <row r="9855" spans="28:34" x14ac:dyDescent="0.2">
      <c r="AB9855" s="359"/>
      <c r="AC9855" s="359"/>
      <c r="AD9855" s="359"/>
      <c r="AE9855" s="359"/>
      <c r="AF9855" s="359"/>
      <c r="AG9855" s="359"/>
      <c r="AH9855" s="359"/>
    </row>
    <row r="9856" spans="28:34" x14ac:dyDescent="0.2">
      <c r="AB9856" s="359"/>
      <c r="AC9856" s="359"/>
      <c r="AD9856" s="359"/>
      <c r="AE9856" s="359"/>
      <c r="AF9856" s="359"/>
      <c r="AG9856" s="359"/>
      <c r="AH9856" s="359"/>
    </row>
    <row r="9857" spans="28:34" x14ac:dyDescent="0.2">
      <c r="AB9857" s="359"/>
      <c r="AC9857" s="359"/>
      <c r="AD9857" s="359"/>
      <c r="AE9857" s="359"/>
      <c r="AF9857" s="359"/>
      <c r="AG9857" s="359"/>
      <c r="AH9857" s="359"/>
    </row>
    <row r="9858" spans="28:34" x14ac:dyDescent="0.2">
      <c r="AB9858" s="359"/>
      <c r="AC9858" s="359"/>
      <c r="AD9858" s="359"/>
      <c r="AE9858" s="359"/>
      <c r="AF9858" s="359"/>
      <c r="AG9858" s="359"/>
      <c r="AH9858" s="359"/>
    </row>
    <row r="9859" spans="28:34" x14ac:dyDescent="0.2">
      <c r="AB9859" s="359"/>
      <c r="AC9859" s="359"/>
      <c r="AD9859" s="359"/>
      <c r="AE9859" s="359"/>
      <c r="AF9859" s="359"/>
      <c r="AG9859" s="359"/>
      <c r="AH9859" s="359"/>
    </row>
    <row r="9860" spans="28:34" x14ac:dyDescent="0.2">
      <c r="AB9860" s="359"/>
      <c r="AC9860" s="359"/>
      <c r="AD9860" s="359"/>
      <c r="AE9860" s="359"/>
      <c r="AF9860" s="359"/>
      <c r="AG9860" s="359"/>
      <c r="AH9860" s="359"/>
    </row>
    <row r="9861" spans="28:34" x14ac:dyDescent="0.2">
      <c r="AB9861" s="359"/>
      <c r="AC9861" s="359"/>
      <c r="AD9861" s="359"/>
      <c r="AE9861" s="359"/>
      <c r="AF9861" s="359"/>
      <c r="AG9861" s="359"/>
      <c r="AH9861" s="359"/>
    </row>
    <row r="9862" spans="28:34" x14ac:dyDescent="0.2">
      <c r="AB9862" s="359"/>
      <c r="AC9862" s="359"/>
      <c r="AD9862" s="359"/>
      <c r="AE9862" s="359"/>
      <c r="AF9862" s="359"/>
      <c r="AG9862" s="359"/>
      <c r="AH9862" s="359"/>
    </row>
    <row r="9863" spans="28:34" x14ac:dyDescent="0.2">
      <c r="AB9863" s="359"/>
      <c r="AC9863" s="359"/>
      <c r="AD9863" s="359"/>
      <c r="AE9863" s="359"/>
      <c r="AF9863" s="359"/>
      <c r="AG9863" s="359"/>
      <c r="AH9863" s="359"/>
    </row>
    <row r="9864" spans="28:34" x14ac:dyDescent="0.2">
      <c r="AB9864" s="359"/>
      <c r="AC9864" s="359"/>
      <c r="AD9864" s="359"/>
      <c r="AE9864" s="359"/>
      <c r="AF9864" s="359"/>
      <c r="AG9864" s="359"/>
      <c r="AH9864" s="359"/>
    </row>
    <row r="9865" spans="28:34" x14ac:dyDescent="0.2">
      <c r="AB9865" s="359"/>
      <c r="AC9865" s="359"/>
      <c r="AD9865" s="359"/>
      <c r="AE9865" s="359"/>
      <c r="AF9865" s="359"/>
      <c r="AG9865" s="359"/>
      <c r="AH9865" s="359"/>
    </row>
    <row r="9866" spans="28:34" x14ac:dyDescent="0.2">
      <c r="AB9866" s="359"/>
      <c r="AC9866" s="359"/>
      <c r="AD9866" s="359"/>
      <c r="AE9866" s="359"/>
      <c r="AF9866" s="359"/>
      <c r="AG9866" s="359"/>
      <c r="AH9866" s="359"/>
    </row>
    <row r="9867" spans="28:34" x14ac:dyDescent="0.2">
      <c r="AB9867" s="359"/>
      <c r="AC9867" s="359"/>
      <c r="AD9867" s="359"/>
      <c r="AE9867" s="359"/>
      <c r="AF9867" s="359"/>
      <c r="AG9867" s="359"/>
      <c r="AH9867" s="359"/>
    </row>
    <row r="9868" spans="28:34" x14ac:dyDescent="0.2">
      <c r="AB9868" s="359"/>
      <c r="AC9868" s="359"/>
      <c r="AD9868" s="359"/>
      <c r="AE9868" s="359"/>
      <c r="AF9868" s="359"/>
      <c r="AG9868" s="359"/>
      <c r="AH9868" s="359"/>
    </row>
    <row r="9869" spans="28:34" x14ac:dyDescent="0.2">
      <c r="AB9869" s="359"/>
      <c r="AC9869" s="359"/>
      <c r="AD9869" s="359"/>
      <c r="AE9869" s="359"/>
      <c r="AF9869" s="359"/>
      <c r="AG9869" s="359"/>
      <c r="AH9869" s="359"/>
    </row>
    <row r="9870" spans="28:34" x14ac:dyDescent="0.2">
      <c r="AB9870" s="359"/>
      <c r="AC9870" s="359"/>
      <c r="AD9870" s="359"/>
      <c r="AE9870" s="359"/>
      <c r="AF9870" s="359"/>
      <c r="AG9870" s="359"/>
      <c r="AH9870" s="359"/>
    </row>
    <row r="9871" spans="28:34" x14ac:dyDescent="0.2">
      <c r="AB9871" s="359"/>
      <c r="AC9871" s="359"/>
      <c r="AD9871" s="359"/>
      <c r="AE9871" s="359"/>
      <c r="AF9871" s="359"/>
      <c r="AG9871" s="359"/>
      <c r="AH9871" s="359"/>
    </row>
    <row r="9872" spans="28:34" x14ac:dyDescent="0.2">
      <c r="AB9872" s="359"/>
      <c r="AC9872" s="359"/>
      <c r="AD9872" s="359"/>
      <c r="AE9872" s="359"/>
      <c r="AF9872" s="359"/>
      <c r="AG9872" s="359"/>
      <c r="AH9872" s="359"/>
    </row>
    <row r="9873" spans="28:34" x14ac:dyDescent="0.2">
      <c r="AB9873" s="359"/>
      <c r="AC9873" s="359"/>
      <c r="AD9873" s="359"/>
      <c r="AE9873" s="359"/>
      <c r="AF9873" s="359"/>
      <c r="AG9873" s="359"/>
      <c r="AH9873" s="359"/>
    </row>
    <row r="9874" spans="28:34" x14ac:dyDescent="0.2">
      <c r="AB9874" s="359"/>
      <c r="AC9874" s="359"/>
      <c r="AD9874" s="359"/>
      <c r="AE9874" s="359"/>
      <c r="AF9874" s="359"/>
      <c r="AG9874" s="359"/>
      <c r="AH9874" s="359"/>
    </row>
    <row r="9875" spans="28:34" x14ac:dyDescent="0.2">
      <c r="AB9875" s="359"/>
      <c r="AC9875" s="359"/>
      <c r="AD9875" s="359"/>
      <c r="AE9875" s="359"/>
      <c r="AF9875" s="359"/>
      <c r="AG9875" s="359"/>
      <c r="AH9875" s="359"/>
    </row>
    <row r="9876" spans="28:34" x14ac:dyDescent="0.2">
      <c r="AB9876" s="359"/>
      <c r="AC9876" s="359"/>
      <c r="AD9876" s="359"/>
      <c r="AE9876" s="359"/>
      <c r="AF9876" s="359"/>
      <c r="AG9876" s="359"/>
      <c r="AH9876" s="359"/>
    </row>
    <row r="9877" spans="28:34" x14ac:dyDescent="0.2">
      <c r="AB9877" s="359"/>
      <c r="AC9877" s="359"/>
      <c r="AD9877" s="359"/>
      <c r="AE9877" s="359"/>
      <c r="AF9877" s="359"/>
      <c r="AG9877" s="359"/>
      <c r="AH9877" s="359"/>
    </row>
    <row r="9878" spans="28:34" x14ac:dyDescent="0.2">
      <c r="AB9878" s="359"/>
      <c r="AC9878" s="359"/>
      <c r="AD9878" s="359"/>
      <c r="AE9878" s="359"/>
      <c r="AF9878" s="359"/>
      <c r="AG9878" s="359"/>
      <c r="AH9878" s="359"/>
    </row>
    <row r="9879" spans="28:34" x14ac:dyDescent="0.2">
      <c r="AB9879" s="359"/>
      <c r="AC9879" s="359"/>
      <c r="AD9879" s="359"/>
      <c r="AE9879" s="359"/>
      <c r="AF9879" s="359"/>
      <c r="AG9879" s="359"/>
      <c r="AH9879" s="359"/>
    </row>
    <row r="9880" spans="28:34" x14ac:dyDescent="0.2">
      <c r="AB9880" s="359"/>
      <c r="AC9880" s="359"/>
      <c r="AD9880" s="359"/>
      <c r="AE9880" s="359"/>
      <c r="AF9880" s="359"/>
      <c r="AG9880" s="359"/>
      <c r="AH9880" s="359"/>
    </row>
    <row r="9881" spans="28:34" x14ac:dyDescent="0.2">
      <c r="AB9881" s="359"/>
      <c r="AC9881" s="359"/>
      <c r="AD9881" s="359"/>
      <c r="AE9881" s="359"/>
      <c r="AF9881" s="359"/>
      <c r="AG9881" s="359"/>
      <c r="AH9881" s="359"/>
    </row>
    <row r="9882" spans="28:34" x14ac:dyDescent="0.2">
      <c r="AB9882" s="359"/>
      <c r="AC9882" s="359"/>
      <c r="AD9882" s="359"/>
      <c r="AE9882" s="359"/>
      <c r="AF9882" s="359"/>
      <c r="AG9882" s="359"/>
      <c r="AH9882" s="359"/>
    </row>
    <row r="9883" spans="28:34" x14ac:dyDescent="0.2">
      <c r="AB9883" s="359"/>
      <c r="AC9883" s="359"/>
      <c r="AD9883" s="359"/>
      <c r="AE9883" s="359"/>
      <c r="AF9883" s="359"/>
      <c r="AG9883" s="359"/>
      <c r="AH9883" s="359"/>
    </row>
    <row r="9884" spans="28:34" x14ac:dyDescent="0.2">
      <c r="AB9884" s="359"/>
      <c r="AC9884" s="359"/>
      <c r="AD9884" s="359"/>
      <c r="AE9884" s="359"/>
      <c r="AF9884" s="359"/>
      <c r="AG9884" s="359"/>
      <c r="AH9884" s="359"/>
    </row>
    <row r="9885" spans="28:34" x14ac:dyDescent="0.2">
      <c r="AB9885" s="359"/>
      <c r="AC9885" s="359"/>
      <c r="AD9885" s="359"/>
      <c r="AE9885" s="359"/>
      <c r="AF9885" s="359"/>
      <c r="AG9885" s="359"/>
      <c r="AH9885" s="359"/>
    </row>
    <row r="9886" spans="28:34" x14ac:dyDescent="0.2">
      <c r="AB9886" s="359"/>
      <c r="AC9886" s="359"/>
      <c r="AD9886" s="359"/>
      <c r="AE9886" s="359"/>
      <c r="AF9886" s="359"/>
      <c r="AG9886" s="359"/>
      <c r="AH9886" s="359"/>
    </row>
    <row r="9887" spans="28:34" x14ac:dyDescent="0.2">
      <c r="AB9887" s="359"/>
      <c r="AC9887" s="359"/>
      <c r="AD9887" s="359"/>
      <c r="AE9887" s="359"/>
      <c r="AF9887" s="359"/>
      <c r="AG9887" s="359"/>
      <c r="AH9887" s="359"/>
    </row>
    <row r="9888" spans="28:34" x14ac:dyDescent="0.2">
      <c r="AB9888" s="359"/>
      <c r="AC9888" s="359"/>
      <c r="AD9888" s="359"/>
      <c r="AE9888" s="359"/>
      <c r="AF9888" s="359"/>
      <c r="AG9888" s="359"/>
      <c r="AH9888" s="359"/>
    </row>
    <row r="9889" spans="28:34" x14ac:dyDescent="0.2">
      <c r="AB9889" s="359"/>
      <c r="AC9889" s="359"/>
      <c r="AD9889" s="359"/>
      <c r="AE9889" s="359"/>
      <c r="AF9889" s="359"/>
      <c r="AG9889" s="359"/>
      <c r="AH9889" s="359"/>
    </row>
    <row r="9890" spans="28:34" x14ac:dyDescent="0.2">
      <c r="AB9890" s="359"/>
      <c r="AC9890" s="359"/>
      <c r="AD9890" s="359"/>
      <c r="AE9890" s="359"/>
      <c r="AF9890" s="359"/>
      <c r="AG9890" s="359"/>
      <c r="AH9890" s="359"/>
    </row>
    <row r="9891" spans="28:34" x14ac:dyDescent="0.2">
      <c r="AB9891" s="359"/>
      <c r="AC9891" s="359"/>
      <c r="AD9891" s="359"/>
      <c r="AE9891" s="359"/>
      <c r="AF9891" s="359"/>
      <c r="AG9891" s="359"/>
      <c r="AH9891" s="359"/>
    </row>
    <row r="9892" spans="28:34" x14ac:dyDescent="0.2">
      <c r="AB9892" s="359"/>
      <c r="AC9892" s="359"/>
      <c r="AD9892" s="359"/>
      <c r="AE9892" s="359"/>
      <c r="AF9892" s="359"/>
      <c r="AG9892" s="359"/>
      <c r="AH9892" s="359"/>
    </row>
    <row r="9893" spans="28:34" x14ac:dyDescent="0.2">
      <c r="AB9893" s="359"/>
      <c r="AC9893" s="359"/>
      <c r="AD9893" s="359"/>
      <c r="AE9893" s="359"/>
      <c r="AF9893" s="359"/>
      <c r="AG9893" s="359"/>
      <c r="AH9893" s="359"/>
    </row>
    <row r="9894" spans="28:34" x14ac:dyDescent="0.2">
      <c r="AB9894" s="359"/>
      <c r="AC9894" s="359"/>
      <c r="AD9894" s="359"/>
      <c r="AE9894" s="359"/>
      <c r="AF9894" s="359"/>
      <c r="AG9894" s="359"/>
      <c r="AH9894" s="359"/>
    </row>
    <row r="9895" spans="28:34" x14ac:dyDescent="0.2">
      <c r="AB9895" s="359"/>
      <c r="AC9895" s="359"/>
      <c r="AD9895" s="359"/>
      <c r="AE9895" s="359"/>
      <c r="AF9895" s="359"/>
      <c r="AG9895" s="359"/>
      <c r="AH9895" s="359"/>
    </row>
    <row r="9896" spans="28:34" x14ac:dyDescent="0.2">
      <c r="AB9896" s="359"/>
      <c r="AC9896" s="359"/>
      <c r="AD9896" s="359"/>
      <c r="AE9896" s="359"/>
      <c r="AF9896" s="359"/>
      <c r="AG9896" s="359"/>
      <c r="AH9896" s="359"/>
    </row>
    <row r="9897" spans="28:34" x14ac:dyDescent="0.2">
      <c r="AB9897" s="359"/>
      <c r="AC9897" s="359"/>
      <c r="AD9897" s="359"/>
      <c r="AE9897" s="359"/>
      <c r="AF9897" s="359"/>
      <c r="AG9897" s="359"/>
      <c r="AH9897" s="359"/>
    </row>
    <row r="9898" spans="28:34" x14ac:dyDescent="0.2">
      <c r="AB9898" s="359"/>
      <c r="AC9898" s="359"/>
      <c r="AD9898" s="359"/>
      <c r="AE9898" s="359"/>
      <c r="AF9898" s="359"/>
      <c r="AG9898" s="359"/>
      <c r="AH9898" s="359"/>
    </row>
    <row r="9899" spans="28:34" x14ac:dyDescent="0.2">
      <c r="AB9899" s="359"/>
      <c r="AC9899" s="359"/>
      <c r="AD9899" s="359"/>
      <c r="AE9899" s="359"/>
      <c r="AF9899" s="359"/>
      <c r="AG9899" s="359"/>
      <c r="AH9899" s="359"/>
    </row>
    <row r="9900" spans="28:34" x14ac:dyDescent="0.2">
      <c r="AB9900" s="359"/>
      <c r="AC9900" s="359"/>
      <c r="AD9900" s="359"/>
      <c r="AE9900" s="359"/>
      <c r="AF9900" s="359"/>
      <c r="AG9900" s="359"/>
      <c r="AH9900" s="359"/>
    </row>
    <row r="9901" spans="28:34" x14ac:dyDescent="0.2">
      <c r="AB9901" s="359"/>
      <c r="AC9901" s="359"/>
      <c r="AD9901" s="359"/>
      <c r="AE9901" s="359"/>
      <c r="AF9901" s="359"/>
      <c r="AG9901" s="359"/>
      <c r="AH9901" s="359"/>
    </row>
    <row r="9902" spans="28:34" x14ac:dyDescent="0.2">
      <c r="AB9902" s="359"/>
      <c r="AC9902" s="359"/>
      <c r="AD9902" s="359"/>
      <c r="AE9902" s="359"/>
      <c r="AF9902" s="359"/>
      <c r="AG9902" s="359"/>
      <c r="AH9902" s="359"/>
    </row>
    <row r="9903" spans="28:34" x14ac:dyDescent="0.2">
      <c r="AB9903" s="359"/>
      <c r="AC9903" s="359"/>
      <c r="AD9903" s="359"/>
      <c r="AE9903" s="359"/>
      <c r="AF9903" s="359"/>
      <c r="AG9903" s="359"/>
      <c r="AH9903" s="359"/>
    </row>
    <row r="9904" spans="28:34" x14ac:dyDescent="0.2">
      <c r="AB9904" s="359"/>
      <c r="AC9904" s="359"/>
      <c r="AD9904" s="359"/>
      <c r="AE9904" s="359"/>
      <c r="AF9904" s="359"/>
      <c r="AG9904" s="359"/>
      <c r="AH9904" s="359"/>
    </row>
    <row r="9905" spans="28:34" x14ac:dyDescent="0.2">
      <c r="AB9905" s="359"/>
      <c r="AC9905" s="359"/>
      <c r="AD9905" s="359"/>
      <c r="AE9905" s="359"/>
      <c r="AF9905" s="359"/>
      <c r="AG9905" s="359"/>
      <c r="AH9905" s="359"/>
    </row>
    <row r="9906" spans="28:34" x14ac:dyDescent="0.2">
      <c r="AB9906" s="359"/>
      <c r="AC9906" s="359"/>
      <c r="AD9906" s="359"/>
      <c r="AE9906" s="359"/>
      <c r="AF9906" s="359"/>
      <c r="AG9906" s="359"/>
      <c r="AH9906" s="359"/>
    </row>
    <row r="9907" spans="28:34" x14ac:dyDescent="0.2">
      <c r="AB9907" s="359"/>
      <c r="AC9907" s="359"/>
      <c r="AD9907" s="359"/>
      <c r="AE9907" s="359"/>
      <c r="AF9907" s="359"/>
      <c r="AG9907" s="359"/>
      <c r="AH9907" s="359"/>
    </row>
    <row r="9908" spans="28:34" x14ac:dyDescent="0.2">
      <c r="AB9908" s="359"/>
      <c r="AC9908" s="359"/>
      <c r="AD9908" s="359"/>
      <c r="AE9908" s="359"/>
      <c r="AF9908" s="359"/>
      <c r="AG9908" s="359"/>
      <c r="AH9908" s="359"/>
    </row>
    <row r="9909" spans="28:34" x14ac:dyDescent="0.2">
      <c r="AB9909" s="359"/>
      <c r="AC9909" s="359"/>
      <c r="AD9909" s="359"/>
      <c r="AE9909" s="359"/>
      <c r="AF9909" s="359"/>
      <c r="AG9909" s="359"/>
      <c r="AH9909" s="359"/>
    </row>
    <row r="9910" spans="28:34" x14ac:dyDescent="0.2">
      <c r="AB9910" s="359"/>
      <c r="AC9910" s="359"/>
      <c r="AD9910" s="359"/>
      <c r="AE9910" s="359"/>
      <c r="AF9910" s="359"/>
      <c r="AG9910" s="359"/>
      <c r="AH9910" s="359"/>
    </row>
    <row r="9911" spans="28:34" x14ac:dyDescent="0.2">
      <c r="AB9911" s="359"/>
      <c r="AC9911" s="359"/>
      <c r="AD9911" s="359"/>
      <c r="AE9911" s="359"/>
      <c r="AF9911" s="359"/>
      <c r="AG9911" s="359"/>
      <c r="AH9911" s="359"/>
    </row>
    <row r="9912" spans="28:34" x14ac:dyDescent="0.2">
      <c r="AB9912" s="359"/>
      <c r="AC9912" s="359"/>
      <c r="AD9912" s="359"/>
      <c r="AE9912" s="359"/>
      <c r="AF9912" s="359"/>
      <c r="AG9912" s="359"/>
      <c r="AH9912" s="359"/>
    </row>
    <row r="9913" spans="28:34" x14ac:dyDescent="0.2">
      <c r="AB9913" s="359"/>
      <c r="AC9913" s="359"/>
      <c r="AD9913" s="359"/>
      <c r="AE9913" s="359"/>
      <c r="AF9913" s="359"/>
      <c r="AG9913" s="359"/>
      <c r="AH9913" s="359"/>
    </row>
    <row r="9914" spans="28:34" x14ac:dyDescent="0.2">
      <c r="AB9914" s="359"/>
      <c r="AC9914" s="359"/>
      <c r="AD9914" s="359"/>
      <c r="AE9914" s="359"/>
      <c r="AF9914" s="359"/>
      <c r="AG9914" s="359"/>
      <c r="AH9914" s="359"/>
    </row>
    <row r="9915" spans="28:34" x14ac:dyDescent="0.2">
      <c r="AB9915" s="359"/>
      <c r="AC9915" s="359"/>
      <c r="AD9915" s="359"/>
      <c r="AE9915" s="359"/>
      <c r="AF9915" s="359"/>
      <c r="AG9915" s="359"/>
      <c r="AH9915" s="359"/>
    </row>
    <row r="9916" spans="28:34" x14ac:dyDescent="0.2">
      <c r="AB9916" s="359"/>
      <c r="AC9916" s="359"/>
      <c r="AD9916" s="359"/>
      <c r="AE9916" s="359"/>
      <c r="AF9916" s="359"/>
      <c r="AG9916" s="359"/>
      <c r="AH9916" s="359"/>
    </row>
    <row r="9917" spans="28:34" x14ac:dyDescent="0.2">
      <c r="AB9917" s="359"/>
      <c r="AC9917" s="359"/>
      <c r="AD9917" s="359"/>
      <c r="AE9917" s="359"/>
      <c r="AF9917" s="359"/>
      <c r="AG9917" s="359"/>
      <c r="AH9917" s="359"/>
    </row>
    <row r="9918" spans="28:34" x14ac:dyDescent="0.2">
      <c r="AB9918" s="359"/>
      <c r="AC9918" s="359"/>
      <c r="AD9918" s="359"/>
      <c r="AE9918" s="359"/>
      <c r="AF9918" s="359"/>
      <c r="AG9918" s="359"/>
      <c r="AH9918" s="359"/>
    </row>
    <row r="9919" spans="28:34" x14ac:dyDescent="0.2">
      <c r="AB9919" s="359"/>
      <c r="AC9919" s="359"/>
      <c r="AD9919" s="359"/>
      <c r="AE9919" s="359"/>
      <c r="AF9919" s="359"/>
      <c r="AG9919" s="359"/>
      <c r="AH9919" s="359"/>
    </row>
    <row r="9920" spans="28:34" x14ac:dyDescent="0.2">
      <c r="AB9920" s="359"/>
      <c r="AC9920" s="359"/>
      <c r="AD9920" s="359"/>
      <c r="AE9920" s="359"/>
      <c r="AF9920" s="359"/>
      <c r="AG9920" s="359"/>
      <c r="AH9920" s="359"/>
    </row>
    <row r="9921" spans="28:34" x14ac:dyDescent="0.2">
      <c r="AB9921" s="359"/>
      <c r="AC9921" s="359"/>
      <c r="AD9921" s="359"/>
      <c r="AE9921" s="359"/>
      <c r="AF9921" s="359"/>
      <c r="AG9921" s="359"/>
      <c r="AH9921" s="359"/>
    </row>
    <row r="9922" spans="28:34" x14ac:dyDescent="0.2">
      <c r="AB9922" s="359"/>
      <c r="AC9922" s="359"/>
      <c r="AD9922" s="359"/>
      <c r="AE9922" s="359"/>
      <c r="AF9922" s="359"/>
      <c r="AG9922" s="359"/>
      <c r="AH9922" s="359"/>
    </row>
    <row r="9923" spans="28:34" x14ac:dyDescent="0.2">
      <c r="AB9923" s="359"/>
      <c r="AC9923" s="359"/>
      <c r="AD9923" s="359"/>
      <c r="AE9923" s="359"/>
      <c r="AF9923" s="359"/>
      <c r="AG9923" s="359"/>
      <c r="AH9923" s="359"/>
    </row>
    <row r="9924" spans="28:34" x14ac:dyDescent="0.2">
      <c r="AB9924" s="359"/>
      <c r="AC9924" s="359"/>
      <c r="AD9924" s="359"/>
      <c r="AE9924" s="359"/>
      <c r="AF9924" s="359"/>
      <c r="AG9924" s="359"/>
      <c r="AH9924" s="359"/>
    </row>
    <row r="9925" spans="28:34" x14ac:dyDescent="0.2">
      <c r="AB9925" s="359"/>
      <c r="AC9925" s="359"/>
      <c r="AD9925" s="359"/>
      <c r="AE9925" s="359"/>
      <c r="AF9925" s="359"/>
      <c r="AG9925" s="359"/>
      <c r="AH9925" s="359"/>
    </row>
    <row r="9926" spans="28:34" x14ac:dyDescent="0.2">
      <c r="AB9926" s="359"/>
      <c r="AC9926" s="359"/>
      <c r="AD9926" s="359"/>
      <c r="AE9926" s="359"/>
      <c r="AF9926" s="359"/>
      <c r="AG9926" s="359"/>
      <c r="AH9926" s="359"/>
    </row>
    <row r="9927" spans="28:34" x14ac:dyDescent="0.2">
      <c r="AB9927" s="359"/>
      <c r="AC9927" s="359"/>
      <c r="AD9927" s="359"/>
      <c r="AE9927" s="359"/>
      <c r="AF9927" s="359"/>
      <c r="AG9927" s="359"/>
      <c r="AH9927" s="359"/>
    </row>
    <row r="9928" spans="28:34" x14ac:dyDescent="0.2">
      <c r="AB9928" s="359"/>
      <c r="AC9928" s="359"/>
      <c r="AD9928" s="359"/>
      <c r="AE9928" s="359"/>
      <c r="AF9928" s="359"/>
      <c r="AG9928" s="359"/>
      <c r="AH9928" s="359"/>
    </row>
    <row r="9929" spans="28:34" x14ac:dyDescent="0.2">
      <c r="AB9929" s="359"/>
      <c r="AC9929" s="359"/>
      <c r="AD9929" s="359"/>
      <c r="AE9929" s="359"/>
      <c r="AF9929" s="359"/>
      <c r="AG9929" s="359"/>
      <c r="AH9929" s="359"/>
    </row>
    <row r="9930" spans="28:34" x14ac:dyDescent="0.2">
      <c r="AB9930" s="359"/>
      <c r="AC9930" s="359"/>
      <c r="AD9930" s="359"/>
      <c r="AE9930" s="359"/>
      <c r="AF9930" s="359"/>
      <c r="AG9930" s="359"/>
      <c r="AH9930" s="359"/>
    </row>
    <row r="9931" spans="28:34" x14ac:dyDescent="0.2">
      <c r="AB9931" s="359"/>
      <c r="AC9931" s="359"/>
      <c r="AD9931" s="359"/>
      <c r="AE9931" s="359"/>
      <c r="AF9931" s="359"/>
      <c r="AG9931" s="359"/>
      <c r="AH9931" s="359"/>
    </row>
    <row r="9932" spans="28:34" x14ac:dyDescent="0.2">
      <c r="AB9932" s="359"/>
      <c r="AC9932" s="359"/>
      <c r="AD9932" s="359"/>
      <c r="AE9932" s="359"/>
      <c r="AF9932" s="359"/>
      <c r="AG9932" s="359"/>
      <c r="AH9932" s="359"/>
    </row>
    <row r="9933" spans="28:34" x14ac:dyDescent="0.2">
      <c r="AB9933" s="359"/>
      <c r="AC9933" s="359"/>
      <c r="AD9933" s="359"/>
      <c r="AE9933" s="359"/>
      <c r="AF9933" s="359"/>
      <c r="AG9933" s="359"/>
      <c r="AH9933" s="359"/>
    </row>
    <row r="9934" spans="28:34" x14ac:dyDescent="0.2">
      <c r="AB9934" s="359"/>
      <c r="AC9934" s="359"/>
      <c r="AD9934" s="359"/>
      <c r="AE9934" s="359"/>
      <c r="AF9934" s="359"/>
      <c r="AG9934" s="359"/>
      <c r="AH9934" s="359"/>
    </row>
    <row r="9935" spans="28:34" x14ac:dyDescent="0.2">
      <c r="AB9935" s="359"/>
      <c r="AC9935" s="359"/>
      <c r="AD9935" s="359"/>
      <c r="AE9935" s="359"/>
      <c r="AF9935" s="359"/>
      <c r="AG9935" s="359"/>
      <c r="AH9935" s="359"/>
    </row>
    <row r="9936" spans="28:34" x14ac:dyDescent="0.2">
      <c r="AB9936" s="359"/>
      <c r="AC9936" s="359"/>
      <c r="AD9936" s="359"/>
      <c r="AE9936" s="359"/>
      <c r="AF9936" s="359"/>
      <c r="AG9936" s="359"/>
      <c r="AH9936" s="359"/>
    </row>
    <row r="9937" spans="28:34" x14ac:dyDescent="0.2">
      <c r="AB9937" s="359"/>
      <c r="AC9937" s="359"/>
      <c r="AD9937" s="359"/>
      <c r="AE9937" s="359"/>
      <c r="AF9937" s="359"/>
      <c r="AG9937" s="359"/>
      <c r="AH9937" s="359"/>
    </row>
    <row r="9938" spans="28:34" x14ac:dyDescent="0.2">
      <c r="AB9938" s="359"/>
      <c r="AC9938" s="359"/>
      <c r="AD9938" s="359"/>
      <c r="AE9938" s="359"/>
      <c r="AF9938" s="359"/>
      <c r="AG9938" s="359"/>
      <c r="AH9938" s="359"/>
    </row>
    <row r="9939" spans="28:34" x14ac:dyDescent="0.2">
      <c r="AB9939" s="359"/>
      <c r="AC9939" s="359"/>
      <c r="AD9939" s="359"/>
      <c r="AE9939" s="359"/>
      <c r="AF9939" s="359"/>
      <c r="AG9939" s="359"/>
      <c r="AH9939" s="359"/>
    </row>
    <row r="9940" spans="28:34" x14ac:dyDescent="0.2">
      <c r="AB9940" s="359"/>
      <c r="AC9940" s="359"/>
      <c r="AD9940" s="359"/>
      <c r="AE9940" s="359"/>
      <c r="AF9940" s="359"/>
      <c r="AG9940" s="359"/>
      <c r="AH9940" s="359"/>
    </row>
    <row r="9941" spans="28:34" x14ac:dyDescent="0.2">
      <c r="AB9941" s="359"/>
      <c r="AC9941" s="359"/>
      <c r="AD9941" s="359"/>
      <c r="AE9941" s="359"/>
      <c r="AF9941" s="359"/>
      <c r="AG9941" s="359"/>
      <c r="AH9941" s="359"/>
    </row>
    <row r="9942" spans="28:34" x14ac:dyDescent="0.2">
      <c r="AB9942" s="359"/>
      <c r="AC9942" s="359"/>
      <c r="AD9942" s="359"/>
      <c r="AE9942" s="359"/>
      <c r="AF9942" s="359"/>
      <c r="AG9942" s="359"/>
      <c r="AH9942" s="359"/>
    </row>
    <row r="9943" spans="28:34" x14ac:dyDescent="0.2">
      <c r="AB9943" s="359"/>
      <c r="AC9943" s="359"/>
      <c r="AD9943" s="359"/>
      <c r="AE9943" s="359"/>
      <c r="AF9943" s="359"/>
      <c r="AG9943" s="359"/>
      <c r="AH9943" s="359"/>
    </row>
    <row r="9944" spans="28:34" x14ac:dyDescent="0.2">
      <c r="AB9944" s="359"/>
      <c r="AC9944" s="359"/>
      <c r="AD9944" s="359"/>
      <c r="AE9944" s="359"/>
      <c r="AF9944" s="359"/>
      <c r="AG9944" s="359"/>
      <c r="AH9944" s="359"/>
    </row>
    <row r="9945" spans="28:34" x14ac:dyDescent="0.2">
      <c r="AB9945" s="359"/>
      <c r="AC9945" s="359"/>
      <c r="AD9945" s="359"/>
      <c r="AE9945" s="359"/>
      <c r="AF9945" s="359"/>
      <c r="AG9945" s="359"/>
      <c r="AH9945" s="359"/>
    </row>
    <row r="9946" spans="28:34" x14ac:dyDescent="0.2">
      <c r="AB9946" s="359"/>
      <c r="AC9946" s="359"/>
      <c r="AD9946" s="359"/>
      <c r="AE9946" s="359"/>
      <c r="AF9946" s="359"/>
      <c r="AG9946" s="359"/>
      <c r="AH9946" s="359"/>
    </row>
    <row r="9947" spans="28:34" x14ac:dyDescent="0.2">
      <c r="AB9947" s="359"/>
      <c r="AC9947" s="359"/>
      <c r="AD9947" s="359"/>
      <c r="AE9947" s="359"/>
      <c r="AF9947" s="359"/>
      <c r="AG9947" s="359"/>
      <c r="AH9947" s="359"/>
    </row>
    <row r="9948" spans="28:34" x14ac:dyDescent="0.2">
      <c r="AB9948" s="359"/>
      <c r="AC9948" s="359"/>
      <c r="AD9948" s="359"/>
      <c r="AE9948" s="359"/>
      <c r="AF9948" s="359"/>
      <c r="AG9948" s="359"/>
      <c r="AH9948" s="359"/>
    </row>
    <row r="9949" spans="28:34" x14ac:dyDescent="0.2">
      <c r="AB9949" s="359"/>
      <c r="AC9949" s="359"/>
      <c r="AD9949" s="359"/>
      <c r="AE9949" s="359"/>
      <c r="AF9949" s="359"/>
      <c r="AG9949" s="359"/>
      <c r="AH9949" s="359"/>
    </row>
    <row r="9950" spans="28:34" x14ac:dyDescent="0.2">
      <c r="AB9950" s="359"/>
      <c r="AC9950" s="359"/>
      <c r="AD9950" s="359"/>
      <c r="AE9950" s="359"/>
      <c r="AF9950" s="359"/>
      <c r="AG9950" s="359"/>
      <c r="AH9950" s="359"/>
    </row>
    <row r="9951" spans="28:34" x14ac:dyDescent="0.2">
      <c r="AB9951" s="359"/>
      <c r="AC9951" s="359"/>
      <c r="AD9951" s="359"/>
      <c r="AE9951" s="359"/>
      <c r="AF9951" s="359"/>
      <c r="AG9951" s="359"/>
      <c r="AH9951" s="359"/>
    </row>
    <row r="9952" spans="28:34" x14ac:dyDescent="0.2">
      <c r="AB9952" s="359"/>
      <c r="AC9952" s="359"/>
      <c r="AD9952" s="359"/>
      <c r="AE9952" s="359"/>
      <c r="AF9952" s="359"/>
      <c r="AG9952" s="359"/>
      <c r="AH9952" s="359"/>
    </row>
    <row r="9953" spans="28:34" x14ac:dyDescent="0.2">
      <c r="AB9953" s="359"/>
      <c r="AC9953" s="359"/>
      <c r="AD9953" s="359"/>
      <c r="AE9953" s="359"/>
      <c r="AF9953" s="359"/>
      <c r="AG9953" s="359"/>
      <c r="AH9953" s="359"/>
    </row>
    <row r="9954" spans="28:34" x14ac:dyDescent="0.2">
      <c r="AB9954" s="359"/>
      <c r="AC9954" s="359"/>
      <c r="AD9954" s="359"/>
      <c r="AE9954" s="359"/>
      <c r="AF9954" s="359"/>
      <c r="AG9954" s="359"/>
      <c r="AH9954" s="359"/>
    </row>
    <row r="9955" spans="28:34" x14ac:dyDescent="0.2">
      <c r="AB9955" s="359"/>
      <c r="AC9955" s="359"/>
      <c r="AD9955" s="359"/>
      <c r="AE9955" s="359"/>
      <c r="AF9955" s="359"/>
      <c r="AG9955" s="359"/>
      <c r="AH9955" s="359"/>
    </row>
    <row r="9956" spans="28:34" x14ac:dyDescent="0.2">
      <c r="AB9956" s="359"/>
      <c r="AC9956" s="359"/>
      <c r="AD9956" s="359"/>
      <c r="AE9956" s="359"/>
      <c r="AF9956" s="359"/>
      <c r="AG9956" s="359"/>
      <c r="AH9956" s="359"/>
    </row>
    <row r="9957" spans="28:34" x14ac:dyDescent="0.2">
      <c r="AB9957" s="359"/>
      <c r="AC9957" s="359"/>
      <c r="AD9957" s="359"/>
      <c r="AE9957" s="359"/>
      <c r="AF9957" s="359"/>
      <c r="AG9957" s="359"/>
      <c r="AH9957" s="359"/>
    </row>
    <row r="9958" spans="28:34" x14ac:dyDescent="0.2">
      <c r="AB9958" s="359"/>
      <c r="AC9958" s="359"/>
      <c r="AD9958" s="359"/>
      <c r="AE9958" s="359"/>
      <c r="AF9958" s="359"/>
      <c r="AG9958" s="359"/>
      <c r="AH9958" s="359"/>
    </row>
    <row r="9959" spans="28:34" x14ac:dyDescent="0.2">
      <c r="AB9959" s="359"/>
      <c r="AC9959" s="359"/>
      <c r="AD9959" s="359"/>
      <c r="AE9959" s="359"/>
      <c r="AF9959" s="359"/>
      <c r="AG9959" s="359"/>
      <c r="AH9959" s="359"/>
    </row>
    <row r="9960" spans="28:34" x14ac:dyDescent="0.2">
      <c r="AB9960" s="359"/>
      <c r="AC9960" s="359"/>
      <c r="AD9960" s="359"/>
      <c r="AE9960" s="359"/>
      <c r="AF9960" s="359"/>
      <c r="AG9960" s="359"/>
      <c r="AH9960" s="359"/>
    </row>
    <row r="9961" spans="28:34" x14ac:dyDescent="0.2">
      <c r="AB9961" s="359"/>
      <c r="AC9961" s="359"/>
      <c r="AD9961" s="359"/>
      <c r="AE9961" s="359"/>
      <c r="AF9961" s="359"/>
      <c r="AG9961" s="359"/>
      <c r="AH9961" s="359"/>
    </row>
    <row r="9962" spans="28:34" x14ac:dyDescent="0.2">
      <c r="AB9962" s="359"/>
      <c r="AC9962" s="359"/>
      <c r="AD9962" s="359"/>
      <c r="AE9962" s="359"/>
      <c r="AF9962" s="359"/>
      <c r="AG9962" s="359"/>
      <c r="AH9962" s="359"/>
    </row>
    <row r="9963" spans="28:34" x14ac:dyDescent="0.2">
      <c r="AB9963" s="359"/>
      <c r="AC9963" s="359"/>
      <c r="AD9963" s="359"/>
      <c r="AE9963" s="359"/>
      <c r="AF9963" s="359"/>
      <c r="AG9963" s="359"/>
      <c r="AH9963" s="359"/>
    </row>
    <row r="9964" spans="28:34" x14ac:dyDescent="0.2">
      <c r="AB9964" s="359"/>
      <c r="AC9964" s="359"/>
      <c r="AD9964" s="359"/>
      <c r="AE9964" s="359"/>
      <c r="AF9964" s="359"/>
      <c r="AG9964" s="359"/>
      <c r="AH9964" s="359"/>
    </row>
    <row r="9965" spans="28:34" x14ac:dyDescent="0.2">
      <c r="AB9965" s="359"/>
      <c r="AC9965" s="359"/>
      <c r="AD9965" s="359"/>
      <c r="AE9965" s="359"/>
      <c r="AF9965" s="359"/>
      <c r="AG9965" s="359"/>
      <c r="AH9965" s="359"/>
    </row>
    <row r="9966" spans="28:34" x14ac:dyDescent="0.2">
      <c r="AB9966" s="359"/>
      <c r="AC9966" s="359"/>
      <c r="AD9966" s="359"/>
      <c r="AE9966" s="359"/>
      <c r="AF9966" s="359"/>
      <c r="AG9966" s="359"/>
      <c r="AH9966" s="359"/>
    </row>
    <row r="9967" spans="28:34" x14ac:dyDescent="0.2">
      <c r="AB9967" s="359"/>
      <c r="AC9967" s="359"/>
      <c r="AD9967" s="359"/>
      <c r="AE9967" s="359"/>
      <c r="AF9967" s="359"/>
      <c r="AG9967" s="359"/>
      <c r="AH9967" s="359"/>
    </row>
    <row r="9968" spans="28:34" x14ac:dyDescent="0.2">
      <c r="AB9968" s="359"/>
      <c r="AC9968" s="359"/>
      <c r="AD9968" s="359"/>
      <c r="AE9968" s="359"/>
      <c r="AF9968" s="359"/>
      <c r="AG9968" s="359"/>
      <c r="AH9968" s="359"/>
    </row>
    <row r="9969" spans="28:34" x14ac:dyDescent="0.2">
      <c r="AB9969" s="359"/>
      <c r="AC9969" s="359"/>
      <c r="AD9969" s="359"/>
      <c r="AE9969" s="359"/>
      <c r="AF9969" s="359"/>
      <c r="AG9969" s="359"/>
      <c r="AH9969" s="359"/>
    </row>
    <row r="9970" spans="28:34" x14ac:dyDescent="0.2">
      <c r="AB9970" s="359"/>
      <c r="AC9970" s="359"/>
      <c r="AD9970" s="359"/>
      <c r="AE9970" s="359"/>
      <c r="AF9970" s="359"/>
      <c r="AG9970" s="359"/>
      <c r="AH9970" s="359"/>
    </row>
    <row r="9971" spans="28:34" x14ac:dyDescent="0.2">
      <c r="AB9971" s="359"/>
      <c r="AC9971" s="359"/>
      <c r="AD9971" s="359"/>
      <c r="AE9971" s="359"/>
      <c r="AF9971" s="359"/>
      <c r="AG9971" s="359"/>
      <c r="AH9971" s="359"/>
    </row>
    <row r="9972" spans="28:34" x14ac:dyDescent="0.2">
      <c r="AB9972" s="359"/>
      <c r="AC9972" s="359"/>
      <c r="AD9972" s="359"/>
      <c r="AE9972" s="359"/>
      <c r="AF9972" s="359"/>
      <c r="AG9972" s="359"/>
      <c r="AH9972" s="359"/>
    </row>
    <row r="9973" spans="28:34" x14ac:dyDescent="0.2">
      <c r="AB9973" s="359"/>
      <c r="AC9973" s="359"/>
      <c r="AD9973" s="359"/>
      <c r="AE9973" s="359"/>
      <c r="AF9973" s="359"/>
      <c r="AG9973" s="359"/>
      <c r="AH9973" s="359"/>
    </row>
    <row r="9974" spans="28:34" x14ac:dyDescent="0.2">
      <c r="AB9974" s="359"/>
      <c r="AC9974" s="359"/>
      <c r="AD9974" s="359"/>
      <c r="AE9974" s="359"/>
      <c r="AF9974" s="359"/>
      <c r="AG9974" s="359"/>
      <c r="AH9974" s="359"/>
    </row>
    <row r="9975" spans="28:34" x14ac:dyDescent="0.2">
      <c r="AB9975" s="359"/>
      <c r="AC9975" s="359"/>
      <c r="AD9975" s="359"/>
      <c r="AE9975" s="359"/>
      <c r="AF9975" s="359"/>
      <c r="AG9975" s="359"/>
      <c r="AH9975" s="359"/>
    </row>
    <row r="9976" spans="28:34" x14ac:dyDescent="0.2">
      <c r="AB9976" s="359"/>
      <c r="AC9976" s="359"/>
      <c r="AD9976" s="359"/>
      <c r="AE9976" s="359"/>
      <c r="AF9976" s="359"/>
      <c r="AG9976" s="359"/>
      <c r="AH9976" s="359"/>
    </row>
    <row r="9977" spans="28:34" x14ac:dyDescent="0.2">
      <c r="AB9977" s="359"/>
      <c r="AC9977" s="359"/>
      <c r="AD9977" s="359"/>
      <c r="AE9977" s="359"/>
      <c r="AF9977" s="359"/>
      <c r="AG9977" s="359"/>
      <c r="AH9977" s="359"/>
    </row>
    <row r="9978" spans="28:34" x14ac:dyDescent="0.2">
      <c r="AB9978" s="359"/>
      <c r="AC9978" s="359"/>
      <c r="AD9978" s="359"/>
      <c r="AE9978" s="359"/>
      <c r="AF9978" s="359"/>
      <c r="AG9978" s="359"/>
      <c r="AH9978" s="359"/>
    </row>
    <row r="9979" spans="28:34" x14ac:dyDescent="0.2">
      <c r="AB9979" s="359"/>
      <c r="AC9979" s="359"/>
      <c r="AD9979" s="359"/>
      <c r="AE9979" s="359"/>
      <c r="AF9979" s="359"/>
      <c r="AG9979" s="359"/>
      <c r="AH9979" s="359"/>
    </row>
    <row r="9980" spans="28:34" x14ac:dyDescent="0.2">
      <c r="AB9980" s="359"/>
      <c r="AC9980" s="359"/>
      <c r="AD9980" s="359"/>
      <c r="AE9980" s="359"/>
      <c r="AF9980" s="359"/>
      <c r="AG9980" s="359"/>
      <c r="AH9980" s="359"/>
    </row>
    <row r="9981" spans="28:34" x14ac:dyDescent="0.2">
      <c r="AB9981" s="359"/>
      <c r="AC9981" s="359"/>
      <c r="AD9981" s="359"/>
      <c r="AE9981" s="359"/>
      <c r="AF9981" s="359"/>
      <c r="AG9981" s="359"/>
      <c r="AH9981" s="359"/>
    </row>
    <row r="9982" spans="28:34" x14ac:dyDescent="0.2">
      <c r="AB9982" s="359"/>
      <c r="AC9982" s="359"/>
      <c r="AD9982" s="359"/>
      <c r="AE9982" s="359"/>
      <c r="AF9982" s="359"/>
      <c r="AG9982" s="359"/>
      <c r="AH9982" s="359"/>
    </row>
    <row r="9983" spans="28:34" x14ac:dyDescent="0.2">
      <c r="AB9983" s="359"/>
      <c r="AC9983" s="359"/>
      <c r="AD9983" s="359"/>
      <c r="AE9983" s="359"/>
      <c r="AF9983" s="359"/>
      <c r="AG9983" s="359"/>
      <c r="AH9983" s="359"/>
    </row>
    <row r="9984" spans="28:34" x14ac:dyDescent="0.2">
      <c r="AB9984" s="359"/>
      <c r="AC9984" s="359"/>
      <c r="AD9984" s="359"/>
      <c r="AE9984" s="359"/>
      <c r="AF9984" s="359"/>
      <c r="AG9984" s="359"/>
      <c r="AH9984" s="359"/>
    </row>
    <row r="9985" spans="28:34" x14ac:dyDescent="0.2">
      <c r="AB9985" s="359"/>
      <c r="AC9985" s="359"/>
      <c r="AD9985" s="359"/>
      <c r="AE9985" s="359"/>
      <c r="AF9985" s="359"/>
      <c r="AG9985" s="359"/>
      <c r="AH9985" s="359"/>
    </row>
    <row r="9986" spans="28:34" x14ac:dyDescent="0.2">
      <c r="AB9986" s="359"/>
      <c r="AC9986" s="359"/>
      <c r="AD9986" s="359"/>
      <c r="AE9986" s="359"/>
      <c r="AF9986" s="359"/>
      <c r="AG9986" s="359"/>
      <c r="AH9986" s="359"/>
    </row>
    <row r="9987" spans="28:34" x14ac:dyDescent="0.2">
      <c r="AB9987" s="359"/>
      <c r="AC9987" s="359"/>
      <c r="AD9987" s="359"/>
      <c r="AE9987" s="359"/>
      <c r="AF9987" s="359"/>
      <c r="AG9987" s="359"/>
      <c r="AH9987" s="359"/>
    </row>
    <row r="9988" spans="28:34" x14ac:dyDescent="0.2">
      <c r="AB9988" s="359"/>
      <c r="AC9988" s="359"/>
      <c r="AD9988" s="359"/>
      <c r="AE9988" s="359"/>
      <c r="AF9988" s="359"/>
      <c r="AG9988" s="359"/>
      <c r="AH9988" s="359"/>
    </row>
    <row r="9989" spans="28:34" x14ac:dyDescent="0.2">
      <c r="AB9989" s="359"/>
      <c r="AC9989" s="359"/>
      <c r="AD9989" s="359"/>
      <c r="AE9989" s="359"/>
      <c r="AF9989" s="359"/>
      <c r="AG9989" s="359"/>
      <c r="AH9989" s="359"/>
    </row>
    <row r="9990" spans="28:34" x14ac:dyDescent="0.2">
      <c r="AB9990" s="359"/>
      <c r="AC9990" s="359"/>
      <c r="AD9990" s="359"/>
      <c r="AE9990" s="359"/>
      <c r="AF9990" s="359"/>
      <c r="AG9990" s="359"/>
      <c r="AH9990" s="359"/>
    </row>
    <row r="9991" spans="28:34" x14ac:dyDescent="0.2">
      <c r="AB9991" s="359"/>
      <c r="AC9991" s="359"/>
      <c r="AD9991" s="359"/>
      <c r="AE9991" s="359"/>
      <c r="AF9991" s="359"/>
      <c r="AG9991" s="359"/>
      <c r="AH9991" s="359"/>
    </row>
    <row r="9992" spans="28:34" x14ac:dyDescent="0.2">
      <c r="AB9992" s="359"/>
      <c r="AC9992" s="359"/>
      <c r="AD9992" s="359"/>
      <c r="AE9992" s="359"/>
      <c r="AF9992" s="359"/>
      <c r="AG9992" s="359"/>
      <c r="AH9992" s="359"/>
    </row>
    <row r="9993" spans="28:34" x14ac:dyDescent="0.2">
      <c r="AB9993" s="359"/>
      <c r="AC9993" s="359"/>
      <c r="AD9993" s="359"/>
      <c r="AE9993" s="359"/>
      <c r="AF9993" s="359"/>
      <c r="AG9993" s="359"/>
      <c r="AH9993" s="359"/>
    </row>
    <row r="9994" spans="28:34" x14ac:dyDescent="0.2">
      <c r="AB9994" s="359"/>
      <c r="AC9994" s="359"/>
      <c r="AD9994" s="359"/>
      <c r="AE9994" s="359"/>
      <c r="AF9994" s="359"/>
      <c r="AG9994" s="359"/>
      <c r="AH9994" s="359"/>
    </row>
    <row r="9995" spans="28:34" x14ac:dyDescent="0.2">
      <c r="AB9995" s="359"/>
      <c r="AC9995" s="359"/>
      <c r="AD9995" s="359"/>
      <c r="AE9995" s="359"/>
      <c r="AF9995" s="359"/>
      <c r="AG9995" s="359"/>
      <c r="AH9995" s="359"/>
    </row>
    <row r="9996" spans="28:34" x14ac:dyDescent="0.2">
      <c r="AB9996" s="359"/>
      <c r="AC9996" s="359"/>
      <c r="AD9996" s="359"/>
      <c r="AE9996" s="359"/>
      <c r="AF9996" s="359"/>
      <c r="AG9996" s="359"/>
      <c r="AH9996" s="359"/>
    </row>
    <row r="9997" spans="28:34" x14ac:dyDescent="0.2">
      <c r="AB9997" s="359"/>
      <c r="AC9997" s="359"/>
      <c r="AD9997" s="359"/>
      <c r="AE9997" s="359"/>
      <c r="AF9997" s="359"/>
      <c r="AG9997" s="359"/>
      <c r="AH9997" s="359"/>
    </row>
    <row r="9998" spans="28:34" x14ac:dyDescent="0.2">
      <c r="AB9998" s="359"/>
      <c r="AC9998" s="359"/>
      <c r="AD9998" s="359"/>
      <c r="AE9998" s="359"/>
      <c r="AF9998" s="359"/>
      <c r="AG9998" s="359"/>
      <c r="AH9998" s="359"/>
    </row>
    <row r="9999" spans="28:34" x14ac:dyDescent="0.2">
      <c r="AB9999" s="359"/>
      <c r="AC9999" s="359"/>
      <c r="AD9999" s="359"/>
      <c r="AE9999" s="359"/>
      <c r="AF9999" s="359"/>
      <c r="AG9999" s="359"/>
      <c r="AH9999" s="359"/>
    </row>
    <row r="10000" spans="28:34" x14ac:dyDescent="0.2">
      <c r="AB10000" s="359"/>
      <c r="AC10000" s="359"/>
      <c r="AD10000" s="359"/>
      <c r="AE10000" s="359"/>
      <c r="AF10000" s="359"/>
      <c r="AG10000" s="359"/>
      <c r="AH10000" s="359"/>
    </row>
    <row r="10001" spans="28:34" x14ac:dyDescent="0.2">
      <c r="AB10001" s="359"/>
      <c r="AC10001" s="359"/>
      <c r="AD10001" s="359"/>
      <c r="AE10001" s="359"/>
      <c r="AF10001" s="359"/>
      <c r="AG10001" s="359"/>
      <c r="AH10001" s="359"/>
    </row>
    <row r="10002" spans="28:34" x14ac:dyDescent="0.2">
      <c r="AB10002" s="359"/>
      <c r="AC10002" s="359"/>
      <c r="AD10002" s="359"/>
      <c r="AE10002" s="359"/>
      <c r="AF10002" s="359"/>
      <c r="AG10002" s="359"/>
      <c r="AH10002" s="359"/>
    </row>
    <row r="10003" spans="28:34" x14ac:dyDescent="0.2">
      <c r="AB10003" s="359"/>
      <c r="AC10003" s="359"/>
      <c r="AD10003" s="359"/>
      <c r="AE10003" s="359"/>
      <c r="AF10003" s="359"/>
      <c r="AG10003" s="359"/>
      <c r="AH10003" s="359"/>
    </row>
    <row r="10004" spans="28:34" x14ac:dyDescent="0.2">
      <c r="AB10004" s="359"/>
      <c r="AC10004" s="359"/>
      <c r="AD10004" s="359"/>
      <c r="AE10004" s="359"/>
      <c r="AF10004" s="359"/>
      <c r="AG10004" s="359"/>
      <c r="AH10004" s="359"/>
    </row>
    <row r="10005" spans="28:34" x14ac:dyDescent="0.2">
      <c r="AB10005" s="359"/>
      <c r="AC10005" s="359"/>
      <c r="AD10005" s="359"/>
      <c r="AE10005" s="359"/>
      <c r="AF10005" s="359"/>
      <c r="AG10005" s="359"/>
      <c r="AH10005" s="359"/>
    </row>
    <row r="10006" spans="28:34" x14ac:dyDescent="0.2">
      <c r="AB10006" s="359"/>
      <c r="AC10006" s="359"/>
      <c r="AD10006" s="359"/>
      <c r="AE10006" s="359"/>
      <c r="AF10006" s="359"/>
      <c r="AG10006" s="359"/>
      <c r="AH10006" s="359"/>
    </row>
    <row r="10007" spans="28:34" x14ac:dyDescent="0.2">
      <c r="AB10007" s="359"/>
      <c r="AC10007" s="359"/>
      <c r="AD10007" s="359"/>
      <c r="AE10007" s="359"/>
      <c r="AF10007" s="359"/>
      <c r="AG10007" s="359"/>
      <c r="AH10007" s="359"/>
    </row>
    <row r="10008" spans="28:34" x14ac:dyDescent="0.2">
      <c r="AB10008" s="359"/>
      <c r="AC10008" s="359"/>
      <c r="AD10008" s="359"/>
      <c r="AE10008" s="359"/>
      <c r="AF10008" s="359"/>
      <c r="AG10008" s="359"/>
      <c r="AH10008" s="359"/>
    </row>
    <row r="10009" spans="28:34" x14ac:dyDescent="0.2">
      <c r="AB10009" s="359"/>
      <c r="AC10009" s="359"/>
      <c r="AD10009" s="359"/>
      <c r="AE10009" s="359"/>
      <c r="AF10009" s="359"/>
      <c r="AG10009" s="359"/>
      <c r="AH10009" s="359"/>
    </row>
    <row r="10010" spans="28:34" x14ac:dyDescent="0.2">
      <c r="AB10010" s="359"/>
      <c r="AC10010" s="359"/>
      <c r="AD10010" s="359"/>
      <c r="AE10010" s="359"/>
      <c r="AF10010" s="359"/>
      <c r="AG10010" s="359"/>
      <c r="AH10010" s="359"/>
    </row>
    <row r="10011" spans="28:34" x14ac:dyDescent="0.2">
      <c r="AB10011" s="359"/>
      <c r="AC10011" s="359"/>
      <c r="AD10011" s="359"/>
      <c r="AE10011" s="359"/>
      <c r="AF10011" s="359"/>
      <c r="AG10011" s="359"/>
      <c r="AH10011" s="359"/>
    </row>
    <row r="10012" spans="28:34" x14ac:dyDescent="0.2">
      <c r="AB10012" s="359"/>
      <c r="AC10012" s="359"/>
      <c r="AD10012" s="359"/>
      <c r="AE10012" s="359"/>
      <c r="AF10012" s="359"/>
      <c r="AG10012" s="359"/>
      <c r="AH10012" s="359"/>
    </row>
    <row r="10013" spans="28:34" x14ac:dyDescent="0.2">
      <c r="AB10013" s="359"/>
      <c r="AC10013" s="359"/>
      <c r="AD10013" s="359"/>
      <c r="AE10013" s="359"/>
      <c r="AF10013" s="359"/>
      <c r="AG10013" s="359"/>
      <c r="AH10013" s="359"/>
    </row>
    <row r="10014" spans="28:34" x14ac:dyDescent="0.2">
      <c r="AB10014" s="359"/>
      <c r="AC10014" s="359"/>
      <c r="AD10014" s="359"/>
      <c r="AE10014" s="359"/>
      <c r="AF10014" s="359"/>
      <c r="AG10014" s="359"/>
      <c r="AH10014" s="359"/>
    </row>
    <row r="10015" spans="28:34" x14ac:dyDescent="0.2">
      <c r="AB10015" s="359"/>
      <c r="AC10015" s="359"/>
      <c r="AD10015" s="359"/>
      <c r="AE10015" s="359"/>
      <c r="AF10015" s="359"/>
      <c r="AG10015" s="359"/>
      <c r="AH10015" s="359"/>
    </row>
    <row r="10016" spans="28:34" x14ac:dyDescent="0.2">
      <c r="AB10016" s="359"/>
      <c r="AC10016" s="359"/>
      <c r="AD10016" s="359"/>
      <c r="AE10016" s="359"/>
      <c r="AF10016" s="359"/>
      <c r="AG10016" s="359"/>
      <c r="AH10016" s="359"/>
    </row>
    <row r="10017" spans="28:34" x14ac:dyDescent="0.2">
      <c r="AB10017" s="359"/>
      <c r="AC10017" s="359"/>
      <c r="AD10017" s="359"/>
      <c r="AE10017" s="359"/>
      <c r="AF10017" s="359"/>
      <c r="AG10017" s="359"/>
      <c r="AH10017" s="359"/>
    </row>
    <row r="10018" spans="28:34" x14ac:dyDescent="0.2">
      <c r="AB10018" s="359"/>
      <c r="AC10018" s="359"/>
      <c r="AD10018" s="359"/>
      <c r="AE10018" s="359"/>
      <c r="AF10018" s="359"/>
      <c r="AG10018" s="359"/>
      <c r="AH10018" s="359"/>
    </row>
    <row r="10019" spans="28:34" x14ac:dyDescent="0.2">
      <c r="AB10019" s="359"/>
      <c r="AC10019" s="359"/>
      <c r="AD10019" s="359"/>
      <c r="AE10019" s="359"/>
      <c r="AF10019" s="359"/>
      <c r="AG10019" s="359"/>
      <c r="AH10019" s="359"/>
    </row>
    <row r="10020" spans="28:34" x14ac:dyDescent="0.2">
      <c r="AB10020" s="359"/>
      <c r="AC10020" s="359"/>
      <c r="AD10020" s="359"/>
      <c r="AE10020" s="359"/>
      <c r="AF10020" s="359"/>
      <c r="AG10020" s="359"/>
      <c r="AH10020" s="359"/>
    </row>
    <row r="10021" spans="28:34" x14ac:dyDescent="0.2">
      <c r="AB10021" s="359"/>
      <c r="AC10021" s="359"/>
      <c r="AD10021" s="359"/>
      <c r="AE10021" s="359"/>
      <c r="AF10021" s="359"/>
      <c r="AG10021" s="359"/>
      <c r="AH10021" s="359"/>
    </row>
    <row r="10022" spans="28:34" x14ac:dyDescent="0.2">
      <c r="AB10022" s="359"/>
      <c r="AC10022" s="359"/>
      <c r="AD10022" s="359"/>
      <c r="AE10022" s="359"/>
      <c r="AF10022" s="359"/>
      <c r="AG10022" s="359"/>
      <c r="AH10022" s="359"/>
    </row>
    <row r="10023" spans="28:34" x14ac:dyDescent="0.2">
      <c r="AB10023" s="359"/>
      <c r="AC10023" s="359"/>
      <c r="AD10023" s="359"/>
      <c r="AE10023" s="359"/>
      <c r="AF10023" s="359"/>
      <c r="AG10023" s="359"/>
      <c r="AH10023" s="359"/>
    </row>
    <row r="10024" spans="28:34" x14ac:dyDescent="0.2">
      <c r="AB10024" s="359"/>
      <c r="AC10024" s="359"/>
      <c r="AD10024" s="359"/>
      <c r="AE10024" s="359"/>
      <c r="AF10024" s="359"/>
      <c r="AG10024" s="359"/>
      <c r="AH10024" s="359"/>
    </row>
    <row r="10025" spans="28:34" x14ac:dyDescent="0.2">
      <c r="AB10025" s="359"/>
      <c r="AC10025" s="359"/>
      <c r="AD10025" s="359"/>
      <c r="AE10025" s="359"/>
      <c r="AF10025" s="359"/>
      <c r="AG10025" s="359"/>
      <c r="AH10025" s="359"/>
    </row>
    <row r="10026" spans="28:34" x14ac:dyDescent="0.2">
      <c r="AB10026" s="359"/>
      <c r="AC10026" s="359"/>
      <c r="AD10026" s="359"/>
      <c r="AE10026" s="359"/>
      <c r="AF10026" s="359"/>
      <c r="AG10026" s="359"/>
      <c r="AH10026" s="359"/>
    </row>
    <row r="10027" spans="28:34" x14ac:dyDescent="0.2">
      <c r="AB10027" s="359"/>
      <c r="AC10027" s="359"/>
      <c r="AD10027" s="359"/>
      <c r="AE10027" s="359"/>
      <c r="AF10027" s="359"/>
      <c r="AG10027" s="359"/>
      <c r="AH10027" s="359"/>
    </row>
    <row r="10028" spans="28:34" x14ac:dyDescent="0.2">
      <c r="AB10028" s="359"/>
      <c r="AC10028" s="359"/>
      <c r="AD10028" s="359"/>
      <c r="AE10028" s="359"/>
      <c r="AF10028" s="359"/>
      <c r="AG10028" s="359"/>
      <c r="AH10028" s="359"/>
    </row>
    <row r="10029" spans="28:34" x14ac:dyDescent="0.2">
      <c r="AB10029" s="359"/>
      <c r="AC10029" s="359"/>
      <c r="AD10029" s="359"/>
      <c r="AE10029" s="359"/>
      <c r="AF10029" s="359"/>
      <c r="AG10029" s="359"/>
      <c r="AH10029" s="359"/>
    </row>
    <row r="10030" spans="28:34" x14ac:dyDescent="0.2">
      <c r="AB10030" s="359"/>
      <c r="AC10030" s="359"/>
      <c r="AD10030" s="359"/>
      <c r="AE10030" s="359"/>
      <c r="AF10030" s="359"/>
      <c r="AG10030" s="359"/>
      <c r="AH10030" s="359"/>
    </row>
    <row r="10031" spans="28:34" x14ac:dyDescent="0.2">
      <c r="AB10031" s="359"/>
      <c r="AC10031" s="359"/>
      <c r="AD10031" s="359"/>
      <c r="AE10031" s="359"/>
      <c r="AF10031" s="359"/>
      <c r="AG10031" s="359"/>
      <c r="AH10031" s="359"/>
    </row>
    <row r="10032" spans="28:34" x14ac:dyDescent="0.2">
      <c r="AB10032" s="359"/>
      <c r="AC10032" s="359"/>
      <c r="AD10032" s="359"/>
      <c r="AE10032" s="359"/>
      <c r="AF10032" s="359"/>
      <c r="AG10032" s="359"/>
      <c r="AH10032" s="359"/>
    </row>
    <row r="10033" spans="28:34" x14ac:dyDescent="0.2">
      <c r="AB10033" s="359"/>
      <c r="AC10033" s="359"/>
      <c r="AD10033" s="359"/>
      <c r="AE10033" s="359"/>
      <c r="AF10033" s="359"/>
      <c r="AG10033" s="359"/>
      <c r="AH10033" s="359"/>
    </row>
    <row r="10034" spans="28:34" x14ac:dyDescent="0.2">
      <c r="AB10034" s="359"/>
      <c r="AC10034" s="359"/>
      <c r="AD10034" s="359"/>
      <c r="AE10034" s="359"/>
      <c r="AF10034" s="359"/>
      <c r="AG10034" s="359"/>
      <c r="AH10034" s="359"/>
    </row>
    <row r="10035" spans="28:34" x14ac:dyDescent="0.2">
      <c r="AB10035" s="359"/>
      <c r="AC10035" s="359"/>
      <c r="AD10035" s="359"/>
      <c r="AE10035" s="359"/>
      <c r="AF10035" s="359"/>
      <c r="AG10035" s="359"/>
      <c r="AH10035" s="359"/>
    </row>
    <row r="10036" spans="28:34" x14ac:dyDescent="0.2">
      <c r="AB10036" s="359"/>
      <c r="AC10036" s="359"/>
      <c r="AD10036" s="359"/>
      <c r="AE10036" s="359"/>
      <c r="AF10036" s="359"/>
      <c r="AG10036" s="359"/>
      <c r="AH10036" s="359"/>
    </row>
    <row r="10037" spans="28:34" x14ac:dyDescent="0.2">
      <c r="AB10037" s="359"/>
      <c r="AC10037" s="359"/>
      <c r="AD10037" s="359"/>
      <c r="AE10037" s="359"/>
      <c r="AF10037" s="359"/>
      <c r="AG10037" s="359"/>
      <c r="AH10037" s="359"/>
    </row>
    <row r="10038" spans="28:34" x14ac:dyDescent="0.2">
      <c r="AB10038" s="359"/>
      <c r="AC10038" s="359"/>
      <c r="AD10038" s="359"/>
      <c r="AE10038" s="359"/>
      <c r="AF10038" s="359"/>
      <c r="AG10038" s="359"/>
      <c r="AH10038" s="359"/>
    </row>
    <row r="10039" spans="28:34" x14ac:dyDescent="0.2">
      <c r="AB10039" s="359"/>
      <c r="AC10039" s="359"/>
      <c r="AD10039" s="359"/>
      <c r="AE10039" s="359"/>
      <c r="AF10039" s="359"/>
      <c r="AG10039" s="359"/>
      <c r="AH10039" s="359"/>
    </row>
    <row r="10040" spans="28:34" x14ac:dyDescent="0.2">
      <c r="AB10040" s="359"/>
      <c r="AC10040" s="359"/>
      <c r="AD10040" s="359"/>
      <c r="AE10040" s="359"/>
      <c r="AF10040" s="359"/>
      <c r="AG10040" s="359"/>
      <c r="AH10040" s="359"/>
    </row>
    <row r="10041" spans="28:34" x14ac:dyDescent="0.2">
      <c r="AB10041" s="359"/>
      <c r="AC10041" s="359"/>
      <c r="AD10041" s="359"/>
      <c r="AE10041" s="359"/>
      <c r="AF10041" s="359"/>
      <c r="AG10041" s="359"/>
      <c r="AH10041" s="359"/>
    </row>
    <row r="10042" spans="28:34" x14ac:dyDescent="0.2">
      <c r="AB10042" s="359"/>
      <c r="AC10042" s="359"/>
      <c r="AD10042" s="359"/>
      <c r="AE10042" s="359"/>
      <c r="AF10042" s="359"/>
      <c r="AG10042" s="359"/>
      <c r="AH10042" s="359"/>
    </row>
    <row r="10043" spans="28:34" x14ac:dyDescent="0.2">
      <c r="AB10043" s="359"/>
      <c r="AC10043" s="359"/>
      <c r="AD10043" s="359"/>
      <c r="AE10043" s="359"/>
      <c r="AF10043" s="359"/>
      <c r="AG10043" s="359"/>
      <c r="AH10043" s="359"/>
    </row>
    <row r="10044" spans="28:34" x14ac:dyDescent="0.2">
      <c r="AB10044" s="359"/>
      <c r="AC10044" s="359"/>
      <c r="AD10044" s="359"/>
      <c r="AE10044" s="359"/>
      <c r="AF10044" s="359"/>
      <c r="AG10044" s="359"/>
      <c r="AH10044" s="359"/>
    </row>
    <row r="10045" spans="28:34" x14ac:dyDescent="0.2">
      <c r="AB10045" s="359"/>
      <c r="AC10045" s="359"/>
      <c r="AD10045" s="359"/>
      <c r="AE10045" s="359"/>
      <c r="AF10045" s="359"/>
      <c r="AG10045" s="359"/>
      <c r="AH10045" s="359"/>
    </row>
    <row r="10046" spans="28:34" x14ac:dyDescent="0.2">
      <c r="AB10046" s="359"/>
      <c r="AC10046" s="359"/>
      <c r="AD10046" s="359"/>
      <c r="AE10046" s="359"/>
      <c r="AF10046" s="359"/>
      <c r="AG10046" s="359"/>
      <c r="AH10046" s="359"/>
    </row>
    <row r="10047" spans="28:34" x14ac:dyDescent="0.2">
      <c r="AB10047" s="359"/>
      <c r="AC10047" s="359"/>
      <c r="AD10047" s="359"/>
      <c r="AE10047" s="359"/>
      <c r="AF10047" s="359"/>
      <c r="AG10047" s="359"/>
      <c r="AH10047" s="359"/>
    </row>
    <row r="10048" spans="28:34" x14ac:dyDescent="0.2">
      <c r="AB10048" s="359"/>
      <c r="AC10048" s="359"/>
      <c r="AD10048" s="359"/>
      <c r="AE10048" s="359"/>
      <c r="AF10048" s="359"/>
      <c r="AG10048" s="359"/>
      <c r="AH10048" s="359"/>
    </row>
    <row r="10049" spans="28:34" x14ac:dyDescent="0.2">
      <c r="AB10049" s="359"/>
      <c r="AC10049" s="359"/>
      <c r="AD10049" s="359"/>
      <c r="AE10049" s="359"/>
      <c r="AF10049" s="359"/>
      <c r="AG10049" s="359"/>
      <c r="AH10049" s="359"/>
    </row>
    <row r="10050" spans="28:34" x14ac:dyDescent="0.2">
      <c r="AB10050" s="359"/>
      <c r="AC10050" s="359"/>
      <c r="AD10050" s="359"/>
      <c r="AE10050" s="359"/>
      <c r="AF10050" s="359"/>
      <c r="AG10050" s="359"/>
      <c r="AH10050" s="359"/>
    </row>
    <row r="10051" spans="28:34" x14ac:dyDescent="0.2">
      <c r="AB10051" s="359"/>
      <c r="AC10051" s="359"/>
      <c r="AD10051" s="359"/>
      <c r="AE10051" s="359"/>
      <c r="AF10051" s="359"/>
      <c r="AG10051" s="359"/>
      <c r="AH10051" s="359"/>
    </row>
    <row r="10052" spans="28:34" x14ac:dyDescent="0.2">
      <c r="AB10052" s="359"/>
      <c r="AC10052" s="359"/>
      <c r="AD10052" s="359"/>
      <c r="AE10052" s="359"/>
      <c r="AF10052" s="359"/>
      <c r="AG10052" s="359"/>
      <c r="AH10052" s="359"/>
    </row>
    <row r="10053" spans="28:34" x14ac:dyDescent="0.2">
      <c r="AB10053" s="359"/>
      <c r="AC10053" s="359"/>
      <c r="AD10053" s="359"/>
      <c r="AE10053" s="359"/>
      <c r="AF10053" s="359"/>
      <c r="AG10053" s="359"/>
      <c r="AH10053" s="359"/>
    </row>
    <row r="10054" spans="28:34" x14ac:dyDescent="0.2">
      <c r="AB10054" s="359"/>
      <c r="AC10054" s="359"/>
      <c r="AD10054" s="359"/>
      <c r="AE10054" s="359"/>
      <c r="AF10054" s="359"/>
      <c r="AG10054" s="359"/>
      <c r="AH10054" s="359"/>
    </row>
    <row r="10055" spans="28:34" x14ac:dyDescent="0.2">
      <c r="AB10055" s="359"/>
      <c r="AC10055" s="359"/>
      <c r="AD10055" s="359"/>
      <c r="AE10055" s="359"/>
      <c r="AF10055" s="359"/>
      <c r="AG10055" s="359"/>
      <c r="AH10055" s="359"/>
    </row>
    <row r="10056" spans="28:34" x14ac:dyDescent="0.2">
      <c r="AB10056" s="359"/>
      <c r="AC10056" s="359"/>
      <c r="AD10056" s="359"/>
      <c r="AE10056" s="359"/>
      <c r="AF10056" s="359"/>
      <c r="AG10056" s="359"/>
      <c r="AH10056" s="359"/>
    </row>
    <row r="10057" spans="28:34" x14ac:dyDescent="0.2">
      <c r="AB10057" s="359"/>
      <c r="AC10057" s="359"/>
      <c r="AD10057" s="359"/>
      <c r="AE10057" s="359"/>
      <c r="AF10057" s="359"/>
      <c r="AG10057" s="359"/>
      <c r="AH10057" s="359"/>
    </row>
    <row r="10058" spans="28:34" x14ac:dyDescent="0.2">
      <c r="AB10058" s="359"/>
      <c r="AC10058" s="359"/>
      <c r="AD10058" s="359"/>
      <c r="AE10058" s="359"/>
      <c r="AF10058" s="359"/>
      <c r="AG10058" s="359"/>
      <c r="AH10058" s="359"/>
    </row>
    <row r="10059" spans="28:34" x14ac:dyDescent="0.2">
      <c r="AB10059" s="359"/>
      <c r="AC10059" s="359"/>
      <c r="AD10059" s="359"/>
      <c r="AE10059" s="359"/>
      <c r="AF10059" s="359"/>
      <c r="AG10059" s="359"/>
      <c r="AH10059" s="359"/>
    </row>
    <row r="10060" spans="28:34" x14ac:dyDescent="0.2">
      <c r="AB10060" s="359"/>
      <c r="AC10060" s="359"/>
      <c r="AD10060" s="359"/>
      <c r="AE10060" s="359"/>
      <c r="AF10060" s="359"/>
      <c r="AG10060" s="359"/>
      <c r="AH10060" s="359"/>
    </row>
    <row r="10061" spans="28:34" x14ac:dyDescent="0.2">
      <c r="AB10061" s="359"/>
      <c r="AC10061" s="359"/>
      <c r="AD10061" s="359"/>
      <c r="AE10061" s="359"/>
      <c r="AF10061" s="359"/>
      <c r="AG10061" s="359"/>
      <c r="AH10061" s="359"/>
    </row>
    <row r="10062" spans="28:34" x14ac:dyDescent="0.2">
      <c r="AB10062" s="359"/>
      <c r="AC10062" s="359"/>
      <c r="AD10062" s="359"/>
      <c r="AE10062" s="359"/>
      <c r="AF10062" s="359"/>
      <c r="AG10062" s="359"/>
      <c r="AH10062" s="359"/>
    </row>
    <row r="10063" spans="28:34" x14ac:dyDescent="0.2">
      <c r="AB10063" s="359"/>
      <c r="AC10063" s="359"/>
      <c r="AD10063" s="359"/>
      <c r="AE10063" s="359"/>
      <c r="AF10063" s="359"/>
      <c r="AG10063" s="359"/>
      <c r="AH10063" s="359"/>
    </row>
    <row r="10064" spans="28:34" x14ac:dyDescent="0.2">
      <c r="AB10064" s="359"/>
      <c r="AC10064" s="359"/>
      <c r="AD10064" s="359"/>
      <c r="AE10064" s="359"/>
      <c r="AF10064" s="359"/>
      <c r="AG10064" s="359"/>
      <c r="AH10064" s="359"/>
    </row>
    <row r="10065" spans="28:34" x14ac:dyDescent="0.2">
      <c r="AB10065" s="359"/>
      <c r="AC10065" s="359"/>
      <c r="AD10065" s="359"/>
      <c r="AE10065" s="359"/>
      <c r="AF10065" s="359"/>
      <c r="AG10065" s="359"/>
      <c r="AH10065" s="359"/>
    </row>
    <row r="10066" spans="28:34" x14ac:dyDescent="0.2">
      <c r="AB10066" s="359"/>
      <c r="AC10066" s="359"/>
      <c r="AD10066" s="359"/>
      <c r="AE10066" s="359"/>
      <c r="AF10066" s="359"/>
      <c r="AG10066" s="359"/>
      <c r="AH10066" s="359"/>
    </row>
    <row r="10067" spans="28:34" x14ac:dyDescent="0.2">
      <c r="AB10067" s="359"/>
      <c r="AC10067" s="359"/>
      <c r="AD10067" s="359"/>
      <c r="AE10067" s="359"/>
      <c r="AF10067" s="359"/>
      <c r="AG10067" s="359"/>
      <c r="AH10067" s="359"/>
    </row>
    <row r="10068" spans="28:34" x14ac:dyDescent="0.2">
      <c r="AB10068" s="359"/>
      <c r="AC10068" s="359"/>
      <c r="AD10068" s="359"/>
      <c r="AE10068" s="359"/>
      <c r="AF10068" s="359"/>
      <c r="AG10068" s="359"/>
      <c r="AH10068" s="359"/>
    </row>
    <row r="10069" spans="28:34" x14ac:dyDescent="0.2">
      <c r="AB10069" s="359"/>
      <c r="AC10069" s="359"/>
      <c r="AD10069" s="359"/>
      <c r="AE10069" s="359"/>
      <c r="AF10069" s="359"/>
      <c r="AG10069" s="359"/>
      <c r="AH10069" s="359"/>
    </row>
    <row r="10070" spans="28:34" x14ac:dyDescent="0.2">
      <c r="AB10070" s="359"/>
      <c r="AC10070" s="359"/>
      <c r="AD10070" s="359"/>
      <c r="AE10070" s="359"/>
      <c r="AF10070" s="359"/>
      <c r="AG10070" s="359"/>
      <c r="AH10070" s="359"/>
    </row>
    <row r="10071" spans="28:34" x14ac:dyDescent="0.2">
      <c r="AB10071" s="359"/>
      <c r="AC10071" s="359"/>
      <c r="AD10071" s="359"/>
      <c r="AE10071" s="359"/>
      <c r="AF10071" s="359"/>
      <c r="AG10071" s="359"/>
      <c r="AH10071" s="359"/>
    </row>
    <row r="10072" spans="28:34" x14ac:dyDescent="0.2">
      <c r="AB10072" s="359"/>
      <c r="AC10072" s="359"/>
      <c r="AD10072" s="359"/>
      <c r="AE10072" s="359"/>
      <c r="AF10072" s="359"/>
      <c r="AG10072" s="359"/>
      <c r="AH10072" s="359"/>
    </row>
    <row r="10073" spans="28:34" x14ac:dyDescent="0.2">
      <c r="AB10073" s="359"/>
      <c r="AC10073" s="359"/>
      <c r="AD10073" s="359"/>
      <c r="AE10073" s="359"/>
      <c r="AF10073" s="359"/>
      <c r="AG10073" s="359"/>
      <c r="AH10073" s="359"/>
    </row>
    <row r="10074" spans="28:34" x14ac:dyDescent="0.2">
      <c r="AB10074" s="359"/>
      <c r="AC10074" s="359"/>
      <c r="AD10074" s="359"/>
      <c r="AE10074" s="359"/>
      <c r="AF10074" s="359"/>
      <c r="AG10074" s="359"/>
      <c r="AH10074" s="359"/>
    </row>
    <row r="10075" spans="28:34" x14ac:dyDescent="0.2">
      <c r="AB10075" s="359"/>
      <c r="AC10075" s="359"/>
      <c r="AD10075" s="359"/>
      <c r="AE10075" s="359"/>
      <c r="AF10075" s="359"/>
      <c r="AG10075" s="359"/>
      <c r="AH10075" s="359"/>
    </row>
    <row r="10076" spans="28:34" x14ac:dyDescent="0.2">
      <c r="AB10076" s="359"/>
      <c r="AC10076" s="359"/>
      <c r="AD10076" s="359"/>
      <c r="AE10076" s="359"/>
      <c r="AF10076" s="359"/>
      <c r="AG10076" s="359"/>
      <c r="AH10076" s="359"/>
    </row>
    <row r="10077" spans="28:34" x14ac:dyDescent="0.2">
      <c r="AB10077" s="359"/>
      <c r="AC10077" s="359"/>
      <c r="AD10077" s="359"/>
      <c r="AE10077" s="359"/>
      <c r="AF10077" s="359"/>
      <c r="AG10077" s="359"/>
      <c r="AH10077" s="359"/>
    </row>
    <row r="10078" spans="28:34" x14ac:dyDescent="0.2">
      <c r="AB10078" s="359"/>
      <c r="AC10078" s="359"/>
      <c r="AD10078" s="359"/>
      <c r="AE10078" s="359"/>
      <c r="AF10078" s="359"/>
      <c r="AG10078" s="359"/>
      <c r="AH10078" s="359"/>
    </row>
    <row r="10079" spans="28:34" x14ac:dyDescent="0.2">
      <c r="AB10079" s="359"/>
      <c r="AC10079" s="359"/>
      <c r="AD10079" s="359"/>
      <c r="AE10079" s="359"/>
      <c r="AF10079" s="359"/>
      <c r="AG10079" s="359"/>
      <c r="AH10079" s="359"/>
    </row>
    <row r="10080" spans="28:34" x14ac:dyDescent="0.2">
      <c r="AB10080" s="359"/>
      <c r="AC10080" s="359"/>
      <c r="AD10080" s="359"/>
      <c r="AE10080" s="359"/>
      <c r="AF10080" s="359"/>
      <c r="AG10080" s="359"/>
      <c r="AH10080" s="359"/>
    </row>
    <row r="10081" spans="28:34" x14ac:dyDescent="0.2">
      <c r="AB10081" s="359"/>
      <c r="AC10081" s="359"/>
      <c r="AD10081" s="359"/>
      <c r="AE10081" s="359"/>
      <c r="AF10081" s="359"/>
      <c r="AG10081" s="359"/>
      <c r="AH10081" s="359"/>
    </row>
    <row r="10082" spans="28:34" x14ac:dyDescent="0.2">
      <c r="AB10082" s="359"/>
      <c r="AC10082" s="359"/>
      <c r="AD10082" s="359"/>
      <c r="AE10082" s="359"/>
      <c r="AF10082" s="359"/>
      <c r="AG10082" s="359"/>
      <c r="AH10082" s="359"/>
    </row>
    <row r="10083" spans="28:34" x14ac:dyDescent="0.2">
      <c r="AB10083" s="359"/>
      <c r="AC10083" s="359"/>
      <c r="AD10083" s="359"/>
      <c r="AE10083" s="359"/>
      <c r="AF10083" s="359"/>
      <c r="AG10083" s="359"/>
      <c r="AH10083" s="359"/>
    </row>
    <row r="10084" spans="28:34" x14ac:dyDescent="0.2">
      <c r="AB10084" s="359"/>
      <c r="AC10084" s="359"/>
      <c r="AD10084" s="359"/>
      <c r="AE10084" s="359"/>
      <c r="AF10084" s="359"/>
      <c r="AG10084" s="359"/>
      <c r="AH10084" s="359"/>
    </row>
    <row r="10085" spans="28:34" x14ac:dyDescent="0.2">
      <c r="AB10085" s="359"/>
      <c r="AC10085" s="359"/>
      <c r="AD10085" s="359"/>
      <c r="AE10085" s="359"/>
      <c r="AF10085" s="359"/>
      <c r="AG10085" s="359"/>
      <c r="AH10085" s="359"/>
    </row>
    <row r="10086" spans="28:34" x14ac:dyDescent="0.2">
      <c r="AB10086" s="359"/>
      <c r="AC10086" s="359"/>
      <c r="AD10086" s="359"/>
      <c r="AE10086" s="359"/>
      <c r="AF10086" s="359"/>
      <c r="AG10086" s="359"/>
      <c r="AH10086" s="359"/>
    </row>
    <row r="10087" spans="28:34" x14ac:dyDescent="0.2">
      <c r="AB10087" s="359"/>
      <c r="AC10087" s="359"/>
      <c r="AD10087" s="359"/>
      <c r="AE10087" s="359"/>
      <c r="AF10087" s="359"/>
      <c r="AG10087" s="359"/>
      <c r="AH10087" s="359"/>
    </row>
    <row r="10088" spans="28:34" x14ac:dyDescent="0.2">
      <c r="AB10088" s="359"/>
      <c r="AC10088" s="359"/>
      <c r="AD10088" s="359"/>
      <c r="AE10088" s="359"/>
      <c r="AF10088" s="359"/>
      <c r="AG10088" s="359"/>
      <c r="AH10088" s="359"/>
    </row>
    <row r="10089" spans="28:34" x14ac:dyDescent="0.2">
      <c r="AB10089" s="359"/>
      <c r="AC10089" s="359"/>
      <c r="AD10089" s="359"/>
      <c r="AE10089" s="359"/>
      <c r="AF10089" s="359"/>
      <c r="AG10089" s="359"/>
      <c r="AH10089" s="359"/>
    </row>
    <row r="10090" spans="28:34" x14ac:dyDescent="0.2">
      <c r="AB10090" s="359"/>
      <c r="AC10090" s="359"/>
      <c r="AD10090" s="359"/>
      <c r="AE10090" s="359"/>
      <c r="AF10090" s="359"/>
      <c r="AG10090" s="359"/>
      <c r="AH10090" s="359"/>
    </row>
    <row r="10091" spans="28:34" x14ac:dyDescent="0.2">
      <c r="AB10091" s="359"/>
      <c r="AC10091" s="359"/>
      <c r="AD10091" s="359"/>
      <c r="AE10091" s="359"/>
      <c r="AF10091" s="359"/>
      <c r="AG10091" s="359"/>
      <c r="AH10091" s="359"/>
    </row>
    <row r="10092" spans="28:34" x14ac:dyDescent="0.2">
      <c r="AB10092" s="359"/>
      <c r="AC10092" s="359"/>
      <c r="AD10092" s="359"/>
      <c r="AE10092" s="359"/>
      <c r="AF10092" s="359"/>
      <c r="AG10092" s="359"/>
      <c r="AH10092" s="359"/>
    </row>
    <row r="10093" spans="28:34" x14ac:dyDescent="0.2">
      <c r="AB10093" s="359"/>
      <c r="AC10093" s="359"/>
      <c r="AD10093" s="359"/>
      <c r="AE10093" s="359"/>
      <c r="AF10093" s="359"/>
      <c r="AG10093" s="359"/>
      <c r="AH10093" s="359"/>
    </row>
    <row r="10094" spans="28:34" x14ac:dyDescent="0.2">
      <c r="AB10094" s="359"/>
      <c r="AC10094" s="359"/>
      <c r="AD10094" s="359"/>
      <c r="AE10094" s="359"/>
      <c r="AF10094" s="359"/>
      <c r="AG10094" s="359"/>
      <c r="AH10094" s="359"/>
    </row>
    <row r="10095" spans="28:34" x14ac:dyDescent="0.2">
      <c r="AB10095" s="359"/>
      <c r="AC10095" s="359"/>
      <c r="AD10095" s="359"/>
      <c r="AE10095" s="359"/>
      <c r="AF10095" s="359"/>
      <c r="AG10095" s="359"/>
      <c r="AH10095" s="359"/>
    </row>
    <row r="10096" spans="28:34" x14ac:dyDescent="0.2">
      <c r="AB10096" s="359"/>
      <c r="AC10096" s="359"/>
      <c r="AD10096" s="359"/>
      <c r="AE10096" s="359"/>
      <c r="AF10096" s="359"/>
      <c r="AG10096" s="359"/>
      <c r="AH10096" s="359"/>
    </row>
    <row r="10097" spans="28:34" x14ac:dyDescent="0.2">
      <c r="AB10097" s="359"/>
      <c r="AC10097" s="359"/>
      <c r="AD10097" s="359"/>
      <c r="AE10097" s="359"/>
      <c r="AF10097" s="359"/>
      <c r="AG10097" s="359"/>
      <c r="AH10097" s="359"/>
    </row>
    <row r="10098" spans="28:34" x14ac:dyDescent="0.2">
      <c r="AB10098" s="359"/>
      <c r="AC10098" s="359"/>
      <c r="AD10098" s="359"/>
      <c r="AE10098" s="359"/>
      <c r="AF10098" s="359"/>
      <c r="AG10098" s="359"/>
      <c r="AH10098" s="359"/>
    </row>
    <row r="10099" spans="28:34" x14ac:dyDescent="0.2">
      <c r="AB10099" s="359"/>
      <c r="AC10099" s="359"/>
      <c r="AD10099" s="359"/>
      <c r="AE10099" s="359"/>
      <c r="AF10099" s="359"/>
      <c r="AG10099" s="359"/>
      <c r="AH10099" s="359"/>
    </row>
    <row r="10100" spans="28:34" x14ac:dyDescent="0.2">
      <c r="AB10100" s="359"/>
      <c r="AC10100" s="359"/>
      <c r="AD10100" s="359"/>
      <c r="AE10100" s="359"/>
      <c r="AF10100" s="359"/>
      <c r="AG10100" s="359"/>
      <c r="AH10100" s="359"/>
    </row>
    <row r="10101" spans="28:34" x14ac:dyDescent="0.2">
      <c r="AB10101" s="359"/>
      <c r="AC10101" s="359"/>
      <c r="AD10101" s="359"/>
      <c r="AE10101" s="359"/>
      <c r="AF10101" s="359"/>
      <c r="AG10101" s="359"/>
      <c r="AH10101" s="359"/>
    </row>
    <row r="10102" spans="28:34" x14ac:dyDescent="0.2">
      <c r="AB10102" s="359"/>
      <c r="AC10102" s="359"/>
      <c r="AD10102" s="359"/>
      <c r="AE10102" s="359"/>
      <c r="AF10102" s="359"/>
      <c r="AG10102" s="359"/>
      <c r="AH10102" s="359"/>
    </row>
    <row r="10103" spans="28:34" x14ac:dyDescent="0.2">
      <c r="AB10103" s="359"/>
      <c r="AC10103" s="359"/>
      <c r="AD10103" s="359"/>
      <c r="AE10103" s="359"/>
      <c r="AF10103" s="359"/>
      <c r="AG10103" s="359"/>
      <c r="AH10103" s="359"/>
    </row>
    <row r="10104" spans="28:34" x14ac:dyDescent="0.2">
      <c r="AB10104" s="359"/>
      <c r="AC10104" s="359"/>
      <c r="AD10104" s="359"/>
      <c r="AE10104" s="359"/>
      <c r="AF10104" s="359"/>
      <c r="AG10104" s="359"/>
      <c r="AH10104" s="359"/>
    </row>
    <row r="10105" spans="28:34" x14ac:dyDescent="0.2">
      <c r="AB10105" s="359"/>
      <c r="AC10105" s="359"/>
      <c r="AD10105" s="359"/>
      <c r="AE10105" s="359"/>
      <c r="AF10105" s="359"/>
      <c r="AG10105" s="359"/>
      <c r="AH10105" s="359"/>
    </row>
    <row r="10106" spans="28:34" x14ac:dyDescent="0.2">
      <c r="AB10106" s="359"/>
      <c r="AC10106" s="359"/>
      <c r="AD10106" s="359"/>
      <c r="AE10106" s="359"/>
      <c r="AF10106" s="359"/>
      <c r="AG10106" s="359"/>
      <c r="AH10106" s="359"/>
    </row>
    <row r="10107" spans="28:34" x14ac:dyDescent="0.2">
      <c r="AB10107" s="359"/>
      <c r="AC10107" s="359"/>
      <c r="AD10107" s="359"/>
      <c r="AE10107" s="359"/>
      <c r="AF10107" s="359"/>
      <c r="AG10107" s="359"/>
      <c r="AH10107" s="359"/>
    </row>
    <row r="10108" spans="28:34" x14ac:dyDescent="0.2">
      <c r="AB10108" s="359"/>
      <c r="AC10108" s="359"/>
      <c r="AD10108" s="359"/>
      <c r="AE10108" s="359"/>
      <c r="AF10108" s="359"/>
      <c r="AG10108" s="359"/>
      <c r="AH10108" s="359"/>
    </row>
    <row r="10109" spans="28:34" x14ac:dyDescent="0.2">
      <c r="AB10109" s="359"/>
      <c r="AC10109" s="359"/>
      <c r="AD10109" s="359"/>
      <c r="AE10109" s="359"/>
      <c r="AF10109" s="359"/>
      <c r="AG10109" s="359"/>
      <c r="AH10109" s="359"/>
    </row>
    <row r="10110" spans="28:34" x14ac:dyDescent="0.2">
      <c r="AB10110" s="359"/>
      <c r="AC10110" s="359"/>
      <c r="AD10110" s="359"/>
      <c r="AE10110" s="359"/>
      <c r="AF10110" s="359"/>
      <c r="AG10110" s="359"/>
      <c r="AH10110" s="359"/>
    </row>
    <row r="10111" spans="28:34" x14ac:dyDescent="0.2">
      <c r="AB10111" s="359"/>
      <c r="AC10111" s="359"/>
      <c r="AD10111" s="359"/>
      <c r="AE10111" s="359"/>
      <c r="AF10111" s="359"/>
      <c r="AG10111" s="359"/>
      <c r="AH10111" s="359"/>
    </row>
    <row r="10112" spans="28:34" x14ac:dyDescent="0.2">
      <c r="AB10112" s="359"/>
      <c r="AC10112" s="359"/>
      <c r="AD10112" s="359"/>
      <c r="AE10112" s="359"/>
      <c r="AF10112" s="359"/>
      <c r="AG10112" s="359"/>
      <c r="AH10112" s="359"/>
    </row>
    <row r="10113" spans="28:34" x14ac:dyDescent="0.2">
      <c r="AB10113" s="359"/>
      <c r="AC10113" s="359"/>
      <c r="AD10113" s="359"/>
      <c r="AE10113" s="359"/>
      <c r="AF10113" s="359"/>
      <c r="AG10113" s="359"/>
      <c r="AH10113" s="359"/>
    </row>
    <row r="10114" spans="28:34" x14ac:dyDescent="0.2">
      <c r="AB10114" s="359"/>
      <c r="AC10114" s="359"/>
      <c r="AD10114" s="359"/>
      <c r="AE10114" s="359"/>
      <c r="AF10114" s="359"/>
      <c r="AG10114" s="359"/>
      <c r="AH10114" s="359"/>
    </row>
    <row r="10115" spans="28:34" x14ac:dyDescent="0.2">
      <c r="AB10115" s="359"/>
      <c r="AC10115" s="359"/>
      <c r="AD10115" s="359"/>
      <c r="AE10115" s="359"/>
      <c r="AF10115" s="359"/>
      <c r="AG10115" s="359"/>
      <c r="AH10115" s="359"/>
    </row>
    <row r="10116" spans="28:34" x14ac:dyDescent="0.2">
      <c r="AB10116" s="359"/>
      <c r="AC10116" s="359"/>
      <c r="AD10116" s="359"/>
      <c r="AE10116" s="359"/>
      <c r="AF10116" s="359"/>
      <c r="AG10116" s="359"/>
      <c r="AH10116" s="359"/>
    </row>
    <row r="10117" spans="28:34" x14ac:dyDescent="0.2">
      <c r="AB10117" s="359"/>
      <c r="AC10117" s="359"/>
      <c r="AD10117" s="359"/>
      <c r="AE10117" s="359"/>
      <c r="AF10117" s="359"/>
      <c r="AG10117" s="359"/>
      <c r="AH10117" s="359"/>
    </row>
    <row r="10118" spans="28:34" x14ac:dyDescent="0.2">
      <c r="AB10118" s="359"/>
      <c r="AC10118" s="359"/>
      <c r="AD10118" s="359"/>
      <c r="AE10118" s="359"/>
      <c r="AF10118" s="359"/>
      <c r="AG10118" s="359"/>
      <c r="AH10118" s="359"/>
    </row>
    <row r="10119" spans="28:34" x14ac:dyDescent="0.2">
      <c r="AB10119" s="359"/>
      <c r="AC10119" s="359"/>
      <c r="AD10119" s="359"/>
      <c r="AE10119" s="359"/>
      <c r="AF10119" s="359"/>
      <c r="AG10119" s="359"/>
      <c r="AH10119" s="359"/>
    </row>
    <row r="10120" spans="28:34" x14ac:dyDescent="0.2">
      <c r="AB10120" s="359"/>
      <c r="AC10120" s="359"/>
      <c r="AD10120" s="359"/>
      <c r="AE10120" s="359"/>
      <c r="AF10120" s="359"/>
      <c r="AG10120" s="359"/>
      <c r="AH10120" s="359"/>
    </row>
    <row r="10121" spans="28:34" x14ac:dyDescent="0.2">
      <c r="AB10121" s="359"/>
      <c r="AC10121" s="359"/>
      <c r="AD10121" s="359"/>
      <c r="AE10121" s="359"/>
      <c r="AF10121" s="359"/>
      <c r="AG10121" s="359"/>
      <c r="AH10121" s="359"/>
    </row>
    <row r="10122" spans="28:34" x14ac:dyDescent="0.2">
      <c r="AB10122" s="359"/>
      <c r="AC10122" s="359"/>
      <c r="AD10122" s="359"/>
      <c r="AE10122" s="359"/>
      <c r="AF10122" s="359"/>
      <c r="AG10122" s="359"/>
      <c r="AH10122" s="359"/>
    </row>
    <row r="10123" spans="28:34" x14ac:dyDescent="0.2">
      <c r="AB10123" s="359"/>
      <c r="AC10123" s="359"/>
      <c r="AD10123" s="359"/>
      <c r="AE10123" s="359"/>
      <c r="AF10123" s="359"/>
      <c r="AG10123" s="359"/>
      <c r="AH10123" s="359"/>
    </row>
    <row r="10124" spans="28:34" x14ac:dyDescent="0.2">
      <c r="AB10124" s="359"/>
      <c r="AC10124" s="359"/>
      <c r="AD10124" s="359"/>
      <c r="AE10124" s="359"/>
      <c r="AF10124" s="359"/>
      <c r="AG10124" s="359"/>
      <c r="AH10124" s="359"/>
    </row>
    <row r="10125" spans="28:34" x14ac:dyDescent="0.2">
      <c r="AB10125" s="359"/>
      <c r="AC10125" s="359"/>
      <c r="AD10125" s="359"/>
      <c r="AE10125" s="359"/>
      <c r="AF10125" s="359"/>
      <c r="AG10125" s="359"/>
      <c r="AH10125" s="359"/>
    </row>
    <row r="10126" spans="28:34" x14ac:dyDescent="0.2">
      <c r="AB10126" s="359"/>
      <c r="AC10126" s="359"/>
      <c r="AD10126" s="359"/>
      <c r="AE10126" s="359"/>
      <c r="AF10126" s="359"/>
      <c r="AG10126" s="359"/>
      <c r="AH10126" s="359"/>
    </row>
    <row r="10127" spans="28:34" x14ac:dyDescent="0.2">
      <c r="AB10127" s="359"/>
      <c r="AC10127" s="359"/>
      <c r="AD10127" s="359"/>
      <c r="AE10127" s="359"/>
      <c r="AF10127" s="359"/>
      <c r="AG10127" s="359"/>
      <c r="AH10127" s="359"/>
    </row>
    <row r="10128" spans="28:34" x14ac:dyDescent="0.2">
      <c r="AB10128" s="359"/>
      <c r="AC10128" s="359"/>
      <c r="AD10128" s="359"/>
      <c r="AE10128" s="359"/>
      <c r="AF10128" s="359"/>
      <c r="AG10128" s="359"/>
      <c r="AH10128" s="359"/>
    </row>
    <row r="10129" spans="28:34" x14ac:dyDescent="0.2">
      <c r="AB10129" s="359"/>
      <c r="AC10129" s="359"/>
      <c r="AD10129" s="359"/>
      <c r="AE10129" s="359"/>
      <c r="AF10129" s="359"/>
      <c r="AG10129" s="359"/>
      <c r="AH10129" s="359"/>
    </row>
    <row r="10130" spans="28:34" x14ac:dyDescent="0.2">
      <c r="AB10130" s="359"/>
      <c r="AC10130" s="359"/>
      <c r="AD10130" s="359"/>
      <c r="AE10130" s="359"/>
      <c r="AF10130" s="359"/>
      <c r="AG10130" s="359"/>
      <c r="AH10130" s="359"/>
    </row>
    <row r="10131" spans="28:34" x14ac:dyDescent="0.2">
      <c r="AB10131" s="359"/>
      <c r="AC10131" s="359"/>
      <c r="AD10131" s="359"/>
      <c r="AE10131" s="359"/>
      <c r="AF10131" s="359"/>
      <c r="AG10131" s="359"/>
      <c r="AH10131" s="359"/>
    </row>
    <row r="10132" spans="28:34" x14ac:dyDescent="0.2">
      <c r="AB10132" s="359"/>
      <c r="AC10132" s="359"/>
      <c r="AD10132" s="359"/>
      <c r="AE10132" s="359"/>
      <c r="AF10132" s="359"/>
      <c r="AG10132" s="359"/>
      <c r="AH10132" s="359"/>
    </row>
    <row r="10133" spans="28:34" x14ac:dyDescent="0.2">
      <c r="AB10133" s="359"/>
      <c r="AC10133" s="359"/>
      <c r="AD10133" s="359"/>
      <c r="AE10133" s="359"/>
      <c r="AF10133" s="359"/>
      <c r="AG10133" s="359"/>
      <c r="AH10133" s="359"/>
    </row>
    <row r="10134" spans="28:34" x14ac:dyDescent="0.2">
      <c r="AB10134" s="359"/>
      <c r="AC10134" s="359"/>
      <c r="AD10134" s="359"/>
      <c r="AE10134" s="359"/>
      <c r="AF10134" s="359"/>
      <c r="AG10134" s="359"/>
      <c r="AH10134" s="359"/>
    </row>
    <row r="10135" spans="28:34" x14ac:dyDescent="0.2">
      <c r="AB10135" s="359"/>
      <c r="AC10135" s="359"/>
      <c r="AD10135" s="359"/>
      <c r="AE10135" s="359"/>
      <c r="AF10135" s="359"/>
      <c r="AG10135" s="359"/>
      <c r="AH10135" s="359"/>
    </row>
    <row r="10136" spans="28:34" x14ac:dyDescent="0.2">
      <c r="AB10136" s="359"/>
      <c r="AC10136" s="359"/>
      <c r="AD10136" s="359"/>
      <c r="AE10136" s="359"/>
      <c r="AF10136" s="359"/>
      <c r="AG10136" s="359"/>
      <c r="AH10136" s="359"/>
    </row>
    <row r="10137" spans="28:34" x14ac:dyDescent="0.2">
      <c r="AB10137" s="359"/>
      <c r="AC10137" s="359"/>
      <c r="AD10137" s="359"/>
      <c r="AE10137" s="359"/>
      <c r="AF10137" s="359"/>
      <c r="AG10137" s="359"/>
      <c r="AH10137" s="359"/>
    </row>
    <row r="10138" spans="28:34" x14ac:dyDescent="0.2">
      <c r="AB10138" s="359"/>
      <c r="AC10138" s="359"/>
      <c r="AD10138" s="359"/>
      <c r="AE10138" s="359"/>
      <c r="AF10138" s="359"/>
      <c r="AG10138" s="359"/>
      <c r="AH10138" s="359"/>
    </row>
    <row r="10139" spans="28:34" x14ac:dyDescent="0.2">
      <c r="AB10139" s="359"/>
      <c r="AC10139" s="359"/>
      <c r="AD10139" s="359"/>
      <c r="AE10139" s="359"/>
      <c r="AF10139" s="359"/>
      <c r="AG10139" s="359"/>
      <c r="AH10139" s="359"/>
    </row>
    <row r="10140" spans="28:34" x14ac:dyDescent="0.2">
      <c r="AB10140" s="359"/>
      <c r="AC10140" s="359"/>
      <c r="AD10140" s="359"/>
      <c r="AE10140" s="359"/>
      <c r="AF10140" s="359"/>
      <c r="AG10140" s="359"/>
      <c r="AH10140" s="359"/>
    </row>
    <row r="10141" spans="28:34" x14ac:dyDescent="0.2">
      <c r="AB10141" s="359"/>
      <c r="AC10141" s="359"/>
      <c r="AD10141" s="359"/>
      <c r="AE10141" s="359"/>
      <c r="AF10141" s="359"/>
      <c r="AG10141" s="359"/>
      <c r="AH10141" s="359"/>
    </row>
    <row r="10142" spans="28:34" x14ac:dyDescent="0.2">
      <c r="AB10142" s="359"/>
      <c r="AC10142" s="359"/>
      <c r="AD10142" s="359"/>
      <c r="AE10142" s="359"/>
      <c r="AF10142" s="359"/>
      <c r="AG10142" s="359"/>
      <c r="AH10142" s="359"/>
    </row>
    <row r="10143" spans="28:34" x14ac:dyDescent="0.2">
      <c r="AB10143" s="359"/>
      <c r="AC10143" s="359"/>
      <c r="AD10143" s="359"/>
      <c r="AE10143" s="359"/>
      <c r="AF10143" s="359"/>
      <c r="AG10143" s="359"/>
      <c r="AH10143" s="359"/>
    </row>
    <row r="10144" spans="28:34" x14ac:dyDescent="0.2">
      <c r="AB10144" s="359"/>
      <c r="AC10144" s="359"/>
      <c r="AD10144" s="359"/>
      <c r="AE10144" s="359"/>
      <c r="AF10144" s="359"/>
      <c r="AG10144" s="359"/>
      <c r="AH10144" s="359"/>
    </row>
    <row r="10145" spans="28:34" x14ac:dyDescent="0.2">
      <c r="AB10145" s="359"/>
      <c r="AC10145" s="359"/>
      <c r="AD10145" s="359"/>
      <c r="AE10145" s="359"/>
      <c r="AF10145" s="359"/>
      <c r="AG10145" s="359"/>
      <c r="AH10145" s="359"/>
    </row>
    <row r="10146" spans="28:34" x14ac:dyDescent="0.2">
      <c r="AB10146" s="359"/>
      <c r="AC10146" s="359"/>
      <c r="AD10146" s="359"/>
      <c r="AE10146" s="359"/>
      <c r="AF10146" s="359"/>
      <c r="AG10146" s="359"/>
      <c r="AH10146" s="359"/>
    </row>
    <row r="10147" spans="28:34" x14ac:dyDescent="0.2">
      <c r="AB10147" s="359"/>
      <c r="AC10147" s="359"/>
      <c r="AD10147" s="359"/>
      <c r="AE10147" s="359"/>
      <c r="AF10147" s="359"/>
      <c r="AG10147" s="359"/>
      <c r="AH10147" s="359"/>
    </row>
    <row r="10148" spans="28:34" x14ac:dyDescent="0.2">
      <c r="AB10148" s="359"/>
      <c r="AC10148" s="359"/>
      <c r="AD10148" s="359"/>
      <c r="AE10148" s="359"/>
      <c r="AF10148" s="359"/>
      <c r="AG10148" s="359"/>
      <c r="AH10148" s="359"/>
    </row>
    <row r="10149" spans="28:34" x14ac:dyDescent="0.2">
      <c r="AB10149" s="359"/>
      <c r="AC10149" s="359"/>
      <c r="AD10149" s="359"/>
      <c r="AE10149" s="359"/>
      <c r="AF10149" s="359"/>
      <c r="AG10149" s="359"/>
      <c r="AH10149" s="359"/>
    </row>
    <row r="10150" spans="28:34" x14ac:dyDescent="0.2">
      <c r="AB10150" s="359"/>
      <c r="AC10150" s="359"/>
      <c r="AD10150" s="359"/>
      <c r="AE10150" s="359"/>
      <c r="AF10150" s="359"/>
      <c r="AG10150" s="359"/>
      <c r="AH10150" s="359"/>
    </row>
    <row r="10151" spans="28:34" x14ac:dyDescent="0.2">
      <c r="AB10151" s="359"/>
      <c r="AC10151" s="359"/>
      <c r="AD10151" s="359"/>
      <c r="AE10151" s="359"/>
      <c r="AF10151" s="359"/>
      <c r="AG10151" s="359"/>
      <c r="AH10151" s="359"/>
    </row>
    <row r="10152" spans="28:34" x14ac:dyDescent="0.2">
      <c r="AB10152" s="359"/>
      <c r="AC10152" s="359"/>
      <c r="AD10152" s="359"/>
      <c r="AE10152" s="359"/>
      <c r="AF10152" s="359"/>
      <c r="AG10152" s="359"/>
      <c r="AH10152" s="359"/>
    </row>
    <row r="10153" spans="28:34" x14ac:dyDescent="0.2">
      <c r="AB10153" s="359"/>
      <c r="AC10153" s="359"/>
      <c r="AD10153" s="359"/>
      <c r="AE10153" s="359"/>
      <c r="AF10153" s="359"/>
      <c r="AG10153" s="359"/>
      <c r="AH10153" s="359"/>
    </row>
    <row r="10154" spans="28:34" x14ac:dyDescent="0.2">
      <c r="AB10154" s="359"/>
      <c r="AC10154" s="359"/>
      <c r="AD10154" s="359"/>
      <c r="AE10154" s="359"/>
      <c r="AF10154" s="359"/>
      <c r="AG10154" s="359"/>
      <c r="AH10154" s="359"/>
    </row>
    <row r="10155" spans="28:34" x14ac:dyDescent="0.2">
      <c r="AB10155" s="359"/>
      <c r="AC10155" s="359"/>
      <c r="AD10155" s="359"/>
      <c r="AE10155" s="359"/>
      <c r="AF10155" s="359"/>
      <c r="AG10155" s="359"/>
      <c r="AH10155" s="359"/>
    </row>
    <row r="10156" spans="28:34" x14ac:dyDescent="0.2">
      <c r="AB10156" s="359"/>
      <c r="AC10156" s="359"/>
      <c r="AD10156" s="359"/>
      <c r="AE10156" s="359"/>
      <c r="AF10156" s="359"/>
      <c r="AG10156" s="359"/>
      <c r="AH10156" s="359"/>
    </row>
    <row r="10157" spans="28:34" x14ac:dyDescent="0.2">
      <c r="AB10157" s="359"/>
      <c r="AC10157" s="359"/>
      <c r="AD10157" s="359"/>
      <c r="AE10157" s="359"/>
      <c r="AF10157" s="359"/>
      <c r="AG10157" s="359"/>
      <c r="AH10157" s="359"/>
    </row>
    <row r="10158" spans="28:34" x14ac:dyDescent="0.2">
      <c r="AB10158" s="359"/>
      <c r="AC10158" s="359"/>
      <c r="AD10158" s="359"/>
      <c r="AE10158" s="359"/>
      <c r="AF10158" s="359"/>
      <c r="AG10158" s="359"/>
      <c r="AH10158" s="359"/>
    </row>
    <row r="10159" spans="28:34" x14ac:dyDescent="0.2">
      <c r="AB10159" s="359"/>
      <c r="AC10159" s="359"/>
      <c r="AD10159" s="359"/>
      <c r="AE10159" s="359"/>
      <c r="AF10159" s="359"/>
      <c r="AG10159" s="359"/>
      <c r="AH10159" s="359"/>
    </row>
    <row r="10160" spans="28:34" x14ac:dyDescent="0.2">
      <c r="AB10160" s="359"/>
      <c r="AC10160" s="359"/>
      <c r="AD10160" s="359"/>
      <c r="AE10160" s="359"/>
      <c r="AF10160" s="359"/>
      <c r="AG10160" s="359"/>
      <c r="AH10160" s="359"/>
    </row>
    <row r="10161" spans="28:34" x14ac:dyDescent="0.2">
      <c r="AB10161" s="359"/>
      <c r="AC10161" s="359"/>
      <c r="AD10161" s="359"/>
      <c r="AE10161" s="359"/>
      <c r="AF10161" s="359"/>
      <c r="AG10161" s="359"/>
      <c r="AH10161" s="359"/>
    </row>
    <row r="10162" spans="28:34" x14ac:dyDescent="0.2">
      <c r="AB10162" s="359"/>
      <c r="AC10162" s="359"/>
      <c r="AD10162" s="359"/>
      <c r="AE10162" s="359"/>
      <c r="AF10162" s="359"/>
      <c r="AG10162" s="359"/>
      <c r="AH10162" s="359"/>
    </row>
    <row r="10163" spans="28:34" x14ac:dyDescent="0.2">
      <c r="AB10163" s="359"/>
      <c r="AC10163" s="359"/>
      <c r="AD10163" s="359"/>
      <c r="AE10163" s="359"/>
      <c r="AF10163" s="359"/>
      <c r="AG10163" s="359"/>
      <c r="AH10163" s="359"/>
    </row>
    <row r="10164" spans="28:34" x14ac:dyDescent="0.2">
      <c r="AB10164" s="359"/>
      <c r="AC10164" s="359"/>
      <c r="AD10164" s="359"/>
      <c r="AE10164" s="359"/>
      <c r="AF10164" s="359"/>
      <c r="AG10164" s="359"/>
      <c r="AH10164" s="359"/>
    </row>
    <row r="10165" spans="28:34" x14ac:dyDescent="0.2">
      <c r="AB10165" s="359"/>
      <c r="AC10165" s="359"/>
      <c r="AD10165" s="359"/>
      <c r="AE10165" s="359"/>
      <c r="AF10165" s="359"/>
      <c r="AG10165" s="359"/>
      <c r="AH10165" s="359"/>
    </row>
    <row r="10166" spans="28:34" x14ac:dyDescent="0.2">
      <c r="AB10166" s="359"/>
      <c r="AC10166" s="359"/>
      <c r="AD10166" s="359"/>
      <c r="AE10166" s="359"/>
      <c r="AF10166" s="359"/>
      <c r="AG10166" s="359"/>
      <c r="AH10166" s="359"/>
    </row>
    <row r="10167" spans="28:34" x14ac:dyDescent="0.2">
      <c r="AB10167" s="359"/>
      <c r="AC10167" s="359"/>
      <c r="AD10167" s="359"/>
      <c r="AE10167" s="359"/>
      <c r="AF10167" s="359"/>
      <c r="AG10167" s="359"/>
      <c r="AH10167" s="359"/>
    </row>
    <row r="10168" spans="28:34" x14ac:dyDescent="0.2">
      <c r="AB10168" s="359"/>
      <c r="AC10168" s="359"/>
      <c r="AD10168" s="359"/>
      <c r="AE10168" s="359"/>
      <c r="AF10168" s="359"/>
      <c r="AG10168" s="359"/>
      <c r="AH10168" s="359"/>
    </row>
    <row r="10169" spans="28:34" x14ac:dyDescent="0.2">
      <c r="AB10169" s="359"/>
      <c r="AC10169" s="359"/>
      <c r="AD10169" s="359"/>
      <c r="AE10169" s="359"/>
      <c r="AF10169" s="359"/>
      <c r="AG10169" s="359"/>
      <c r="AH10169" s="359"/>
    </row>
    <row r="10170" spans="28:34" x14ac:dyDescent="0.2">
      <c r="AB10170" s="359"/>
      <c r="AC10170" s="359"/>
      <c r="AD10170" s="359"/>
      <c r="AE10170" s="359"/>
      <c r="AF10170" s="359"/>
      <c r="AG10170" s="359"/>
      <c r="AH10170" s="359"/>
    </row>
    <row r="10171" spans="28:34" x14ac:dyDescent="0.2">
      <c r="AB10171" s="359"/>
      <c r="AC10171" s="359"/>
      <c r="AD10171" s="359"/>
      <c r="AE10171" s="359"/>
      <c r="AF10171" s="359"/>
      <c r="AG10171" s="359"/>
      <c r="AH10171" s="359"/>
    </row>
    <row r="10172" spans="28:34" x14ac:dyDescent="0.2">
      <c r="AB10172" s="359"/>
      <c r="AC10172" s="359"/>
      <c r="AD10172" s="359"/>
      <c r="AE10172" s="359"/>
      <c r="AF10172" s="359"/>
      <c r="AG10172" s="359"/>
      <c r="AH10172" s="359"/>
    </row>
    <row r="10173" spans="28:34" x14ac:dyDescent="0.2">
      <c r="AB10173" s="359"/>
      <c r="AC10173" s="359"/>
      <c r="AD10173" s="359"/>
      <c r="AE10173" s="359"/>
      <c r="AF10173" s="359"/>
      <c r="AG10173" s="359"/>
      <c r="AH10173" s="359"/>
    </row>
    <row r="10174" spans="28:34" x14ac:dyDescent="0.2">
      <c r="AB10174" s="359"/>
      <c r="AC10174" s="359"/>
      <c r="AD10174" s="359"/>
      <c r="AE10174" s="359"/>
      <c r="AF10174" s="359"/>
      <c r="AG10174" s="359"/>
      <c r="AH10174" s="359"/>
    </row>
    <row r="10175" spans="28:34" x14ac:dyDescent="0.2">
      <c r="AB10175" s="359"/>
      <c r="AC10175" s="359"/>
      <c r="AD10175" s="359"/>
      <c r="AE10175" s="359"/>
      <c r="AF10175" s="359"/>
      <c r="AG10175" s="359"/>
      <c r="AH10175" s="359"/>
    </row>
    <row r="10176" spans="28:34" x14ac:dyDescent="0.2">
      <c r="AB10176" s="359"/>
      <c r="AC10176" s="359"/>
      <c r="AD10176" s="359"/>
      <c r="AE10176" s="359"/>
      <c r="AF10176" s="359"/>
      <c r="AG10176" s="359"/>
      <c r="AH10176" s="359"/>
    </row>
    <row r="10177" spans="28:34" x14ac:dyDescent="0.2">
      <c r="AB10177" s="359"/>
      <c r="AC10177" s="359"/>
      <c r="AD10177" s="359"/>
      <c r="AE10177" s="359"/>
      <c r="AF10177" s="359"/>
      <c r="AG10177" s="359"/>
      <c r="AH10177" s="359"/>
    </row>
    <row r="10178" spans="28:34" x14ac:dyDescent="0.2">
      <c r="AB10178" s="359"/>
      <c r="AC10178" s="359"/>
      <c r="AD10178" s="359"/>
      <c r="AE10178" s="359"/>
      <c r="AF10178" s="359"/>
      <c r="AG10178" s="359"/>
      <c r="AH10178" s="359"/>
    </row>
    <row r="10179" spans="28:34" x14ac:dyDescent="0.2">
      <c r="AB10179" s="359"/>
      <c r="AC10179" s="359"/>
      <c r="AD10179" s="359"/>
      <c r="AE10179" s="359"/>
      <c r="AF10179" s="359"/>
      <c r="AG10179" s="359"/>
      <c r="AH10179" s="359"/>
    </row>
    <row r="10180" spans="28:34" x14ac:dyDescent="0.2">
      <c r="AB10180" s="359"/>
      <c r="AC10180" s="359"/>
      <c r="AD10180" s="359"/>
      <c r="AE10180" s="359"/>
      <c r="AF10180" s="359"/>
      <c r="AG10180" s="359"/>
      <c r="AH10180" s="359"/>
    </row>
    <row r="10181" spans="28:34" x14ac:dyDescent="0.2">
      <c r="AB10181" s="359"/>
      <c r="AC10181" s="359"/>
      <c r="AD10181" s="359"/>
      <c r="AE10181" s="359"/>
      <c r="AF10181" s="359"/>
      <c r="AG10181" s="359"/>
      <c r="AH10181" s="359"/>
    </row>
    <row r="10182" spans="28:34" x14ac:dyDescent="0.2">
      <c r="AB10182" s="359"/>
      <c r="AC10182" s="359"/>
      <c r="AD10182" s="359"/>
      <c r="AE10182" s="359"/>
      <c r="AF10182" s="359"/>
      <c r="AG10182" s="359"/>
      <c r="AH10182" s="359"/>
    </row>
    <row r="10183" spans="28:34" x14ac:dyDescent="0.2">
      <c r="AB10183" s="359"/>
      <c r="AC10183" s="359"/>
      <c r="AD10183" s="359"/>
      <c r="AE10183" s="359"/>
      <c r="AF10183" s="359"/>
      <c r="AG10183" s="359"/>
      <c r="AH10183" s="359"/>
    </row>
    <row r="10184" spans="28:34" x14ac:dyDescent="0.2">
      <c r="AB10184" s="359"/>
      <c r="AC10184" s="359"/>
      <c r="AD10184" s="359"/>
      <c r="AE10184" s="359"/>
      <c r="AF10184" s="359"/>
      <c r="AG10184" s="359"/>
      <c r="AH10184" s="359"/>
    </row>
    <row r="10185" spans="28:34" x14ac:dyDescent="0.2">
      <c r="AB10185" s="359"/>
      <c r="AC10185" s="359"/>
      <c r="AD10185" s="359"/>
      <c r="AE10185" s="359"/>
      <c r="AF10185" s="359"/>
      <c r="AG10185" s="359"/>
      <c r="AH10185" s="359"/>
    </row>
    <row r="10186" spans="28:34" x14ac:dyDescent="0.2">
      <c r="AB10186" s="359"/>
      <c r="AC10186" s="359"/>
      <c r="AD10186" s="359"/>
      <c r="AE10186" s="359"/>
      <c r="AF10186" s="359"/>
      <c r="AG10186" s="359"/>
      <c r="AH10186" s="359"/>
    </row>
    <row r="10187" spans="28:34" x14ac:dyDescent="0.2">
      <c r="AB10187" s="359"/>
      <c r="AC10187" s="359"/>
      <c r="AD10187" s="359"/>
      <c r="AE10187" s="359"/>
      <c r="AF10187" s="359"/>
      <c r="AG10187" s="359"/>
      <c r="AH10187" s="359"/>
    </row>
    <row r="10188" spans="28:34" x14ac:dyDescent="0.2">
      <c r="AB10188" s="359"/>
      <c r="AC10188" s="359"/>
      <c r="AD10188" s="359"/>
      <c r="AE10188" s="359"/>
      <c r="AF10188" s="359"/>
      <c r="AG10188" s="359"/>
      <c r="AH10188" s="359"/>
    </row>
    <row r="10189" spans="28:34" x14ac:dyDescent="0.2">
      <c r="AB10189" s="359"/>
      <c r="AC10189" s="359"/>
      <c r="AD10189" s="359"/>
      <c r="AE10189" s="359"/>
      <c r="AF10189" s="359"/>
      <c r="AG10189" s="359"/>
      <c r="AH10189" s="359"/>
    </row>
    <row r="10190" spans="28:34" x14ac:dyDescent="0.2">
      <c r="AB10190" s="359"/>
      <c r="AC10190" s="359"/>
      <c r="AD10190" s="359"/>
      <c r="AE10190" s="359"/>
      <c r="AF10190" s="359"/>
      <c r="AG10190" s="359"/>
      <c r="AH10190" s="359"/>
    </row>
    <row r="10191" spans="28:34" x14ac:dyDescent="0.2">
      <c r="AB10191" s="359"/>
      <c r="AC10191" s="359"/>
      <c r="AD10191" s="359"/>
      <c r="AE10191" s="359"/>
      <c r="AF10191" s="359"/>
      <c r="AG10191" s="359"/>
      <c r="AH10191" s="359"/>
    </row>
    <row r="10192" spans="28:34" x14ac:dyDescent="0.2">
      <c r="AB10192" s="359"/>
      <c r="AC10192" s="359"/>
      <c r="AD10192" s="359"/>
      <c r="AE10192" s="359"/>
      <c r="AF10192" s="359"/>
      <c r="AG10192" s="359"/>
      <c r="AH10192" s="359"/>
    </row>
    <row r="10193" spans="28:34" x14ac:dyDescent="0.2">
      <c r="AB10193" s="359"/>
      <c r="AC10193" s="359"/>
      <c r="AD10193" s="359"/>
      <c r="AE10193" s="359"/>
      <c r="AF10193" s="359"/>
      <c r="AG10193" s="359"/>
      <c r="AH10193" s="359"/>
    </row>
    <row r="10194" spans="28:34" x14ac:dyDescent="0.2">
      <c r="AB10194" s="359"/>
      <c r="AC10194" s="359"/>
      <c r="AD10194" s="359"/>
      <c r="AE10194" s="359"/>
      <c r="AF10194" s="359"/>
      <c r="AG10194" s="359"/>
      <c r="AH10194" s="359"/>
    </row>
    <row r="10195" spans="28:34" x14ac:dyDescent="0.2">
      <c r="AB10195" s="359"/>
      <c r="AC10195" s="359"/>
      <c r="AD10195" s="359"/>
      <c r="AE10195" s="359"/>
      <c r="AF10195" s="359"/>
      <c r="AG10195" s="359"/>
      <c r="AH10195" s="359"/>
    </row>
    <row r="10196" spans="28:34" x14ac:dyDescent="0.2">
      <c r="AB10196" s="359"/>
      <c r="AC10196" s="359"/>
      <c r="AD10196" s="359"/>
      <c r="AE10196" s="359"/>
      <c r="AF10196" s="359"/>
      <c r="AG10196" s="359"/>
      <c r="AH10196" s="359"/>
    </row>
    <row r="10197" spans="28:34" x14ac:dyDescent="0.2">
      <c r="AB10197" s="359"/>
      <c r="AC10197" s="359"/>
      <c r="AD10197" s="359"/>
      <c r="AE10197" s="359"/>
      <c r="AF10197" s="359"/>
      <c r="AG10197" s="359"/>
      <c r="AH10197" s="359"/>
    </row>
    <row r="10198" spans="28:34" x14ac:dyDescent="0.2">
      <c r="AB10198" s="359"/>
      <c r="AC10198" s="359"/>
      <c r="AD10198" s="359"/>
      <c r="AE10198" s="359"/>
      <c r="AF10198" s="359"/>
      <c r="AG10198" s="359"/>
      <c r="AH10198" s="359"/>
    </row>
    <row r="10199" spans="28:34" x14ac:dyDescent="0.2">
      <c r="AB10199" s="359"/>
      <c r="AC10199" s="359"/>
      <c r="AD10199" s="359"/>
      <c r="AE10199" s="359"/>
      <c r="AF10199" s="359"/>
      <c r="AG10199" s="359"/>
      <c r="AH10199" s="359"/>
    </row>
    <row r="10200" spans="28:34" x14ac:dyDescent="0.2">
      <c r="AB10200" s="359"/>
      <c r="AC10200" s="359"/>
      <c r="AD10200" s="359"/>
      <c r="AE10200" s="359"/>
      <c r="AF10200" s="359"/>
      <c r="AG10200" s="359"/>
      <c r="AH10200" s="359"/>
    </row>
    <row r="10201" spans="28:34" x14ac:dyDescent="0.2">
      <c r="AB10201" s="359"/>
      <c r="AC10201" s="359"/>
      <c r="AD10201" s="359"/>
      <c r="AE10201" s="359"/>
      <c r="AF10201" s="359"/>
      <c r="AG10201" s="359"/>
      <c r="AH10201" s="359"/>
    </row>
    <row r="10202" spans="28:34" x14ac:dyDescent="0.2">
      <c r="AB10202" s="359"/>
      <c r="AC10202" s="359"/>
      <c r="AD10202" s="359"/>
      <c r="AE10202" s="359"/>
      <c r="AF10202" s="359"/>
      <c r="AG10202" s="359"/>
      <c r="AH10202" s="359"/>
    </row>
    <row r="10203" spans="28:34" x14ac:dyDescent="0.2">
      <c r="AB10203" s="359"/>
      <c r="AC10203" s="359"/>
      <c r="AD10203" s="359"/>
      <c r="AE10203" s="359"/>
      <c r="AF10203" s="359"/>
      <c r="AG10203" s="359"/>
      <c r="AH10203" s="359"/>
    </row>
    <row r="10204" spans="28:34" x14ac:dyDescent="0.2">
      <c r="AB10204" s="359"/>
      <c r="AC10204" s="359"/>
      <c r="AD10204" s="359"/>
      <c r="AE10204" s="359"/>
      <c r="AF10204" s="359"/>
      <c r="AG10204" s="359"/>
      <c r="AH10204" s="359"/>
    </row>
    <row r="10205" spans="28:34" x14ac:dyDescent="0.2">
      <c r="AB10205" s="359"/>
      <c r="AC10205" s="359"/>
      <c r="AD10205" s="359"/>
      <c r="AE10205" s="359"/>
      <c r="AF10205" s="359"/>
      <c r="AG10205" s="359"/>
      <c r="AH10205" s="359"/>
    </row>
    <row r="10206" spans="28:34" x14ac:dyDescent="0.2">
      <c r="AB10206" s="359"/>
      <c r="AC10206" s="359"/>
      <c r="AD10206" s="359"/>
      <c r="AE10206" s="359"/>
      <c r="AF10206" s="359"/>
      <c r="AG10206" s="359"/>
      <c r="AH10206" s="359"/>
    </row>
    <row r="10207" spans="28:34" x14ac:dyDescent="0.2">
      <c r="AB10207" s="359"/>
      <c r="AC10207" s="359"/>
      <c r="AD10207" s="359"/>
      <c r="AE10207" s="359"/>
      <c r="AF10207" s="359"/>
      <c r="AG10207" s="359"/>
      <c r="AH10207" s="359"/>
    </row>
    <row r="10208" spans="28:34" x14ac:dyDescent="0.2">
      <c r="AB10208" s="359"/>
      <c r="AC10208" s="359"/>
      <c r="AD10208" s="359"/>
      <c r="AE10208" s="359"/>
      <c r="AF10208" s="359"/>
      <c r="AG10208" s="359"/>
      <c r="AH10208" s="359"/>
    </row>
    <row r="10209" spans="28:34" x14ac:dyDescent="0.2">
      <c r="AB10209" s="359"/>
      <c r="AC10209" s="359"/>
      <c r="AD10209" s="359"/>
      <c r="AE10209" s="359"/>
      <c r="AF10209" s="359"/>
      <c r="AG10209" s="359"/>
      <c r="AH10209" s="359"/>
    </row>
    <row r="10210" spans="28:34" x14ac:dyDescent="0.2">
      <c r="AB10210" s="359"/>
      <c r="AC10210" s="359"/>
      <c r="AD10210" s="359"/>
      <c r="AE10210" s="359"/>
      <c r="AF10210" s="359"/>
      <c r="AG10210" s="359"/>
      <c r="AH10210" s="359"/>
    </row>
    <row r="10211" spans="28:34" x14ac:dyDescent="0.2">
      <c r="AB10211" s="359"/>
      <c r="AC10211" s="359"/>
      <c r="AD10211" s="359"/>
      <c r="AE10211" s="359"/>
      <c r="AF10211" s="359"/>
      <c r="AG10211" s="359"/>
      <c r="AH10211" s="359"/>
    </row>
    <row r="10212" spans="28:34" x14ac:dyDescent="0.2">
      <c r="AB10212" s="359"/>
      <c r="AC10212" s="359"/>
      <c r="AD10212" s="359"/>
      <c r="AE10212" s="359"/>
      <c r="AF10212" s="359"/>
      <c r="AG10212" s="359"/>
      <c r="AH10212" s="359"/>
    </row>
    <row r="10213" spans="28:34" x14ac:dyDescent="0.2">
      <c r="AB10213" s="359"/>
      <c r="AC10213" s="359"/>
      <c r="AD10213" s="359"/>
      <c r="AE10213" s="359"/>
      <c r="AF10213" s="359"/>
      <c r="AG10213" s="359"/>
      <c r="AH10213" s="359"/>
    </row>
    <row r="10214" spans="28:34" x14ac:dyDescent="0.2">
      <c r="AB10214" s="359"/>
      <c r="AC10214" s="359"/>
      <c r="AD10214" s="359"/>
      <c r="AE10214" s="359"/>
      <c r="AF10214" s="359"/>
      <c r="AG10214" s="359"/>
      <c r="AH10214" s="359"/>
    </row>
    <row r="10215" spans="28:34" x14ac:dyDescent="0.2">
      <c r="AB10215" s="359"/>
      <c r="AC10215" s="359"/>
      <c r="AD10215" s="359"/>
      <c r="AE10215" s="359"/>
      <c r="AF10215" s="359"/>
      <c r="AG10215" s="359"/>
      <c r="AH10215" s="359"/>
    </row>
    <row r="10216" spans="28:34" x14ac:dyDescent="0.2">
      <c r="AB10216" s="359"/>
      <c r="AC10216" s="359"/>
      <c r="AD10216" s="359"/>
      <c r="AE10216" s="359"/>
      <c r="AF10216" s="359"/>
      <c r="AG10216" s="359"/>
      <c r="AH10216" s="359"/>
    </row>
    <row r="10217" spans="28:34" x14ac:dyDescent="0.2">
      <c r="AB10217" s="359"/>
      <c r="AC10217" s="359"/>
      <c r="AD10217" s="359"/>
      <c r="AE10217" s="359"/>
      <c r="AF10217" s="359"/>
      <c r="AG10217" s="359"/>
      <c r="AH10217" s="359"/>
    </row>
    <row r="10218" spans="28:34" x14ac:dyDescent="0.2">
      <c r="AB10218" s="359"/>
      <c r="AC10218" s="359"/>
      <c r="AD10218" s="359"/>
      <c r="AE10218" s="359"/>
      <c r="AF10218" s="359"/>
      <c r="AG10218" s="359"/>
      <c r="AH10218" s="359"/>
    </row>
    <row r="10219" spans="28:34" x14ac:dyDescent="0.2">
      <c r="AB10219" s="359"/>
      <c r="AC10219" s="359"/>
      <c r="AD10219" s="359"/>
      <c r="AE10219" s="359"/>
      <c r="AF10219" s="359"/>
      <c r="AG10219" s="359"/>
      <c r="AH10219" s="359"/>
    </row>
    <row r="10220" spans="28:34" x14ac:dyDescent="0.2">
      <c r="AB10220" s="359"/>
      <c r="AC10220" s="359"/>
      <c r="AD10220" s="359"/>
      <c r="AE10220" s="359"/>
      <c r="AF10220" s="359"/>
      <c r="AG10220" s="359"/>
      <c r="AH10220" s="359"/>
    </row>
    <row r="10221" spans="28:34" x14ac:dyDescent="0.2">
      <c r="AB10221" s="359"/>
      <c r="AC10221" s="359"/>
      <c r="AD10221" s="359"/>
      <c r="AE10221" s="359"/>
      <c r="AF10221" s="359"/>
      <c r="AG10221" s="359"/>
      <c r="AH10221" s="359"/>
    </row>
    <row r="10222" spans="28:34" x14ac:dyDescent="0.2">
      <c r="AB10222" s="359"/>
      <c r="AC10222" s="359"/>
      <c r="AD10222" s="359"/>
      <c r="AE10222" s="359"/>
      <c r="AF10222" s="359"/>
      <c r="AG10222" s="359"/>
      <c r="AH10222" s="359"/>
    </row>
    <row r="10223" spans="28:34" x14ac:dyDescent="0.2">
      <c r="AB10223" s="359"/>
      <c r="AC10223" s="359"/>
      <c r="AD10223" s="359"/>
      <c r="AE10223" s="359"/>
      <c r="AF10223" s="359"/>
      <c r="AG10223" s="359"/>
      <c r="AH10223" s="359"/>
    </row>
    <row r="10224" spans="28:34" x14ac:dyDescent="0.2">
      <c r="AB10224" s="359"/>
      <c r="AC10224" s="359"/>
      <c r="AD10224" s="359"/>
      <c r="AE10224" s="359"/>
      <c r="AF10224" s="359"/>
      <c r="AG10224" s="359"/>
      <c r="AH10224" s="359"/>
    </row>
    <row r="10225" spans="28:34" x14ac:dyDescent="0.2">
      <c r="AB10225" s="359"/>
      <c r="AC10225" s="359"/>
      <c r="AD10225" s="359"/>
      <c r="AE10225" s="359"/>
      <c r="AF10225" s="359"/>
      <c r="AG10225" s="359"/>
      <c r="AH10225" s="359"/>
    </row>
    <row r="10226" spans="28:34" x14ac:dyDescent="0.2">
      <c r="AB10226" s="359"/>
      <c r="AC10226" s="359"/>
      <c r="AD10226" s="359"/>
      <c r="AE10226" s="359"/>
      <c r="AF10226" s="359"/>
      <c r="AG10226" s="359"/>
      <c r="AH10226" s="359"/>
    </row>
    <row r="10227" spans="28:34" x14ac:dyDescent="0.2">
      <c r="AB10227" s="359"/>
      <c r="AC10227" s="359"/>
      <c r="AD10227" s="359"/>
      <c r="AE10227" s="359"/>
      <c r="AF10227" s="359"/>
      <c r="AG10227" s="359"/>
      <c r="AH10227" s="359"/>
    </row>
    <row r="10228" spans="28:34" x14ac:dyDescent="0.2">
      <c r="AB10228" s="359"/>
      <c r="AC10228" s="359"/>
      <c r="AD10228" s="359"/>
      <c r="AE10228" s="359"/>
      <c r="AF10228" s="359"/>
      <c r="AG10228" s="359"/>
      <c r="AH10228" s="359"/>
    </row>
    <row r="10229" spans="28:34" x14ac:dyDescent="0.2">
      <c r="AB10229" s="359"/>
      <c r="AC10229" s="359"/>
      <c r="AD10229" s="359"/>
      <c r="AE10229" s="359"/>
      <c r="AF10229" s="359"/>
      <c r="AG10229" s="359"/>
      <c r="AH10229" s="359"/>
    </row>
    <row r="10230" spans="28:34" x14ac:dyDescent="0.2">
      <c r="AB10230" s="359"/>
      <c r="AC10230" s="359"/>
      <c r="AD10230" s="359"/>
      <c r="AE10230" s="359"/>
      <c r="AF10230" s="359"/>
      <c r="AG10230" s="359"/>
      <c r="AH10230" s="359"/>
    </row>
    <row r="10231" spans="28:34" x14ac:dyDescent="0.2">
      <c r="AB10231" s="359"/>
      <c r="AC10231" s="359"/>
      <c r="AD10231" s="359"/>
      <c r="AE10231" s="359"/>
      <c r="AF10231" s="359"/>
      <c r="AG10231" s="359"/>
      <c r="AH10231" s="359"/>
    </row>
    <row r="10232" spans="28:34" x14ac:dyDescent="0.2">
      <c r="AB10232" s="359"/>
      <c r="AC10232" s="359"/>
      <c r="AD10232" s="359"/>
      <c r="AE10232" s="359"/>
      <c r="AF10232" s="359"/>
      <c r="AG10232" s="359"/>
      <c r="AH10232" s="359"/>
    </row>
    <row r="10233" spans="28:34" x14ac:dyDescent="0.2">
      <c r="AB10233" s="359"/>
      <c r="AC10233" s="359"/>
      <c r="AD10233" s="359"/>
      <c r="AE10233" s="359"/>
      <c r="AF10233" s="359"/>
      <c r="AG10233" s="359"/>
      <c r="AH10233" s="359"/>
    </row>
    <row r="10234" spans="28:34" x14ac:dyDescent="0.2">
      <c r="AB10234" s="359"/>
      <c r="AC10234" s="359"/>
      <c r="AD10234" s="359"/>
      <c r="AE10234" s="359"/>
      <c r="AF10234" s="359"/>
      <c r="AG10234" s="359"/>
      <c r="AH10234" s="359"/>
    </row>
    <row r="10235" spans="28:34" x14ac:dyDescent="0.2">
      <c r="AB10235" s="359"/>
      <c r="AC10235" s="359"/>
      <c r="AD10235" s="359"/>
      <c r="AE10235" s="359"/>
      <c r="AF10235" s="359"/>
      <c r="AG10235" s="359"/>
      <c r="AH10235" s="359"/>
    </row>
    <row r="10236" spans="28:34" x14ac:dyDescent="0.2">
      <c r="AB10236" s="359"/>
      <c r="AC10236" s="359"/>
      <c r="AD10236" s="359"/>
      <c r="AE10236" s="359"/>
      <c r="AF10236" s="359"/>
      <c r="AG10236" s="359"/>
      <c r="AH10236" s="359"/>
    </row>
    <row r="10237" spans="28:34" x14ac:dyDescent="0.2">
      <c r="AB10237" s="359"/>
      <c r="AC10237" s="359"/>
      <c r="AD10237" s="359"/>
      <c r="AE10237" s="359"/>
      <c r="AF10237" s="359"/>
      <c r="AG10237" s="359"/>
      <c r="AH10237" s="359"/>
    </row>
    <row r="10238" spans="28:34" x14ac:dyDescent="0.2">
      <c r="AB10238" s="359"/>
      <c r="AC10238" s="359"/>
      <c r="AD10238" s="359"/>
      <c r="AE10238" s="359"/>
      <c r="AF10238" s="359"/>
      <c r="AG10238" s="359"/>
      <c r="AH10238" s="359"/>
    </row>
    <row r="10239" spans="28:34" x14ac:dyDescent="0.2">
      <c r="AB10239" s="359"/>
      <c r="AC10239" s="359"/>
      <c r="AD10239" s="359"/>
      <c r="AE10239" s="359"/>
      <c r="AF10239" s="359"/>
      <c r="AG10239" s="359"/>
      <c r="AH10239" s="359"/>
    </row>
    <row r="10240" spans="28:34" x14ac:dyDescent="0.2">
      <c r="AB10240" s="359"/>
      <c r="AC10240" s="359"/>
      <c r="AD10240" s="359"/>
      <c r="AE10240" s="359"/>
      <c r="AF10240" s="359"/>
      <c r="AG10240" s="359"/>
      <c r="AH10240" s="359"/>
    </row>
    <row r="10241" spans="28:34" x14ac:dyDescent="0.2">
      <c r="AB10241" s="359"/>
      <c r="AC10241" s="359"/>
      <c r="AD10241" s="359"/>
      <c r="AE10241" s="359"/>
      <c r="AF10241" s="359"/>
      <c r="AG10241" s="359"/>
      <c r="AH10241" s="359"/>
    </row>
    <row r="10242" spans="28:34" x14ac:dyDescent="0.2">
      <c r="AB10242" s="359"/>
      <c r="AC10242" s="359"/>
      <c r="AD10242" s="359"/>
      <c r="AE10242" s="359"/>
      <c r="AF10242" s="359"/>
      <c r="AG10242" s="359"/>
      <c r="AH10242" s="359"/>
    </row>
    <row r="10243" spans="28:34" x14ac:dyDescent="0.2">
      <c r="AB10243" s="359"/>
      <c r="AC10243" s="359"/>
      <c r="AD10243" s="359"/>
      <c r="AE10243" s="359"/>
      <c r="AF10243" s="359"/>
      <c r="AG10243" s="359"/>
      <c r="AH10243" s="359"/>
    </row>
    <row r="10244" spans="28:34" x14ac:dyDescent="0.2">
      <c r="AB10244" s="359"/>
      <c r="AC10244" s="359"/>
      <c r="AD10244" s="359"/>
      <c r="AE10244" s="359"/>
      <c r="AF10244" s="359"/>
      <c r="AG10244" s="359"/>
      <c r="AH10244" s="359"/>
    </row>
    <row r="10245" spans="28:34" x14ac:dyDescent="0.2">
      <c r="AB10245" s="359"/>
      <c r="AC10245" s="359"/>
      <c r="AD10245" s="359"/>
      <c r="AE10245" s="359"/>
      <c r="AF10245" s="359"/>
      <c r="AG10245" s="359"/>
      <c r="AH10245" s="359"/>
    </row>
    <row r="10246" spans="28:34" x14ac:dyDescent="0.2">
      <c r="AB10246" s="359"/>
      <c r="AC10246" s="359"/>
      <c r="AD10246" s="359"/>
      <c r="AE10246" s="359"/>
      <c r="AF10246" s="359"/>
      <c r="AG10246" s="359"/>
      <c r="AH10246" s="359"/>
    </row>
    <row r="10247" spans="28:34" x14ac:dyDescent="0.2">
      <c r="AB10247" s="359"/>
      <c r="AC10247" s="359"/>
      <c r="AD10247" s="359"/>
      <c r="AE10247" s="359"/>
      <c r="AF10247" s="359"/>
      <c r="AG10247" s="359"/>
      <c r="AH10247" s="359"/>
    </row>
    <row r="10248" spans="28:34" x14ac:dyDescent="0.2">
      <c r="AB10248" s="359"/>
      <c r="AC10248" s="359"/>
      <c r="AD10248" s="359"/>
      <c r="AE10248" s="359"/>
      <c r="AF10248" s="359"/>
      <c r="AG10248" s="359"/>
      <c r="AH10248" s="359"/>
    </row>
    <row r="10249" spans="28:34" x14ac:dyDescent="0.2">
      <c r="AB10249" s="359"/>
      <c r="AC10249" s="359"/>
      <c r="AD10249" s="359"/>
      <c r="AE10249" s="359"/>
      <c r="AF10249" s="359"/>
      <c r="AG10249" s="359"/>
      <c r="AH10249" s="359"/>
    </row>
    <row r="10250" spans="28:34" x14ac:dyDescent="0.2">
      <c r="AB10250" s="359"/>
      <c r="AC10250" s="359"/>
      <c r="AD10250" s="359"/>
      <c r="AE10250" s="359"/>
      <c r="AF10250" s="359"/>
      <c r="AG10250" s="359"/>
      <c r="AH10250" s="359"/>
    </row>
    <row r="10251" spans="28:34" x14ac:dyDescent="0.2">
      <c r="AB10251" s="359"/>
      <c r="AC10251" s="359"/>
      <c r="AD10251" s="359"/>
      <c r="AE10251" s="359"/>
      <c r="AF10251" s="359"/>
      <c r="AG10251" s="359"/>
      <c r="AH10251" s="359"/>
    </row>
    <row r="10252" spans="28:34" x14ac:dyDescent="0.2">
      <c r="AB10252" s="359"/>
      <c r="AC10252" s="359"/>
      <c r="AD10252" s="359"/>
      <c r="AE10252" s="359"/>
      <c r="AF10252" s="359"/>
      <c r="AG10252" s="359"/>
      <c r="AH10252" s="359"/>
    </row>
    <row r="10253" spans="28:34" x14ac:dyDescent="0.2">
      <c r="AB10253" s="359"/>
      <c r="AC10253" s="359"/>
      <c r="AD10253" s="359"/>
      <c r="AE10253" s="359"/>
      <c r="AF10253" s="359"/>
      <c r="AG10253" s="359"/>
      <c r="AH10253" s="359"/>
    </row>
    <row r="10254" spans="28:34" x14ac:dyDescent="0.2">
      <c r="AB10254" s="359"/>
      <c r="AC10254" s="359"/>
      <c r="AD10254" s="359"/>
      <c r="AE10254" s="359"/>
      <c r="AF10254" s="359"/>
      <c r="AG10254" s="359"/>
      <c r="AH10254" s="359"/>
    </row>
    <row r="10255" spans="28:34" x14ac:dyDescent="0.2">
      <c r="AB10255" s="359"/>
      <c r="AC10255" s="359"/>
      <c r="AD10255" s="359"/>
      <c r="AE10255" s="359"/>
      <c r="AF10255" s="359"/>
      <c r="AG10255" s="359"/>
      <c r="AH10255" s="359"/>
    </row>
    <row r="10256" spans="28:34" x14ac:dyDescent="0.2">
      <c r="AB10256" s="359"/>
      <c r="AC10256" s="359"/>
      <c r="AD10256" s="359"/>
      <c r="AE10256" s="359"/>
      <c r="AF10256" s="359"/>
      <c r="AG10256" s="359"/>
      <c r="AH10256" s="359"/>
    </row>
    <row r="10257" spans="28:34" x14ac:dyDescent="0.2">
      <c r="AB10257" s="359"/>
      <c r="AC10257" s="359"/>
      <c r="AD10257" s="359"/>
      <c r="AE10257" s="359"/>
      <c r="AF10257" s="359"/>
      <c r="AG10257" s="359"/>
      <c r="AH10257" s="359"/>
    </row>
    <row r="10258" spans="28:34" x14ac:dyDescent="0.2">
      <c r="AB10258" s="359"/>
      <c r="AC10258" s="359"/>
      <c r="AD10258" s="359"/>
      <c r="AE10258" s="359"/>
      <c r="AF10258" s="359"/>
      <c r="AG10258" s="359"/>
      <c r="AH10258" s="359"/>
    </row>
    <row r="10259" spans="28:34" x14ac:dyDescent="0.2">
      <c r="AB10259" s="359"/>
      <c r="AC10259" s="359"/>
      <c r="AD10259" s="359"/>
      <c r="AE10259" s="359"/>
      <c r="AF10259" s="359"/>
      <c r="AG10259" s="359"/>
      <c r="AH10259" s="359"/>
    </row>
    <row r="10260" spans="28:34" x14ac:dyDescent="0.2">
      <c r="AB10260" s="359"/>
      <c r="AC10260" s="359"/>
      <c r="AD10260" s="359"/>
      <c r="AE10260" s="359"/>
      <c r="AF10260" s="359"/>
      <c r="AG10260" s="359"/>
      <c r="AH10260" s="359"/>
    </row>
    <row r="10261" spans="28:34" x14ac:dyDescent="0.2">
      <c r="AB10261" s="359"/>
      <c r="AC10261" s="359"/>
      <c r="AD10261" s="359"/>
      <c r="AE10261" s="359"/>
      <c r="AF10261" s="359"/>
      <c r="AG10261" s="359"/>
      <c r="AH10261" s="359"/>
    </row>
    <row r="10262" spans="28:34" x14ac:dyDescent="0.2">
      <c r="AB10262" s="359"/>
      <c r="AC10262" s="359"/>
      <c r="AD10262" s="359"/>
      <c r="AE10262" s="359"/>
      <c r="AF10262" s="359"/>
      <c r="AG10262" s="359"/>
      <c r="AH10262" s="359"/>
    </row>
    <row r="10263" spans="28:34" x14ac:dyDescent="0.2">
      <c r="AB10263" s="359"/>
      <c r="AC10263" s="359"/>
      <c r="AD10263" s="359"/>
      <c r="AE10263" s="359"/>
      <c r="AF10263" s="359"/>
      <c r="AG10263" s="359"/>
      <c r="AH10263" s="359"/>
    </row>
    <row r="10264" spans="28:34" x14ac:dyDescent="0.2">
      <c r="AB10264" s="359"/>
      <c r="AC10264" s="359"/>
      <c r="AD10264" s="359"/>
      <c r="AE10264" s="359"/>
      <c r="AF10264" s="359"/>
      <c r="AG10264" s="359"/>
      <c r="AH10264" s="359"/>
    </row>
    <row r="10265" spans="28:34" x14ac:dyDescent="0.2">
      <c r="AB10265" s="359"/>
      <c r="AC10265" s="359"/>
      <c r="AD10265" s="359"/>
      <c r="AE10265" s="359"/>
      <c r="AF10265" s="359"/>
      <c r="AG10265" s="359"/>
      <c r="AH10265" s="359"/>
    </row>
    <row r="10266" spans="28:34" x14ac:dyDescent="0.2">
      <c r="AB10266" s="359"/>
      <c r="AC10266" s="359"/>
      <c r="AD10266" s="359"/>
      <c r="AE10266" s="359"/>
      <c r="AF10266" s="359"/>
      <c r="AG10266" s="359"/>
      <c r="AH10266" s="359"/>
    </row>
    <row r="10267" spans="28:34" x14ac:dyDescent="0.2">
      <c r="AB10267" s="359"/>
      <c r="AC10267" s="359"/>
      <c r="AD10267" s="359"/>
      <c r="AE10267" s="359"/>
      <c r="AF10267" s="359"/>
      <c r="AG10267" s="359"/>
      <c r="AH10267" s="359"/>
    </row>
    <row r="10268" spans="28:34" x14ac:dyDescent="0.2">
      <c r="AB10268" s="359"/>
      <c r="AC10268" s="359"/>
      <c r="AD10268" s="359"/>
      <c r="AE10268" s="359"/>
      <c r="AF10268" s="359"/>
      <c r="AG10268" s="359"/>
      <c r="AH10268" s="359"/>
    </row>
    <row r="10269" spans="28:34" x14ac:dyDescent="0.2">
      <c r="AB10269" s="359"/>
      <c r="AC10269" s="359"/>
      <c r="AD10269" s="359"/>
      <c r="AE10269" s="359"/>
      <c r="AF10269" s="359"/>
      <c r="AG10269" s="359"/>
      <c r="AH10269" s="359"/>
    </row>
    <row r="10270" spans="28:34" x14ac:dyDescent="0.2">
      <c r="AB10270" s="359"/>
      <c r="AC10270" s="359"/>
      <c r="AD10270" s="359"/>
      <c r="AE10270" s="359"/>
      <c r="AF10270" s="359"/>
      <c r="AG10270" s="359"/>
      <c r="AH10270" s="359"/>
    </row>
    <row r="10271" spans="28:34" x14ac:dyDescent="0.2">
      <c r="AB10271" s="359"/>
      <c r="AC10271" s="359"/>
      <c r="AD10271" s="359"/>
      <c r="AE10271" s="359"/>
      <c r="AF10271" s="359"/>
      <c r="AG10271" s="359"/>
      <c r="AH10271" s="359"/>
    </row>
    <row r="10272" spans="28:34" x14ac:dyDescent="0.2">
      <c r="AB10272" s="359"/>
      <c r="AC10272" s="359"/>
      <c r="AD10272" s="359"/>
      <c r="AE10272" s="359"/>
      <c r="AF10272" s="359"/>
      <c r="AG10272" s="359"/>
      <c r="AH10272" s="359"/>
    </row>
    <row r="10273" spans="28:34" x14ac:dyDescent="0.2">
      <c r="AB10273" s="359"/>
      <c r="AC10273" s="359"/>
      <c r="AD10273" s="359"/>
      <c r="AE10273" s="359"/>
      <c r="AF10273" s="359"/>
      <c r="AG10273" s="359"/>
      <c r="AH10273" s="359"/>
    </row>
    <row r="10274" spans="28:34" x14ac:dyDescent="0.2">
      <c r="AB10274" s="359"/>
      <c r="AC10274" s="359"/>
      <c r="AD10274" s="359"/>
      <c r="AE10274" s="359"/>
      <c r="AF10274" s="359"/>
      <c r="AG10274" s="359"/>
      <c r="AH10274" s="359"/>
    </row>
    <row r="10275" spans="28:34" x14ac:dyDescent="0.2">
      <c r="AB10275" s="359"/>
      <c r="AC10275" s="359"/>
      <c r="AD10275" s="359"/>
      <c r="AE10275" s="359"/>
      <c r="AF10275" s="359"/>
      <c r="AG10275" s="359"/>
      <c r="AH10275" s="359"/>
    </row>
    <row r="10276" spans="28:34" x14ac:dyDescent="0.2">
      <c r="AB10276" s="359"/>
      <c r="AC10276" s="359"/>
      <c r="AD10276" s="359"/>
      <c r="AE10276" s="359"/>
      <c r="AF10276" s="359"/>
      <c r="AG10276" s="359"/>
      <c r="AH10276" s="359"/>
    </row>
    <row r="10277" spans="28:34" x14ac:dyDescent="0.2">
      <c r="AB10277" s="359"/>
      <c r="AC10277" s="359"/>
      <c r="AD10277" s="359"/>
      <c r="AE10277" s="359"/>
      <c r="AF10277" s="359"/>
      <c r="AG10277" s="359"/>
      <c r="AH10277" s="359"/>
    </row>
    <row r="10278" spans="28:34" x14ac:dyDescent="0.2">
      <c r="AB10278" s="359"/>
      <c r="AC10278" s="359"/>
      <c r="AD10278" s="359"/>
      <c r="AE10278" s="359"/>
      <c r="AF10278" s="359"/>
      <c r="AG10278" s="359"/>
      <c r="AH10278" s="359"/>
    </row>
    <row r="10279" spans="28:34" x14ac:dyDescent="0.2">
      <c r="AB10279" s="359"/>
      <c r="AC10279" s="359"/>
      <c r="AD10279" s="359"/>
      <c r="AE10279" s="359"/>
      <c r="AF10279" s="359"/>
      <c r="AG10279" s="359"/>
      <c r="AH10279" s="359"/>
    </row>
    <row r="10280" spans="28:34" x14ac:dyDescent="0.2">
      <c r="AB10280" s="359"/>
      <c r="AC10280" s="359"/>
      <c r="AD10280" s="359"/>
      <c r="AE10280" s="359"/>
      <c r="AF10280" s="359"/>
      <c r="AG10280" s="359"/>
      <c r="AH10280" s="359"/>
    </row>
    <row r="10281" spans="28:34" x14ac:dyDescent="0.2">
      <c r="AB10281" s="359"/>
      <c r="AC10281" s="359"/>
      <c r="AD10281" s="359"/>
      <c r="AE10281" s="359"/>
      <c r="AF10281" s="359"/>
      <c r="AG10281" s="359"/>
      <c r="AH10281" s="359"/>
    </row>
    <row r="10282" spans="28:34" x14ac:dyDescent="0.2">
      <c r="AB10282" s="359"/>
      <c r="AC10282" s="359"/>
      <c r="AD10282" s="359"/>
      <c r="AE10282" s="359"/>
      <c r="AF10282" s="359"/>
      <c r="AG10282" s="359"/>
      <c r="AH10282" s="359"/>
    </row>
    <row r="10283" spans="28:34" x14ac:dyDescent="0.2">
      <c r="AB10283" s="359"/>
      <c r="AC10283" s="359"/>
      <c r="AD10283" s="359"/>
      <c r="AE10283" s="359"/>
      <c r="AF10283" s="359"/>
      <c r="AG10283" s="359"/>
      <c r="AH10283" s="359"/>
    </row>
    <row r="10284" spans="28:34" x14ac:dyDescent="0.2">
      <c r="AB10284" s="359"/>
      <c r="AC10284" s="359"/>
      <c r="AD10284" s="359"/>
      <c r="AE10284" s="359"/>
      <c r="AF10284" s="359"/>
      <c r="AG10284" s="359"/>
      <c r="AH10284" s="359"/>
    </row>
    <row r="10285" spans="28:34" x14ac:dyDescent="0.2">
      <c r="AB10285" s="359"/>
      <c r="AC10285" s="359"/>
      <c r="AD10285" s="359"/>
      <c r="AE10285" s="359"/>
      <c r="AF10285" s="359"/>
      <c r="AG10285" s="359"/>
      <c r="AH10285" s="359"/>
    </row>
    <row r="10286" spans="28:34" x14ac:dyDescent="0.2">
      <c r="AB10286" s="359"/>
      <c r="AC10286" s="359"/>
      <c r="AD10286" s="359"/>
      <c r="AE10286" s="359"/>
      <c r="AF10286" s="359"/>
      <c r="AG10286" s="359"/>
      <c r="AH10286" s="359"/>
    </row>
    <row r="10287" spans="28:34" x14ac:dyDescent="0.2">
      <c r="AB10287" s="359"/>
      <c r="AC10287" s="359"/>
      <c r="AD10287" s="359"/>
      <c r="AE10287" s="359"/>
      <c r="AF10287" s="359"/>
      <c r="AG10287" s="359"/>
      <c r="AH10287" s="359"/>
    </row>
    <row r="10288" spans="28:34" x14ac:dyDescent="0.2">
      <c r="AB10288" s="359"/>
      <c r="AC10288" s="359"/>
      <c r="AD10288" s="359"/>
      <c r="AE10288" s="359"/>
      <c r="AF10288" s="359"/>
      <c r="AG10288" s="359"/>
      <c r="AH10288" s="359"/>
    </row>
    <row r="10289" spans="28:34" x14ac:dyDescent="0.2">
      <c r="AB10289" s="359"/>
      <c r="AC10289" s="359"/>
      <c r="AD10289" s="359"/>
      <c r="AE10289" s="359"/>
      <c r="AF10289" s="359"/>
      <c r="AG10289" s="359"/>
      <c r="AH10289" s="359"/>
    </row>
    <row r="10290" spans="28:34" x14ac:dyDescent="0.2">
      <c r="AB10290" s="359"/>
      <c r="AC10290" s="359"/>
      <c r="AD10290" s="359"/>
      <c r="AE10290" s="359"/>
      <c r="AF10290" s="359"/>
      <c r="AG10290" s="359"/>
      <c r="AH10290" s="359"/>
    </row>
    <row r="10291" spans="28:34" x14ac:dyDescent="0.2">
      <c r="AB10291" s="359"/>
      <c r="AC10291" s="359"/>
      <c r="AD10291" s="359"/>
      <c r="AE10291" s="359"/>
      <c r="AF10291" s="359"/>
      <c r="AG10291" s="359"/>
      <c r="AH10291" s="359"/>
    </row>
    <row r="10292" spans="28:34" x14ac:dyDescent="0.2">
      <c r="AB10292" s="359"/>
      <c r="AC10292" s="359"/>
      <c r="AD10292" s="359"/>
      <c r="AE10292" s="359"/>
      <c r="AF10292" s="359"/>
      <c r="AG10292" s="359"/>
      <c r="AH10292" s="359"/>
    </row>
    <row r="10293" spans="28:34" x14ac:dyDescent="0.2">
      <c r="AB10293" s="359"/>
      <c r="AC10293" s="359"/>
      <c r="AD10293" s="359"/>
      <c r="AE10293" s="359"/>
      <c r="AF10293" s="359"/>
      <c r="AG10293" s="359"/>
      <c r="AH10293" s="359"/>
    </row>
    <row r="10294" spans="28:34" x14ac:dyDescent="0.2">
      <c r="AB10294" s="359"/>
      <c r="AC10294" s="359"/>
      <c r="AD10294" s="359"/>
      <c r="AE10294" s="359"/>
      <c r="AF10294" s="359"/>
      <c r="AG10294" s="359"/>
      <c r="AH10294" s="359"/>
    </row>
    <row r="10295" spans="28:34" x14ac:dyDescent="0.2">
      <c r="AB10295" s="359"/>
      <c r="AC10295" s="359"/>
      <c r="AD10295" s="359"/>
      <c r="AE10295" s="359"/>
      <c r="AF10295" s="359"/>
      <c r="AG10295" s="359"/>
      <c r="AH10295" s="359"/>
    </row>
    <row r="10296" spans="28:34" x14ac:dyDescent="0.2">
      <c r="AB10296" s="359"/>
      <c r="AC10296" s="359"/>
      <c r="AD10296" s="359"/>
      <c r="AE10296" s="359"/>
      <c r="AF10296" s="359"/>
      <c r="AG10296" s="359"/>
      <c r="AH10296" s="359"/>
    </row>
    <row r="10297" spans="28:34" x14ac:dyDescent="0.2">
      <c r="AB10297" s="359"/>
      <c r="AC10297" s="359"/>
      <c r="AD10297" s="359"/>
      <c r="AE10297" s="359"/>
      <c r="AF10297" s="359"/>
      <c r="AG10297" s="359"/>
      <c r="AH10297" s="359"/>
    </row>
    <row r="10298" spans="28:34" x14ac:dyDescent="0.2">
      <c r="AB10298" s="359"/>
      <c r="AC10298" s="359"/>
      <c r="AD10298" s="359"/>
      <c r="AE10298" s="359"/>
      <c r="AF10298" s="359"/>
      <c r="AG10298" s="359"/>
      <c r="AH10298" s="359"/>
    </row>
    <row r="10299" spans="28:34" x14ac:dyDescent="0.2">
      <c r="AB10299" s="359"/>
      <c r="AC10299" s="359"/>
      <c r="AD10299" s="359"/>
      <c r="AE10299" s="359"/>
      <c r="AF10299" s="359"/>
      <c r="AG10299" s="359"/>
      <c r="AH10299" s="359"/>
    </row>
    <row r="10300" spans="28:34" x14ac:dyDescent="0.2">
      <c r="AB10300" s="359"/>
      <c r="AC10300" s="359"/>
      <c r="AD10300" s="359"/>
      <c r="AE10300" s="359"/>
      <c r="AF10300" s="359"/>
      <c r="AG10300" s="359"/>
      <c r="AH10300" s="359"/>
    </row>
    <row r="10301" spans="28:34" x14ac:dyDescent="0.2">
      <c r="AB10301" s="359"/>
      <c r="AC10301" s="359"/>
      <c r="AD10301" s="359"/>
      <c r="AE10301" s="359"/>
      <c r="AF10301" s="359"/>
      <c r="AG10301" s="359"/>
      <c r="AH10301" s="359"/>
    </row>
    <row r="10302" spans="28:34" x14ac:dyDescent="0.2">
      <c r="AB10302" s="359"/>
      <c r="AC10302" s="359"/>
      <c r="AD10302" s="359"/>
      <c r="AE10302" s="359"/>
      <c r="AF10302" s="359"/>
      <c r="AG10302" s="359"/>
      <c r="AH10302" s="359"/>
    </row>
    <row r="10303" spans="28:34" x14ac:dyDescent="0.2">
      <c r="AB10303" s="359"/>
      <c r="AC10303" s="359"/>
      <c r="AD10303" s="359"/>
      <c r="AE10303" s="359"/>
      <c r="AF10303" s="359"/>
      <c r="AG10303" s="359"/>
      <c r="AH10303" s="359"/>
    </row>
    <row r="10304" spans="28:34" x14ac:dyDescent="0.2">
      <c r="AB10304" s="359"/>
      <c r="AC10304" s="359"/>
      <c r="AD10304" s="359"/>
      <c r="AE10304" s="359"/>
      <c r="AF10304" s="359"/>
      <c r="AG10304" s="359"/>
      <c r="AH10304" s="359"/>
    </row>
    <row r="10305" spans="28:34" x14ac:dyDescent="0.2">
      <c r="AB10305" s="359"/>
      <c r="AC10305" s="359"/>
      <c r="AD10305" s="359"/>
      <c r="AE10305" s="359"/>
      <c r="AF10305" s="359"/>
      <c r="AG10305" s="359"/>
      <c r="AH10305" s="359"/>
    </row>
    <row r="10306" spans="28:34" x14ac:dyDescent="0.2">
      <c r="AB10306" s="359"/>
      <c r="AC10306" s="359"/>
      <c r="AD10306" s="359"/>
      <c r="AE10306" s="359"/>
      <c r="AF10306" s="359"/>
      <c r="AG10306" s="359"/>
      <c r="AH10306" s="359"/>
    </row>
    <row r="10307" spans="28:34" x14ac:dyDescent="0.2">
      <c r="AB10307" s="359"/>
      <c r="AC10307" s="359"/>
      <c r="AD10307" s="359"/>
      <c r="AE10307" s="359"/>
      <c r="AF10307" s="359"/>
      <c r="AG10307" s="359"/>
      <c r="AH10307" s="359"/>
    </row>
    <row r="10308" spans="28:34" x14ac:dyDescent="0.2">
      <c r="AB10308" s="359"/>
      <c r="AC10308" s="359"/>
      <c r="AD10308" s="359"/>
      <c r="AE10308" s="359"/>
      <c r="AF10308" s="359"/>
      <c r="AG10308" s="359"/>
      <c r="AH10308" s="359"/>
    </row>
    <row r="10309" spans="28:34" x14ac:dyDescent="0.2">
      <c r="AB10309" s="359"/>
      <c r="AC10309" s="359"/>
      <c r="AD10309" s="359"/>
      <c r="AE10309" s="359"/>
      <c r="AF10309" s="359"/>
      <c r="AG10309" s="359"/>
      <c r="AH10309" s="359"/>
    </row>
    <row r="10310" spans="28:34" x14ac:dyDescent="0.2">
      <c r="AB10310" s="359"/>
      <c r="AC10310" s="359"/>
      <c r="AD10310" s="359"/>
      <c r="AE10310" s="359"/>
      <c r="AF10310" s="359"/>
      <c r="AG10310" s="359"/>
      <c r="AH10310" s="359"/>
    </row>
    <row r="10311" spans="28:34" x14ac:dyDescent="0.2">
      <c r="AB10311" s="359"/>
      <c r="AC10311" s="359"/>
      <c r="AD10311" s="359"/>
      <c r="AE10311" s="359"/>
      <c r="AF10311" s="359"/>
      <c r="AG10311" s="359"/>
      <c r="AH10311" s="359"/>
    </row>
    <row r="10312" spans="28:34" x14ac:dyDescent="0.2">
      <c r="AB10312" s="359"/>
      <c r="AC10312" s="359"/>
      <c r="AD10312" s="359"/>
      <c r="AE10312" s="359"/>
      <c r="AF10312" s="359"/>
      <c r="AG10312" s="359"/>
      <c r="AH10312" s="359"/>
    </row>
    <row r="10313" spans="28:34" x14ac:dyDescent="0.2">
      <c r="AB10313" s="359"/>
      <c r="AC10313" s="359"/>
      <c r="AD10313" s="359"/>
      <c r="AE10313" s="359"/>
      <c r="AF10313" s="359"/>
      <c r="AG10313" s="359"/>
      <c r="AH10313" s="359"/>
    </row>
    <row r="10314" spans="28:34" x14ac:dyDescent="0.2">
      <c r="AB10314" s="359"/>
      <c r="AC10314" s="359"/>
      <c r="AD10314" s="359"/>
      <c r="AE10314" s="359"/>
      <c r="AF10314" s="359"/>
      <c r="AG10314" s="359"/>
      <c r="AH10314" s="359"/>
    </row>
    <row r="10315" spans="28:34" x14ac:dyDescent="0.2">
      <c r="AB10315" s="359"/>
      <c r="AC10315" s="359"/>
      <c r="AD10315" s="359"/>
      <c r="AE10315" s="359"/>
      <c r="AF10315" s="359"/>
      <c r="AG10315" s="359"/>
      <c r="AH10315" s="359"/>
    </row>
    <row r="10316" spans="28:34" x14ac:dyDescent="0.2">
      <c r="AB10316" s="359"/>
      <c r="AC10316" s="359"/>
      <c r="AD10316" s="359"/>
      <c r="AE10316" s="359"/>
      <c r="AF10316" s="359"/>
      <c r="AG10316" s="359"/>
      <c r="AH10316" s="359"/>
    </row>
    <row r="10317" spans="28:34" x14ac:dyDescent="0.2">
      <c r="AB10317" s="359"/>
      <c r="AC10317" s="359"/>
      <c r="AD10317" s="359"/>
      <c r="AE10317" s="359"/>
      <c r="AF10317" s="359"/>
      <c r="AG10317" s="359"/>
      <c r="AH10317" s="359"/>
    </row>
    <row r="10318" spans="28:34" x14ac:dyDescent="0.2">
      <c r="AB10318" s="359"/>
      <c r="AC10318" s="359"/>
      <c r="AD10318" s="359"/>
      <c r="AE10318" s="359"/>
      <c r="AF10318" s="359"/>
      <c r="AG10318" s="359"/>
      <c r="AH10318" s="359"/>
    </row>
    <row r="10319" spans="28:34" x14ac:dyDescent="0.2">
      <c r="AB10319" s="359"/>
      <c r="AC10319" s="359"/>
      <c r="AD10319" s="359"/>
      <c r="AE10319" s="359"/>
      <c r="AF10319" s="359"/>
      <c r="AG10319" s="359"/>
      <c r="AH10319" s="359"/>
    </row>
    <row r="10320" spans="28:34" x14ac:dyDescent="0.2">
      <c r="AB10320" s="359"/>
      <c r="AC10320" s="359"/>
      <c r="AD10320" s="359"/>
      <c r="AE10320" s="359"/>
      <c r="AF10320" s="359"/>
      <c r="AG10320" s="359"/>
      <c r="AH10320" s="359"/>
    </row>
    <row r="10321" spans="28:34" x14ac:dyDescent="0.2">
      <c r="AB10321" s="359"/>
      <c r="AC10321" s="359"/>
      <c r="AD10321" s="359"/>
      <c r="AE10321" s="359"/>
      <c r="AF10321" s="359"/>
      <c r="AG10321" s="359"/>
      <c r="AH10321" s="359"/>
    </row>
    <row r="10322" spans="28:34" x14ac:dyDescent="0.2">
      <c r="AB10322" s="359"/>
      <c r="AC10322" s="359"/>
      <c r="AD10322" s="359"/>
      <c r="AE10322" s="359"/>
      <c r="AF10322" s="359"/>
      <c r="AG10322" s="359"/>
      <c r="AH10322" s="359"/>
    </row>
    <row r="10323" spans="28:34" x14ac:dyDescent="0.2">
      <c r="AB10323" s="359"/>
      <c r="AC10323" s="359"/>
      <c r="AD10323" s="359"/>
      <c r="AE10323" s="359"/>
      <c r="AF10323" s="359"/>
      <c r="AG10323" s="359"/>
      <c r="AH10323" s="359"/>
    </row>
    <row r="10324" spans="28:34" x14ac:dyDescent="0.2">
      <c r="AB10324" s="359"/>
      <c r="AC10324" s="359"/>
      <c r="AD10324" s="359"/>
      <c r="AE10324" s="359"/>
      <c r="AF10324" s="359"/>
      <c r="AG10324" s="359"/>
      <c r="AH10324" s="359"/>
    </row>
    <row r="10325" spans="28:34" x14ac:dyDescent="0.2">
      <c r="AB10325" s="359"/>
      <c r="AC10325" s="359"/>
      <c r="AD10325" s="359"/>
      <c r="AE10325" s="359"/>
      <c r="AF10325" s="359"/>
      <c r="AG10325" s="359"/>
      <c r="AH10325" s="359"/>
    </row>
    <row r="10326" spans="28:34" x14ac:dyDescent="0.2">
      <c r="AB10326" s="359"/>
      <c r="AC10326" s="359"/>
      <c r="AD10326" s="359"/>
      <c r="AE10326" s="359"/>
      <c r="AF10326" s="359"/>
      <c r="AG10326" s="359"/>
      <c r="AH10326" s="359"/>
    </row>
    <row r="10327" spans="28:34" x14ac:dyDescent="0.2">
      <c r="AB10327" s="359"/>
      <c r="AC10327" s="359"/>
      <c r="AD10327" s="359"/>
      <c r="AE10327" s="359"/>
      <c r="AF10327" s="359"/>
      <c r="AG10327" s="359"/>
      <c r="AH10327" s="359"/>
    </row>
    <row r="10328" spans="28:34" x14ac:dyDescent="0.2">
      <c r="AB10328" s="359"/>
      <c r="AC10328" s="359"/>
      <c r="AD10328" s="359"/>
      <c r="AE10328" s="359"/>
      <c r="AF10328" s="359"/>
      <c r="AG10328" s="359"/>
      <c r="AH10328" s="359"/>
    </row>
    <row r="10329" spans="28:34" x14ac:dyDescent="0.2">
      <c r="AB10329" s="359"/>
      <c r="AC10329" s="359"/>
      <c r="AD10329" s="359"/>
      <c r="AE10329" s="359"/>
      <c r="AF10329" s="359"/>
      <c r="AG10329" s="359"/>
      <c r="AH10329" s="359"/>
    </row>
    <row r="10330" spans="28:34" x14ac:dyDescent="0.2">
      <c r="AB10330" s="359"/>
      <c r="AC10330" s="359"/>
      <c r="AD10330" s="359"/>
      <c r="AE10330" s="359"/>
      <c r="AF10330" s="359"/>
      <c r="AG10330" s="359"/>
      <c r="AH10330" s="359"/>
    </row>
    <row r="10331" spans="28:34" x14ac:dyDescent="0.2">
      <c r="AB10331" s="359"/>
      <c r="AC10331" s="359"/>
      <c r="AD10331" s="359"/>
      <c r="AE10331" s="359"/>
      <c r="AF10331" s="359"/>
      <c r="AG10331" s="359"/>
      <c r="AH10331" s="359"/>
    </row>
    <row r="10332" spans="28:34" x14ac:dyDescent="0.2">
      <c r="AB10332" s="359"/>
      <c r="AC10332" s="359"/>
      <c r="AD10332" s="359"/>
      <c r="AE10332" s="359"/>
      <c r="AF10332" s="359"/>
      <c r="AG10332" s="359"/>
      <c r="AH10332" s="359"/>
    </row>
    <row r="10333" spans="28:34" x14ac:dyDescent="0.2">
      <c r="AB10333" s="359"/>
      <c r="AC10333" s="359"/>
      <c r="AD10333" s="359"/>
      <c r="AE10333" s="359"/>
      <c r="AF10333" s="359"/>
      <c r="AG10333" s="359"/>
      <c r="AH10333" s="359"/>
    </row>
    <row r="10334" spans="28:34" x14ac:dyDescent="0.2">
      <c r="AB10334" s="359"/>
      <c r="AC10334" s="359"/>
      <c r="AD10334" s="359"/>
      <c r="AE10334" s="359"/>
      <c r="AF10334" s="359"/>
      <c r="AG10334" s="359"/>
      <c r="AH10334" s="359"/>
    </row>
    <row r="10335" spans="28:34" x14ac:dyDescent="0.2">
      <c r="AB10335" s="359"/>
      <c r="AC10335" s="359"/>
      <c r="AD10335" s="359"/>
      <c r="AE10335" s="359"/>
      <c r="AF10335" s="359"/>
      <c r="AG10335" s="359"/>
      <c r="AH10335" s="359"/>
    </row>
    <row r="10336" spans="28:34" x14ac:dyDescent="0.2">
      <c r="AB10336" s="359"/>
      <c r="AC10336" s="359"/>
      <c r="AD10336" s="359"/>
      <c r="AE10336" s="359"/>
      <c r="AF10336" s="359"/>
      <c r="AG10336" s="359"/>
      <c r="AH10336" s="359"/>
    </row>
    <row r="10337" spans="28:34" x14ac:dyDescent="0.2">
      <c r="AB10337" s="359"/>
      <c r="AC10337" s="359"/>
      <c r="AD10337" s="359"/>
      <c r="AE10337" s="359"/>
      <c r="AF10337" s="359"/>
      <c r="AG10337" s="359"/>
      <c r="AH10337" s="359"/>
    </row>
    <row r="10338" spans="28:34" x14ac:dyDescent="0.2">
      <c r="AB10338" s="359"/>
      <c r="AC10338" s="359"/>
      <c r="AD10338" s="359"/>
      <c r="AE10338" s="359"/>
      <c r="AF10338" s="359"/>
      <c r="AG10338" s="359"/>
      <c r="AH10338" s="359"/>
    </row>
    <row r="10339" spans="28:34" x14ac:dyDescent="0.2">
      <c r="AB10339" s="359"/>
      <c r="AC10339" s="359"/>
      <c r="AD10339" s="359"/>
      <c r="AE10339" s="359"/>
      <c r="AF10339" s="359"/>
      <c r="AG10339" s="359"/>
      <c r="AH10339" s="359"/>
    </row>
    <row r="10340" spans="28:34" x14ac:dyDescent="0.2">
      <c r="AB10340" s="359"/>
      <c r="AC10340" s="359"/>
      <c r="AD10340" s="359"/>
      <c r="AE10340" s="359"/>
      <c r="AF10340" s="359"/>
      <c r="AG10340" s="359"/>
      <c r="AH10340" s="359"/>
    </row>
    <row r="10341" spans="28:34" x14ac:dyDescent="0.2">
      <c r="AB10341" s="359"/>
      <c r="AC10341" s="359"/>
      <c r="AD10341" s="359"/>
      <c r="AE10341" s="359"/>
      <c r="AF10341" s="359"/>
      <c r="AG10341" s="359"/>
      <c r="AH10341" s="359"/>
    </row>
    <row r="10342" spans="28:34" x14ac:dyDescent="0.2">
      <c r="AB10342" s="359"/>
      <c r="AC10342" s="359"/>
      <c r="AD10342" s="359"/>
      <c r="AE10342" s="359"/>
      <c r="AF10342" s="359"/>
      <c r="AG10342" s="359"/>
      <c r="AH10342" s="359"/>
    </row>
    <row r="10343" spans="28:34" x14ac:dyDescent="0.2">
      <c r="AB10343" s="359"/>
      <c r="AC10343" s="359"/>
      <c r="AD10343" s="359"/>
      <c r="AE10343" s="359"/>
      <c r="AF10343" s="359"/>
      <c r="AG10343" s="359"/>
      <c r="AH10343" s="359"/>
    </row>
    <row r="10344" spans="28:34" x14ac:dyDescent="0.2">
      <c r="AB10344" s="359"/>
      <c r="AC10344" s="359"/>
      <c r="AD10344" s="359"/>
      <c r="AE10344" s="359"/>
      <c r="AF10344" s="359"/>
      <c r="AG10344" s="359"/>
      <c r="AH10344" s="359"/>
    </row>
    <row r="10345" spans="28:34" x14ac:dyDescent="0.2">
      <c r="AB10345" s="359"/>
      <c r="AC10345" s="359"/>
      <c r="AD10345" s="359"/>
      <c r="AE10345" s="359"/>
      <c r="AF10345" s="359"/>
      <c r="AG10345" s="359"/>
      <c r="AH10345" s="359"/>
    </row>
    <row r="10346" spans="28:34" x14ac:dyDescent="0.2">
      <c r="AB10346" s="359"/>
      <c r="AC10346" s="359"/>
      <c r="AD10346" s="359"/>
      <c r="AE10346" s="359"/>
      <c r="AF10346" s="359"/>
      <c r="AG10346" s="359"/>
      <c r="AH10346" s="359"/>
    </row>
    <row r="10347" spans="28:34" x14ac:dyDescent="0.2">
      <c r="AB10347" s="359"/>
      <c r="AC10347" s="359"/>
      <c r="AD10347" s="359"/>
      <c r="AE10347" s="359"/>
      <c r="AF10347" s="359"/>
      <c r="AG10347" s="359"/>
      <c r="AH10347" s="359"/>
    </row>
    <row r="10348" spans="28:34" x14ac:dyDescent="0.2">
      <c r="AB10348" s="359"/>
      <c r="AC10348" s="359"/>
      <c r="AD10348" s="359"/>
      <c r="AE10348" s="359"/>
      <c r="AF10348" s="359"/>
      <c r="AG10348" s="359"/>
      <c r="AH10348" s="359"/>
    </row>
    <row r="10349" spans="28:34" x14ac:dyDescent="0.2">
      <c r="AB10349" s="359"/>
      <c r="AC10349" s="359"/>
      <c r="AD10349" s="359"/>
      <c r="AE10349" s="359"/>
      <c r="AF10349" s="359"/>
      <c r="AG10349" s="359"/>
      <c r="AH10349" s="359"/>
    </row>
    <row r="10350" spans="28:34" x14ac:dyDescent="0.2">
      <c r="AB10350" s="359"/>
      <c r="AC10350" s="359"/>
      <c r="AD10350" s="359"/>
      <c r="AE10350" s="359"/>
      <c r="AF10350" s="359"/>
      <c r="AG10350" s="359"/>
      <c r="AH10350" s="359"/>
    </row>
    <row r="10351" spans="28:34" x14ac:dyDescent="0.2">
      <c r="AB10351" s="359"/>
      <c r="AC10351" s="359"/>
      <c r="AD10351" s="359"/>
      <c r="AE10351" s="359"/>
      <c r="AF10351" s="359"/>
      <c r="AG10351" s="359"/>
      <c r="AH10351" s="359"/>
    </row>
    <row r="10352" spans="28:34" x14ac:dyDescent="0.2">
      <c r="AB10352" s="359"/>
      <c r="AC10352" s="359"/>
      <c r="AD10352" s="359"/>
      <c r="AE10352" s="359"/>
      <c r="AF10352" s="359"/>
      <c r="AG10352" s="359"/>
      <c r="AH10352" s="359"/>
    </row>
    <row r="10353" spans="28:34" x14ac:dyDescent="0.2">
      <c r="AB10353" s="359"/>
      <c r="AC10353" s="359"/>
      <c r="AD10353" s="359"/>
      <c r="AE10353" s="359"/>
      <c r="AF10353" s="359"/>
      <c r="AG10353" s="359"/>
      <c r="AH10353" s="359"/>
    </row>
    <row r="10354" spans="28:34" x14ac:dyDescent="0.2">
      <c r="AB10354" s="359"/>
      <c r="AC10354" s="359"/>
      <c r="AD10354" s="359"/>
      <c r="AE10354" s="359"/>
      <c r="AF10354" s="359"/>
      <c r="AG10354" s="359"/>
      <c r="AH10354" s="359"/>
    </row>
    <row r="10355" spans="28:34" x14ac:dyDescent="0.2">
      <c r="AB10355" s="359"/>
      <c r="AC10355" s="359"/>
      <c r="AD10355" s="359"/>
      <c r="AE10355" s="359"/>
      <c r="AF10355" s="359"/>
      <c r="AG10355" s="359"/>
      <c r="AH10355" s="359"/>
    </row>
    <row r="10356" spans="28:34" x14ac:dyDescent="0.2">
      <c r="AB10356" s="359"/>
      <c r="AC10356" s="359"/>
      <c r="AD10356" s="359"/>
      <c r="AE10356" s="359"/>
      <c r="AF10356" s="359"/>
      <c r="AG10356" s="359"/>
      <c r="AH10356" s="359"/>
    </row>
    <row r="10357" spans="28:34" x14ac:dyDescent="0.2">
      <c r="AB10357" s="359"/>
      <c r="AC10357" s="359"/>
      <c r="AD10357" s="359"/>
      <c r="AE10357" s="359"/>
      <c r="AF10357" s="359"/>
      <c r="AG10357" s="359"/>
      <c r="AH10357" s="359"/>
    </row>
    <row r="10358" spans="28:34" x14ac:dyDescent="0.2">
      <c r="AB10358" s="359"/>
      <c r="AC10358" s="359"/>
      <c r="AD10358" s="359"/>
      <c r="AE10358" s="359"/>
      <c r="AF10358" s="359"/>
      <c r="AG10358" s="359"/>
      <c r="AH10358" s="359"/>
    </row>
    <row r="10359" spans="28:34" x14ac:dyDescent="0.2">
      <c r="AB10359" s="359"/>
      <c r="AC10359" s="359"/>
      <c r="AD10359" s="359"/>
      <c r="AE10359" s="359"/>
      <c r="AF10359" s="359"/>
      <c r="AG10359" s="359"/>
      <c r="AH10359" s="359"/>
    </row>
    <row r="10360" spans="28:34" x14ac:dyDescent="0.2">
      <c r="AB10360" s="359"/>
      <c r="AC10360" s="359"/>
      <c r="AD10360" s="359"/>
      <c r="AE10360" s="359"/>
      <c r="AF10360" s="359"/>
      <c r="AG10360" s="359"/>
      <c r="AH10360" s="359"/>
    </row>
    <row r="10361" spans="28:34" x14ac:dyDescent="0.2">
      <c r="AB10361" s="359"/>
      <c r="AC10361" s="359"/>
      <c r="AD10361" s="359"/>
      <c r="AE10361" s="359"/>
      <c r="AF10361" s="359"/>
      <c r="AG10361" s="359"/>
      <c r="AH10361" s="359"/>
    </row>
    <row r="10362" spans="28:34" x14ac:dyDescent="0.2">
      <c r="AB10362" s="359"/>
      <c r="AC10362" s="359"/>
      <c r="AD10362" s="359"/>
      <c r="AE10362" s="359"/>
      <c r="AF10362" s="359"/>
      <c r="AG10362" s="359"/>
      <c r="AH10362" s="359"/>
    </row>
    <row r="10363" spans="28:34" x14ac:dyDescent="0.2">
      <c r="AB10363" s="359"/>
      <c r="AC10363" s="359"/>
      <c r="AD10363" s="359"/>
      <c r="AE10363" s="359"/>
      <c r="AF10363" s="359"/>
      <c r="AG10363" s="359"/>
      <c r="AH10363" s="359"/>
    </row>
    <row r="10364" spans="28:34" x14ac:dyDescent="0.2">
      <c r="AB10364" s="359"/>
      <c r="AC10364" s="359"/>
      <c r="AD10364" s="359"/>
      <c r="AE10364" s="359"/>
      <c r="AF10364" s="359"/>
      <c r="AG10364" s="359"/>
      <c r="AH10364" s="359"/>
    </row>
    <row r="10365" spans="28:34" x14ac:dyDescent="0.2">
      <c r="AB10365" s="359"/>
      <c r="AC10365" s="359"/>
      <c r="AD10365" s="359"/>
      <c r="AE10365" s="359"/>
      <c r="AF10365" s="359"/>
      <c r="AG10365" s="359"/>
      <c r="AH10365" s="359"/>
    </row>
    <row r="10366" spans="28:34" x14ac:dyDescent="0.2">
      <c r="AB10366" s="359"/>
      <c r="AC10366" s="359"/>
      <c r="AD10366" s="359"/>
      <c r="AE10366" s="359"/>
      <c r="AF10366" s="359"/>
      <c r="AG10366" s="359"/>
      <c r="AH10366" s="359"/>
    </row>
    <row r="10367" spans="28:34" x14ac:dyDescent="0.2">
      <c r="AB10367" s="359"/>
      <c r="AC10367" s="359"/>
      <c r="AD10367" s="359"/>
      <c r="AE10367" s="359"/>
      <c r="AF10367" s="359"/>
      <c r="AG10367" s="359"/>
      <c r="AH10367" s="359"/>
    </row>
    <row r="10368" spans="28:34" x14ac:dyDescent="0.2">
      <c r="AB10368" s="359"/>
      <c r="AC10368" s="359"/>
      <c r="AD10368" s="359"/>
      <c r="AE10368" s="359"/>
      <c r="AF10368" s="359"/>
      <c r="AG10368" s="359"/>
      <c r="AH10368" s="359"/>
    </row>
    <row r="10369" spans="28:34" x14ac:dyDescent="0.2">
      <c r="AB10369" s="359"/>
      <c r="AC10369" s="359"/>
      <c r="AD10369" s="359"/>
      <c r="AE10369" s="359"/>
      <c r="AF10369" s="359"/>
      <c r="AG10369" s="359"/>
      <c r="AH10369" s="359"/>
    </row>
    <row r="10370" spans="28:34" x14ac:dyDescent="0.2">
      <c r="AB10370" s="359"/>
      <c r="AC10370" s="359"/>
      <c r="AD10370" s="359"/>
      <c r="AE10370" s="359"/>
      <c r="AF10370" s="359"/>
      <c r="AG10370" s="359"/>
      <c r="AH10370" s="359"/>
    </row>
    <row r="10371" spans="28:34" x14ac:dyDescent="0.2">
      <c r="AB10371" s="359"/>
      <c r="AC10371" s="359"/>
      <c r="AD10371" s="359"/>
      <c r="AE10371" s="359"/>
      <c r="AF10371" s="359"/>
      <c r="AG10371" s="359"/>
      <c r="AH10371" s="359"/>
    </row>
    <row r="10372" spans="28:34" x14ac:dyDescent="0.2">
      <c r="AB10372" s="359"/>
      <c r="AC10372" s="359"/>
      <c r="AD10372" s="359"/>
      <c r="AE10372" s="359"/>
      <c r="AF10372" s="359"/>
      <c r="AG10372" s="359"/>
      <c r="AH10372" s="359"/>
    </row>
    <row r="10373" spans="28:34" x14ac:dyDescent="0.2">
      <c r="AB10373" s="359"/>
      <c r="AC10373" s="359"/>
      <c r="AD10373" s="359"/>
      <c r="AE10373" s="359"/>
      <c r="AF10373" s="359"/>
      <c r="AG10373" s="359"/>
      <c r="AH10373" s="359"/>
    </row>
    <row r="10374" spans="28:34" x14ac:dyDescent="0.2">
      <c r="AB10374" s="359"/>
      <c r="AC10374" s="359"/>
      <c r="AD10374" s="359"/>
      <c r="AE10374" s="359"/>
      <c r="AF10374" s="359"/>
      <c r="AG10374" s="359"/>
      <c r="AH10374" s="359"/>
    </row>
    <row r="10375" spans="28:34" x14ac:dyDescent="0.2">
      <c r="AB10375" s="359"/>
      <c r="AC10375" s="359"/>
      <c r="AD10375" s="359"/>
      <c r="AE10375" s="359"/>
      <c r="AF10375" s="359"/>
      <c r="AG10375" s="359"/>
      <c r="AH10375" s="359"/>
    </row>
    <row r="10376" spans="28:34" x14ac:dyDescent="0.2">
      <c r="AB10376" s="359"/>
      <c r="AC10376" s="359"/>
      <c r="AD10376" s="359"/>
      <c r="AE10376" s="359"/>
      <c r="AF10376" s="359"/>
      <c r="AG10376" s="359"/>
      <c r="AH10376" s="359"/>
    </row>
    <row r="10377" spans="28:34" x14ac:dyDescent="0.2">
      <c r="AB10377" s="359"/>
      <c r="AC10377" s="359"/>
      <c r="AD10377" s="359"/>
      <c r="AE10377" s="359"/>
      <c r="AF10377" s="359"/>
      <c r="AG10377" s="359"/>
      <c r="AH10377" s="359"/>
    </row>
    <row r="10378" spans="28:34" x14ac:dyDescent="0.2">
      <c r="AB10378" s="359"/>
      <c r="AC10378" s="359"/>
      <c r="AD10378" s="359"/>
      <c r="AE10378" s="359"/>
      <c r="AF10378" s="359"/>
      <c r="AG10378" s="359"/>
      <c r="AH10378" s="359"/>
    </row>
    <row r="10379" spans="28:34" x14ac:dyDescent="0.2">
      <c r="AB10379" s="359"/>
      <c r="AC10379" s="359"/>
      <c r="AD10379" s="359"/>
      <c r="AE10379" s="359"/>
      <c r="AF10379" s="359"/>
      <c r="AG10379" s="359"/>
      <c r="AH10379" s="359"/>
    </row>
    <row r="10380" spans="28:34" x14ac:dyDescent="0.2">
      <c r="AB10380" s="359"/>
      <c r="AC10380" s="359"/>
      <c r="AD10380" s="359"/>
      <c r="AE10380" s="359"/>
      <c r="AF10380" s="359"/>
      <c r="AG10380" s="359"/>
      <c r="AH10380" s="359"/>
    </row>
    <row r="10381" spans="28:34" x14ac:dyDescent="0.2">
      <c r="AB10381" s="359"/>
      <c r="AC10381" s="359"/>
      <c r="AD10381" s="359"/>
      <c r="AE10381" s="359"/>
      <c r="AF10381" s="359"/>
      <c r="AG10381" s="359"/>
      <c r="AH10381" s="359"/>
    </row>
    <row r="10382" spans="28:34" x14ac:dyDescent="0.2">
      <c r="AB10382" s="359"/>
      <c r="AC10382" s="359"/>
      <c r="AD10382" s="359"/>
      <c r="AE10382" s="359"/>
      <c r="AF10382" s="359"/>
      <c r="AG10382" s="359"/>
      <c r="AH10382" s="359"/>
    </row>
    <row r="10383" spans="28:34" x14ac:dyDescent="0.2">
      <c r="AB10383" s="359"/>
      <c r="AC10383" s="359"/>
      <c r="AD10383" s="359"/>
      <c r="AE10383" s="359"/>
      <c r="AF10383" s="359"/>
      <c r="AG10383" s="359"/>
      <c r="AH10383" s="359"/>
    </row>
    <row r="10384" spans="28:34" x14ac:dyDescent="0.2">
      <c r="AB10384" s="359"/>
      <c r="AC10384" s="359"/>
      <c r="AD10384" s="359"/>
      <c r="AE10384" s="359"/>
      <c r="AF10384" s="359"/>
      <c r="AG10384" s="359"/>
      <c r="AH10384" s="359"/>
    </row>
    <row r="10385" spans="28:34" x14ac:dyDescent="0.2">
      <c r="AB10385" s="359"/>
      <c r="AC10385" s="359"/>
      <c r="AD10385" s="359"/>
      <c r="AE10385" s="359"/>
      <c r="AF10385" s="359"/>
      <c r="AG10385" s="359"/>
      <c r="AH10385" s="359"/>
    </row>
    <row r="10386" spans="28:34" x14ac:dyDescent="0.2">
      <c r="AB10386" s="359"/>
      <c r="AC10386" s="359"/>
      <c r="AD10386" s="359"/>
      <c r="AE10386" s="359"/>
      <c r="AF10386" s="359"/>
      <c r="AG10386" s="359"/>
      <c r="AH10386" s="359"/>
    </row>
    <row r="10387" spans="28:34" x14ac:dyDescent="0.2">
      <c r="AB10387" s="359"/>
      <c r="AC10387" s="359"/>
      <c r="AD10387" s="359"/>
      <c r="AE10387" s="359"/>
      <c r="AF10387" s="359"/>
      <c r="AG10387" s="359"/>
      <c r="AH10387" s="359"/>
    </row>
    <row r="10388" spans="28:34" x14ac:dyDescent="0.2">
      <c r="AB10388" s="359"/>
      <c r="AC10388" s="359"/>
      <c r="AD10388" s="359"/>
      <c r="AE10388" s="359"/>
      <c r="AF10388" s="359"/>
      <c r="AG10388" s="359"/>
      <c r="AH10388" s="359"/>
    </row>
    <row r="10389" spans="28:34" x14ac:dyDescent="0.2">
      <c r="AB10389" s="359"/>
      <c r="AC10389" s="359"/>
      <c r="AD10389" s="359"/>
      <c r="AE10389" s="359"/>
      <c r="AF10389" s="359"/>
      <c r="AG10389" s="359"/>
      <c r="AH10389" s="359"/>
    </row>
    <row r="10390" spans="28:34" x14ac:dyDescent="0.2">
      <c r="AB10390" s="359"/>
      <c r="AC10390" s="359"/>
      <c r="AD10390" s="359"/>
      <c r="AE10390" s="359"/>
      <c r="AF10390" s="359"/>
      <c r="AG10390" s="359"/>
      <c r="AH10390" s="359"/>
    </row>
    <row r="10391" spans="28:34" x14ac:dyDescent="0.2">
      <c r="AB10391" s="359"/>
      <c r="AC10391" s="359"/>
      <c r="AD10391" s="359"/>
      <c r="AE10391" s="359"/>
      <c r="AF10391" s="359"/>
      <c r="AG10391" s="359"/>
      <c r="AH10391" s="359"/>
    </row>
    <row r="10392" spans="28:34" x14ac:dyDescent="0.2">
      <c r="AB10392" s="359"/>
      <c r="AC10392" s="359"/>
      <c r="AD10392" s="359"/>
      <c r="AE10392" s="359"/>
      <c r="AF10392" s="359"/>
      <c r="AG10392" s="359"/>
      <c r="AH10392" s="359"/>
    </row>
    <row r="10393" spans="28:34" x14ac:dyDescent="0.2">
      <c r="AB10393" s="359"/>
      <c r="AC10393" s="359"/>
      <c r="AD10393" s="359"/>
      <c r="AE10393" s="359"/>
      <c r="AF10393" s="359"/>
      <c r="AG10393" s="359"/>
      <c r="AH10393" s="359"/>
    </row>
    <row r="10394" spans="28:34" x14ac:dyDescent="0.2">
      <c r="AB10394" s="359"/>
      <c r="AC10394" s="359"/>
      <c r="AD10394" s="359"/>
      <c r="AE10394" s="359"/>
      <c r="AF10394" s="359"/>
      <c r="AG10394" s="359"/>
      <c r="AH10394" s="359"/>
    </row>
    <row r="10395" spans="28:34" x14ac:dyDescent="0.2">
      <c r="AB10395" s="359"/>
      <c r="AC10395" s="359"/>
      <c r="AD10395" s="359"/>
      <c r="AE10395" s="359"/>
      <c r="AF10395" s="359"/>
      <c r="AG10395" s="359"/>
      <c r="AH10395" s="359"/>
    </row>
    <row r="10396" spans="28:34" x14ac:dyDescent="0.2">
      <c r="AB10396" s="359"/>
      <c r="AC10396" s="359"/>
      <c r="AD10396" s="359"/>
      <c r="AE10396" s="359"/>
      <c r="AF10396" s="359"/>
      <c r="AG10396" s="359"/>
      <c r="AH10396" s="359"/>
    </row>
    <row r="10397" spans="28:34" x14ac:dyDescent="0.2">
      <c r="AB10397" s="359"/>
      <c r="AC10397" s="359"/>
      <c r="AD10397" s="359"/>
      <c r="AE10397" s="359"/>
      <c r="AF10397" s="359"/>
      <c r="AG10397" s="359"/>
      <c r="AH10397" s="359"/>
    </row>
    <row r="10398" spans="28:34" x14ac:dyDescent="0.2">
      <c r="AB10398" s="359"/>
      <c r="AC10398" s="359"/>
      <c r="AD10398" s="359"/>
      <c r="AE10398" s="359"/>
      <c r="AF10398" s="359"/>
      <c r="AG10398" s="359"/>
      <c r="AH10398" s="359"/>
    </row>
    <row r="10399" spans="28:34" x14ac:dyDescent="0.2">
      <c r="AB10399" s="359"/>
      <c r="AC10399" s="359"/>
      <c r="AD10399" s="359"/>
      <c r="AE10399" s="359"/>
      <c r="AF10399" s="359"/>
      <c r="AG10399" s="359"/>
      <c r="AH10399" s="359"/>
    </row>
    <row r="10400" spans="28:34" x14ac:dyDescent="0.2">
      <c r="AB10400" s="359"/>
      <c r="AC10400" s="359"/>
      <c r="AD10400" s="359"/>
      <c r="AE10400" s="359"/>
      <c r="AF10400" s="359"/>
      <c r="AG10400" s="359"/>
      <c r="AH10400" s="359"/>
    </row>
    <row r="10401" spans="28:34" x14ac:dyDescent="0.2">
      <c r="AB10401" s="359"/>
      <c r="AC10401" s="359"/>
      <c r="AD10401" s="359"/>
      <c r="AE10401" s="359"/>
      <c r="AF10401" s="359"/>
      <c r="AG10401" s="359"/>
      <c r="AH10401" s="359"/>
    </row>
    <row r="10402" spans="28:34" x14ac:dyDescent="0.2">
      <c r="AB10402" s="359"/>
      <c r="AC10402" s="359"/>
      <c r="AD10402" s="359"/>
      <c r="AE10402" s="359"/>
      <c r="AF10402" s="359"/>
      <c r="AG10402" s="359"/>
      <c r="AH10402" s="359"/>
    </row>
    <row r="10403" spans="28:34" x14ac:dyDescent="0.2">
      <c r="AB10403" s="359"/>
      <c r="AC10403" s="359"/>
      <c r="AD10403" s="359"/>
      <c r="AE10403" s="359"/>
      <c r="AF10403" s="359"/>
      <c r="AG10403" s="359"/>
      <c r="AH10403" s="359"/>
    </row>
    <row r="10404" spans="28:34" x14ac:dyDescent="0.2">
      <c r="AB10404" s="359"/>
      <c r="AC10404" s="359"/>
      <c r="AD10404" s="359"/>
      <c r="AE10404" s="359"/>
      <c r="AF10404" s="359"/>
      <c r="AG10404" s="359"/>
      <c r="AH10404" s="359"/>
    </row>
    <row r="10405" spans="28:34" x14ac:dyDescent="0.2">
      <c r="AB10405" s="359"/>
      <c r="AC10405" s="359"/>
      <c r="AD10405" s="359"/>
      <c r="AE10405" s="359"/>
      <c r="AF10405" s="359"/>
      <c r="AG10405" s="359"/>
      <c r="AH10405" s="359"/>
    </row>
    <row r="10406" spans="28:34" x14ac:dyDescent="0.2">
      <c r="AB10406" s="359"/>
      <c r="AC10406" s="359"/>
      <c r="AD10406" s="359"/>
      <c r="AE10406" s="359"/>
      <c r="AF10406" s="359"/>
      <c r="AG10406" s="359"/>
      <c r="AH10406" s="359"/>
    </row>
    <row r="10407" spans="28:34" x14ac:dyDescent="0.2">
      <c r="AB10407" s="359"/>
      <c r="AC10407" s="359"/>
      <c r="AD10407" s="359"/>
      <c r="AE10407" s="359"/>
      <c r="AF10407" s="359"/>
      <c r="AG10407" s="359"/>
      <c r="AH10407" s="359"/>
    </row>
    <row r="10408" spans="28:34" x14ac:dyDescent="0.2">
      <c r="AB10408" s="359"/>
      <c r="AC10408" s="359"/>
      <c r="AD10408" s="359"/>
      <c r="AE10408" s="359"/>
      <c r="AF10408" s="359"/>
      <c r="AG10408" s="359"/>
      <c r="AH10408" s="359"/>
    </row>
    <row r="10409" spans="28:34" x14ac:dyDescent="0.2">
      <c r="AB10409" s="359"/>
      <c r="AC10409" s="359"/>
      <c r="AD10409" s="359"/>
      <c r="AE10409" s="359"/>
      <c r="AF10409" s="359"/>
      <c r="AG10409" s="359"/>
      <c r="AH10409" s="359"/>
    </row>
    <row r="10410" spans="28:34" x14ac:dyDescent="0.2">
      <c r="AB10410" s="359"/>
      <c r="AC10410" s="359"/>
      <c r="AD10410" s="359"/>
      <c r="AE10410" s="359"/>
      <c r="AF10410" s="359"/>
      <c r="AG10410" s="359"/>
      <c r="AH10410" s="359"/>
    </row>
    <row r="10411" spans="28:34" x14ac:dyDescent="0.2">
      <c r="AB10411" s="359"/>
      <c r="AC10411" s="359"/>
      <c r="AD10411" s="359"/>
      <c r="AE10411" s="359"/>
      <c r="AF10411" s="359"/>
      <c r="AG10411" s="359"/>
      <c r="AH10411" s="359"/>
    </row>
    <row r="10412" spans="28:34" x14ac:dyDescent="0.2">
      <c r="AB10412" s="359"/>
      <c r="AC10412" s="359"/>
      <c r="AD10412" s="359"/>
      <c r="AE10412" s="359"/>
      <c r="AF10412" s="359"/>
      <c r="AG10412" s="359"/>
      <c r="AH10412" s="359"/>
    </row>
    <row r="10413" spans="28:34" x14ac:dyDescent="0.2">
      <c r="AB10413" s="359"/>
      <c r="AC10413" s="359"/>
      <c r="AD10413" s="359"/>
      <c r="AE10413" s="359"/>
      <c r="AF10413" s="359"/>
      <c r="AG10413" s="359"/>
      <c r="AH10413" s="359"/>
    </row>
    <row r="10414" spans="28:34" x14ac:dyDescent="0.2">
      <c r="AB10414" s="359"/>
      <c r="AC10414" s="359"/>
      <c r="AD10414" s="359"/>
      <c r="AE10414" s="359"/>
      <c r="AF10414" s="359"/>
      <c r="AG10414" s="359"/>
      <c r="AH10414" s="359"/>
    </row>
    <row r="10415" spans="28:34" x14ac:dyDescent="0.2">
      <c r="AB10415" s="359"/>
      <c r="AC10415" s="359"/>
      <c r="AD10415" s="359"/>
      <c r="AE10415" s="359"/>
      <c r="AF10415" s="359"/>
      <c r="AG10415" s="359"/>
      <c r="AH10415" s="359"/>
    </row>
    <row r="10416" spans="28:34" x14ac:dyDescent="0.2">
      <c r="AB10416" s="359"/>
      <c r="AC10416" s="359"/>
      <c r="AD10416" s="359"/>
      <c r="AE10416" s="359"/>
      <c r="AF10416" s="359"/>
      <c r="AG10416" s="359"/>
      <c r="AH10416" s="359"/>
    </row>
    <row r="10417" spans="28:34" x14ac:dyDescent="0.2">
      <c r="AB10417" s="359"/>
      <c r="AC10417" s="359"/>
      <c r="AD10417" s="359"/>
      <c r="AE10417" s="359"/>
      <c r="AF10417" s="359"/>
      <c r="AG10417" s="359"/>
      <c r="AH10417" s="359"/>
    </row>
    <row r="10418" spans="28:34" x14ac:dyDescent="0.2">
      <c r="AB10418" s="359"/>
      <c r="AC10418" s="359"/>
      <c r="AD10418" s="359"/>
      <c r="AE10418" s="359"/>
      <c r="AF10418" s="359"/>
      <c r="AG10418" s="359"/>
      <c r="AH10418" s="359"/>
    </row>
    <row r="10419" spans="28:34" x14ac:dyDescent="0.2">
      <c r="AB10419" s="359"/>
      <c r="AC10419" s="359"/>
      <c r="AD10419" s="359"/>
      <c r="AE10419" s="359"/>
      <c r="AF10419" s="359"/>
      <c r="AG10419" s="359"/>
      <c r="AH10419" s="359"/>
    </row>
    <row r="10420" spans="28:34" x14ac:dyDescent="0.2">
      <c r="AB10420" s="359"/>
      <c r="AC10420" s="359"/>
      <c r="AD10420" s="359"/>
      <c r="AE10420" s="359"/>
      <c r="AF10420" s="359"/>
      <c r="AG10420" s="359"/>
      <c r="AH10420" s="359"/>
    </row>
    <row r="10421" spans="28:34" x14ac:dyDescent="0.2">
      <c r="AB10421" s="359"/>
      <c r="AC10421" s="359"/>
      <c r="AD10421" s="359"/>
      <c r="AE10421" s="359"/>
      <c r="AF10421" s="359"/>
      <c r="AG10421" s="359"/>
      <c r="AH10421" s="359"/>
    </row>
    <row r="10422" spans="28:34" x14ac:dyDescent="0.2">
      <c r="AB10422" s="359"/>
      <c r="AC10422" s="359"/>
      <c r="AD10422" s="359"/>
      <c r="AE10422" s="359"/>
      <c r="AF10422" s="359"/>
      <c r="AG10422" s="359"/>
      <c r="AH10422" s="359"/>
    </row>
    <row r="10423" spans="28:34" x14ac:dyDescent="0.2">
      <c r="AB10423" s="359"/>
      <c r="AC10423" s="359"/>
      <c r="AD10423" s="359"/>
      <c r="AE10423" s="359"/>
      <c r="AF10423" s="359"/>
      <c r="AG10423" s="359"/>
      <c r="AH10423" s="359"/>
    </row>
    <row r="10424" spans="28:34" x14ac:dyDescent="0.2">
      <c r="AB10424" s="359"/>
      <c r="AC10424" s="359"/>
      <c r="AD10424" s="359"/>
      <c r="AE10424" s="359"/>
      <c r="AF10424" s="359"/>
      <c r="AG10424" s="359"/>
      <c r="AH10424" s="359"/>
    </row>
    <row r="10425" spans="28:34" x14ac:dyDescent="0.2">
      <c r="AB10425" s="359"/>
      <c r="AC10425" s="359"/>
      <c r="AD10425" s="359"/>
      <c r="AE10425" s="359"/>
      <c r="AF10425" s="359"/>
      <c r="AG10425" s="359"/>
      <c r="AH10425" s="359"/>
    </row>
    <row r="10426" spans="28:34" x14ac:dyDescent="0.2">
      <c r="AB10426" s="359"/>
      <c r="AC10426" s="359"/>
      <c r="AD10426" s="359"/>
      <c r="AE10426" s="359"/>
      <c r="AF10426" s="359"/>
      <c r="AG10426" s="359"/>
      <c r="AH10426" s="359"/>
    </row>
    <row r="10427" spans="28:34" x14ac:dyDescent="0.2">
      <c r="AB10427" s="359"/>
      <c r="AC10427" s="359"/>
      <c r="AD10427" s="359"/>
      <c r="AE10427" s="359"/>
      <c r="AF10427" s="359"/>
      <c r="AG10427" s="359"/>
      <c r="AH10427" s="359"/>
    </row>
    <row r="10428" spans="28:34" x14ac:dyDescent="0.2">
      <c r="AB10428" s="359"/>
      <c r="AC10428" s="359"/>
      <c r="AD10428" s="359"/>
      <c r="AE10428" s="359"/>
      <c r="AF10428" s="359"/>
      <c r="AG10428" s="359"/>
      <c r="AH10428" s="359"/>
    </row>
    <row r="10429" spans="28:34" x14ac:dyDescent="0.2">
      <c r="AB10429" s="359"/>
      <c r="AC10429" s="359"/>
      <c r="AD10429" s="359"/>
      <c r="AE10429" s="359"/>
      <c r="AF10429" s="359"/>
      <c r="AG10429" s="359"/>
      <c r="AH10429" s="359"/>
    </row>
    <row r="10430" spans="28:34" x14ac:dyDescent="0.2">
      <c r="AB10430" s="359"/>
      <c r="AC10430" s="359"/>
      <c r="AD10430" s="359"/>
      <c r="AE10430" s="359"/>
      <c r="AF10430" s="359"/>
      <c r="AG10430" s="359"/>
      <c r="AH10430" s="359"/>
    </row>
    <row r="10431" spans="28:34" x14ac:dyDescent="0.2">
      <c r="AB10431" s="359"/>
      <c r="AC10431" s="359"/>
      <c r="AD10431" s="359"/>
      <c r="AE10431" s="359"/>
      <c r="AF10431" s="359"/>
      <c r="AG10431" s="359"/>
      <c r="AH10431" s="359"/>
    </row>
    <row r="10432" spans="28:34" x14ac:dyDescent="0.2">
      <c r="AB10432" s="359"/>
      <c r="AC10432" s="359"/>
      <c r="AD10432" s="359"/>
      <c r="AE10432" s="359"/>
      <c r="AF10432" s="359"/>
      <c r="AG10432" s="359"/>
      <c r="AH10432" s="359"/>
    </row>
    <row r="10433" spans="28:34" x14ac:dyDescent="0.2">
      <c r="AB10433" s="359"/>
      <c r="AC10433" s="359"/>
      <c r="AD10433" s="359"/>
      <c r="AE10433" s="359"/>
      <c r="AF10433" s="359"/>
      <c r="AG10433" s="359"/>
      <c r="AH10433" s="359"/>
    </row>
    <row r="10434" spans="28:34" x14ac:dyDescent="0.2">
      <c r="AB10434" s="359"/>
      <c r="AC10434" s="359"/>
      <c r="AD10434" s="359"/>
      <c r="AE10434" s="359"/>
      <c r="AF10434" s="359"/>
      <c r="AG10434" s="359"/>
      <c r="AH10434" s="359"/>
    </row>
    <row r="10435" spans="28:34" x14ac:dyDescent="0.2">
      <c r="AB10435" s="359"/>
      <c r="AC10435" s="359"/>
      <c r="AD10435" s="359"/>
      <c r="AE10435" s="359"/>
      <c r="AF10435" s="359"/>
      <c r="AG10435" s="359"/>
      <c r="AH10435" s="359"/>
    </row>
    <row r="10436" spans="28:34" x14ac:dyDescent="0.2">
      <c r="AB10436" s="359"/>
      <c r="AC10436" s="359"/>
      <c r="AD10436" s="359"/>
      <c r="AE10436" s="359"/>
      <c r="AF10436" s="359"/>
      <c r="AG10436" s="359"/>
      <c r="AH10436" s="359"/>
    </row>
    <row r="10437" spans="28:34" x14ac:dyDescent="0.2">
      <c r="AB10437" s="359"/>
      <c r="AC10437" s="359"/>
      <c r="AD10437" s="359"/>
      <c r="AE10437" s="359"/>
      <c r="AF10437" s="359"/>
      <c r="AG10437" s="359"/>
      <c r="AH10437" s="359"/>
    </row>
    <row r="10438" spans="28:34" x14ac:dyDescent="0.2">
      <c r="AB10438" s="359"/>
      <c r="AC10438" s="359"/>
      <c r="AD10438" s="359"/>
      <c r="AE10438" s="359"/>
      <c r="AF10438" s="359"/>
      <c r="AG10438" s="359"/>
      <c r="AH10438" s="359"/>
    </row>
    <row r="10439" spans="28:34" x14ac:dyDescent="0.2">
      <c r="AB10439" s="359"/>
      <c r="AC10439" s="359"/>
      <c r="AD10439" s="359"/>
      <c r="AE10439" s="359"/>
      <c r="AF10439" s="359"/>
      <c r="AG10439" s="359"/>
      <c r="AH10439" s="359"/>
    </row>
    <row r="10440" spans="28:34" x14ac:dyDescent="0.2">
      <c r="AB10440" s="359"/>
      <c r="AC10440" s="359"/>
      <c r="AD10440" s="359"/>
      <c r="AE10440" s="359"/>
      <c r="AF10440" s="359"/>
      <c r="AG10440" s="359"/>
      <c r="AH10440" s="359"/>
    </row>
    <row r="10441" spans="28:34" x14ac:dyDescent="0.2">
      <c r="AB10441" s="359"/>
      <c r="AC10441" s="359"/>
      <c r="AD10441" s="359"/>
      <c r="AE10441" s="359"/>
      <c r="AF10441" s="359"/>
      <c r="AG10441" s="359"/>
      <c r="AH10441" s="359"/>
    </row>
    <row r="10442" spans="28:34" x14ac:dyDescent="0.2">
      <c r="AB10442" s="359"/>
      <c r="AC10442" s="359"/>
      <c r="AD10442" s="359"/>
      <c r="AE10442" s="359"/>
      <c r="AF10442" s="359"/>
      <c r="AG10442" s="359"/>
      <c r="AH10442" s="359"/>
    </row>
    <row r="10443" spans="28:34" x14ac:dyDescent="0.2">
      <c r="AB10443" s="359"/>
      <c r="AC10443" s="359"/>
      <c r="AD10443" s="359"/>
      <c r="AE10443" s="359"/>
      <c r="AF10443" s="359"/>
      <c r="AG10443" s="359"/>
      <c r="AH10443" s="359"/>
    </row>
    <row r="10444" spans="28:34" x14ac:dyDescent="0.2">
      <c r="AB10444" s="359"/>
      <c r="AC10444" s="359"/>
      <c r="AD10444" s="359"/>
      <c r="AE10444" s="359"/>
      <c r="AF10444" s="359"/>
      <c r="AG10444" s="359"/>
      <c r="AH10444" s="359"/>
    </row>
    <row r="10445" spans="28:34" x14ac:dyDescent="0.2">
      <c r="AB10445" s="359"/>
      <c r="AC10445" s="359"/>
      <c r="AD10445" s="359"/>
      <c r="AE10445" s="359"/>
      <c r="AF10445" s="359"/>
      <c r="AG10445" s="359"/>
      <c r="AH10445" s="359"/>
    </row>
    <row r="10446" spans="28:34" x14ac:dyDescent="0.2">
      <c r="AB10446" s="359"/>
      <c r="AC10446" s="359"/>
      <c r="AD10446" s="359"/>
      <c r="AE10446" s="359"/>
      <c r="AF10446" s="359"/>
      <c r="AG10446" s="359"/>
      <c r="AH10446" s="359"/>
    </row>
    <row r="10447" spans="28:34" x14ac:dyDescent="0.2">
      <c r="AB10447" s="359"/>
      <c r="AC10447" s="359"/>
      <c r="AD10447" s="359"/>
      <c r="AE10447" s="359"/>
      <c r="AF10447" s="359"/>
      <c r="AG10447" s="359"/>
      <c r="AH10447" s="359"/>
    </row>
    <row r="10448" spans="28:34" x14ac:dyDescent="0.2">
      <c r="AB10448" s="359"/>
      <c r="AC10448" s="359"/>
      <c r="AD10448" s="359"/>
      <c r="AE10448" s="359"/>
      <c r="AF10448" s="359"/>
      <c r="AG10448" s="359"/>
      <c r="AH10448" s="359"/>
    </row>
    <row r="10449" spans="28:34" x14ac:dyDescent="0.2">
      <c r="AB10449" s="359"/>
      <c r="AC10449" s="359"/>
      <c r="AD10449" s="359"/>
      <c r="AE10449" s="359"/>
      <c r="AF10449" s="359"/>
      <c r="AG10449" s="359"/>
      <c r="AH10449" s="359"/>
    </row>
    <row r="10450" spans="28:34" x14ac:dyDescent="0.2">
      <c r="AB10450" s="359"/>
      <c r="AC10450" s="359"/>
      <c r="AD10450" s="359"/>
      <c r="AE10450" s="359"/>
      <c r="AF10450" s="359"/>
      <c r="AG10450" s="359"/>
      <c r="AH10450" s="359"/>
    </row>
    <row r="10451" spans="28:34" x14ac:dyDescent="0.2">
      <c r="AB10451" s="359"/>
      <c r="AC10451" s="359"/>
      <c r="AD10451" s="359"/>
      <c r="AE10451" s="359"/>
      <c r="AF10451" s="359"/>
      <c r="AG10451" s="359"/>
      <c r="AH10451" s="359"/>
    </row>
    <row r="10452" spans="28:34" x14ac:dyDescent="0.2">
      <c r="AB10452" s="359"/>
      <c r="AC10452" s="359"/>
      <c r="AD10452" s="359"/>
      <c r="AE10452" s="359"/>
      <c r="AF10452" s="359"/>
      <c r="AG10452" s="359"/>
      <c r="AH10452" s="359"/>
    </row>
    <row r="10453" spans="28:34" x14ac:dyDescent="0.2">
      <c r="AB10453" s="359"/>
      <c r="AC10453" s="359"/>
      <c r="AD10453" s="359"/>
      <c r="AE10453" s="359"/>
      <c r="AF10453" s="359"/>
      <c r="AG10453" s="359"/>
      <c r="AH10453" s="359"/>
    </row>
    <row r="10454" spans="28:34" x14ac:dyDescent="0.2">
      <c r="AB10454" s="359"/>
      <c r="AC10454" s="359"/>
      <c r="AD10454" s="359"/>
      <c r="AE10454" s="359"/>
      <c r="AF10454" s="359"/>
      <c r="AG10454" s="359"/>
      <c r="AH10454" s="359"/>
    </row>
    <row r="10455" spans="28:34" x14ac:dyDescent="0.2">
      <c r="AB10455" s="359"/>
      <c r="AC10455" s="359"/>
      <c r="AD10455" s="359"/>
      <c r="AE10455" s="359"/>
      <c r="AF10455" s="359"/>
      <c r="AG10455" s="359"/>
      <c r="AH10455" s="359"/>
    </row>
    <row r="10456" spans="28:34" x14ac:dyDescent="0.2">
      <c r="AB10456" s="359"/>
      <c r="AC10456" s="359"/>
      <c r="AD10456" s="359"/>
      <c r="AE10456" s="359"/>
      <c r="AF10456" s="359"/>
      <c r="AG10456" s="359"/>
      <c r="AH10456" s="359"/>
    </row>
    <row r="10457" spans="28:34" x14ac:dyDescent="0.2">
      <c r="AB10457" s="359"/>
      <c r="AC10457" s="359"/>
      <c r="AD10457" s="359"/>
      <c r="AE10457" s="359"/>
      <c r="AF10457" s="359"/>
      <c r="AG10457" s="359"/>
      <c r="AH10457" s="359"/>
    </row>
    <row r="10458" spans="28:34" x14ac:dyDescent="0.2">
      <c r="AB10458" s="359"/>
      <c r="AC10458" s="359"/>
      <c r="AD10458" s="359"/>
      <c r="AE10458" s="359"/>
      <c r="AF10458" s="359"/>
      <c r="AG10458" s="359"/>
      <c r="AH10458" s="359"/>
    </row>
    <row r="10459" spans="28:34" x14ac:dyDescent="0.2">
      <c r="AB10459" s="359"/>
      <c r="AC10459" s="359"/>
      <c r="AD10459" s="359"/>
      <c r="AE10459" s="359"/>
      <c r="AF10459" s="359"/>
      <c r="AG10459" s="359"/>
      <c r="AH10459" s="359"/>
    </row>
    <row r="10460" spans="28:34" x14ac:dyDescent="0.2">
      <c r="AB10460" s="359"/>
      <c r="AC10460" s="359"/>
      <c r="AD10460" s="359"/>
      <c r="AE10460" s="359"/>
      <c r="AF10460" s="359"/>
      <c r="AG10460" s="359"/>
      <c r="AH10460" s="359"/>
    </row>
    <row r="10461" spans="28:34" x14ac:dyDescent="0.2">
      <c r="AB10461" s="359"/>
      <c r="AC10461" s="359"/>
      <c r="AD10461" s="359"/>
      <c r="AE10461" s="359"/>
      <c r="AF10461" s="359"/>
      <c r="AG10461" s="359"/>
      <c r="AH10461" s="359"/>
    </row>
    <row r="10462" spans="28:34" x14ac:dyDescent="0.2">
      <c r="AB10462" s="359"/>
      <c r="AC10462" s="359"/>
      <c r="AD10462" s="359"/>
      <c r="AE10462" s="359"/>
      <c r="AF10462" s="359"/>
      <c r="AG10462" s="359"/>
      <c r="AH10462" s="359"/>
    </row>
    <row r="10463" spans="28:34" x14ac:dyDescent="0.2">
      <c r="AB10463" s="359"/>
      <c r="AC10463" s="359"/>
      <c r="AD10463" s="359"/>
      <c r="AE10463" s="359"/>
      <c r="AF10463" s="359"/>
      <c r="AG10463" s="359"/>
      <c r="AH10463" s="359"/>
    </row>
    <row r="10464" spans="28:34" x14ac:dyDescent="0.2">
      <c r="AB10464" s="359"/>
      <c r="AC10464" s="359"/>
      <c r="AD10464" s="359"/>
      <c r="AE10464" s="359"/>
      <c r="AF10464" s="359"/>
      <c r="AG10464" s="359"/>
      <c r="AH10464" s="359"/>
    </row>
    <row r="10465" spans="28:34" x14ac:dyDescent="0.2">
      <c r="AB10465" s="359"/>
      <c r="AC10465" s="359"/>
      <c r="AD10465" s="359"/>
      <c r="AE10465" s="359"/>
      <c r="AF10465" s="359"/>
      <c r="AG10465" s="359"/>
      <c r="AH10465" s="359"/>
    </row>
    <row r="10466" spans="28:34" x14ac:dyDescent="0.2">
      <c r="AB10466" s="359"/>
      <c r="AC10466" s="359"/>
      <c r="AD10466" s="359"/>
      <c r="AE10466" s="359"/>
      <c r="AF10466" s="359"/>
      <c r="AG10466" s="359"/>
      <c r="AH10466" s="359"/>
    </row>
    <row r="10467" spans="28:34" x14ac:dyDescent="0.2">
      <c r="AB10467" s="359"/>
      <c r="AC10467" s="359"/>
      <c r="AD10467" s="359"/>
      <c r="AE10467" s="359"/>
      <c r="AF10467" s="359"/>
      <c r="AG10467" s="359"/>
      <c r="AH10467" s="359"/>
    </row>
    <row r="10468" spans="28:34" x14ac:dyDescent="0.2">
      <c r="AB10468" s="359"/>
      <c r="AC10468" s="359"/>
      <c r="AD10468" s="359"/>
      <c r="AE10468" s="359"/>
      <c r="AF10468" s="359"/>
      <c r="AG10468" s="359"/>
      <c r="AH10468" s="359"/>
    </row>
    <row r="10469" spans="28:34" x14ac:dyDescent="0.2">
      <c r="AB10469" s="359"/>
      <c r="AC10469" s="359"/>
      <c r="AD10469" s="359"/>
      <c r="AE10469" s="359"/>
      <c r="AF10469" s="359"/>
      <c r="AG10469" s="359"/>
      <c r="AH10469" s="359"/>
    </row>
    <row r="10470" spans="28:34" x14ac:dyDescent="0.2">
      <c r="AB10470" s="359"/>
      <c r="AC10470" s="359"/>
      <c r="AD10470" s="359"/>
      <c r="AE10470" s="359"/>
      <c r="AF10470" s="359"/>
      <c r="AG10470" s="359"/>
      <c r="AH10470" s="359"/>
    </row>
    <row r="10471" spans="28:34" x14ac:dyDescent="0.2">
      <c r="AB10471" s="359"/>
      <c r="AC10471" s="359"/>
      <c r="AD10471" s="359"/>
      <c r="AE10471" s="359"/>
      <c r="AF10471" s="359"/>
      <c r="AG10471" s="359"/>
      <c r="AH10471" s="359"/>
    </row>
    <row r="10472" spans="28:34" x14ac:dyDescent="0.2">
      <c r="AB10472" s="359"/>
      <c r="AC10472" s="359"/>
      <c r="AD10472" s="359"/>
      <c r="AE10472" s="359"/>
      <c r="AF10472" s="359"/>
      <c r="AG10472" s="359"/>
      <c r="AH10472" s="359"/>
    </row>
    <row r="10473" spans="28:34" x14ac:dyDescent="0.2">
      <c r="AB10473" s="359"/>
      <c r="AC10473" s="359"/>
      <c r="AD10473" s="359"/>
      <c r="AE10473" s="359"/>
      <c r="AF10473" s="359"/>
      <c r="AG10473" s="359"/>
      <c r="AH10473" s="359"/>
    </row>
    <row r="10474" spans="28:34" x14ac:dyDescent="0.2">
      <c r="AB10474" s="359"/>
      <c r="AC10474" s="359"/>
      <c r="AD10474" s="359"/>
      <c r="AE10474" s="359"/>
      <c r="AF10474" s="359"/>
      <c r="AG10474" s="359"/>
      <c r="AH10474" s="359"/>
    </row>
    <row r="10475" spans="28:34" x14ac:dyDescent="0.2">
      <c r="AB10475" s="359"/>
      <c r="AC10475" s="359"/>
      <c r="AD10475" s="359"/>
      <c r="AE10475" s="359"/>
      <c r="AF10475" s="359"/>
      <c r="AG10475" s="359"/>
      <c r="AH10475" s="359"/>
    </row>
    <row r="10476" spans="28:34" x14ac:dyDescent="0.2">
      <c r="AB10476" s="359"/>
      <c r="AC10476" s="359"/>
      <c r="AD10476" s="359"/>
      <c r="AE10476" s="359"/>
      <c r="AF10476" s="359"/>
      <c r="AG10476" s="359"/>
      <c r="AH10476" s="359"/>
    </row>
    <row r="10477" spans="28:34" x14ac:dyDescent="0.2">
      <c r="AB10477" s="359"/>
      <c r="AC10477" s="359"/>
      <c r="AD10477" s="359"/>
      <c r="AE10477" s="359"/>
      <c r="AF10477" s="359"/>
      <c r="AG10477" s="359"/>
      <c r="AH10477" s="359"/>
    </row>
    <row r="10478" spans="28:34" x14ac:dyDescent="0.2">
      <c r="AB10478" s="359"/>
      <c r="AC10478" s="359"/>
      <c r="AD10478" s="359"/>
      <c r="AE10478" s="359"/>
      <c r="AF10478" s="359"/>
      <c r="AG10478" s="359"/>
      <c r="AH10478" s="359"/>
    </row>
    <row r="10479" spans="28:34" x14ac:dyDescent="0.2">
      <c r="AB10479" s="359"/>
      <c r="AC10479" s="359"/>
      <c r="AD10479" s="359"/>
      <c r="AE10479" s="359"/>
      <c r="AF10479" s="359"/>
      <c r="AG10479" s="359"/>
      <c r="AH10479" s="359"/>
    </row>
    <row r="10480" spans="28:34" x14ac:dyDescent="0.2">
      <c r="AB10480" s="359"/>
      <c r="AC10480" s="359"/>
      <c r="AD10480" s="359"/>
      <c r="AE10480" s="359"/>
      <c r="AF10480" s="359"/>
      <c r="AG10480" s="359"/>
      <c r="AH10480" s="359"/>
    </row>
    <row r="10481" spans="28:34" x14ac:dyDescent="0.2">
      <c r="AB10481" s="359"/>
      <c r="AC10481" s="359"/>
      <c r="AD10481" s="359"/>
      <c r="AE10481" s="359"/>
      <c r="AF10481" s="359"/>
      <c r="AG10481" s="359"/>
      <c r="AH10481" s="359"/>
    </row>
    <row r="10482" spans="28:34" x14ac:dyDescent="0.2">
      <c r="AB10482" s="359"/>
      <c r="AC10482" s="359"/>
      <c r="AD10482" s="359"/>
      <c r="AE10482" s="359"/>
      <c r="AF10482" s="359"/>
      <c r="AG10482" s="359"/>
      <c r="AH10482" s="359"/>
    </row>
    <row r="10483" spans="28:34" x14ac:dyDescent="0.2">
      <c r="AB10483" s="359"/>
      <c r="AC10483" s="359"/>
      <c r="AD10483" s="359"/>
      <c r="AE10483" s="359"/>
      <c r="AF10483" s="359"/>
      <c r="AG10483" s="359"/>
      <c r="AH10483" s="359"/>
    </row>
    <row r="10484" spans="28:34" x14ac:dyDescent="0.2">
      <c r="AB10484" s="359"/>
      <c r="AC10484" s="359"/>
      <c r="AD10484" s="359"/>
      <c r="AE10484" s="359"/>
      <c r="AF10484" s="359"/>
      <c r="AG10484" s="359"/>
      <c r="AH10484" s="359"/>
    </row>
    <row r="10485" spans="28:34" x14ac:dyDescent="0.2">
      <c r="AB10485" s="359"/>
      <c r="AC10485" s="359"/>
      <c r="AD10485" s="359"/>
      <c r="AE10485" s="359"/>
      <c r="AF10485" s="359"/>
      <c r="AG10485" s="359"/>
      <c r="AH10485" s="359"/>
    </row>
    <row r="10486" spans="28:34" x14ac:dyDescent="0.2">
      <c r="AB10486" s="359"/>
      <c r="AC10486" s="359"/>
      <c r="AD10486" s="359"/>
      <c r="AE10486" s="359"/>
      <c r="AF10486" s="359"/>
      <c r="AG10486" s="359"/>
      <c r="AH10486" s="359"/>
    </row>
    <row r="10487" spans="28:34" x14ac:dyDescent="0.2">
      <c r="AB10487" s="359"/>
      <c r="AC10487" s="359"/>
      <c r="AD10487" s="359"/>
      <c r="AE10487" s="359"/>
      <c r="AF10487" s="359"/>
      <c r="AG10487" s="359"/>
      <c r="AH10487" s="359"/>
    </row>
    <row r="10488" spans="28:34" x14ac:dyDescent="0.2">
      <c r="AB10488" s="359"/>
      <c r="AC10488" s="359"/>
      <c r="AD10488" s="359"/>
      <c r="AE10488" s="359"/>
      <c r="AF10488" s="359"/>
      <c r="AG10488" s="359"/>
      <c r="AH10488" s="359"/>
    </row>
    <row r="10489" spans="28:34" x14ac:dyDescent="0.2">
      <c r="AB10489" s="359"/>
      <c r="AC10489" s="359"/>
      <c r="AD10489" s="359"/>
      <c r="AE10489" s="359"/>
      <c r="AF10489" s="359"/>
      <c r="AG10489" s="359"/>
      <c r="AH10489" s="359"/>
    </row>
    <row r="10490" spans="28:34" x14ac:dyDescent="0.2">
      <c r="AB10490" s="359"/>
      <c r="AC10490" s="359"/>
      <c r="AD10490" s="359"/>
      <c r="AE10490" s="359"/>
      <c r="AF10490" s="359"/>
      <c r="AG10490" s="359"/>
      <c r="AH10490" s="359"/>
    </row>
    <row r="10491" spans="28:34" x14ac:dyDescent="0.2">
      <c r="AB10491" s="359"/>
      <c r="AC10491" s="359"/>
      <c r="AD10491" s="359"/>
      <c r="AE10491" s="359"/>
      <c r="AF10491" s="359"/>
      <c r="AG10491" s="359"/>
      <c r="AH10491" s="359"/>
    </row>
    <row r="10492" spans="28:34" x14ac:dyDescent="0.2">
      <c r="AB10492" s="359"/>
      <c r="AC10492" s="359"/>
      <c r="AD10492" s="359"/>
      <c r="AE10492" s="359"/>
      <c r="AF10492" s="359"/>
      <c r="AG10492" s="359"/>
      <c r="AH10492" s="359"/>
    </row>
    <row r="10493" spans="28:34" x14ac:dyDescent="0.2">
      <c r="AB10493" s="359"/>
      <c r="AC10493" s="359"/>
      <c r="AD10493" s="359"/>
      <c r="AE10493" s="359"/>
      <c r="AF10493" s="359"/>
      <c r="AG10493" s="359"/>
      <c r="AH10493" s="359"/>
    </row>
    <row r="10494" spans="28:34" x14ac:dyDescent="0.2">
      <c r="AB10494" s="359"/>
      <c r="AC10494" s="359"/>
      <c r="AD10494" s="359"/>
      <c r="AE10494" s="359"/>
      <c r="AF10494" s="359"/>
      <c r="AG10494" s="359"/>
      <c r="AH10494" s="359"/>
    </row>
    <row r="10495" spans="28:34" x14ac:dyDescent="0.2">
      <c r="AB10495" s="359"/>
      <c r="AC10495" s="359"/>
      <c r="AD10495" s="359"/>
      <c r="AE10495" s="359"/>
      <c r="AF10495" s="359"/>
      <c r="AG10495" s="359"/>
      <c r="AH10495" s="359"/>
    </row>
    <row r="10496" spans="28:34" x14ac:dyDescent="0.2">
      <c r="AB10496" s="359"/>
      <c r="AC10496" s="359"/>
      <c r="AD10496" s="359"/>
      <c r="AE10496" s="359"/>
      <c r="AF10496" s="359"/>
      <c r="AG10496" s="359"/>
      <c r="AH10496" s="359"/>
    </row>
    <row r="10497" spans="28:34" x14ac:dyDescent="0.2">
      <c r="AB10497" s="359"/>
      <c r="AC10497" s="359"/>
      <c r="AD10497" s="359"/>
      <c r="AE10497" s="359"/>
      <c r="AF10497" s="359"/>
      <c r="AG10497" s="359"/>
      <c r="AH10497" s="359"/>
    </row>
    <row r="10498" spans="28:34" x14ac:dyDescent="0.2">
      <c r="AB10498" s="359"/>
      <c r="AC10498" s="359"/>
      <c r="AD10498" s="359"/>
      <c r="AE10498" s="359"/>
      <c r="AF10498" s="359"/>
      <c r="AG10498" s="359"/>
      <c r="AH10498" s="359"/>
    </row>
    <row r="10499" spans="28:34" x14ac:dyDescent="0.2">
      <c r="AB10499" s="359"/>
      <c r="AC10499" s="359"/>
      <c r="AD10499" s="359"/>
      <c r="AE10499" s="359"/>
      <c r="AF10499" s="359"/>
      <c r="AG10499" s="359"/>
      <c r="AH10499" s="359"/>
    </row>
    <row r="10500" spans="28:34" x14ac:dyDescent="0.2">
      <c r="AB10500" s="359"/>
      <c r="AC10500" s="359"/>
      <c r="AD10500" s="359"/>
      <c r="AE10500" s="359"/>
      <c r="AF10500" s="359"/>
      <c r="AG10500" s="359"/>
      <c r="AH10500" s="359"/>
    </row>
    <row r="10501" spans="28:34" x14ac:dyDescent="0.2">
      <c r="AB10501" s="359"/>
      <c r="AC10501" s="359"/>
      <c r="AD10501" s="359"/>
      <c r="AE10501" s="359"/>
      <c r="AF10501" s="359"/>
      <c r="AG10501" s="359"/>
      <c r="AH10501" s="359"/>
    </row>
    <row r="10502" spans="28:34" x14ac:dyDescent="0.2">
      <c r="AB10502" s="359"/>
      <c r="AC10502" s="359"/>
      <c r="AD10502" s="359"/>
      <c r="AE10502" s="359"/>
      <c r="AF10502" s="359"/>
      <c r="AG10502" s="359"/>
      <c r="AH10502" s="359"/>
    </row>
    <row r="10503" spans="28:34" x14ac:dyDescent="0.2">
      <c r="AB10503" s="359"/>
      <c r="AC10503" s="359"/>
      <c r="AD10503" s="359"/>
      <c r="AE10503" s="359"/>
      <c r="AF10503" s="359"/>
      <c r="AG10503" s="359"/>
      <c r="AH10503" s="359"/>
    </row>
    <row r="10504" spans="28:34" x14ac:dyDescent="0.2">
      <c r="AB10504" s="359"/>
      <c r="AC10504" s="359"/>
      <c r="AD10504" s="359"/>
      <c r="AE10504" s="359"/>
      <c r="AF10504" s="359"/>
      <c r="AG10504" s="359"/>
      <c r="AH10504" s="359"/>
    </row>
    <row r="10505" spans="28:34" x14ac:dyDescent="0.2">
      <c r="AB10505" s="359"/>
      <c r="AC10505" s="359"/>
      <c r="AD10505" s="359"/>
      <c r="AE10505" s="359"/>
      <c r="AF10505" s="359"/>
      <c r="AG10505" s="359"/>
      <c r="AH10505" s="359"/>
    </row>
    <row r="10506" spans="28:34" x14ac:dyDescent="0.2">
      <c r="AB10506" s="359"/>
      <c r="AC10506" s="359"/>
      <c r="AD10506" s="359"/>
      <c r="AE10506" s="359"/>
      <c r="AF10506" s="359"/>
      <c r="AG10506" s="359"/>
      <c r="AH10506" s="359"/>
    </row>
    <row r="10507" spans="28:34" x14ac:dyDescent="0.2">
      <c r="AB10507" s="359"/>
      <c r="AC10507" s="359"/>
      <c r="AD10507" s="359"/>
      <c r="AE10507" s="359"/>
      <c r="AF10507" s="359"/>
      <c r="AG10507" s="359"/>
      <c r="AH10507" s="359"/>
    </row>
    <row r="10508" spans="28:34" x14ac:dyDescent="0.2">
      <c r="AB10508" s="359"/>
      <c r="AC10508" s="359"/>
      <c r="AD10508" s="359"/>
      <c r="AE10508" s="359"/>
      <c r="AF10508" s="359"/>
      <c r="AG10508" s="359"/>
      <c r="AH10508" s="359"/>
    </row>
    <row r="10509" spans="28:34" x14ac:dyDescent="0.2">
      <c r="AB10509" s="359"/>
      <c r="AC10509" s="359"/>
      <c r="AD10509" s="359"/>
      <c r="AE10509" s="359"/>
      <c r="AF10509" s="359"/>
      <c r="AG10509" s="359"/>
      <c r="AH10509" s="359"/>
    </row>
    <row r="10510" spans="28:34" x14ac:dyDescent="0.2">
      <c r="AB10510" s="359"/>
      <c r="AC10510" s="359"/>
      <c r="AD10510" s="359"/>
      <c r="AE10510" s="359"/>
      <c r="AF10510" s="359"/>
      <c r="AG10510" s="359"/>
      <c r="AH10510" s="359"/>
    </row>
    <row r="10511" spans="28:34" x14ac:dyDescent="0.2">
      <c r="AB10511" s="359"/>
      <c r="AC10511" s="359"/>
      <c r="AD10511" s="359"/>
      <c r="AE10511" s="359"/>
      <c r="AF10511" s="359"/>
      <c r="AG10511" s="359"/>
      <c r="AH10511" s="359"/>
    </row>
    <row r="10512" spans="28:34" x14ac:dyDescent="0.2">
      <c r="AB10512" s="359"/>
      <c r="AC10512" s="359"/>
      <c r="AD10512" s="359"/>
      <c r="AE10512" s="359"/>
      <c r="AF10512" s="359"/>
      <c r="AG10512" s="359"/>
      <c r="AH10512" s="359"/>
    </row>
    <row r="10513" spans="28:34" x14ac:dyDescent="0.2">
      <c r="AB10513" s="359"/>
      <c r="AC10513" s="359"/>
      <c r="AD10513" s="359"/>
      <c r="AE10513" s="359"/>
      <c r="AF10513" s="359"/>
      <c r="AG10513" s="359"/>
      <c r="AH10513" s="359"/>
    </row>
    <row r="10514" spans="28:34" x14ac:dyDescent="0.2">
      <c r="AB10514" s="359"/>
      <c r="AC10514" s="359"/>
      <c r="AD10514" s="359"/>
      <c r="AE10514" s="359"/>
      <c r="AF10514" s="359"/>
      <c r="AG10514" s="359"/>
      <c r="AH10514" s="359"/>
    </row>
    <row r="10515" spans="28:34" x14ac:dyDescent="0.2">
      <c r="AB10515" s="359"/>
      <c r="AC10515" s="359"/>
      <c r="AD10515" s="359"/>
      <c r="AE10515" s="359"/>
      <c r="AF10515" s="359"/>
      <c r="AG10515" s="359"/>
      <c r="AH10515" s="359"/>
    </row>
    <row r="10516" spans="28:34" x14ac:dyDescent="0.2">
      <c r="AB10516" s="359"/>
      <c r="AC10516" s="359"/>
      <c r="AD10516" s="359"/>
      <c r="AE10516" s="359"/>
      <c r="AF10516" s="359"/>
      <c r="AG10516" s="359"/>
      <c r="AH10516" s="359"/>
    </row>
    <row r="10517" spans="28:34" x14ac:dyDescent="0.2">
      <c r="AB10517" s="359"/>
      <c r="AC10517" s="359"/>
      <c r="AD10517" s="359"/>
      <c r="AE10517" s="359"/>
      <c r="AF10517" s="359"/>
      <c r="AG10517" s="359"/>
      <c r="AH10517" s="359"/>
    </row>
    <row r="10518" spans="28:34" x14ac:dyDescent="0.2">
      <c r="AB10518" s="359"/>
      <c r="AC10518" s="359"/>
      <c r="AD10518" s="359"/>
      <c r="AE10518" s="359"/>
      <c r="AF10518" s="359"/>
      <c r="AG10518" s="359"/>
      <c r="AH10518" s="359"/>
    </row>
    <row r="10519" spans="28:34" x14ac:dyDescent="0.2">
      <c r="AB10519" s="359"/>
      <c r="AC10519" s="359"/>
      <c r="AD10519" s="359"/>
      <c r="AE10519" s="359"/>
      <c r="AF10519" s="359"/>
      <c r="AG10519" s="359"/>
      <c r="AH10519" s="359"/>
    </row>
    <row r="10520" spans="28:34" x14ac:dyDescent="0.2">
      <c r="AB10520" s="359"/>
      <c r="AC10520" s="359"/>
      <c r="AD10520" s="359"/>
      <c r="AE10520" s="359"/>
      <c r="AF10520" s="359"/>
      <c r="AG10520" s="359"/>
      <c r="AH10520" s="359"/>
    </row>
    <row r="10521" spans="28:34" x14ac:dyDescent="0.2">
      <c r="AB10521" s="359"/>
      <c r="AC10521" s="359"/>
      <c r="AD10521" s="359"/>
      <c r="AE10521" s="359"/>
      <c r="AF10521" s="359"/>
      <c r="AG10521" s="359"/>
      <c r="AH10521" s="359"/>
    </row>
    <row r="10522" spans="28:34" x14ac:dyDescent="0.2">
      <c r="AB10522" s="359"/>
      <c r="AC10522" s="359"/>
      <c r="AD10522" s="359"/>
      <c r="AE10522" s="359"/>
      <c r="AF10522" s="359"/>
      <c r="AG10522" s="359"/>
      <c r="AH10522" s="359"/>
    </row>
    <row r="10523" spans="28:34" x14ac:dyDescent="0.2">
      <c r="AB10523" s="359"/>
      <c r="AC10523" s="359"/>
      <c r="AD10523" s="359"/>
      <c r="AE10523" s="359"/>
      <c r="AF10523" s="359"/>
      <c r="AG10523" s="359"/>
      <c r="AH10523" s="359"/>
    </row>
    <row r="10524" spans="28:34" x14ac:dyDescent="0.2">
      <c r="AB10524" s="359"/>
      <c r="AC10524" s="359"/>
      <c r="AD10524" s="359"/>
      <c r="AE10524" s="359"/>
      <c r="AF10524" s="359"/>
      <c r="AG10524" s="359"/>
      <c r="AH10524" s="359"/>
    </row>
    <row r="10525" spans="28:34" x14ac:dyDescent="0.2">
      <c r="AB10525" s="359"/>
      <c r="AC10525" s="359"/>
      <c r="AD10525" s="359"/>
      <c r="AE10525" s="359"/>
      <c r="AF10525" s="359"/>
      <c r="AG10525" s="359"/>
      <c r="AH10525" s="359"/>
    </row>
    <row r="10526" spans="28:34" x14ac:dyDescent="0.2">
      <c r="AB10526" s="359"/>
      <c r="AC10526" s="359"/>
      <c r="AD10526" s="359"/>
      <c r="AE10526" s="359"/>
      <c r="AF10526" s="359"/>
      <c r="AG10526" s="359"/>
      <c r="AH10526" s="359"/>
    </row>
    <row r="10527" spans="28:34" x14ac:dyDescent="0.2">
      <c r="AB10527" s="359"/>
      <c r="AC10527" s="359"/>
      <c r="AD10527" s="359"/>
      <c r="AE10527" s="359"/>
      <c r="AF10527" s="359"/>
      <c r="AG10527" s="359"/>
      <c r="AH10527" s="359"/>
    </row>
    <row r="10528" spans="28:34" x14ac:dyDescent="0.2">
      <c r="AB10528" s="359"/>
      <c r="AC10528" s="359"/>
      <c r="AD10528" s="359"/>
      <c r="AE10528" s="359"/>
      <c r="AF10528" s="359"/>
      <c r="AG10528" s="359"/>
      <c r="AH10528" s="359"/>
    </row>
    <row r="10529" spans="28:34" x14ac:dyDescent="0.2">
      <c r="AB10529" s="359"/>
      <c r="AC10529" s="359"/>
      <c r="AD10529" s="359"/>
      <c r="AE10529" s="359"/>
      <c r="AF10529" s="359"/>
      <c r="AG10529" s="359"/>
      <c r="AH10529" s="359"/>
    </row>
    <row r="10530" spans="28:34" x14ac:dyDescent="0.2">
      <c r="AB10530" s="359"/>
      <c r="AC10530" s="359"/>
      <c r="AD10530" s="359"/>
      <c r="AE10530" s="359"/>
      <c r="AF10530" s="359"/>
      <c r="AG10530" s="359"/>
      <c r="AH10530" s="359"/>
    </row>
    <row r="10531" spans="28:34" x14ac:dyDescent="0.2">
      <c r="AB10531" s="359"/>
      <c r="AC10531" s="359"/>
      <c r="AD10531" s="359"/>
      <c r="AE10531" s="359"/>
      <c r="AF10531" s="359"/>
      <c r="AG10531" s="359"/>
      <c r="AH10531" s="359"/>
    </row>
    <row r="10532" spans="28:34" x14ac:dyDescent="0.2">
      <c r="AB10532" s="359"/>
      <c r="AC10532" s="359"/>
      <c r="AD10532" s="359"/>
      <c r="AE10532" s="359"/>
      <c r="AF10532" s="359"/>
      <c r="AG10532" s="359"/>
      <c r="AH10532" s="359"/>
    </row>
    <row r="10533" spans="28:34" x14ac:dyDescent="0.2">
      <c r="AB10533" s="359"/>
      <c r="AC10533" s="359"/>
      <c r="AD10533" s="359"/>
      <c r="AE10533" s="359"/>
      <c r="AF10533" s="359"/>
      <c r="AG10533" s="359"/>
      <c r="AH10533" s="359"/>
    </row>
    <row r="10534" spans="28:34" x14ac:dyDescent="0.2">
      <c r="AB10534" s="359"/>
      <c r="AC10534" s="359"/>
      <c r="AD10534" s="359"/>
      <c r="AE10534" s="359"/>
      <c r="AF10534" s="359"/>
      <c r="AG10534" s="359"/>
      <c r="AH10534" s="359"/>
    </row>
    <row r="10535" spans="28:34" x14ac:dyDescent="0.2">
      <c r="AB10535" s="359"/>
      <c r="AC10535" s="359"/>
      <c r="AD10535" s="359"/>
      <c r="AE10535" s="359"/>
      <c r="AF10535" s="359"/>
      <c r="AG10535" s="359"/>
      <c r="AH10535" s="359"/>
    </row>
    <row r="10536" spans="28:34" x14ac:dyDescent="0.2">
      <c r="AB10536" s="359"/>
      <c r="AC10536" s="359"/>
      <c r="AD10536" s="359"/>
      <c r="AE10536" s="359"/>
      <c r="AF10536" s="359"/>
      <c r="AG10536" s="359"/>
      <c r="AH10536" s="359"/>
    </row>
    <row r="10537" spans="28:34" x14ac:dyDescent="0.2">
      <c r="AB10537" s="359"/>
      <c r="AC10537" s="359"/>
      <c r="AD10537" s="359"/>
      <c r="AE10537" s="359"/>
      <c r="AF10537" s="359"/>
      <c r="AG10537" s="359"/>
      <c r="AH10537" s="359"/>
    </row>
    <row r="10538" spans="28:34" x14ac:dyDescent="0.2">
      <c r="AB10538" s="359"/>
      <c r="AC10538" s="359"/>
      <c r="AD10538" s="359"/>
      <c r="AE10538" s="359"/>
      <c r="AF10538" s="359"/>
      <c r="AG10538" s="359"/>
      <c r="AH10538" s="359"/>
    </row>
    <row r="10539" spans="28:34" x14ac:dyDescent="0.2">
      <c r="AB10539" s="359"/>
      <c r="AC10539" s="359"/>
      <c r="AD10539" s="359"/>
      <c r="AE10539" s="359"/>
      <c r="AF10539" s="359"/>
      <c r="AG10539" s="359"/>
      <c r="AH10539" s="359"/>
    </row>
    <row r="10540" spans="28:34" x14ac:dyDescent="0.2">
      <c r="AB10540" s="359"/>
      <c r="AC10540" s="359"/>
      <c r="AD10540" s="359"/>
      <c r="AE10540" s="359"/>
      <c r="AF10540" s="359"/>
      <c r="AG10540" s="359"/>
      <c r="AH10540" s="359"/>
    </row>
    <row r="10541" spans="28:34" x14ac:dyDescent="0.2">
      <c r="AB10541" s="359"/>
      <c r="AC10541" s="359"/>
      <c r="AD10541" s="359"/>
      <c r="AE10541" s="359"/>
      <c r="AF10541" s="359"/>
      <c r="AG10541" s="359"/>
      <c r="AH10541" s="359"/>
    </row>
    <row r="10542" spans="28:34" x14ac:dyDescent="0.2">
      <c r="AB10542" s="359"/>
      <c r="AC10542" s="359"/>
      <c r="AD10542" s="359"/>
      <c r="AE10542" s="359"/>
      <c r="AF10542" s="359"/>
      <c r="AG10542" s="359"/>
      <c r="AH10542" s="359"/>
    </row>
    <row r="10543" spans="28:34" x14ac:dyDescent="0.2">
      <c r="AB10543" s="359"/>
      <c r="AC10543" s="359"/>
      <c r="AD10543" s="359"/>
      <c r="AE10543" s="359"/>
      <c r="AF10543" s="359"/>
      <c r="AG10543" s="359"/>
      <c r="AH10543" s="359"/>
    </row>
    <row r="10544" spans="28:34" x14ac:dyDescent="0.2">
      <c r="AB10544" s="359"/>
      <c r="AC10544" s="359"/>
      <c r="AD10544" s="359"/>
      <c r="AE10544" s="359"/>
      <c r="AF10544" s="359"/>
      <c r="AG10544" s="359"/>
      <c r="AH10544" s="359"/>
    </row>
    <row r="10545" spans="28:34" x14ac:dyDescent="0.2">
      <c r="AB10545" s="359"/>
      <c r="AC10545" s="359"/>
      <c r="AD10545" s="359"/>
      <c r="AE10545" s="359"/>
      <c r="AF10545" s="359"/>
      <c r="AG10545" s="359"/>
      <c r="AH10545" s="359"/>
    </row>
    <row r="10546" spans="28:34" x14ac:dyDescent="0.2">
      <c r="AB10546" s="359"/>
      <c r="AC10546" s="359"/>
      <c r="AD10546" s="359"/>
      <c r="AE10546" s="359"/>
      <c r="AF10546" s="359"/>
      <c r="AG10546" s="359"/>
      <c r="AH10546" s="359"/>
    </row>
    <row r="10547" spans="28:34" x14ac:dyDescent="0.2">
      <c r="AB10547" s="359"/>
      <c r="AC10547" s="359"/>
      <c r="AD10547" s="359"/>
      <c r="AE10547" s="359"/>
      <c r="AF10547" s="359"/>
      <c r="AG10547" s="359"/>
      <c r="AH10547" s="359"/>
    </row>
    <row r="10548" spans="28:34" x14ac:dyDescent="0.2">
      <c r="AB10548" s="359"/>
      <c r="AC10548" s="359"/>
      <c r="AD10548" s="359"/>
      <c r="AE10548" s="359"/>
      <c r="AF10548" s="359"/>
      <c r="AG10548" s="359"/>
      <c r="AH10548" s="359"/>
    </row>
    <row r="10549" spans="28:34" x14ac:dyDescent="0.2">
      <c r="AB10549" s="359"/>
      <c r="AC10549" s="359"/>
      <c r="AD10549" s="359"/>
      <c r="AE10549" s="359"/>
      <c r="AF10549" s="359"/>
      <c r="AG10549" s="359"/>
      <c r="AH10549" s="359"/>
    </row>
    <row r="10550" spans="28:34" x14ac:dyDescent="0.2">
      <c r="AB10550" s="359"/>
      <c r="AC10550" s="359"/>
      <c r="AD10550" s="359"/>
      <c r="AE10550" s="359"/>
      <c r="AF10550" s="359"/>
      <c r="AG10550" s="359"/>
      <c r="AH10550" s="359"/>
    </row>
    <row r="10551" spans="28:34" x14ac:dyDescent="0.2">
      <c r="AB10551" s="359"/>
      <c r="AC10551" s="359"/>
      <c r="AD10551" s="359"/>
      <c r="AE10551" s="359"/>
      <c r="AF10551" s="359"/>
      <c r="AG10551" s="359"/>
      <c r="AH10551" s="359"/>
    </row>
    <row r="10552" spans="28:34" x14ac:dyDescent="0.2">
      <c r="AB10552" s="359"/>
      <c r="AC10552" s="359"/>
      <c r="AD10552" s="359"/>
      <c r="AE10552" s="359"/>
      <c r="AF10552" s="359"/>
      <c r="AG10552" s="359"/>
      <c r="AH10552" s="359"/>
    </row>
    <row r="10553" spans="28:34" x14ac:dyDescent="0.2">
      <c r="AB10553" s="359"/>
      <c r="AC10553" s="359"/>
      <c r="AD10553" s="359"/>
      <c r="AE10553" s="359"/>
      <c r="AF10553" s="359"/>
      <c r="AG10553" s="359"/>
      <c r="AH10553" s="359"/>
    </row>
    <row r="10554" spans="28:34" x14ac:dyDescent="0.2">
      <c r="AB10554" s="359"/>
      <c r="AC10554" s="359"/>
      <c r="AD10554" s="359"/>
      <c r="AE10554" s="359"/>
      <c r="AF10554" s="359"/>
      <c r="AG10554" s="359"/>
      <c r="AH10554" s="359"/>
    </row>
    <row r="10555" spans="28:34" x14ac:dyDescent="0.2">
      <c r="AB10555" s="359"/>
      <c r="AC10555" s="359"/>
      <c r="AD10555" s="359"/>
      <c r="AE10555" s="359"/>
      <c r="AF10555" s="359"/>
      <c r="AG10555" s="359"/>
      <c r="AH10555" s="359"/>
    </row>
    <row r="10556" spans="28:34" x14ac:dyDescent="0.2">
      <c r="AB10556" s="359"/>
      <c r="AC10556" s="359"/>
      <c r="AD10556" s="359"/>
      <c r="AE10556" s="359"/>
      <c r="AF10556" s="359"/>
      <c r="AG10556" s="359"/>
      <c r="AH10556" s="359"/>
    </row>
    <row r="10557" spans="28:34" x14ac:dyDescent="0.2">
      <c r="AB10557" s="359"/>
      <c r="AC10557" s="359"/>
      <c r="AD10557" s="359"/>
      <c r="AE10557" s="359"/>
      <c r="AF10557" s="359"/>
      <c r="AG10557" s="359"/>
      <c r="AH10557" s="359"/>
    </row>
    <row r="10558" spans="28:34" x14ac:dyDescent="0.2">
      <c r="AB10558" s="359"/>
      <c r="AC10558" s="359"/>
      <c r="AD10558" s="359"/>
      <c r="AE10558" s="359"/>
      <c r="AF10558" s="359"/>
      <c r="AG10558" s="359"/>
      <c r="AH10558" s="359"/>
    </row>
    <row r="10559" spans="28:34" x14ac:dyDescent="0.2">
      <c r="AB10559" s="359"/>
      <c r="AC10559" s="359"/>
      <c r="AD10559" s="359"/>
      <c r="AE10559" s="359"/>
      <c r="AF10559" s="359"/>
      <c r="AG10559" s="359"/>
      <c r="AH10559" s="359"/>
    </row>
    <row r="10560" spans="28:34" x14ac:dyDescent="0.2">
      <c r="AB10560" s="359"/>
      <c r="AC10560" s="359"/>
      <c r="AD10560" s="359"/>
      <c r="AE10560" s="359"/>
      <c r="AF10560" s="359"/>
      <c r="AG10560" s="359"/>
      <c r="AH10560" s="359"/>
    </row>
    <row r="10561" spans="28:34" x14ac:dyDescent="0.2">
      <c r="AB10561" s="359"/>
      <c r="AC10561" s="359"/>
      <c r="AD10561" s="359"/>
      <c r="AE10561" s="359"/>
      <c r="AF10561" s="359"/>
      <c r="AG10561" s="359"/>
      <c r="AH10561" s="359"/>
    </row>
    <row r="10562" spans="28:34" x14ac:dyDescent="0.2">
      <c r="AB10562" s="359"/>
      <c r="AC10562" s="359"/>
      <c r="AD10562" s="359"/>
      <c r="AE10562" s="359"/>
      <c r="AF10562" s="359"/>
      <c r="AG10562" s="359"/>
      <c r="AH10562" s="359"/>
    </row>
    <row r="10563" spans="28:34" x14ac:dyDescent="0.2">
      <c r="AB10563" s="359"/>
      <c r="AC10563" s="359"/>
      <c r="AD10563" s="359"/>
      <c r="AE10563" s="359"/>
      <c r="AF10563" s="359"/>
      <c r="AG10563" s="359"/>
      <c r="AH10563" s="359"/>
    </row>
    <row r="10564" spans="28:34" x14ac:dyDescent="0.2">
      <c r="AB10564" s="359"/>
      <c r="AC10564" s="359"/>
      <c r="AD10564" s="359"/>
      <c r="AE10564" s="359"/>
      <c r="AF10564" s="359"/>
      <c r="AG10564" s="359"/>
      <c r="AH10564" s="359"/>
    </row>
    <row r="10565" spans="28:34" x14ac:dyDescent="0.2">
      <c r="AB10565" s="359"/>
      <c r="AC10565" s="359"/>
      <c r="AD10565" s="359"/>
      <c r="AE10565" s="359"/>
      <c r="AF10565" s="359"/>
      <c r="AG10565" s="359"/>
      <c r="AH10565" s="359"/>
    </row>
    <row r="10566" spans="28:34" x14ac:dyDescent="0.2">
      <c r="AB10566" s="359"/>
      <c r="AC10566" s="359"/>
      <c r="AD10566" s="359"/>
      <c r="AE10566" s="359"/>
      <c r="AF10566" s="359"/>
      <c r="AG10566" s="359"/>
      <c r="AH10566" s="359"/>
    </row>
    <row r="10567" spans="28:34" x14ac:dyDescent="0.2">
      <c r="AB10567" s="359"/>
      <c r="AC10567" s="359"/>
      <c r="AD10567" s="359"/>
      <c r="AE10567" s="359"/>
      <c r="AF10567" s="359"/>
      <c r="AG10567" s="359"/>
      <c r="AH10567" s="359"/>
    </row>
    <row r="10568" spans="28:34" x14ac:dyDescent="0.2">
      <c r="AB10568" s="359"/>
      <c r="AC10568" s="359"/>
      <c r="AD10568" s="359"/>
      <c r="AE10568" s="359"/>
      <c r="AF10568" s="359"/>
      <c r="AG10568" s="359"/>
      <c r="AH10568" s="359"/>
    </row>
    <row r="10569" spans="28:34" x14ac:dyDescent="0.2">
      <c r="AB10569" s="359"/>
      <c r="AC10569" s="359"/>
      <c r="AD10569" s="359"/>
      <c r="AE10569" s="359"/>
      <c r="AF10569" s="359"/>
      <c r="AG10569" s="359"/>
      <c r="AH10569" s="359"/>
    </row>
    <row r="10570" spans="28:34" x14ac:dyDescent="0.2">
      <c r="AB10570" s="359"/>
      <c r="AC10570" s="359"/>
      <c r="AD10570" s="359"/>
      <c r="AE10570" s="359"/>
      <c r="AF10570" s="359"/>
      <c r="AG10570" s="359"/>
      <c r="AH10570" s="359"/>
    </row>
    <row r="10571" spans="28:34" x14ac:dyDescent="0.2">
      <c r="AB10571" s="359"/>
      <c r="AC10571" s="359"/>
      <c r="AD10571" s="359"/>
      <c r="AE10571" s="359"/>
      <c r="AF10571" s="359"/>
      <c r="AG10571" s="359"/>
      <c r="AH10571" s="359"/>
    </row>
    <row r="10572" spans="28:34" x14ac:dyDescent="0.2">
      <c r="AB10572" s="359"/>
      <c r="AC10572" s="359"/>
      <c r="AD10572" s="359"/>
      <c r="AE10572" s="359"/>
      <c r="AF10572" s="359"/>
      <c r="AG10572" s="359"/>
      <c r="AH10572" s="359"/>
    </row>
    <row r="10573" spans="28:34" x14ac:dyDescent="0.2">
      <c r="AB10573" s="359"/>
      <c r="AC10573" s="359"/>
      <c r="AD10573" s="359"/>
      <c r="AE10573" s="359"/>
      <c r="AF10573" s="359"/>
      <c r="AG10573" s="359"/>
      <c r="AH10573" s="359"/>
    </row>
    <row r="10574" spans="28:34" x14ac:dyDescent="0.2">
      <c r="AB10574" s="359"/>
      <c r="AC10574" s="359"/>
      <c r="AD10574" s="359"/>
      <c r="AE10574" s="359"/>
      <c r="AF10574" s="359"/>
      <c r="AG10574" s="359"/>
      <c r="AH10574" s="359"/>
    </row>
    <row r="10575" spans="28:34" x14ac:dyDescent="0.2">
      <c r="AB10575" s="359"/>
      <c r="AC10575" s="359"/>
      <c r="AD10575" s="359"/>
      <c r="AE10575" s="359"/>
      <c r="AF10575" s="359"/>
      <c r="AG10575" s="359"/>
      <c r="AH10575" s="359"/>
    </row>
    <row r="10576" spans="28:34" x14ac:dyDescent="0.2">
      <c r="AB10576" s="359"/>
      <c r="AC10576" s="359"/>
      <c r="AD10576" s="359"/>
      <c r="AE10576" s="359"/>
      <c r="AF10576" s="359"/>
      <c r="AG10576" s="359"/>
      <c r="AH10576" s="359"/>
    </row>
    <row r="10577" spans="28:34" x14ac:dyDescent="0.2">
      <c r="AB10577" s="359"/>
      <c r="AC10577" s="359"/>
      <c r="AD10577" s="359"/>
      <c r="AE10577" s="359"/>
      <c r="AF10577" s="359"/>
      <c r="AG10577" s="359"/>
      <c r="AH10577" s="359"/>
    </row>
    <row r="10578" spans="28:34" x14ac:dyDescent="0.2">
      <c r="AB10578" s="359"/>
      <c r="AC10578" s="359"/>
      <c r="AD10578" s="359"/>
      <c r="AE10578" s="359"/>
      <c r="AF10578" s="359"/>
      <c r="AG10578" s="359"/>
      <c r="AH10578" s="359"/>
    </row>
    <row r="10579" spans="28:34" x14ac:dyDescent="0.2">
      <c r="AB10579" s="359"/>
      <c r="AC10579" s="359"/>
      <c r="AD10579" s="359"/>
      <c r="AE10579" s="359"/>
      <c r="AF10579" s="359"/>
      <c r="AG10579" s="359"/>
      <c r="AH10579" s="359"/>
    </row>
    <row r="10580" spans="28:34" x14ac:dyDescent="0.2">
      <c r="AB10580" s="359"/>
      <c r="AC10580" s="359"/>
      <c r="AD10580" s="359"/>
      <c r="AE10580" s="359"/>
      <c r="AF10580" s="359"/>
      <c r="AG10580" s="359"/>
      <c r="AH10580" s="359"/>
    </row>
    <row r="10581" spans="28:34" x14ac:dyDescent="0.2">
      <c r="AB10581" s="359"/>
      <c r="AC10581" s="359"/>
      <c r="AD10581" s="359"/>
      <c r="AE10581" s="359"/>
      <c r="AF10581" s="359"/>
      <c r="AG10581" s="359"/>
      <c r="AH10581" s="359"/>
    </row>
    <row r="10582" spans="28:34" x14ac:dyDescent="0.2">
      <c r="AB10582" s="359"/>
      <c r="AC10582" s="359"/>
      <c r="AD10582" s="359"/>
      <c r="AE10582" s="359"/>
      <c r="AF10582" s="359"/>
      <c r="AG10582" s="359"/>
      <c r="AH10582" s="359"/>
    </row>
    <row r="10583" spans="28:34" x14ac:dyDescent="0.2">
      <c r="AB10583" s="359"/>
      <c r="AC10583" s="359"/>
      <c r="AD10583" s="359"/>
      <c r="AE10583" s="359"/>
      <c r="AF10583" s="359"/>
      <c r="AG10583" s="359"/>
      <c r="AH10583" s="359"/>
    </row>
    <row r="10584" spans="28:34" x14ac:dyDescent="0.2">
      <c r="AB10584" s="359"/>
      <c r="AC10584" s="359"/>
      <c r="AD10584" s="359"/>
      <c r="AE10584" s="359"/>
      <c r="AF10584" s="359"/>
      <c r="AG10584" s="359"/>
      <c r="AH10584" s="359"/>
    </row>
    <row r="10585" spans="28:34" x14ac:dyDescent="0.2">
      <c r="AB10585" s="359"/>
      <c r="AC10585" s="359"/>
      <c r="AD10585" s="359"/>
      <c r="AE10585" s="359"/>
      <c r="AF10585" s="359"/>
      <c r="AG10585" s="359"/>
      <c r="AH10585" s="359"/>
    </row>
    <row r="10586" spans="28:34" x14ac:dyDescent="0.2">
      <c r="AB10586" s="359"/>
      <c r="AC10586" s="359"/>
      <c r="AD10586" s="359"/>
      <c r="AE10586" s="359"/>
      <c r="AF10586" s="359"/>
      <c r="AG10586" s="359"/>
      <c r="AH10586" s="359"/>
    </row>
    <row r="10587" spans="28:34" x14ac:dyDescent="0.2">
      <c r="AB10587" s="359"/>
      <c r="AC10587" s="359"/>
      <c r="AD10587" s="359"/>
      <c r="AE10587" s="359"/>
      <c r="AF10587" s="359"/>
      <c r="AG10587" s="359"/>
      <c r="AH10587" s="359"/>
    </row>
    <row r="10588" spans="28:34" x14ac:dyDescent="0.2">
      <c r="AB10588" s="359"/>
      <c r="AC10588" s="359"/>
      <c r="AD10588" s="359"/>
      <c r="AE10588" s="359"/>
      <c r="AF10588" s="359"/>
      <c r="AG10588" s="359"/>
      <c r="AH10588" s="359"/>
    </row>
    <row r="10589" spans="28:34" x14ac:dyDescent="0.2">
      <c r="AB10589" s="359"/>
      <c r="AC10589" s="359"/>
      <c r="AD10589" s="359"/>
      <c r="AE10589" s="359"/>
      <c r="AF10589" s="359"/>
      <c r="AG10589" s="359"/>
      <c r="AH10589" s="359"/>
    </row>
    <row r="10590" spans="28:34" x14ac:dyDescent="0.2">
      <c r="AB10590" s="359"/>
      <c r="AC10590" s="359"/>
      <c r="AD10590" s="359"/>
      <c r="AE10590" s="359"/>
      <c r="AF10590" s="359"/>
      <c r="AG10590" s="359"/>
      <c r="AH10590" s="359"/>
    </row>
    <row r="10591" spans="28:34" x14ac:dyDescent="0.2">
      <c r="AB10591" s="359"/>
      <c r="AC10591" s="359"/>
      <c r="AD10591" s="359"/>
      <c r="AE10591" s="359"/>
      <c r="AF10591" s="359"/>
      <c r="AG10591" s="359"/>
      <c r="AH10591" s="359"/>
    </row>
    <row r="10592" spans="28:34" x14ac:dyDescent="0.2">
      <c r="AB10592" s="359"/>
      <c r="AC10592" s="359"/>
      <c r="AD10592" s="359"/>
      <c r="AE10592" s="359"/>
      <c r="AF10592" s="359"/>
      <c r="AG10592" s="359"/>
      <c r="AH10592" s="359"/>
    </row>
    <row r="10593" spans="28:34" x14ac:dyDescent="0.2">
      <c r="AB10593" s="359"/>
      <c r="AC10593" s="359"/>
      <c r="AD10593" s="359"/>
      <c r="AE10593" s="359"/>
      <c r="AF10593" s="359"/>
      <c r="AG10593" s="359"/>
      <c r="AH10593" s="359"/>
    </row>
    <row r="10594" spans="28:34" x14ac:dyDescent="0.2">
      <c r="AB10594" s="359"/>
      <c r="AC10594" s="359"/>
      <c r="AD10594" s="359"/>
      <c r="AE10594" s="359"/>
      <c r="AF10594" s="359"/>
      <c r="AG10594" s="359"/>
      <c r="AH10594" s="359"/>
    </row>
    <row r="10595" spans="28:34" x14ac:dyDescent="0.2">
      <c r="AB10595" s="359"/>
      <c r="AC10595" s="359"/>
      <c r="AD10595" s="359"/>
      <c r="AE10595" s="359"/>
      <c r="AF10595" s="359"/>
      <c r="AG10595" s="359"/>
      <c r="AH10595" s="359"/>
    </row>
    <row r="10596" spans="28:34" x14ac:dyDescent="0.2">
      <c r="AB10596" s="359"/>
      <c r="AC10596" s="359"/>
      <c r="AD10596" s="359"/>
      <c r="AE10596" s="359"/>
      <c r="AF10596" s="359"/>
      <c r="AG10596" s="359"/>
      <c r="AH10596" s="359"/>
    </row>
    <row r="10597" spans="28:34" x14ac:dyDescent="0.2">
      <c r="AB10597" s="359"/>
      <c r="AC10597" s="359"/>
      <c r="AD10597" s="359"/>
      <c r="AE10597" s="359"/>
      <c r="AF10597" s="359"/>
      <c r="AG10597" s="359"/>
      <c r="AH10597" s="359"/>
    </row>
    <row r="10598" spans="28:34" x14ac:dyDescent="0.2">
      <c r="AB10598" s="359"/>
      <c r="AC10598" s="359"/>
      <c r="AD10598" s="359"/>
      <c r="AE10598" s="359"/>
      <c r="AF10598" s="359"/>
      <c r="AG10598" s="359"/>
      <c r="AH10598" s="359"/>
    </row>
    <row r="10599" spans="28:34" x14ac:dyDescent="0.2">
      <c r="AB10599" s="359"/>
      <c r="AC10599" s="359"/>
      <c r="AD10599" s="359"/>
      <c r="AE10599" s="359"/>
      <c r="AF10599" s="359"/>
      <c r="AG10599" s="359"/>
      <c r="AH10599" s="359"/>
    </row>
    <row r="10600" spans="28:34" x14ac:dyDescent="0.2">
      <c r="AB10600" s="359"/>
      <c r="AC10600" s="359"/>
      <c r="AD10600" s="359"/>
      <c r="AE10600" s="359"/>
      <c r="AF10600" s="359"/>
      <c r="AG10600" s="359"/>
      <c r="AH10600" s="359"/>
    </row>
    <row r="10601" spans="28:34" x14ac:dyDescent="0.2">
      <c r="AB10601" s="359"/>
      <c r="AC10601" s="359"/>
      <c r="AD10601" s="359"/>
      <c r="AE10601" s="359"/>
      <c r="AF10601" s="359"/>
      <c r="AG10601" s="359"/>
      <c r="AH10601" s="359"/>
    </row>
    <row r="10602" spans="28:34" x14ac:dyDescent="0.2">
      <c r="AB10602" s="359"/>
      <c r="AC10602" s="359"/>
      <c r="AD10602" s="359"/>
      <c r="AE10602" s="359"/>
      <c r="AF10602" s="359"/>
      <c r="AG10602" s="359"/>
      <c r="AH10602" s="359"/>
    </row>
    <row r="10603" spans="28:34" x14ac:dyDescent="0.2">
      <c r="AB10603" s="359"/>
      <c r="AC10603" s="359"/>
      <c r="AD10603" s="359"/>
      <c r="AE10603" s="359"/>
      <c r="AF10603" s="359"/>
      <c r="AG10603" s="359"/>
      <c r="AH10603" s="359"/>
    </row>
    <row r="10604" spans="28:34" x14ac:dyDescent="0.2">
      <c r="AB10604" s="359"/>
      <c r="AC10604" s="359"/>
      <c r="AD10604" s="359"/>
      <c r="AE10604" s="359"/>
      <c r="AF10604" s="359"/>
      <c r="AG10604" s="359"/>
      <c r="AH10604" s="359"/>
    </row>
    <row r="10605" spans="28:34" x14ac:dyDescent="0.2">
      <c r="AB10605" s="359"/>
      <c r="AC10605" s="359"/>
      <c r="AD10605" s="359"/>
      <c r="AE10605" s="359"/>
      <c r="AF10605" s="359"/>
      <c r="AG10605" s="359"/>
      <c r="AH10605" s="359"/>
    </row>
    <row r="10606" spans="28:34" x14ac:dyDescent="0.2">
      <c r="AB10606" s="359"/>
      <c r="AC10606" s="359"/>
      <c r="AD10606" s="359"/>
      <c r="AE10606" s="359"/>
      <c r="AF10606" s="359"/>
      <c r="AG10606" s="359"/>
      <c r="AH10606" s="359"/>
    </row>
    <row r="10607" spans="28:34" x14ac:dyDescent="0.2">
      <c r="AB10607" s="359"/>
      <c r="AC10607" s="359"/>
      <c r="AD10607" s="359"/>
      <c r="AE10607" s="359"/>
      <c r="AF10607" s="359"/>
      <c r="AG10607" s="359"/>
      <c r="AH10607" s="359"/>
    </row>
    <row r="10608" spans="28:34" x14ac:dyDescent="0.2">
      <c r="AB10608" s="359"/>
      <c r="AC10608" s="359"/>
      <c r="AD10608" s="359"/>
      <c r="AE10608" s="359"/>
      <c r="AF10608" s="359"/>
      <c r="AG10608" s="359"/>
      <c r="AH10608" s="359"/>
    </row>
    <row r="10609" spans="28:34" x14ac:dyDescent="0.2">
      <c r="AB10609" s="359"/>
      <c r="AC10609" s="359"/>
      <c r="AD10609" s="359"/>
      <c r="AE10609" s="359"/>
      <c r="AF10609" s="359"/>
      <c r="AG10609" s="359"/>
      <c r="AH10609" s="359"/>
    </row>
    <row r="10610" spans="28:34" x14ac:dyDescent="0.2">
      <c r="AB10610" s="359"/>
      <c r="AC10610" s="359"/>
      <c r="AD10610" s="359"/>
      <c r="AE10610" s="359"/>
      <c r="AF10610" s="359"/>
      <c r="AG10610" s="359"/>
      <c r="AH10610" s="359"/>
    </row>
    <row r="10611" spans="28:34" x14ac:dyDescent="0.2">
      <c r="AB10611" s="359"/>
      <c r="AC10611" s="359"/>
      <c r="AD10611" s="359"/>
      <c r="AE10611" s="359"/>
      <c r="AF10611" s="359"/>
      <c r="AG10611" s="359"/>
      <c r="AH10611" s="359"/>
    </row>
    <row r="10612" spans="28:34" x14ac:dyDescent="0.2">
      <c r="AB10612" s="359"/>
      <c r="AC10612" s="359"/>
      <c r="AD10612" s="359"/>
      <c r="AE10612" s="359"/>
      <c r="AF10612" s="359"/>
      <c r="AG10612" s="359"/>
      <c r="AH10612" s="359"/>
    </row>
    <row r="10613" spans="28:34" x14ac:dyDescent="0.2">
      <c r="AB10613" s="359"/>
      <c r="AC10613" s="359"/>
      <c r="AD10613" s="359"/>
      <c r="AE10613" s="359"/>
      <c r="AF10613" s="359"/>
      <c r="AG10613" s="359"/>
      <c r="AH10613" s="359"/>
    </row>
    <row r="10614" spans="28:34" x14ac:dyDescent="0.2">
      <c r="AB10614" s="359"/>
      <c r="AC10614" s="359"/>
      <c r="AD10614" s="359"/>
      <c r="AE10614" s="359"/>
      <c r="AF10614" s="359"/>
      <c r="AG10614" s="359"/>
      <c r="AH10614" s="359"/>
    </row>
    <row r="10615" spans="28:34" x14ac:dyDescent="0.2">
      <c r="AB10615" s="359"/>
      <c r="AC10615" s="359"/>
      <c r="AD10615" s="359"/>
      <c r="AE10615" s="359"/>
      <c r="AF10615" s="359"/>
      <c r="AG10615" s="359"/>
      <c r="AH10615" s="359"/>
    </row>
    <row r="10616" spans="28:34" x14ac:dyDescent="0.2">
      <c r="AB10616" s="359"/>
      <c r="AC10616" s="359"/>
      <c r="AD10616" s="359"/>
      <c r="AE10616" s="359"/>
      <c r="AF10616" s="359"/>
      <c r="AG10616" s="359"/>
      <c r="AH10616" s="359"/>
    </row>
    <row r="10617" spans="28:34" x14ac:dyDescent="0.2">
      <c r="AB10617" s="359"/>
      <c r="AC10617" s="359"/>
      <c r="AD10617" s="359"/>
      <c r="AE10617" s="359"/>
      <c r="AF10617" s="359"/>
      <c r="AG10617" s="359"/>
      <c r="AH10617" s="359"/>
    </row>
    <row r="10618" spans="28:34" x14ac:dyDescent="0.2">
      <c r="AB10618" s="359"/>
      <c r="AC10618" s="359"/>
      <c r="AD10618" s="359"/>
      <c r="AE10618" s="359"/>
      <c r="AF10618" s="359"/>
      <c r="AG10618" s="359"/>
      <c r="AH10618" s="359"/>
    </row>
    <row r="10619" spans="28:34" x14ac:dyDescent="0.2">
      <c r="AB10619" s="359"/>
      <c r="AC10619" s="359"/>
      <c r="AD10619" s="359"/>
      <c r="AE10619" s="359"/>
      <c r="AF10619" s="359"/>
      <c r="AG10619" s="359"/>
      <c r="AH10619" s="359"/>
    </row>
    <row r="10620" spans="28:34" x14ac:dyDescent="0.2">
      <c r="AB10620" s="359"/>
      <c r="AC10620" s="359"/>
      <c r="AD10620" s="359"/>
      <c r="AE10620" s="359"/>
      <c r="AF10620" s="359"/>
      <c r="AG10620" s="359"/>
      <c r="AH10620" s="359"/>
    </row>
    <row r="10621" spans="28:34" x14ac:dyDescent="0.2">
      <c r="AB10621" s="359"/>
      <c r="AC10621" s="359"/>
      <c r="AD10621" s="359"/>
      <c r="AE10621" s="359"/>
      <c r="AF10621" s="359"/>
      <c r="AG10621" s="359"/>
      <c r="AH10621" s="359"/>
    </row>
    <row r="10622" spans="28:34" x14ac:dyDescent="0.2">
      <c r="AB10622" s="359"/>
      <c r="AC10622" s="359"/>
      <c r="AD10622" s="359"/>
      <c r="AE10622" s="359"/>
      <c r="AF10622" s="359"/>
      <c r="AG10622" s="359"/>
      <c r="AH10622" s="359"/>
    </row>
    <row r="10623" spans="28:34" x14ac:dyDescent="0.2">
      <c r="AB10623" s="359"/>
      <c r="AC10623" s="359"/>
      <c r="AD10623" s="359"/>
      <c r="AE10623" s="359"/>
      <c r="AF10623" s="359"/>
      <c r="AG10623" s="359"/>
      <c r="AH10623" s="359"/>
    </row>
    <row r="10624" spans="28:34" x14ac:dyDescent="0.2">
      <c r="AB10624" s="359"/>
      <c r="AC10624" s="359"/>
      <c r="AD10624" s="359"/>
      <c r="AE10624" s="359"/>
      <c r="AF10624" s="359"/>
      <c r="AG10624" s="359"/>
      <c r="AH10624" s="359"/>
    </row>
    <row r="10625" spans="28:34" x14ac:dyDescent="0.2">
      <c r="AB10625" s="359"/>
      <c r="AC10625" s="359"/>
      <c r="AD10625" s="359"/>
      <c r="AE10625" s="359"/>
      <c r="AF10625" s="359"/>
      <c r="AG10625" s="359"/>
      <c r="AH10625" s="359"/>
    </row>
    <row r="10626" spans="28:34" x14ac:dyDescent="0.2">
      <c r="AB10626" s="359"/>
      <c r="AC10626" s="359"/>
      <c r="AD10626" s="359"/>
      <c r="AE10626" s="359"/>
      <c r="AF10626" s="359"/>
      <c r="AG10626" s="359"/>
      <c r="AH10626" s="359"/>
    </row>
    <row r="10627" spans="28:34" x14ac:dyDescent="0.2">
      <c r="AB10627" s="359"/>
      <c r="AC10627" s="359"/>
      <c r="AD10627" s="359"/>
      <c r="AE10627" s="359"/>
      <c r="AF10627" s="359"/>
      <c r="AG10627" s="359"/>
      <c r="AH10627" s="359"/>
    </row>
    <row r="10628" spans="28:34" x14ac:dyDescent="0.2">
      <c r="AB10628" s="359"/>
      <c r="AC10628" s="359"/>
      <c r="AD10628" s="359"/>
      <c r="AE10628" s="359"/>
      <c r="AF10628" s="359"/>
      <c r="AG10628" s="359"/>
      <c r="AH10628" s="359"/>
    </row>
    <row r="10629" spans="28:34" x14ac:dyDescent="0.2">
      <c r="AB10629" s="359"/>
      <c r="AC10629" s="359"/>
      <c r="AD10629" s="359"/>
      <c r="AE10629" s="359"/>
      <c r="AF10629" s="359"/>
      <c r="AG10629" s="359"/>
      <c r="AH10629" s="359"/>
    </row>
    <row r="10630" spans="28:34" x14ac:dyDescent="0.2">
      <c r="AB10630" s="359"/>
      <c r="AC10630" s="359"/>
      <c r="AD10630" s="359"/>
      <c r="AE10630" s="359"/>
      <c r="AF10630" s="359"/>
      <c r="AG10630" s="359"/>
      <c r="AH10630" s="359"/>
    </row>
    <row r="10631" spans="28:34" x14ac:dyDescent="0.2">
      <c r="AB10631" s="359"/>
      <c r="AC10631" s="359"/>
      <c r="AD10631" s="359"/>
      <c r="AE10631" s="359"/>
      <c r="AF10631" s="359"/>
      <c r="AG10631" s="359"/>
      <c r="AH10631" s="359"/>
    </row>
    <row r="10632" spans="28:34" x14ac:dyDescent="0.2">
      <c r="AB10632" s="359"/>
      <c r="AC10632" s="359"/>
      <c r="AD10632" s="359"/>
      <c r="AE10632" s="359"/>
      <c r="AF10632" s="359"/>
      <c r="AG10632" s="359"/>
      <c r="AH10632" s="359"/>
    </row>
    <row r="10633" spans="28:34" x14ac:dyDescent="0.2">
      <c r="AB10633" s="359"/>
      <c r="AC10633" s="359"/>
      <c r="AD10633" s="359"/>
      <c r="AE10633" s="359"/>
      <c r="AF10633" s="359"/>
      <c r="AG10633" s="359"/>
      <c r="AH10633" s="359"/>
    </row>
    <row r="10634" spans="28:34" x14ac:dyDescent="0.2">
      <c r="AB10634" s="359"/>
      <c r="AC10634" s="359"/>
      <c r="AD10634" s="359"/>
      <c r="AE10634" s="359"/>
      <c r="AF10634" s="359"/>
      <c r="AG10634" s="359"/>
      <c r="AH10634" s="359"/>
    </row>
    <row r="10635" spans="28:34" x14ac:dyDescent="0.2">
      <c r="AB10635" s="359"/>
      <c r="AC10635" s="359"/>
      <c r="AD10635" s="359"/>
      <c r="AE10635" s="359"/>
      <c r="AF10635" s="359"/>
      <c r="AG10635" s="359"/>
      <c r="AH10635" s="359"/>
    </row>
    <row r="10636" spans="28:34" x14ac:dyDescent="0.2">
      <c r="AB10636" s="359"/>
      <c r="AC10636" s="359"/>
      <c r="AD10636" s="359"/>
      <c r="AE10636" s="359"/>
      <c r="AF10636" s="359"/>
      <c r="AG10636" s="359"/>
      <c r="AH10636" s="359"/>
    </row>
    <row r="10637" spans="28:34" x14ac:dyDescent="0.2">
      <c r="AB10637" s="359"/>
      <c r="AC10637" s="359"/>
      <c r="AD10637" s="359"/>
      <c r="AE10637" s="359"/>
      <c r="AF10637" s="359"/>
      <c r="AG10637" s="359"/>
      <c r="AH10637" s="359"/>
    </row>
    <row r="10638" spans="28:34" x14ac:dyDescent="0.2">
      <c r="AB10638" s="359"/>
      <c r="AC10638" s="359"/>
      <c r="AD10638" s="359"/>
      <c r="AE10638" s="359"/>
      <c r="AF10638" s="359"/>
      <c r="AG10638" s="359"/>
      <c r="AH10638" s="359"/>
    </row>
    <row r="10639" spans="28:34" x14ac:dyDescent="0.2">
      <c r="AB10639" s="359"/>
      <c r="AC10639" s="359"/>
      <c r="AD10639" s="359"/>
      <c r="AE10639" s="359"/>
      <c r="AF10639" s="359"/>
      <c r="AG10639" s="359"/>
      <c r="AH10639" s="359"/>
    </row>
    <row r="10640" spans="28:34" x14ac:dyDescent="0.2">
      <c r="AB10640" s="359"/>
      <c r="AC10640" s="359"/>
      <c r="AD10640" s="359"/>
      <c r="AE10640" s="359"/>
      <c r="AF10640" s="359"/>
      <c r="AG10640" s="359"/>
      <c r="AH10640" s="359"/>
    </row>
    <row r="10641" spans="28:34" x14ac:dyDescent="0.2">
      <c r="AB10641" s="359"/>
      <c r="AC10641" s="359"/>
      <c r="AD10641" s="359"/>
      <c r="AE10641" s="359"/>
      <c r="AF10641" s="359"/>
      <c r="AG10641" s="359"/>
      <c r="AH10641" s="359"/>
    </row>
    <row r="10642" spans="28:34" x14ac:dyDescent="0.2">
      <c r="AB10642" s="359"/>
      <c r="AC10642" s="359"/>
      <c r="AD10642" s="359"/>
      <c r="AE10642" s="359"/>
      <c r="AF10642" s="359"/>
      <c r="AG10642" s="359"/>
      <c r="AH10642" s="359"/>
    </row>
    <row r="10643" spans="28:34" x14ac:dyDescent="0.2">
      <c r="AB10643" s="359"/>
      <c r="AC10643" s="359"/>
      <c r="AD10643" s="359"/>
      <c r="AE10643" s="359"/>
      <c r="AF10643" s="359"/>
      <c r="AG10643" s="359"/>
      <c r="AH10643" s="359"/>
    </row>
    <row r="10644" spans="28:34" x14ac:dyDescent="0.2">
      <c r="AB10644" s="359"/>
      <c r="AC10644" s="359"/>
      <c r="AD10644" s="359"/>
      <c r="AE10644" s="359"/>
      <c r="AF10644" s="359"/>
      <c r="AG10644" s="359"/>
      <c r="AH10644" s="359"/>
    </row>
    <row r="10645" spans="28:34" x14ac:dyDescent="0.2">
      <c r="AB10645" s="359"/>
      <c r="AC10645" s="359"/>
      <c r="AD10645" s="359"/>
      <c r="AE10645" s="359"/>
      <c r="AF10645" s="359"/>
      <c r="AG10645" s="359"/>
      <c r="AH10645" s="359"/>
    </row>
    <row r="10646" spans="28:34" x14ac:dyDescent="0.2">
      <c r="AB10646" s="359"/>
      <c r="AC10646" s="359"/>
      <c r="AD10646" s="359"/>
      <c r="AE10646" s="359"/>
      <c r="AF10646" s="359"/>
      <c r="AG10646" s="359"/>
      <c r="AH10646" s="359"/>
    </row>
    <row r="10647" spans="28:34" x14ac:dyDescent="0.2">
      <c r="AB10647" s="359"/>
      <c r="AC10647" s="359"/>
      <c r="AD10647" s="359"/>
      <c r="AE10647" s="359"/>
      <c r="AF10647" s="359"/>
      <c r="AG10647" s="359"/>
      <c r="AH10647" s="359"/>
    </row>
    <row r="10648" spans="28:34" x14ac:dyDescent="0.2">
      <c r="AB10648" s="359"/>
      <c r="AC10648" s="359"/>
      <c r="AD10648" s="359"/>
      <c r="AE10648" s="359"/>
      <c r="AF10648" s="359"/>
      <c r="AG10648" s="359"/>
      <c r="AH10648" s="359"/>
    </row>
    <row r="10649" spans="28:34" x14ac:dyDescent="0.2">
      <c r="AB10649" s="359"/>
      <c r="AC10649" s="359"/>
      <c r="AD10649" s="359"/>
      <c r="AE10649" s="359"/>
      <c r="AF10649" s="359"/>
      <c r="AG10649" s="359"/>
      <c r="AH10649" s="359"/>
    </row>
    <row r="10650" spans="28:34" x14ac:dyDescent="0.2">
      <c r="AB10650" s="359"/>
      <c r="AC10650" s="359"/>
      <c r="AD10650" s="359"/>
      <c r="AE10650" s="359"/>
      <c r="AF10650" s="359"/>
      <c r="AG10650" s="359"/>
      <c r="AH10650" s="359"/>
    </row>
    <row r="10651" spans="28:34" x14ac:dyDescent="0.2">
      <c r="AB10651" s="359"/>
      <c r="AC10651" s="359"/>
      <c r="AD10651" s="359"/>
      <c r="AE10651" s="359"/>
      <c r="AF10651" s="359"/>
      <c r="AG10651" s="359"/>
      <c r="AH10651" s="359"/>
    </row>
    <row r="10652" spans="28:34" x14ac:dyDescent="0.2">
      <c r="AB10652" s="359"/>
      <c r="AC10652" s="359"/>
      <c r="AD10652" s="359"/>
      <c r="AE10652" s="359"/>
      <c r="AF10652" s="359"/>
      <c r="AG10652" s="359"/>
      <c r="AH10652" s="359"/>
    </row>
    <row r="10653" spans="28:34" x14ac:dyDescent="0.2">
      <c r="AB10653" s="359"/>
      <c r="AC10653" s="359"/>
      <c r="AD10653" s="359"/>
      <c r="AE10653" s="359"/>
      <c r="AF10653" s="359"/>
      <c r="AG10653" s="359"/>
      <c r="AH10653" s="359"/>
    </row>
    <row r="10654" spans="28:34" x14ac:dyDescent="0.2">
      <c r="AB10654" s="359"/>
      <c r="AC10654" s="359"/>
      <c r="AD10654" s="359"/>
      <c r="AE10654" s="359"/>
      <c r="AF10654" s="359"/>
      <c r="AG10654" s="359"/>
      <c r="AH10654" s="359"/>
    </row>
    <row r="10655" spans="28:34" x14ac:dyDescent="0.2">
      <c r="AB10655" s="359"/>
      <c r="AC10655" s="359"/>
      <c r="AD10655" s="359"/>
      <c r="AE10655" s="359"/>
      <c r="AF10655" s="359"/>
      <c r="AG10655" s="359"/>
      <c r="AH10655" s="359"/>
    </row>
    <row r="10656" spans="28:34" x14ac:dyDescent="0.2">
      <c r="AB10656" s="359"/>
      <c r="AC10656" s="359"/>
      <c r="AD10656" s="359"/>
      <c r="AE10656" s="359"/>
      <c r="AF10656" s="359"/>
      <c r="AG10656" s="359"/>
      <c r="AH10656" s="359"/>
    </row>
    <row r="10657" spans="28:34" x14ac:dyDescent="0.2">
      <c r="AB10657" s="359"/>
      <c r="AC10657" s="359"/>
      <c r="AD10657" s="359"/>
      <c r="AE10657" s="359"/>
      <c r="AF10657" s="359"/>
      <c r="AG10657" s="359"/>
      <c r="AH10657" s="359"/>
    </row>
    <row r="10658" spans="28:34" x14ac:dyDescent="0.2">
      <c r="AB10658" s="359"/>
      <c r="AC10658" s="359"/>
      <c r="AD10658" s="359"/>
      <c r="AE10658" s="359"/>
      <c r="AF10658" s="359"/>
      <c r="AG10658" s="359"/>
      <c r="AH10658" s="359"/>
    </row>
    <row r="10659" spans="28:34" x14ac:dyDescent="0.2">
      <c r="AB10659" s="359"/>
      <c r="AC10659" s="359"/>
      <c r="AD10659" s="359"/>
      <c r="AE10659" s="359"/>
      <c r="AF10659" s="359"/>
      <c r="AG10659" s="359"/>
      <c r="AH10659" s="359"/>
    </row>
    <row r="10660" spans="28:34" x14ac:dyDescent="0.2">
      <c r="AB10660" s="359"/>
      <c r="AC10660" s="359"/>
      <c r="AD10660" s="359"/>
      <c r="AE10660" s="359"/>
      <c r="AF10660" s="359"/>
      <c r="AG10660" s="359"/>
      <c r="AH10660" s="359"/>
    </row>
    <row r="10661" spans="28:34" x14ac:dyDescent="0.2">
      <c r="AB10661" s="359"/>
      <c r="AC10661" s="359"/>
      <c r="AD10661" s="359"/>
      <c r="AE10661" s="359"/>
      <c r="AF10661" s="359"/>
      <c r="AG10661" s="359"/>
      <c r="AH10661" s="359"/>
    </row>
    <row r="10662" spans="28:34" x14ac:dyDescent="0.2">
      <c r="AB10662" s="359"/>
      <c r="AC10662" s="359"/>
      <c r="AD10662" s="359"/>
      <c r="AE10662" s="359"/>
      <c r="AF10662" s="359"/>
      <c r="AG10662" s="359"/>
      <c r="AH10662" s="359"/>
    </row>
    <row r="10663" spans="28:34" x14ac:dyDescent="0.2">
      <c r="AB10663" s="359"/>
      <c r="AC10663" s="359"/>
      <c r="AD10663" s="359"/>
      <c r="AE10663" s="359"/>
      <c r="AF10663" s="359"/>
      <c r="AG10663" s="359"/>
      <c r="AH10663" s="359"/>
    </row>
    <row r="10664" spans="28:34" x14ac:dyDescent="0.2">
      <c r="AB10664" s="359"/>
      <c r="AC10664" s="359"/>
      <c r="AD10664" s="359"/>
      <c r="AE10664" s="359"/>
      <c r="AF10664" s="359"/>
      <c r="AG10664" s="359"/>
      <c r="AH10664" s="359"/>
    </row>
    <row r="10665" spans="28:34" x14ac:dyDescent="0.2">
      <c r="AB10665" s="359"/>
      <c r="AC10665" s="359"/>
      <c r="AD10665" s="359"/>
      <c r="AE10665" s="359"/>
      <c r="AF10665" s="359"/>
      <c r="AG10665" s="359"/>
      <c r="AH10665" s="359"/>
    </row>
    <row r="10666" spans="28:34" x14ac:dyDescent="0.2">
      <c r="AB10666" s="359"/>
      <c r="AC10666" s="359"/>
      <c r="AD10666" s="359"/>
      <c r="AE10666" s="359"/>
      <c r="AF10666" s="359"/>
      <c r="AG10666" s="359"/>
      <c r="AH10666" s="359"/>
    </row>
    <row r="10667" spans="28:34" x14ac:dyDescent="0.2">
      <c r="AB10667" s="359"/>
      <c r="AC10667" s="359"/>
      <c r="AD10667" s="359"/>
      <c r="AE10667" s="359"/>
      <c r="AF10667" s="359"/>
      <c r="AG10667" s="359"/>
      <c r="AH10667" s="359"/>
    </row>
    <row r="10668" spans="28:34" x14ac:dyDescent="0.2">
      <c r="AB10668" s="359"/>
      <c r="AC10668" s="359"/>
      <c r="AD10668" s="359"/>
      <c r="AE10668" s="359"/>
      <c r="AF10668" s="359"/>
      <c r="AG10668" s="359"/>
      <c r="AH10668" s="359"/>
    </row>
    <row r="10669" spans="28:34" x14ac:dyDescent="0.2">
      <c r="AB10669" s="359"/>
      <c r="AC10669" s="359"/>
      <c r="AD10669" s="359"/>
      <c r="AE10669" s="359"/>
      <c r="AF10669" s="359"/>
      <c r="AG10669" s="359"/>
      <c r="AH10669" s="359"/>
    </row>
    <row r="10670" spans="28:34" x14ac:dyDescent="0.2">
      <c r="AB10670" s="359"/>
      <c r="AC10670" s="359"/>
      <c r="AD10670" s="359"/>
      <c r="AE10670" s="359"/>
      <c r="AF10670" s="359"/>
      <c r="AG10670" s="359"/>
      <c r="AH10670" s="359"/>
    </row>
    <row r="10671" spans="28:34" x14ac:dyDescent="0.2">
      <c r="AB10671" s="359"/>
      <c r="AC10671" s="359"/>
      <c r="AD10671" s="359"/>
      <c r="AE10671" s="359"/>
      <c r="AF10671" s="359"/>
      <c r="AG10671" s="359"/>
      <c r="AH10671" s="359"/>
    </row>
    <row r="10672" spans="28:34" x14ac:dyDescent="0.2">
      <c r="AB10672" s="359"/>
      <c r="AC10672" s="359"/>
      <c r="AD10672" s="359"/>
      <c r="AE10672" s="359"/>
      <c r="AF10672" s="359"/>
      <c r="AG10672" s="359"/>
      <c r="AH10672" s="359"/>
    </row>
    <row r="10673" spans="28:34" x14ac:dyDescent="0.2">
      <c r="AB10673" s="359"/>
      <c r="AC10673" s="359"/>
      <c r="AD10673" s="359"/>
      <c r="AE10673" s="359"/>
      <c r="AF10673" s="359"/>
      <c r="AG10673" s="359"/>
      <c r="AH10673" s="359"/>
    </row>
    <row r="10674" spans="28:34" x14ac:dyDescent="0.2">
      <c r="AB10674" s="359"/>
      <c r="AC10674" s="359"/>
      <c r="AD10674" s="359"/>
      <c r="AE10674" s="359"/>
      <c r="AF10674" s="359"/>
      <c r="AG10674" s="359"/>
      <c r="AH10674" s="359"/>
    </row>
    <row r="10675" spans="28:34" x14ac:dyDescent="0.2">
      <c r="AB10675" s="359"/>
      <c r="AC10675" s="359"/>
      <c r="AD10675" s="359"/>
      <c r="AE10675" s="359"/>
      <c r="AF10675" s="359"/>
      <c r="AG10675" s="359"/>
      <c r="AH10675" s="359"/>
    </row>
    <row r="10676" spans="28:34" x14ac:dyDescent="0.2">
      <c r="AB10676" s="359"/>
      <c r="AC10676" s="359"/>
      <c r="AD10676" s="359"/>
      <c r="AE10676" s="359"/>
      <c r="AF10676" s="359"/>
      <c r="AG10676" s="359"/>
      <c r="AH10676" s="359"/>
    </row>
    <row r="10677" spans="28:34" x14ac:dyDescent="0.2">
      <c r="AB10677" s="359"/>
      <c r="AC10677" s="359"/>
      <c r="AD10677" s="359"/>
      <c r="AE10677" s="359"/>
      <c r="AF10677" s="359"/>
      <c r="AG10677" s="359"/>
      <c r="AH10677" s="359"/>
    </row>
    <row r="10678" spans="28:34" x14ac:dyDescent="0.2">
      <c r="AB10678" s="359"/>
      <c r="AC10678" s="359"/>
      <c r="AD10678" s="359"/>
      <c r="AE10678" s="359"/>
      <c r="AF10678" s="359"/>
      <c r="AG10678" s="359"/>
      <c r="AH10678" s="359"/>
    </row>
    <row r="10679" spans="28:34" x14ac:dyDescent="0.2">
      <c r="AB10679" s="359"/>
      <c r="AC10679" s="359"/>
      <c r="AD10679" s="359"/>
      <c r="AE10679" s="359"/>
      <c r="AF10679" s="359"/>
      <c r="AG10679" s="359"/>
      <c r="AH10679" s="359"/>
    </row>
    <row r="10680" spans="28:34" x14ac:dyDescent="0.2">
      <c r="AB10680" s="359"/>
      <c r="AC10680" s="359"/>
      <c r="AD10680" s="359"/>
      <c r="AE10680" s="359"/>
      <c r="AF10680" s="359"/>
      <c r="AG10680" s="359"/>
      <c r="AH10680" s="359"/>
    </row>
    <row r="10681" spans="28:34" x14ac:dyDescent="0.2">
      <c r="AB10681" s="359"/>
      <c r="AC10681" s="359"/>
      <c r="AD10681" s="359"/>
      <c r="AE10681" s="359"/>
      <c r="AF10681" s="359"/>
      <c r="AG10681" s="359"/>
      <c r="AH10681" s="359"/>
    </row>
    <row r="10682" spans="28:34" x14ac:dyDescent="0.2">
      <c r="AB10682" s="359"/>
      <c r="AC10682" s="359"/>
      <c r="AD10682" s="359"/>
      <c r="AE10682" s="359"/>
      <c r="AF10682" s="359"/>
      <c r="AG10682" s="359"/>
      <c r="AH10682" s="359"/>
    </row>
    <row r="10683" spans="28:34" x14ac:dyDescent="0.2">
      <c r="AB10683" s="359"/>
      <c r="AC10683" s="359"/>
      <c r="AD10683" s="359"/>
      <c r="AE10683" s="359"/>
      <c r="AF10683" s="359"/>
      <c r="AG10683" s="359"/>
      <c r="AH10683" s="359"/>
    </row>
    <row r="10684" spans="28:34" x14ac:dyDescent="0.2">
      <c r="AB10684" s="359"/>
      <c r="AC10684" s="359"/>
      <c r="AD10684" s="359"/>
      <c r="AE10684" s="359"/>
      <c r="AF10684" s="359"/>
      <c r="AG10684" s="359"/>
      <c r="AH10684" s="359"/>
    </row>
    <row r="10685" spans="28:34" x14ac:dyDescent="0.2">
      <c r="AB10685" s="359"/>
      <c r="AC10685" s="359"/>
      <c r="AD10685" s="359"/>
      <c r="AE10685" s="359"/>
      <c r="AF10685" s="359"/>
      <c r="AG10685" s="359"/>
      <c r="AH10685" s="359"/>
    </row>
    <row r="10686" spans="28:34" x14ac:dyDescent="0.2">
      <c r="AB10686" s="359"/>
      <c r="AC10686" s="359"/>
      <c r="AD10686" s="359"/>
      <c r="AE10686" s="359"/>
      <c r="AF10686" s="359"/>
      <c r="AG10686" s="359"/>
      <c r="AH10686" s="359"/>
    </row>
    <row r="10687" spans="28:34" x14ac:dyDescent="0.2">
      <c r="AB10687" s="359"/>
      <c r="AC10687" s="359"/>
      <c r="AD10687" s="359"/>
      <c r="AE10687" s="359"/>
      <c r="AF10687" s="359"/>
      <c r="AG10687" s="359"/>
      <c r="AH10687" s="359"/>
    </row>
    <row r="10688" spans="28:34" x14ac:dyDescent="0.2">
      <c r="AB10688" s="359"/>
      <c r="AC10688" s="359"/>
      <c r="AD10688" s="359"/>
      <c r="AE10688" s="359"/>
      <c r="AF10688" s="359"/>
      <c r="AG10688" s="359"/>
      <c r="AH10688" s="359"/>
    </row>
    <row r="10689" spans="28:34" x14ac:dyDescent="0.2">
      <c r="AB10689" s="359"/>
      <c r="AC10689" s="359"/>
      <c r="AD10689" s="359"/>
      <c r="AE10689" s="359"/>
      <c r="AF10689" s="359"/>
      <c r="AG10689" s="359"/>
      <c r="AH10689" s="359"/>
    </row>
    <row r="10690" spans="28:34" x14ac:dyDescent="0.2">
      <c r="AB10690" s="359"/>
      <c r="AC10690" s="359"/>
      <c r="AD10690" s="359"/>
      <c r="AE10690" s="359"/>
      <c r="AF10690" s="359"/>
      <c r="AG10690" s="359"/>
      <c r="AH10690" s="359"/>
    </row>
    <row r="10691" spans="28:34" x14ac:dyDescent="0.2">
      <c r="AB10691" s="359"/>
      <c r="AC10691" s="359"/>
      <c r="AD10691" s="359"/>
      <c r="AE10691" s="359"/>
      <c r="AF10691" s="359"/>
      <c r="AG10691" s="359"/>
      <c r="AH10691" s="359"/>
    </row>
    <row r="10692" spans="28:34" x14ac:dyDescent="0.2">
      <c r="AB10692" s="359"/>
      <c r="AC10692" s="359"/>
      <c r="AD10692" s="359"/>
      <c r="AE10692" s="359"/>
      <c r="AF10692" s="359"/>
      <c r="AG10692" s="359"/>
      <c r="AH10692" s="359"/>
    </row>
    <row r="10693" spans="28:34" x14ac:dyDescent="0.2">
      <c r="AB10693" s="359"/>
      <c r="AC10693" s="359"/>
      <c r="AD10693" s="359"/>
      <c r="AE10693" s="359"/>
      <c r="AF10693" s="359"/>
      <c r="AG10693" s="359"/>
      <c r="AH10693" s="359"/>
    </row>
    <row r="10694" spans="28:34" x14ac:dyDescent="0.2">
      <c r="AB10694" s="359"/>
      <c r="AC10694" s="359"/>
      <c r="AD10694" s="359"/>
      <c r="AE10694" s="359"/>
      <c r="AF10694" s="359"/>
      <c r="AG10694" s="359"/>
      <c r="AH10694" s="359"/>
    </row>
    <row r="10695" spans="28:34" x14ac:dyDescent="0.2">
      <c r="AB10695" s="359"/>
      <c r="AC10695" s="359"/>
      <c r="AD10695" s="359"/>
      <c r="AE10695" s="359"/>
      <c r="AF10695" s="359"/>
      <c r="AG10695" s="359"/>
      <c r="AH10695" s="359"/>
    </row>
    <row r="10696" spans="28:34" x14ac:dyDescent="0.2">
      <c r="AB10696" s="359"/>
      <c r="AC10696" s="359"/>
      <c r="AD10696" s="359"/>
      <c r="AE10696" s="359"/>
      <c r="AF10696" s="359"/>
      <c r="AG10696" s="359"/>
      <c r="AH10696" s="359"/>
    </row>
    <row r="10697" spans="28:34" x14ac:dyDescent="0.2">
      <c r="AB10697" s="359"/>
      <c r="AC10697" s="359"/>
      <c r="AD10697" s="359"/>
      <c r="AE10697" s="359"/>
      <c r="AF10697" s="359"/>
      <c r="AG10697" s="359"/>
      <c r="AH10697" s="359"/>
    </row>
    <row r="10698" spans="28:34" x14ac:dyDescent="0.2">
      <c r="AB10698" s="359"/>
      <c r="AC10698" s="359"/>
      <c r="AD10698" s="359"/>
      <c r="AE10698" s="359"/>
      <c r="AF10698" s="359"/>
      <c r="AG10698" s="359"/>
      <c r="AH10698" s="359"/>
    </row>
    <row r="10699" spans="28:34" x14ac:dyDescent="0.2">
      <c r="AB10699" s="359"/>
      <c r="AC10699" s="359"/>
      <c r="AD10699" s="359"/>
      <c r="AE10699" s="359"/>
      <c r="AF10699" s="359"/>
      <c r="AG10699" s="359"/>
      <c r="AH10699" s="359"/>
    </row>
    <row r="10700" spans="28:34" x14ac:dyDescent="0.2">
      <c r="AB10700" s="359"/>
      <c r="AC10700" s="359"/>
      <c r="AD10700" s="359"/>
      <c r="AE10700" s="359"/>
      <c r="AF10700" s="359"/>
      <c r="AG10700" s="359"/>
      <c r="AH10700" s="359"/>
    </row>
    <row r="10701" spans="28:34" x14ac:dyDescent="0.2">
      <c r="AB10701" s="359"/>
      <c r="AC10701" s="359"/>
      <c r="AD10701" s="359"/>
      <c r="AE10701" s="359"/>
      <c r="AF10701" s="359"/>
      <c r="AG10701" s="359"/>
      <c r="AH10701" s="359"/>
    </row>
    <row r="10702" spans="28:34" x14ac:dyDescent="0.2">
      <c r="AB10702" s="359"/>
      <c r="AC10702" s="359"/>
      <c r="AD10702" s="359"/>
      <c r="AE10702" s="359"/>
      <c r="AF10702" s="359"/>
      <c r="AG10702" s="359"/>
      <c r="AH10702" s="359"/>
    </row>
    <row r="10703" spans="28:34" x14ac:dyDescent="0.2">
      <c r="AB10703" s="359"/>
      <c r="AC10703" s="359"/>
      <c r="AD10703" s="359"/>
      <c r="AE10703" s="359"/>
      <c r="AF10703" s="359"/>
      <c r="AG10703" s="359"/>
      <c r="AH10703" s="359"/>
    </row>
    <row r="10704" spans="28:34" x14ac:dyDescent="0.2">
      <c r="AB10704" s="359"/>
      <c r="AC10704" s="359"/>
      <c r="AD10704" s="359"/>
      <c r="AE10704" s="359"/>
      <c r="AF10704" s="359"/>
      <c r="AG10704" s="359"/>
      <c r="AH10704" s="359"/>
    </row>
    <row r="10705" spans="28:34" x14ac:dyDescent="0.2">
      <c r="AB10705" s="359"/>
      <c r="AC10705" s="359"/>
      <c r="AD10705" s="359"/>
      <c r="AE10705" s="359"/>
      <c r="AF10705" s="359"/>
      <c r="AG10705" s="359"/>
      <c r="AH10705" s="359"/>
    </row>
    <row r="10706" spans="28:34" x14ac:dyDescent="0.2">
      <c r="AB10706" s="359"/>
      <c r="AC10706" s="359"/>
      <c r="AD10706" s="359"/>
      <c r="AE10706" s="359"/>
      <c r="AF10706" s="359"/>
      <c r="AG10706" s="359"/>
      <c r="AH10706" s="359"/>
    </row>
    <row r="10707" spans="28:34" x14ac:dyDescent="0.2">
      <c r="AB10707" s="359"/>
      <c r="AC10707" s="359"/>
      <c r="AD10707" s="359"/>
      <c r="AE10707" s="359"/>
      <c r="AF10707" s="359"/>
      <c r="AG10707" s="359"/>
      <c r="AH10707" s="359"/>
    </row>
    <row r="10708" spans="28:34" x14ac:dyDescent="0.2">
      <c r="AB10708" s="359"/>
      <c r="AC10708" s="359"/>
      <c r="AD10708" s="359"/>
      <c r="AE10708" s="359"/>
      <c r="AF10708" s="359"/>
      <c r="AG10708" s="359"/>
      <c r="AH10708" s="359"/>
    </row>
    <row r="10709" spans="28:34" x14ac:dyDescent="0.2">
      <c r="AB10709" s="359"/>
      <c r="AC10709" s="359"/>
      <c r="AD10709" s="359"/>
      <c r="AE10709" s="359"/>
      <c r="AF10709" s="359"/>
      <c r="AG10709" s="359"/>
      <c r="AH10709" s="359"/>
    </row>
    <row r="10710" spans="28:34" x14ac:dyDescent="0.2">
      <c r="AB10710" s="359"/>
      <c r="AC10710" s="359"/>
      <c r="AD10710" s="359"/>
      <c r="AE10710" s="359"/>
      <c r="AF10710" s="359"/>
      <c r="AG10710" s="359"/>
      <c r="AH10710" s="359"/>
    </row>
    <row r="10711" spans="28:34" x14ac:dyDescent="0.2">
      <c r="AB10711" s="359"/>
      <c r="AC10711" s="359"/>
      <c r="AD10711" s="359"/>
      <c r="AE10711" s="359"/>
      <c r="AF10711" s="359"/>
      <c r="AG10711" s="359"/>
      <c r="AH10711" s="359"/>
    </row>
    <row r="10712" spans="28:34" x14ac:dyDescent="0.2">
      <c r="AB10712" s="359"/>
      <c r="AC10712" s="359"/>
      <c r="AD10712" s="359"/>
      <c r="AE10712" s="359"/>
      <c r="AF10712" s="359"/>
      <c r="AG10712" s="359"/>
      <c r="AH10712" s="359"/>
    </row>
    <row r="10713" spans="28:34" x14ac:dyDescent="0.2">
      <c r="AB10713" s="359"/>
      <c r="AC10713" s="359"/>
      <c r="AD10713" s="359"/>
      <c r="AE10713" s="359"/>
      <c r="AF10713" s="359"/>
      <c r="AG10713" s="359"/>
      <c r="AH10713" s="359"/>
    </row>
    <row r="10714" spans="28:34" x14ac:dyDescent="0.2">
      <c r="AB10714" s="359"/>
      <c r="AC10714" s="359"/>
      <c r="AD10714" s="359"/>
      <c r="AE10714" s="359"/>
      <c r="AF10714" s="359"/>
      <c r="AG10714" s="359"/>
      <c r="AH10714" s="359"/>
    </row>
    <row r="10715" spans="28:34" x14ac:dyDescent="0.2">
      <c r="AB10715" s="359"/>
      <c r="AC10715" s="359"/>
      <c r="AD10715" s="359"/>
      <c r="AE10715" s="359"/>
      <c r="AF10715" s="359"/>
      <c r="AG10715" s="359"/>
      <c r="AH10715" s="359"/>
    </row>
    <row r="10716" spans="28:34" x14ac:dyDescent="0.2">
      <c r="AB10716" s="359"/>
      <c r="AC10716" s="359"/>
      <c r="AD10716" s="359"/>
      <c r="AE10716" s="359"/>
      <c r="AF10716" s="359"/>
      <c r="AG10716" s="359"/>
      <c r="AH10716" s="359"/>
    </row>
    <row r="10717" spans="28:34" x14ac:dyDescent="0.2">
      <c r="AB10717" s="359"/>
      <c r="AC10717" s="359"/>
      <c r="AD10717" s="359"/>
      <c r="AE10717" s="359"/>
      <c r="AF10717" s="359"/>
      <c r="AG10717" s="359"/>
      <c r="AH10717" s="359"/>
    </row>
    <row r="10718" spans="28:34" x14ac:dyDescent="0.2">
      <c r="AB10718" s="359"/>
      <c r="AC10718" s="359"/>
      <c r="AD10718" s="359"/>
      <c r="AE10718" s="359"/>
      <c r="AF10718" s="359"/>
      <c r="AG10718" s="359"/>
      <c r="AH10718" s="359"/>
    </row>
    <row r="10719" spans="28:34" x14ac:dyDescent="0.2">
      <c r="AB10719" s="359"/>
      <c r="AC10719" s="359"/>
      <c r="AD10719" s="359"/>
      <c r="AE10719" s="359"/>
      <c r="AF10719" s="359"/>
      <c r="AG10719" s="359"/>
      <c r="AH10719" s="359"/>
    </row>
    <row r="10720" spans="28:34" x14ac:dyDescent="0.2">
      <c r="AB10720" s="359"/>
      <c r="AC10720" s="359"/>
      <c r="AD10720" s="359"/>
      <c r="AE10720" s="359"/>
      <c r="AF10720" s="359"/>
      <c r="AG10720" s="359"/>
      <c r="AH10720" s="359"/>
    </row>
    <row r="10721" spans="28:34" x14ac:dyDescent="0.2">
      <c r="AB10721" s="359"/>
      <c r="AC10721" s="359"/>
      <c r="AD10721" s="359"/>
      <c r="AE10721" s="359"/>
      <c r="AF10721" s="359"/>
      <c r="AG10721" s="359"/>
      <c r="AH10721" s="359"/>
    </row>
    <row r="10722" spans="28:34" x14ac:dyDescent="0.2">
      <c r="AB10722" s="359"/>
      <c r="AC10722" s="359"/>
      <c r="AD10722" s="359"/>
      <c r="AE10722" s="359"/>
      <c r="AF10722" s="359"/>
      <c r="AG10722" s="359"/>
      <c r="AH10722" s="359"/>
    </row>
    <row r="10723" spans="28:34" x14ac:dyDescent="0.2">
      <c r="AB10723" s="359"/>
      <c r="AC10723" s="359"/>
      <c r="AD10723" s="359"/>
      <c r="AE10723" s="359"/>
      <c r="AF10723" s="359"/>
      <c r="AG10723" s="359"/>
      <c r="AH10723" s="359"/>
    </row>
    <row r="10724" spans="28:34" x14ac:dyDescent="0.2">
      <c r="AB10724" s="359"/>
      <c r="AC10724" s="359"/>
      <c r="AD10724" s="359"/>
      <c r="AE10724" s="359"/>
      <c r="AF10724" s="359"/>
      <c r="AG10724" s="359"/>
      <c r="AH10724" s="359"/>
    </row>
    <row r="10725" spans="28:34" x14ac:dyDescent="0.2">
      <c r="AB10725" s="359"/>
      <c r="AC10725" s="359"/>
      <c r="AD10725" s="359"/>
      <c r="AE10725" s="359"/>
      <c r="AF10725" s="359"/>
      <c r="AG10725" s="359"/>
      <c r="AH10725" s="359"/>
    </row>
    <row r="10726" spans="28:34" x14ac:dyDescent="0.2">
      <c r="AB10726" s="359"/>
      <c r="AC10726" s="359"/>
      <c r="AD10726" s="359"/>
      <c r="AE10726" s="359"/>
      <c r="AF10726" s="359"/>
      <c r="AG10726" s="359"/>
      <c r="AH10726" s="359"/>
    </row>
    <row r="10727" spans="28:34" x14ac:dyDescent="0.2">
      <c r="AB10727" s="359"/>
      <c r="AC10727" s="359"/>
      <c r="AD10727" s="359"/>
      <c r="AE10727" s="359"/>
      <c r="AF10727" s="359"/>
      <c r="AG10727" s="359"/>
      <c r="AH10727" s="359"/>
    </row>
    <row r="10728" spans="28:34" x14ac:dyDescent="0.2">
      <c r="AB10728" s="359"/>
      <c r="AC10728" s="359"/>
      <c r="AD10728" s="359"/>
      <c r="AE10728" s="359"/>
      <c r="AF10728" s="359"/>
      <c r="AG10728" s="359"/>
      <c r="AH10728" s="359"/>
    </row>
    <row r="10729" spans="28:34" x14ac:dyDescent="0.2">
      <c r="AB10729" s="359"/>
      <c r="AC10729" s="359"/>
      <c r="AD10729" s="359"/>
      <c r="AE10729" s="359"/>
      <c r="AF10729" s="359"/>
      <c r="AG10729" s="359"/>
      <c r="AH10729" s="359"/>
    </row>
    <row r="10730" spans="28:34" x14ac:dyDescent="0.2">
      <c r="AB10730" s="359"/>
      <c r="AC10730" s="359"/>
      <c r="AD10730" s="359"/>
      <c r="AE10730" s="359"/>
      <c r="AF10730" s="359"/>
      <c r="AG10730" s="359"/>
      <c r="AH10730" s="359"/>
    </row>
    <row r="10731" spans="28:34" x14ac:dyDescent="0.2">
      <c r="AB10731" s="359"/>
      <c r="AC10731" s="359"/>
      <c r="AD10731" s="359"/>
      <c r="AE10731" s="359"/>
      <c r="AF10731" s="359"/>
      <c r="AG10731" s="359"/>
      <c r="AH10731" s="359"/>
    </row>
    <row r="10732" spans="28:34" x14ac:dyDescent="0.2">
      <c r="AB10732" s="359"/>
      <c r="AC10732" s="359"/>
      <c r="AD10732" s="359"/>
      <c r="AE10732" s="359"/>
      <c r="AF10732" s="359"/>
      <c r="AG10732" s="359"/>
      <c r="AH10732" s="359"/>
    </row>
    <row r="10733" spans="28:34" x14ac:dyDescent="0.2">
      <c r="AB10733" s="359"/>
      <c r="AC10733" s="359"/>
      <c r="AD10733" s="359"/>
      <c r="AE10733" s="359"/>
      <c r="AF10733" s="359"/>
      <c r="AG10733" s="359"/>
      <c r="AH10733" s="359"/>
    </row>
    <row r="10734" spans="28:34" x14ac:dyDescent="0.2">
      <c r="AB10734" s="359"/>
      <c r="AC10734" s="359"/>
      <c r="AD10734" s="359"/>
      <c r="AE10734" s="359"/>
      <c r="AF10734" s="359"/>
      <c r="AG10734" s="359"/>
      <c r="AH10734" s="359"/>
    </row>
    <row r="10735" spans="28:34" x14ac:dyDescent="0.2">
      <c r="AB10735" s="359"/>
      <c r="AC10735" s="359"/>
      <c r="AD10735" s="359"/>
      <c r="AE10735" s="359"/>
      <c r="AF10735" s="359"/>
      <c r="AG10735" s="359"/>
      <c r="AH10735" s="359"/>
    </row>
    <row r="10736" spans="28:34" x14ac:dyDescent="0.2">
      <c r="AB10736" s="359"/>
      <c r="AC10736" s="359"/>
      <c r="AD10736" s="359"/>
      <c r="AE10736" s="359"/>
      <c r="AF10736" s="359"/>
      <c r="AG10736" s="359"/>
      <c r="AH10736" s="359"/>
    </row>
    <row r="10737" spans="28:34" x14ac:dyDescent="0.2">
      <c r="AB10737" s="359"/>
      <c r="AC10737" s="359"/>
      <c r="AD10737" s="359"/>
      <c r="AE10737" s="359"/>
      <c r="AF10737" s="359"/>
      <c r="AG10737" s="359"/>
      <c r="AH10737" s="359"/>
    </row>
    <row r="10738" spans="28:34" x14ac:dyDescent="0.2">
      <c r="AB10738" s="359"/>
      <c r="AC10738" s="359"/>
      <c r="AD10738" s="359"/>
      <c r="AE10738" s="359"/>
      <c r="AF10738" s="359"/>
      <c r="AG10738" s="359"/>
      <c r="AH10738" s="359"/>
    </row>
    <row r="10739" spans="28:34" x14ac:dyDescent="0.2">
      <c r="AB10739" s="359"/>
      <c r="AC10739" s="359"/>
      <c r="AD10739" s="359"/>
      <c r="AE10739" s="359"/>
      <c r="AF10739" s="359"/>
      <c r="AG10739" s="359"/>
      <c r="AH10739" s="359"/>
    </row>
    <row r="10740" spans="28:34" x14ac:dyDescent="0.2">
      <c r="AB10740" s="359"/>
      <c r="AC10740" s="359"/>
      <c r="AD10740" s="359"/>
      <c r="AE10740" s="359"/>
      <c r="AF10740" s="359"/>
      <c r="AG10740" s="359"/>
      <c r="AH10740" s="359"/>
    </row>
    <row r="10741" spans="28:34" x14ac:dyDescent="0.2">
      <c r="AB10741" s="359"/>
      <c r="AC10741" s="359"/>
      <c r="AD10741" s="359"/>
      <c r="AE10741" s="359"/>
      <c r="AF10741" s="359"/>
      <c r="AG10741" s="359"/>
      <c r="AH10741" s="359"/>
    </row>
    <row r="10742" spans="28:34" x14ac:dyDescent="0.2">
      <c r="AB10742" s="359"/>
      <c r="AC10742" s="359"/>
      <c r="AD10742" s="359"/>
      <c r="AE10742" s="359"/>
      <c r="AF10742" s="359"/>
      <c r="AG10742" s="359"/>
      <c r="AH10742" s="359"/>
    </row>
    <row r="10743" spans="28:34" x14ac:dyDescent="0.2">
      <c r="AB10743" s="359"/>
      <c r="AC10743" s="359"/>
      <c r="AD10743" s="359"/>
      <c r="AE10743" s="359"/>
      <c r="AF10743" s="359"/>
      <c r="AG10743" s="359"/>
      <c r="AH10743" s="359"/>
    </row>
    <row r="10744" spans="28:34" x14ac:dyDescent="0.2">
      <c r="AB10744" s="359"/>
      <c r="AC10744" s="359"/>
      <c r="AD10744" s="359"/>
      <c r="AE10744" s="359"/>
      <c r="AF10744" s="359"/>
      <c r="AG10744" s="359"/>
      <c r="AH10744" s="359"/>
    </row>
    <row r="10745" spans="28:34" x14ac:dyDescent="0.2">
      <c r="AB10745" s="359"/>
      <c r="AC10745" s="359"/>
      <c r="AD10745" s="359"/>
      <c r="AE10745" s="359"/>
      <c r="AF10745" s="359"/>
      <c r="AG10745" s="359"/>
      <c r="AH10745" s="359"/>
    </row>
    <row r="10746" spans="28:34" x14ac:dyDescent="0.2">
      <c r="AB10746" s="359"/>
      <c r="AC10746" s="359"/>
      <c r="AD10746" s="359"/>
      <c r="AE10746" s="359"/>
      <c r="AF10746" s="359"/>
      <c r="AG10746" s="359"/>
      <c r="AH10746" s="359"/>
    </row>
    <row r="10747" spans="28:34" x14ac:dyDescent="0.2">
      <c r="AB10747" s="359"/>
      <c r="AC10747" s="359"/>
      <c r="AD10747" s="359"/>
      <c r="AE10747" s="359"/>
      <c r="AF10747" s="359"/>
      <c r="AG10747" s="359"/>
      <c r="AH10747" s="359"/>
    </row>
    <row r="10748" spans="28:34" x14ac:dyDescent="0.2">
      <c r="AB10748" s="359"/>
      <c r="AC10748" s="359"/>
      <c r="AD10748" s="359"/>
      <c r="AE10748" s="359"/>
      <c r="AF10748" s="359"/>
      <c r="AG10748" s="359"/>
      <c r="AH10748" s="359"/>
    </row>
    <row r="10749" spans="28:34" x14ac:dyDescent="0.2">
      <c r="AB10749" s="359"/>
      <c r="AC10749" s="359"/>
      <c r="AD10749" s="359"/>
      <c r="AE10749" s="359"/>
      <c r="AF10749" s="359"/>
      <c r="AG10749" s="359"/>
      <c r="AH10749" s="359"/>
    </row>
    <row r="10750" spans="28:34" x14ac:dyDescent="0.2">
      <c r="AB10750" s="359"/>
      <c r="AC10750" s="359"/>
      <c r="AD10750" s="359"/>
      <c r="AE10750" s="359"/>
      <c r="AF10750" s="359"/>
      <c r="AG10750" s="359"/>
      <c r="AH10750" s="359"/>
    </row>
    <row r="10751" spans="28:34" x14ac:dyDescent="0.2">
      <c r="AB10751" s="359"/>
      <c r="AC10751" s="359"/>
      <c r="AD10751" s="359"/>
      <c r="AE10751" s="359"/>
      <c r="AF10751" s="359"/>
      <c r="AG10751" s="359"/>
      <c r="AH10751" s="359"/>
    </row>
    <row r="10752" spans="28:34" x14ac:dyDescent="0.2">
      <c r="AB10752" s="359"/>
      <c r="AC10752" s="359"/>
      <c r="AD10752" s="359"/>
      <c r="AE10752" s="359"/>
      <c r="AF10752" s="359"/>
      <c r="AG10752" s="359"/>
      <c r="AH10752" s="359"/>
    </row>
    <row r="10753" spans="28:34" x14ac:dyDescent="0.2">
      <c r="AB10753" s="359"/>
      <c r="AC10753" s="359"/>
      <c r="AD10753" s="359"/>
      <c r="AE10753" s="359"/>
      <c r="AF10753" s="359"/>
      <c r="AG10753" s="359"/>
      <c r="AH10753" s="359"/>
    </row>
    <row r="10754" spans="28:34" x14ac:dyDescent="0.2">
      <c r="AB10754" s="359"/>
      <c r="AC10754" s="359"/>
      <c r="AD10754" s="359"/>
      <c r="AE10754" s="359"/>
      <c r="AF10754" s="359"/>
      <c r="AG10754" s="359"/>
      <c r="AH10754" s="359"/>
    </row>
    <row r="10755" spans="28:34" x14ac:dyDescent="0.2">
      <c r="AB10755" s="359"/>
      <c r="AC10755" s="359"/>
      <c r="AD10755" s="359"/>
      <c r="AE10755" s="359"/>
      <c r="AF10755" s="359"/>
      <c r="AG10755" s="359"/>
      <c r="AH10755" s="359"/>
    </row>
    <row r="10756" spans="28:34" x14ac:dyDescent="0.2">
      <c r="AB10756" s="359"/>
      <c r="AC10756" s="359"/>
      <c r="AD10756" s="359"/>
      <c r="AE10756" s="359"/>
      <c r="AF10756" s="359"/>
      <c r="AG10756" s="359"/>
      <c r="AH10756" s="359"/>
    </row>
    <row r="10757" spans="28:34" x14ac:dyDescent="0.2">
      <c r="AB10757" s="359"/>
      <c r="AC10757" s="359"/>
      <c r="AD10757" s="359"/>
      <c r="AE10757" s="359"/>
      <c r="AF10757" s="359"/>
      <c r="AG10757" s="359"/>
      <c r="AH10757" s="359"/>
    </row>
    <row r="10758" spans="28:34" x14ac:dyDescent="0.2">
      <c r="AB10758" s="359"/>
      <c r="AC10758" s="359"/>
      <c r="AD10758" s="359"/>
      <c r="AE10758" s="359"/>
      <c r="AF10758" s="359"/>
      <c r="AG10758" s="359"/>
      <c r="AH10758" s="359"/>
    </row>
    <row r="10759" spans="28:34" x14ac:dyDescent="0.2">
      <c r="AB10759" s="359"/>
      <c r="AC10759" s="359"/>
      <c r="AD10759" s="359"/>
      <c r="AE10759" s="359"/>
      <c r="AF10759" s="359"/>
      <c r="AG10759" s="359"/>
      <c r="AH10759" s="359"/>
    </row>
    <row r="10760" spans="28:34" x14ac:dyDescent="0.2">
      <c r="AB10760" s="359"/>
      <c r="AC10760" s="359"/>
      <c r="AD10760" s="359"/>
      <c r="AE10760" s="359"/>
      <c r="AF10760" s="359"/>
      <c r="AG10760" s="359"/>
      <c r="AH10760" s="359"/>
    </row>
    <row r="10761" spans="28:34" x14ac:dyDescent="0.2">
      <c r="AB10761" s="359"/>
      <c r="AC10761" s="359"/>
      <c r="AD10761" s="359"/>
      <c r="AE10761" s="359"/>
      <c r="AF10761" s="359"/>
      <c r="AG10761" s="359"/>
      <c r="AH10761" s="359"/>
    </row>
    <row r="10762" spans="28:34" x14ac:dyDescent="0.2">
      <c r="AB10762" s="359"/>
      <c r="AC10762" s="359"/>
      <c r="AD10762" s="359"/>
      <c r="AE10762" s="359"/>
      <c r="AF10762" s="359"/>
      <c r="AG10762" s="359"/>
      <c r="AH10762" s="359"/>
    </row>
    <row r="10763" spans="28:34" x14ac:dyDescent="0.2">
      <c r="AB10763" s="359"/>
      <c r="AC10763" s="359"/>
      <c r="AD10763" s="359"/>
      <c r="AE10763" s="359"/>
      <c r="AF10763" s="359"/>
      <c r="AG10763" s="359"/>
      <c r="AH10763" s="359"/>
    </row>
    <row r="10764" spans="28:34" x14ac:dyDescent="0.2">
      <c r="AB10764" s="359"/>
      <c r="AC10764" s="359"/>
      <c r="AD10764" s="359"/>
      <c r="AE10764" s="359"/>
      <c r="AF10764" s="359"/>
      <c r="AG10764" s="359"/>
      <c r="AH10764" s="359"/>
    </row>
    <row r="10765" spans="28:34" x14ac:dyDescent="0.2">
      <c r="AB10765" s="359"/>
      <c r="AC10765" s="359"/>
      <c r="AD10765" s="359"/>
      <c r="AE10765" s="359"/>
      <c r="AF10765" s="359"/>
      <c r="AG10765" s="359"/>
      <c r="AH10765" s="359"/>
    </row>
    <row r="10766" spans="28:34" x14ac:dyDescent="0.2">
      <c r="AB10766" s="359"/>
      <c r="AC10766" s="359"/>
      <c r="AD10766" s="359"/>
      <c r="AE10766" s="359"/>
      <c r="AF10766" s="359"/>
      <c r="AG10766" s="359"/>
      <c r="AH10766" s="359"/>
    </row>
    <row r="10767" spans="28:34" x14ac:dyDescent="0.2">
      <c r="AB10767" s="359"/>
      <c r="AC10767" s="359"/>
      <c r="AD10767" s="359"/>
      <c r="AE10767" s="359"/>
      <c r="AF10767" s="359"/>
      <c r="AG10767" s="359"/>
      <c r="AH10767" s="359"/>
    </row>
    <row r="10768" spans="28:34" x14ac:dyDescent="0.2">
      <c r="AB10768" s="359"/>
      <c r="AC10768" s="359"/>
      <c r="AD10768" s="359"/>
      <c r="AE10768" s="359"/>
      <c r="AF10768" s="359"/>
      <c r="AG10768" s="359"/>
      <c r="AH10768" s="359"/>
    </row>
    <row r="10769" spans="28:34" x14ac:dyDescent="0.2">
      <c r="AB10769" s="359"/>
      <c r="AC10769" s="359"/>
      <c r="AD10769" s="359"/>
      <c r="AE10769" s="359"/>
      <c r="AF10769" s="359"/>
      <c r="AG10769" s="359"/>
      <c r="AH10769" s="359"/>
    </row>
    <row r="10770" spans="28:34" x14ac:dyDescent="0.2">
      <c r="AB10770" s="359"/>
      <c r="AC10770" s="359"/>
      <c r="AD10770" s="359"/>
      <c r="AE10770" s="359"/>
      <c r="AF10770" s="359"/>
      <c r="AG10770" s="359"/>
      <c r="AH10770" s="359"/>
    </row>
    <row r="10771" spans="28:34" x14ac:dyDescent="0.2">
      <c r="AB10771" s="359"/>
      <c r="AC10771" s="359"/>
      <c r="AD10771" s="359"/>
      <c r="AE10771" s="359"/>
      <c r="AF10771" s="359"/>
      <c r="AG10771" s="359"/>
      <c r="AH10771" s="359"/>
    </row>
    <row r="10772" spans="28:34" x14ac:dyDescent="0.2">
      <c r="AB10772" s="359"/>
      <c r="AC10772" s="359"/>
      <c r="AD10772" s="359"/>
      <c r="AE10772" s="359"/>
      <c r="AF10772" s="359"/>
      <c r="AG10772" s="359"/>
      <c r="AH10772" s="359"/>
    </row>
    <row r="10773" spans="28:34" x14ac:dyDescent="0.2">
      <c r="AB10773" s="359"/>
      <c r="AC10773" s="359"/>
      <c r="AD10773" s="359"/>
      <c r="AE10773" s="359"/>
      <c r="AF10773" s="359"/>
      <c r="AG10773" s="359"/>
      <c r="AH10773" s="359"/>
    </row>
    <row r="10774" spans="28:34" x14ac:dyDescent="0.2">
      <c r="AB10774" s="359"/>
      <c r="AC10774" s="359"/>
      <c r="AD10774" s="359"/>
      <c r="AE10774" s="359"/>
      <c r="AF10774" s="359"/>
      <c r="AG10774" s="359"/>
      <c r="AH10774" s="359"/>
    </row>
    <row r="10775" spans="28:34" x14ac:dyDescent="0.2">
      <c r="AB10775" s="359"/>
      <c r="AC10775" s="359"/>
      <c r="AD10775" s="359"/>
      <c r="AE10775" s="359"/>
      <c r="AF10775" s="359"/>
      <c r="AG10775" s="359"/>
      <c r="AH10775" s="359"/>
    </row>
    <row r="10776" spans="28:34" x14ac:dyDescent="0.2">
      <c r="AB10776" s="359"/>
      <c r="AC10776" s="359"/>
      <c r="AD10776" s="359"/>
      <c r="AE10776" s="359"/>
      <c r="AF10776" s="359"/>
      <c r="AG10776" s="359"/>
      <c r="AH10776" s="359"/>
    </row>
    <row r="10777" spans="28:34" x14ac:dyDescent="0.2">
      <c r="AB10777" s="359"/>
      <c r="AC10777" s="359"/>
      <c r="AD10777" s="359"/>
      <c r="AE10777" s="359"/>
      <c r="AF10777" s="359"/>
      <c r="AG10777" s="359"/>
      <c r="AH10777" s="359"/>
    </row>
    <row r="10778" spans="28:34" x14ac:dyDescent="0.2">
      <c r="AB10778" s="359"/>
      <c r="AC10778" s="359"/>
      <c r="AD10778" s="359"/>
      <c r="AE10778" s="359"/>
      <c r="AF10778" s="359"/>
      <c r="AG10778" s="359"/>
      <c r="AH10778" s="359"/>
    </row>
    <row r="10779" spans="28:34" x14ac:dyDescent="0.2">
      <c r="AB10779" s="359"/>
      <c r="AC10779" s="359"/>
      <c r="AD10779" s="359"/>
      <c r="AE10779" s="359"/>
      <c r="AF10779" s="359"/>
      <c r="AG10779" s="359"/>
      <c r="AH10779" s="359"/>
    </row>
    <row r="10780" spans="28:34" x14ac:dyDescent="0.2">
      <c r="AB10780" s="359"/>
      <c r="AC10780" s="359"/>
      <c r="AD10780" s="359"/>
      <c r="AE10780" s="359"/>
      <c r="AF10780" s="359"/>
      <c r="AG10780" s="359"/>
      <c r="AH10780" s="359"/>
    </row>
    <row r="10781" spans="28:34" x14ac:dyDescent="0.2">
      <c r="AB10781" s="359"/>
      <c r="AC10781" s="359"/>
      <c r="AD10781" s="359"/>
      <c r="AE10781" s="359"/>
      <c r="AF10781" s="359"/>
      <c r="AG10781" s="359"/>
      <c r="AH10781" s="359"/>
    </row>
    <row r="10782" spans="28:34" x14ac:dyDescent="0.2">
      <c r="AB10782" s="359"/>
      <c r="AC10782" s="359"/>
      <c r="AD10782" s="359"/>
      <c r="AE10782" s="359"/>
      <c r="AF10782" s="359"/>
      <c r="AG10782" s="359"/>
      <c r="AH10782" s="359"/>
    </row>
    <row r="10783" spans="28:34" x14ac:dyDescent="0.2">
      <c r="AB10783" s="359"/>
      <c r="AC10783" s="359"/>
      <c r="AD10783" s="359"/>
      <c r="AE10783" s="359"/>
      <c r="AF10783" s="359"/>
      <c r="AG10783" s="359"/>
      <c r="AH10783" s="359"/>
    </row>
    <row r="10784" spans="28:34" x14ac:dyDescent="0.2">
      <c r="AB10784" s="359"/>
      <c r="AC10784" s="359"/>
      <c r="AD10784" s="359"/>
      <c r="AE10784" s="359"/>
      <c r="AF10784" s="359"/>
      <c r="AG10784" s="359"/>
      <c r="AH10784" s="359"/>
    </row>
    <row r="10785" spans="28:34" x14ac:dyDescent="0.2">
      <c r="AB10785" s="359"/>
      <c r="AC10785" s="359"/>
      <c r="AD10785" s="359"/>
      <c r="AE10785" s="359"/>
      <c r="AF10785" s="359"/>
      <c r="AG10785" s="359"/>
      <c r="AH10785" s="359"/>
    </row>
    <row r="10786" spans="28:34" x14ac:dyDescent="0.2">
      <c r="AB10786" s="359"/>
      <c r="AC10786" s="359"/>
      <c r="AD10786" s="359"/>
      <c r="AE10786" s="359"/>
      <c r="AF10786" s="359"/>
      <c r="AG10786" s="359"/>
      <c r="AH10786" s="359"/>
    </row>
    <row r="10787" spans="28:34" x14ac:dyDescent="0.2">
      <c r="AB10787" s="359"/>
      <c r="AC10787" s="359"/>
      <c r="AD10787" s="359"/>
      <c r="AE10787" s="359"/>
      <c r="AF10787" s="359"/>
      <c r="AG10787" s="359"/>
      <c r="AH10787" s="359"/>
    </row>
    <row r="10788" spans="28:34" x14ac:dyDescent="0.2">
      <c r="AB10788" s="359"/>
      <c r="AC10788" s="359"/>
      <c r="AD10788" s="359"/>
      <c r="AE10788" s="359"/>
      <c r="AF10788" s="359"/>
      <c r="AG10788" s="359"/>
      <c r="AH10788" s="359"/>
    </row>
    <row r="10789" spans="28:34" x14ac:dyDescent="0.2">
      <c r="AB10789" s="359"/>
      <c r="AC10789" s="359"/>
      <c r="AD10789" s="359"/>
      <c r="AE10789" s="359"/>
      <c r="AF10789" s="359"/>
      <c r="AG10789" s="359"/>
      <c r="AH10789" s="359"/>
    </row>
    <row r="10790" spans="28:34" x14ac:dyDescent="0.2">
      <c r="AB10790" s="359"/>
      <c r="AC10790" s="359"/>
      <c r="AD10790" s="359"/>
      <c r="AE10790" s="359"/>
      <c r="AF10790" s="359"/>
      <c r="AG10790" s="359"/>
      <c r="AH10790" s="359"/>
    </row>
    <row r="10791" spans="28:34" x14ac:dyDescent="0.2">
      <c r="AB10791" s="359"/>
      <c r="AC10791" s="359"/>
      <c r="AD10791" s="359"/>
      <c r="AE10791" s="359"/>
      <c r="AF10791" s="359"/>
      <c r="AG10791" s="359"/>
      <c r="AH10791" s="359"/>
    </row>
    <row r="10792" spans="28:34" x14ac:dyDescent="0.2">
      <c r="AB10792" s="359"/>
      <c r="AC10792" s="359"/>
      <c r="AD10792" s="359"/>
      <c r="AE10792" s="359"/>
      <c r="AF10792" s="359"/>
      <c r="AG10792" s="359"/>
      <c r="AH10792" s="359"/>
    </row>
    <row r="10793" spans="28:34" x14ac:dyDescent="0.2">
      <c r="AB10793" s="359"/>
      <c r="AC10793" s="359"/>
      <c r="AD10793" s="359"/>
      <c r="AE10793" s="359"/>
      <c r="AF10793" s="359"/>
      <c r="AG10793" s="359"/>
      <c r="AH10793" s="359"/>
    </row>
    <row r="10794" spans="28:34" x14ac:dyDescent="0.2">
      <c r="AB10794" s="359"/>
      <c r="AC10794" s="359"/>
      <c r="AD10794" s="359"/>
      <c r="AE10794" s="359"/>
      <c r="AF10794" s="359"/>
      <c r="AG10794" s="359"/>
      <c r="AH10794" s="359"/>
    </row>
    <row r="10795" spans="28:34" x14ac:dyDescent="0.2">
      <c r="AB10795" s="359"/>
      <c r="AC10795" s="359"/>
      <c r="AD10795" s="359"/>
      <c r="AE10795" s="359"/>
      <c r="AF10795" s="359"/>
      <c r="AG10795" s="359"/>
      <c r="AH10795" s="359"/>
    </row>
    <row r="10796" spans="28:34" x14ac:dyDescent="0.2">
      <c r="AB10796" s="359"/>
      <c r="AC10796" s="359"/>
      <c r="AD10796" s="359"/>
      <c r="AE10796" s="359"/>
      <c r="AF10796" s="359"/>
      <c r="AG10796" s="359"/>
      <c r="AH10796" s="359"/>
    </row>
    <row r="10797" spans="28:34" x14ac:dyDescent="0.2">
      <c r="AB10797" s="359"/>
      <c r="AC10797" s="359"/>
      <c r="AD10797" s="359"/>
      <c r="AE10797" s="359"/>
      <c r="AF10797" s="359"/>
      <c r="AG10797" s="359"/>
      <c r="AH10797" s="359"/>
    </row>
    <row r="10798" spans="28:34" x14ac:dyDescent="0.2">
      <c r="AB10798" s="359"/>
      <c r="AC10798" s="359"/>
      <c r="AD10798" s="359"/>
      <c r="AE10798" s="359"/>
      <c r="AF10798" s="359"/>
      <c r="AG10798" s="359"/>
      <c r="AH10798" s="359"/>
    </row>
    <row r="10799" spans="28:34" x14ac:dyDescent="0.2">
      <c r="AB10799" s="359"/>
      <c r="AC10799" s="359"/>
      <c r="AD10799" s="359"/>
      <c r="AE10799" s="359"/>
      <c r="AF10799" s="359"/>
      <c r="AG10799" s="359"/>
      <c r="AH10799" s="359"/>
    </row>
    <row r="10800" spans="28:34" x14ac:dyDescent="0.2">
      <c r="AB10800" s="359"/>
      <c r="AC10800" s="359"/>
      <c r="AD10800" s="359"/>
      <c r="AE10800" s="359"/>
      <c r="AF10800" s="359"/>
      <c r="AG10800" s="359"/>
      <c r="AH10800" s="359"/>
    </row>
    <row r="10801" spans="28:34" x14ac:dyDescent="0.2">
      <c r="AB10801" s="359"/>
      <c r="AC10801" s="359"/>
      <c r="AD10801" s="359"/>
      <c r="AE10801" s="359"/>
      <c r="AF10801" s="359"/>
      <c r="AG10801" s="359"/>
      <c r="AH10801" s="359"/>
    </row>
    <row r="10802" spans="28:34" x14ac:dyDescent="0.2">
      <c r="AB10802" s="359"/>
      <c r="AC10802" s="359"/>
      <c r="AD10802" s="359"/>
      <c r="AE10802" s="359"/>
      <c r="AF10802" s="359"/>
      <c r="AG10802" s="359"/>
      <c r="AH10802" s="359"/>
    </row>
    <row r="10803" spans="28:34" x14ac:dyDescent="0.2">
      <c r="AB10803" s="359"/>
      <c r="AC10803" s="359"/>
      <c r="AD10803" s="359"/>
      <c r="AE10803" s="359"/>
      <c r="AF10803" s="359"/>
      <c r="AG10803" s="359"/>
      <c r="AH10803" s="359"/>
    </row>
    <row r="10804" spans="28:34" x14ac:dyDescent="0.2">
      <c r="AB10804" s="359"/>
      <c r="AC10804" s="359"/>
      <c r="AD10804" s="359"/>
      <c r="AE10804" s="359"/>
      <c r="AF10804" s="359"/>
      <c r="AG10804" s="359"/>
      <c r="AH10804" s="359"/>
    </row>
    <row r="10805" spans="28:34" x14ac:dyDescent="0.2">
      <c r="AB10805" s="359"/>
      <c r="AC10805" s="359"/>
      <c r="AD10805" s="359"/>
      <c r="AE10805" s="359"/>
      <c r="AF10805" s="359"/>
      <c r="AG10805" s="359"/>
      <c r="AH10805" s="359"/>
    </row>
    <row r="10806" spans="28:34" x14ac:dyDescent="0.2">
      <c r="AB10806" s="359"/>
      <c r="AC10806" s="359"/>
      <c r="AD10806" s="359"/>
      <c r="AE10806" s="359"/>
      <c r="AF10806" s="359"/>
      <c r="AG10806" s="359"/>
      <c r="AH10806" s="359"/>
    </row>
    <row r="10807" spans="28:34" x14ac:dyDescent="0.2">
      <c r="AB10807" s="359"/>
      <c r="AC10807" s="359"/>
      <c r="AD10807" s="359"/>
      <c r="AE10807" s="359"/>
      <c r="AF10807" s="359"/>
      <c r="AG10807" s="359"/>
      <c r="AH10807" s="359"/>
    </row>
    <row r="10808" spans="28:34" x14ac:dyDescent="0.2">
      <c r="AB10808" s="359"/>
      <c r="AC10808" s="359"/>
      <c r="AD10808" s="359"/>
      <c r="AE10808" s="359"/>
      <c r="AF10808" s="359"/>
      <c r="AG10808" s="359"/>
      <c r="AH10808" s="359"/>
    </row>
    <row r="10809" spans="28:34" x14ac:dyDescent="0.2">
      <c r="AB10809" s="359"/>
      <c r="AC10809" s="359"/>
      <c r="AD10809" s="359"/>
      <c r="AE10809" s="359"/>
      <c r="AF10809" s="359"/>
      <c r="AG10809" s="359"/>
      <c r="AH10809" s="359"/>
    </row>
    <row r="10810" spans="28:34" x14ac:dyDescent="0.2">
      <c r="AB10810" s="359"/>
      <c r="AC10810" s="359"/>
      <c r="AD10810" s="359"/>
      <c r="AE10810" s="359"/>
      <c r="AF10810" s="359"/>
      <c r="AG10810" s="359"/>
      <c r="AH10810" s="359"/>
    </row>
    <row r="10811" spans="28:34" x14ac:dyDescent="0.2">
      <c r="AB10811" s="359"/>
      <c r="AC10811" s="359"/>
      <c r="AD10811" s="359"/>
      <c r="AE10811" s="359"/>
      <c r="AF10811" s="359"/>
      <c r="AG10811" s="359"/>
      <c r="AH10811" s="359"/>
    </row>
    <row r="10812" spans="28:34" x14ac:dyDescent="0.2">
      <c r="AB10812" s="359"/>
      <c r="AC10812" s="359"/>
      <c r="AD10812" s="359"/>
      <c r="AE10812" s="359"/>
      <c r="AF10812" s="359"/>
      <c r="AG10812" s="359"/>
      <c r="AH10812" s="359"/>
    </row>
    <row r="10813" spans="28:34" x14ac:dyDescent="0.2">
      <c r="AB10813" s="359"/>
      <c r="AC10813" s="359"/>
      <c r="AD10813" s="359"/>
      <c r="AE10813" s="359"/>
      <c r="AF10813" s="359"/>
      <c r="AG10813" s="359"/>
      <c r="AH10813" s="359"/>
    </row>
    <row r="10814" spans="28:34" x14ac:dyDescent="0.2">
      <c r="AB10814" s="359"/>
      <c r="AC10814" s="359"/>
      <c r="AD10814" s="359"/>
      <c r="AE10814" s="359"/>
      <c r="AF10814" s="359"/>
      <c r="AG10814" s="359"/>
      <c r="AH10814" s="359"/>
    </row>
    <row r="10815" spans="28:34" x14ac:dyDescent="0.2">
      <c r="AB10815" s="359"/>
      <c r="AC10815" s="359"/>
      <c r="AD10815" s="359"/>
      <c r="AE10815" s="359"/>
      <c r="AF10815" s="359"/>
      <c r="AG10815" s="359"/>
      <c r="AH10815" s="359"/>
    </row>
    <row r="10816" spans="28:34" x14ac:dyDescent="0.2">
      <c r="AB10816" s="359"/>
      <c r="AC10816" s="359"/>
      <c r="AD10816" s="359"/>
      <c r="AE10816" s="359"/>
      <c r="AF10816" s="359"/>
      <c r="AG10816" s="359"/>
      <c r="AH10816" s="359"/>
    </row>
    <row r="10817" spans="28:34" x14ac:dyDescent="0.2">
      <c r="AB10817" s="359"/>
      <c r="AC10817" s="359"/>
      <c r="AD10817" s="359"/>
      <c r="AE10817" s="359"/>
      <c r="AF10817" s="359"/>
      <c r="AG10817" s="359"/>
      <c r="AH10817" s="359"/>
    </row>
    <row r="10818" spans="28:34" x14ac:dyDescent="0.2">
      <c r="AB10818" s="359"/>
      <c r="AC10818" s="359"/>
      <c r="AD10818" s="359"/>
      <c r="AE10818" s="359"/>
      <c r="AF10818" s="359"/>
      <c r="AG10818" s="359"/>
      <c r="AH10818" s="359"/>
    </row>
    <row r="10819" spans="28:34" x14ac:dyDescent="0.2">
      <c r="AB10819" s="359"/>
      <c r="AC10819" s="359"/>
      <c r="AD10819" s="359"/>
      <c r="AE10819" s="359"/>
      <c r="AF10819" s="359"/>
      <c r="AG10819" s="359"/>
      <c r="AH10819" s="359"/>
    </row>
    <row r="10820" spans="28:34" x14ac:dyDescent="0.2">
      <c r="AB10820" s="359"/>
      <c r="AC10820" s="359"/>
      <c r="AD10820" s="359"/>
      <c r="AE10820" s="359"/>
      <c r="AF10820" s="359"/>
      <c r="AG10820" s="359"/>
      <c r="AH10820" s="359"/>
    </row>
    <row r="10821" spans="28:34" x14ac:dyDescent="0.2">
      <c r="AB10821" s="359"/>
      <c r="AC10821" s="359"/>
      <c r="AD10821" s="359"/>
      <c r="AE10821" s="359"/>
      <c r="AF10821" s="359"/>
      <c r="AG10821" s="359"/>
      <c r="AH10821" s="359"/>
    </row>
    <row r="10822" spans="28:34" x14ac:dyDescent="0.2">
      <c r="AB10822" s="359"/>
      <c r="AC10822" s="359"/>
      <c r="AD10822" s="359"/>
      <c r="AE10822" s="359"/>
      <c r="AF10822" s="359"/>
      <c r="AG10822" s="359"/>
      <c r="AH10822" s="359"/>
    </row>
    <row r="10823" spans="28:34" x14ac:dyDescent="0.2">
      <c r="AB10823" s="359"/>
      <c r="AC10823" s="359"/>
      <c r="AD10823" s="359"/>
      <c r="AE10823" s="359"/>
      <c r="AF10823" s="359"/>
      <c r="AG10823" s="359"/>
      <c r="AH10823" s="359"/>
    </row>
    <row r="10824" spans="28:34" x14ac:dyDescent="0.2">
      <c r="AB10824" s="359"/>
      <c r="AC10824" s="359"/>
      <c r="AD10824" s="359"/>
      <c r="AE10824" s="359"/>
      <c r="AF10824" s="359"/>
      <c r="AG10824" s="359"/>
      <c r="AH10824" s="359"/>
    </row>
    <row r="10825" spans="28:34" x14ac:dyDescent="0.2">
      <c r="AB10825" s="359"/>
      <c r="AC10825" s="359"/>
      <c r="AD10825" s="359"/>
      <c r="AE10825" s="359"/>
      <c r="AF10825" s="359"/>
      <c r="AG10825" s="359"/>
      <c r="AH10825" s="359"/>
    </row>
    <row r="10826" spans="28:34" x14ac:dyDescent="0.2">
      <c r="AB10826" s="359"/>
      <c r="AC10826" s="359"/>
      <c r="AD10826" s="359"/>
      <c r="AE10826" s="359"/>
      <c r="AF10826" s="359"/>
      <c r="AG10826" s="359"/>
      <c r="AH10826" s="359"/>
    </row>
    <row r="10827" spans="28:34" x14ac:dyDescent="0.2">
      <c r="AB10827" s="359"/>
      <c r="AC10827" s="359"/>
      <c r="AD10827" s="359"/>
      <c r="AE10827" s="359"/>
      <c r="AF10827" s="359"/>
      <c r="AG10827" s="359"/>
      <c r="AH10827" s="359"/>
    </row>
    <row r="10828" spans="28:34" x14ac:dyDescent="0.2">
      <c r="AB10828" s="359"/>
      <c r="AC10828" s="359"/>
      <c r="AD10828" s="359"/>
      <c r="AE10828" s="359"/>
      <c r="AF10828" s="359"/>
      <c r="AG10828" s="359"/>
      <c r="AH10828" s="359"/>
    </row>
    <row r="10829" spans="28:34" x14ac:dyDescent="0.2">
      <c r="AB10829" s="359"/>
      <c r="AC10829" s="359"/>
      <c r="AD10829" s="359"/>
      <c r="AE10829" s="359"/>
      <c r="AF10829" s="359"/>
      <c r="AG10829" s="359"/>
      <c r="AH10829" s="359"/>
    </row>
    <row r="10830" spans="28:34" x14ac:dyDescent="0.2">
      <c r="AB10830" s="359"/>
      <c r="AC10830" s="359"/>
      <c r="AD10830" s="359"/>
      <c r="AE10830" s="359"/>
      <c r="AF10830" s="359"/>
      <c r="AG10830" s="359"/>
      <c r="AH10830" s="359"/>
    </row>
    <row r="10831" spans="28:34" x14ac:dyDescent="0.2">
      <c r="AB10831" s="359"/>
      <c r="AC10831" s="359"/>
      <c r="AD10831" s="359"/>
      <c r="AE10831" s="359"/>
      <c r="AF10831" s="359"/>
      <c r="AG10831" s="359"/>
      <c r="AH10831" s="359"/>
    </row>
    <row r="10832" spans="28:34" x14ac:dyDescent="0.2">
      <c r="AB10832" s="359"/>
      <c r="AC10832" s="359"/>
      <c r="AD10832" s="359"/>
      <c r="AE10832" s="359"/>
      <c r="AF10832" s="359"/>
      <c r="AG10832" s="359"/>
      <c r="AH10832" s="359"/>
    </row>
    <row r="10833" spans="28:34" x14ac:dyDescent="0.2">
      <c r="AB10833" s="359"/>
      <c r="AC10833" s="359"/>
      <c r="AD10833" s="359"/>
      <c r="AE10833" s="359"/>
      <c r="AF10833" s="359"/>
      <c r="AG10833" s="359"/>
      <c r="AH10833" s="359"/>
    </row>
    <row r="10834" spans="28:34" x14ac:dyDescent="0.2">
      <c r="AB10834" s="359"/>
      <c r="AC10834" s="359"/>
      <c r="AD10834" s="359"/>
      <c r="AE10834" s="359"/>
      <c r="AF10834" s="359"/>
      <c r="AG10834" s="359"/>
      <c r="AH10834" s="359"/>
    </row>
    <row r="10835" spans="28:34" x14ac:dyDescent="0.2">
      <c r="AB10835" s="359"/>
      <c r="AC10835" s="359"/>
      <c r="AD10835" s="359"/>
      <c r="AE10835" s="359"/>
      <c r="AF10835" s="359"/>
      <c r="AG10835" s="359"/>
      <c r="AH10835" s="359"/>
    </row>
    <row r="10836" spans="28:34" x14ac:dyDescent="0.2">
      <c r="AB10836" s="359"/>
      <c r="AC10836" s="359"/>
      <c r="AD10836" s="359"/>
      <c r="AE10836" s="359"/>
      <c r="AF10836" s="359"/>
      <c r="AG10836" s="359"/>
      <c r="AH10836" s="359"/>
    </row>
    <row r="10837" spans="28:34" x14ac:dyDescent="0.2">
      <c r="AB10837" s="359"/>
      <c r="AC10837" s="359"/>
      <c r="AD10837" s="359"/>
      <c r="AE10837" s="359"/>
      <c r="AF10837" s="359"/>
      <c r="AG10837" s="359"/>
      <c r="AH10837" s="359"/>
    </row>
    <row r="10838" spans="28:34" x14ac:dyDescent="0.2">
      <c r="AB10838" s="359"/>
      <c r="AC10838" s="359"/>
      <c r="AD10838" s="359"/>
      <c r="AE10838" s="359"/>
      <c r="AF10838" s="359"/>
      <c r="AG10838" s="359"/>
      <c r="AH10838" s="359"/>
    </row>
    <row r="10839" spans="28:34" x14ac:dyDescent="0.2">
      <c r="AB10839" s="359"/>
      <c r="AC10839" s="359"/>
      <c r="AD10839" s="359"/>
      <c r="AE10839" s="359"/>
      <c r="AF10839" s="359"/>
      <c r="AG10839" s="359"/>
      <c r="AH10839" s="359"/>
    </row>
    <row r="10840" spans="28:34" x14ac:dyDescent="0.2">
      <c r="AB10840" s="359"/>
      <c r="AC10840" s="359"/>
      <c r="AD10840" s="359"/>
      <c r="AE10840" s="359"/>
      <c r="AF10840" s="359"/>
      <c r="AG10840" s="359"/>
      <c r="AH10840" s="359"/>
    </row>
    <row r="10841" spans="28:34" x14ac:dyDescent="0.2">
      <c r="AB10841" s="359"/>
      <c r="AC10841" s="359"/>
      <c r="AD10841" s="359"/>
      <c r="AE10841" s="359"/>
      <c r="AF10841" s="359"/>
      <c r="AG10841" s="359"/>
      <c r="AH10841" s="359"/>
    </row>
    <row r="10842" spans="28:34" x14ac:dyDescent="0.2">
      <c r="AB10842" s="359"/>
      <c r="AC10842" s="359"/>
      <c r="AD10842" s="359"/>
      <c r="AE10842" s="359"/>
      <c r="AF10842" s="359"/>
      <c r="AG10842" s="359"/>
      <c r="AH10842" s="359"/>
    </row>
    <row r="10843" spans="28:34" x14ac:dyDescent="0.2">
      <c r="AB10843" s="359"/>
      <c r="AC10843" s="359"/>
      <c r="AD10843" s="359"/>
      <c r="AE10843" s="359"/>
      <c r="AF10843" s="359"/>
      <c r="AG10843" s="359"/>
      <c r="AH10843" s="359"/>
    </row>
    <row r="10844" spans="28:34" x14ac:dyDescent="0.2">
      <c r="AB10844" s="359"/>
      <c r="AC10844" s="359"/>
      <c r="AD10844" s="359"/>
      <c r="AE10844" s="359"/>
      <c r="AF10844" s="359"/>
      <c r="AG10844" s="359"/>
      <c r="AH10844" s="359"/>
    </row>
    <row r="10845" spans="28:34" x14ac:dyDescent="0.2">
      <c r="AB10845" s="359"/>
      <c r="AC10845" s="359"/>
      <c r="AD10845" s="359"/>
      <c r="AE10845" s="359"/>
      <c r="AF10845" s="359"/>
      <c r="AG10845" s="359"/>
      <c r="AH10845" s="359"/>
    </row>
    <row r="10846" spans="28:34" x14ac:dyDescent="0.2">
      <c r="AB10846" s="359"/>
      <c r="AC10846" s="359"/>
      <c r="AD10846" s="359"/>
      <c r="AE10846" s="359"/>
      <c r="AF10846" s="359"/>
      <c r="AG10846" s="359"/>
      <c r="AH10846" s="359"/>
    </row>
    <row r="10847" spans="28:34" x14ac:dyDescent="0.2">
      <c r="AB10847" s="359"/>
      <c r="AC10847" s="359"/>
      <c r="AD10847" s="359"/>
      <c r="AE10847" s="359"/>
      <c r="AF10847" s="359"/>
      <c r="AG10847" s="359"/>
      <c r="AH10847" s="359"/>
    </row>
    <row r="10848" spans="28:34" x14ac:dyDescent="0.2">
      <c r="AB10848" s="359"/>
      <c r="AC10848" s="359"/>
      <c r="AD10848" s="359"/>
      <c r="AE10848" s="359"/>
      <c r="AF10848" s="359"/>
      <c r="AG10848" s="359"/>
      <c r="AH10848" s="359"/>
    </row>
    <row r="10849" spans="28:34" x14ac:dyDescent="0.2">
      <c r="AB10849" s="359"/>
      <c r="AC10849" s="359"/>
      <c r="AD10849" s="359"/>
      <c r="AE10849" s="359"/>
      <c r="AF10849" s="359"/>
      <c r="AG10849" s="359"/>
      <c r="AH10849" s="359"/>
    </row>
    <row r="10850" spans="28:34" x14ac:dyDescent="0.2">
      <c r="AB10850" s="359"/>
      <c r="AC10850" s="359"/>
      <c r="AD10850" s="359"/>
      <c r="AE10850" s="359"/>
      <c r="AF10850" s="359"/>
      <c r="AG10850" s="359"/>
      <c r="AH10850" s="359"/>
    </row>
    <row r="10851" spans="28:34" x14ac:dyDescent="0.2">
      <c r="AB10851" s="359"/>
      <c r="AC10851" s="359"/>
      <c r="AD10851" s="359"/>
      <c r="AE10851" s="359"/>
      <c r="AF10851" s="359"/>
      <c r="AG10851" s="359"/>
      <c r="AH10851" s="359"/>
    </row>
    <row r="10852" spans="28:34" x14ac:dyDescent="0.2">
      <c r="AB10852" s="359"/>
      <c r="AC10852" s="359"/>
      <c r="AD10852" s="359"/>
      <c r="AE10852" s="359"/>
      <c r="AF10852" s="359"/>
      <c r="AG10852" s="359"/>
      <c r="AH10852" s="359"/>
    </row>
    <row r="10853" spans="28:34" x14ac:dyDescent="0.2">
      <c r="AB10853" s="359"/>
      <c r="AC10853" s="359"/>
      <c r="AD10853" s="359"/>
      <c r="AE10853" s="359"/>
      <c r="AF10853" s="359"/>
      <c r="AG10853" s="359"/>
      <c r="AH10853" s="359"/>
    </row>
    <row r="10854" spans="28:34" x14ac:dyDescent="0.2">
      <c r="AB10854" s="359"/>
      <c r="AC10854" s="359"/>
      <c r="AD10854" s="359"/>
      <c r="AE10854" s="359"/>
      <c r="AF10854" s="359"/>
      <c r="AG10854" s="359"/>
      <c r="AH10854" s="359"/>
    </row>
    <row r="10855" spans="28:34" x14ac:dyDescent="0.2">
      <c r="AB10855" s="359"/>
      <c r="AC10855" s="359"/>
      <c r="AD10855" s="359"/>
      <c r="AE10855" s="359"/>
      <c r="AF10855" s="359"/>
      <c r="AG10855" s="359"/>
      <c r="AH10855" s="359"/>
    </row>
    <row r="10856" spans="28:34" x14ac:dyDescent="0.2">
      <c r="AB10856" s="359"/>
      <c r="AC10856" s="359"/>
      <c r="AD10856" s="359"/>
      <c r="AE10856" s="359"/>
      <c r="AF10856" s="359"/>
      <c r="AG10856" s="359"/>
      <c r="AH10856" s="359"/>
    </row>
    <row r="10857" spans="28:34" x14ac:dyDescent="0.2">
      <c r="AB10857" s="359"/>
      <c r="AC10857" s="359"/>
      <c r="AD10857" s="359"/>
      <c r="AE10857" s="359"/>
      <c r="AF10857" s="359"/>
      <c r="AG10857" s="359"/>
      <c r="AH10857" s="359"/>
    </row>
    <row r="10858" spans="28:34" x14ac:dyDescent="0.2">
      <c r="AB10858" s="359"/>
      <c r="AC10858" s="359"/>
      <c r="AD10858" s="359"/>
      <c r="AE10858" s="359"/>
      <c r="AF10858" s="359"/>
      <c r="AG10858" s="359"/>
      <c r="AH10858" s="359"/>
    </row>
    <row r="10859" spans="28:34" x14ac:dyDescent="0.2">
      <c r="AB10859" s="359"/>
      <c r="AC10859" s="359"/>
      <c r="AD10859" s="359"/>
      <c r="AE10859" s="359"/>
      <c r="AF10859" s="359"/>
      <c r="AG10859" s="359"/>
      <c r="AH10859" s="359"/>
    </row>
    <row r="10860" spans="28:34" x14ac:dyDescent="0.2">
      <c r="AB10860" s="359"/>
      <c r="AC10860" s="359"/>
      <c r="AD10860" s="359"/>
      <c r="AE10860" s="359"/>
      <c r="AF10860" s="359"/>
      <c r="AG10860" s="359"/>
      <c r="AH10860" s="359"/>
    </row>
    <row r="10861" spans="28:34" x14ac:dyDescent="0.2">
      <c r="AB10861" s="359"/>
      <c r="AC10861" s="359"/>
      <c r="AD10861" s="359"/>
      <c r="AE10861" s="359"/>
      <c r="AF10861" s="359"/>
      <c r="AG10861" s="359"/>
      <c r="AH10861" s="359"/>
    </row>
    <row r="10862" spans="28:34" x14ac:dyDescent="0.2">
      <c r="AB10862" s="359"/>
      <c r="AC10862" s="359"/>
      <c r="AD10862" s="359"/>
      <c r="AE10862" s="359"/>
      <c r="AF10862" s="359"/>
      <c r="AG10862" s="359"/>
      <c r="AH10862" s="359"/>
    </row>
    <row r="10863" spans="28:34" x14ac:dyDescent="0.2">
      <c r="AB10863" s="359"/>
      <c r="AC10863" s="359"/>
      <c r="AD10863" s="359"/>
      <c r="AE10863" s="359"/>
      <c r="AF10863" s="359"/>
      <c r="AG10863" s="359"/>
      <c r="AH10863" s="359"/>
    </row>
    <row r="10864" spans="28:34" x14ac:dyDescent="0.2">
      <c r="AB10864" s="359"/>
      <c r="AC10864" s="359"/>
      <c r="AD10864" s="359"/>
      <c r="AE10864" s="359"/>
      <c r="AF10864" s="359"/>
      <c r="AG10864" s="359"/>
      <c r="AH10864" s="359"/>
    </row>
    <row r="10865" spans="28:34" x14ac:dyDescent="0.2">
      <c r="AB10865" s="359"/>
      <c r="AC10865" s="359"/>
      <c r="AD10865" s="359"/>
      <c r="AE10865" s="359"/>
      <c r="AF10865" s="359"/>
      <c r="AG10865" s="359"/>
      <c r="AH10865" s="359"/>
    </row>
    <row r="10866" spans="28:34" x14ac:dyDescent="0.2">
      <c r="AB10866" s="359"/>
      <c r="AC10866" s="359"/>
      <c r="AD10866" s="359"/>
      <c r="AE10866" s="359"/>
      <c r="AF10866" s="359"/>
      <c r="AG10866" s="359"/>
      <c r="AH10866" s="359"/>
    </row>
    <row r="10867" spans="28:34" x14ac:dyDescent="0.2">
      <c r="AB10867" s="359"/>
      <c r="AC10867" s="359"/>
      <c r="AD10867" s="359"/>
      <c r="AE10867" s="359"/>
      <c r="AF10867" s="359"/>
      <c r="AG10867" s="359"/>
      <c r="AH10867" s="359"/>
    </row>
    <row r="10868" spans="28:34" x14ac:dyDescent="0.2">
      <c r="AB10868" s="359"/>
      <c r="AC10868" s="359"/>
      <c r="AD10868" s="359"/>
      <c r="AE10868" s="359"/>
      <c r="AF10868" s="359"/>
      <c r="AG10868" s="359"/>
      <c r="AH10868" s="359"/>
    </row>
    <row r="10869" spans="28:34" x14ac:dyDescent="0.2">
      <c r="AB10869" s="359"/>
      <c r="AC10869" s="359"/>
      <c r="AD10869" s="359"/>
      <c r="AE10869" s="359"/>
      <c r="AF10869" s="359"/>
      <c r="AG10869" s="359"/>
      <c r="AH10869" s="359"/>
    </row>
    <row r="10870" spans="28:34" x14ac:dyDescent="0.2">
      <c r="AB10870" s="359"/>
      <c r="AC10870" s="359"/>
      <c r="AD10870" s="359"/>
      <c r="AE10870" s="359"/>
      <c r="AF10870" s="359"/>
      <c r="AG10870" s="359"/>
      <c r="AH10870" s="359"/>
    </row>
    <row r="10871" spans="28:34" x14ac:dyDescent="0.2">
      <c r="AB10871" s="359"/>
      <c r="AC10871" s="359"/>
      <c r="AD10871" s="359"/>
      <c r="AE10871" s="359"/>
      <c r="AF10871" s="359"/>
      <c r="AG10871" s="359"/>
      <c r="AH10871" s="359"/>
    </row>
    <row r="10872" spans="28:34" x14ac:dyDescent="0.2">
      <c r="AB10872" s="359"/>
      <c r="AC10872" s="359"/>
      <c r="AD10872" s="359"/>
      <c r="AE10872" s="359"/>
      <c r="AF10872" s="359"/>
      <c r="AG10872" s="359"/>
      <c r="AH10872" s="359"/>
    </row>
    <row r="10873" spans="28:34" x14ac:dyDescent="0.2">
      <c r="AB10873" s="359"/>
      <c r="AC10873" s="359"/>
      <c r="AD10873" s="359"/>
      <c r="AE10873" s="359"/>
      <c r="AF10873" s="359"/>
      <c r="AG10873" s="359"/>
      <c r="AH10873" s="359"/>
    </row>
    <row r="10874" spans="28:34" x14ac:dyDescent="0.2">
      <c r="AB10874" s="359"/>
      <c r="AC10874" s="359"/>
      <c r="AD10874" s="359"/>
      <c r="AE10874" s="359"/>
      <c r="AF10874" s="359"/>
      <c r="AG10874" s="359"/>
      <c r="AH10874" s="359"/>
    </row>
    <row r="10875" spans="28:34" x14ac:dyDescent="0.2">
      <c r="AB10875" s="359"/>
      <c r="AC10875" s="359"/>
      <c r="AD10875" s="359"/>
      <c r="AE10875" s="359"/>
      <c r="AF10875" s="359"/>
      <c r="AG10875" s="359"/>
      <c r="AH10875" s="359"/>
    </row>
    <row r="10876" spans="28:34" x14ac:dyDescent="0.2">
      <c r="AB10876" s="359"/>
      <c r="AC10876" s="359"/>
      <c r="AD10876" s="359"/>
      <c r="AE10876" s="359"/>
      <c r="AF10876" s="359"/>
      <c r="AG10876" s="359"/>
      <c r="AH10876" s="359"/>
    </row>
    <row r="10877" spans="28:34" x14ac:dyDescent="0.2">
      <c r="AB10877" s="359"/>
      <c r="AC10877" s="359"/>
      <c r="AD10877" s="359"/>
      <c r="AE10877" s="359"/>
      <c r="AF10877" s="359"/>
      <c r="AG10877" s="359"/>
      <c r="AH10877" s="359"/>
    </row>
    <row r="10878" spans="28:34" x14ac:dyDescent="0.2">
      <c r="AB10878" s="359"/>
      <c r="AC10878" s="359"/>
      <c r="AD10878" s="359"/>
      <c r="AE10878" s="359"/>
      <c r="AF10878" s="359"/>
      <c r="AG10878" s="359"/>
      <c r="AH10878" s="359"/>
    </row>
    <row r="10879" spans="28:34" x14ac:dyDescent="0.2">
      <c r="AB10879" s="359"/>
      <c r="AC10879" s="359"/>
      <c r="AD10879" s="359"/>
      <c r="AE10879" s="359"/>
      <c r="AF10879" s="359"/>
      <c r="AG10879" s="359"/>
      <c r="AH10879" s="359"/>
    </row>
    <row r="10880" spans="28:34" x14ac:dyDescent="0.2">
      <c r="AB10880" s="359"/>
      <c r="AC10880" s="359"/>
      <c r="AD10880" s="359"/>
      <c r="AE10880" s="359"/>
      <c r="AF10880" s="359"/>
      <c r="AG10880" s="359"/>
      <c r="AH10880" s="359"/>
    </row>
    <row r="10881" spans="28:34" x14ac:dyDescent="0.2">
      <c r="AB10881" s="359"/>
      <c r="AC10881" s="359"/>
      <c r="AD10881" s="359"/>
      <c r="AE10881" s="359"/>
      <c r="AF10881" s="359"/>
      <c r="AG10881" s="359"/>
      <c r="AH10881" s="359"/>
    </row>
    <row r="10882" spans="28:34" x14ac:dyDescent="0.2">
      <c r="AB10882" s="359"/>
      <c r="AC10882" s="359"/>
      <c r="AD10882" s="359"/>
      <c r="AE10882" s="359"/>
      <c r="AF10882" s="359"/>
      <c r="AG10882" s="359"/>
      <c r="AH10882" s="359"/>
    </row>
    <row r="10883" spans="28:34" x14ac:dyDescent="0.2">
      <c r="AB10883" s="359"/>
      <c r="AC10883" s="359"/>
      <c r="AD10883" s="359"/>
      <c r="AE10883" s="359"/>
      <c r="AF10883" s="359"/>
      <c r="AG10883" s="359"/>
      <c r="AH10883" s="359"/>
    </row>
    <row r="10884" spans="28:34" x14ac:dyDescent="0.2">
      <c r="AB10884" s="359"/>
      <c r="AC10884" s="359"/>
      <c r="AD10884" s="359"/>
      <c r="AE10884" s="359"/>
      <c r="AF10884" s="359"/>
      <c r="AG10884" s="359"/>
      <c r="AH10884" s="359"/>
    </row>
    <row r="10885" spans="28:34" x14ac:dyDescent="0.2">
      <c r="AB10885" s="359"/>
      <c r="AC10885" s="359"/>
      <c r="AD10885" s="359"/>
      <c r="AE10885" s="359"/>
      <c r="AF10885" s="359"/>
      <c r="AG10885" s="359"/>
      <c r="AH10885" s="359"/>
    </row>
    <row r="10886" spans="28:34" x14ac:dyDescent="0.2">
      <c r="AB10886" s="359"/>
      <c r="AC10886" s="359"/>
      <c r="AD10886" s="359"/>
      <c r="AE10886" s="359"/>
      <c r="AF10886" s="359"/>
      <c r="AG10886" s="359"/>
      <c r="AH10886" s="359"/>
    </row>
    <row r="10887" spans="28:34" x14ac:dyDescent="0.2">
      <c r="AB10887" s="359"/>
      <c r="AC10887" s="359"/>
      <c r="AD10887" s="359"/>
      <c r="AE10887" s="359"/>
      <c r="AF10887" s="359"/>
      <c r="AG10887" s="359"/>
      <c r="AH10887" s="359"/>
    </row>
    <row r="10888" spans="28:34" x14ac:dyDescent="0.2">
      <c r="AB10888" s="359"/>
      <c r="AC10888" s="359"/>
      <c r="AD10888" s="359"/>
      <c r="AE10888" s="359"/>
      <c r="AF10888" s="359"/>
      <c r="AG10888" s="359"/>
      <c r="AH10888" s="359"/>
    </row>
    <row r="10889" spans="28:34" x14ac:dyDescent="0.2">
      <c r="AB10889" s="359"/>
      <c r="AC10889" s="359"/>
      <c r="AD10889" s="359"/>
      <c r="AE10889" s="359"/>
      <c r="AF10889" s="359"/>
      <c r="AG10889" s="359"/>
      <c r="AH10889" s="359"/>
    </row>
    <row r="10890" spans="28:34" x14ac:dyDescent="0.2">
      <c r="AB10890" s="359"/>
      <c r="AC10890" s="359"/>
      <c r="AD10890" s="359"/>
      <c r="AE10890" s="359"/>
      <c r="AF10890" s="359"/>
      <c r="AG10890" s="359"/>
      <c r="AH10890" s="359"/>
    </row>
    <row r="10891" spans="28:34" x14ac:dyDescent="0.2">
      <c r="AB10891" s="359"/>
      <c r="AC10891" s="359"/>
      <c r="AD10891" s="359"/>
      <c r="AE10891" s="359"/>
      <c r="AF10891" s="359"/>
      <c r="AG10891" s="359"/>
      <c r="AH10891" s="359"/>
    </row>
    <row r="10892" spans="28:34" x14ac:dyDescent="0.2">
      <c r="AB10892" s="359"/>
      <c r="AC10892" s="359"/>
      <c r="AD10892" s="359"/>
      <c r="AE10892" s="359"/>
      <c r="AF10892" s="359"/>
      <c r="AG10892" s="359"/>
      <c r="AH10892" s="359"/>
    </row>
    <row r="10893" spans="28:34" x14ac:dyDescent="0.2">
      <c r="AB10893" s="359"/>
      <c r="AC10893" s="359"/>
      <c r="AD10893" s="359"/>
      <c r="AE10893" s="359"/>
      <c r="AF10893" s="359"/>
      <c r="AG10893" s="359"/>
      <c r="AH10893" s="359"/>
    </row>
    <row r="10894" spans="28:34" x14ac:dyDescent="0.2">
      <c r="AB10894" s="359"/>
      <c r="AC10894" s="359"/>
      <c r="AD10894" s="359"/>
      <c r="AE10894" s="359"/>
      <c r="AF10894" s="359"/>
      <c r="AG10894" s="359"/>
      <c r="AH10894" s="359"/>
    </row>
    <row r="10895" spans="28:34" x14ac:dyDescent="0.2">
      <c r="AB10895" s="359"/>
      <c r="AC10895" s="359"/>
      <c r="AD10895" s="359"/>
      <c r="AE10895" s="359"/>
      <c r="AF10895" s="359"/>
      <c r="AG10895" s="359"/>
      <c r="AH10895" s="359"/>
    </row>
    <row r="10896" spans="28:34" x14ac:dyDescent="0.2">
      <c r="AB10896" s="359"/>
      <c r="AC10896" s="359"/>
      <c r="AD10896" s="359"/>
      <c r="AE10896" s="359"/>
      <c r="AF10896" s="359"/>
      <c r="AG10896" s="359"/>
      <c r="AH10896" s="359"/>
    </row>
    <row r="10897" spans="28:34" x14ac:dyDescent="0.2">
      <c r="AB10897" s="359"/>
      <c r="AC10897" s="359"/>
      <c r="AD10897" s="359"/>
      <c r="AE10897" s="359"/>
      <c r="AF10897" s="359"/>
      <c r="AG10897" s="359"/>
      <c r="AH10897" s="359"/>
    </row>
    <row r="10898" spans="28:34" x14ac:dyDescent="0.2">
      <c r="AB10898" s="359"/>
      <c r="AC10898" s="359"/>
      <c r="AD10898" s="359"/>
      <c r="AE10898" s="359"/>
      <c r="AF10898" s="359"/>
      <c r="AG10898" s="359"/>
      <c r="AH10898" s="359"/>
    </row>
    <row r="10899" spans="28:34" x14ac:dyDescent="0.2">
      <c r="AB10899" s="359"/>
      <c r="AC10899" s="359"/>
      <c r="AD10899" s="359"/>
      <c r="AE10899" s="359"/>
      <c r="AF10899" s="359"/>
      <c r="AG10899" s="359"/>
      <c r="AH10899" s="359"/>
    </row>
    <row r="10900" spans="28:34" x14ac:dyDescent="0.2">
      <c r="AB10900" s="359"/>
      <c r="AC10900" s="359"/>
      <c r="AD10900" s="359"/>
      <c r="AE10900" s="359"/>
      <c r="AF10900" s="359"/>
      <c r="AG10900" s="359"/>
      <c r="AH10900" s="359"/>
    </row>
    <row r="10901" spans="28:34" x14ac:dyDescent="0.2">
      <c r="AB10901" s="359"/>
      <c r="AC10901" s="359"/>
      <c r="AD10901" s="359"/>
      <c r="AE10901" s="359"/>
      <c r="AF10901" s="359"/>
      <c r="AG10901" s="359"/>
      <c r="AH10901" s="359"/>
    </row>
    <row r="10902" spans="28:34" x14ac:dyDescent="0.2">
      <c r="AB10902" s="359"/>
      <c r="AC10902" s="359"/>
      <c r="AD10902" s="359"/>
      <c r="AE10902" s="359"/>
      <c r="AF10902" s="359"/>
      <c r="AG10902" s="359"/>
      <c r="AH10902" s="359"/>
    </row>
    <row r="10903" spans="28:34" x14ac:dyDescent="0.2">
      <c r="AB10903" s="359"/>
      <c r="AC10903" s="359"/>
      <c r="AD10903" s="359"/>
      <c r="AE10903" s="359"/>
      <c r="AF10903" s="359"/>
      <c r="AG10903" s="359"/>
      <c r="AH10903" s="359"/>
    </row>
    <row r="10904" spans="28:34" x14ac:dyDescent="0.2">
      <c r="AB10904" s="359"/>
      <c r="AC10904" s="359"/>
      <c r="AD10904" s="359"/>
      <c r="AE10904" s="359"/>
      <c r="AF10904" s="359"/>
      <c r="AG10904" s="359"/>
      <c r="AH10904" s="359"/>
    </row>
    <row r="10905" spans="28:34" x14ac:dyDescent="0.2">
      <c r="AB10905" s="359"/>
      <c r="AC10905" s="359"/>
      <c r="AD10905" s="359"/>
      <c r="AE10905" s="359"/>
      <c r="AF10905" s="359"/>
      <c r="AG10905" s="359"/>
      <c r="AH10905" s="359"/>
    </row>
    <row r="10906" spans="28:34" x14ac:dyDescent="0.2">
      <c r="AB10906" s="359"/>
      <c r="AC10906" s="359"/>
      <c r="AD10906" s="359"/>
      <c r="AE10906" s="359"/>
      <c r="AF10906" s="359"/>
      <c r="AG10906" s="359"/>
      <c r="AH10906" s="359"/>
    </row>
    <row r="10907" spans="28:34" x14ac:dyDescent="0.2">
      <c r="AB10907" s="359"/>
      <c r="AC10907" s="359"/>
      <c r="AD10907" s="359"/>
      <c r="AE10907" s="359"/>
      <c r="AF10907" s="359"/>
      <c r="AG10907" s="359"/>
      <c r="AH10907" s="359"/>
    </row>
    <row r="10908" spans="28:34" x14ac:dyDescent="0.2">
      <c r="AB10908" s="359"/>
      <c r="AC10908" s="359"/>
      <c r="AD10908" s="359"/>
      <c r="AE10908" s="359"/>
      <c r="AF10908" s="359"/>
      <c r="AG10908" s="359"/>
      <c r="AH10908" s="359"/>
    </row>
    <row r="10909" spans="28:34" x14ac:dyDescent="0.2">
      <c r="AB10909" s="359"/>
      <c r="AC10909" s="359"/>
      <c r="AD10909" s="359"/>
      <c r="AE10909" s="359"/>
      <c r="AF10909" s="359"/>
      <c r="AG10909" s="359"/>
      <c r="AH10909" s="359"/>
    </row>
    <row r="10910" spans="28:34" x14ac:dyDescent="0.2">
      <c r="AB10910" s="359"/>
      <c r="AC10910" s="359"/>
      <c r="AD10910" s="359"/>
      <c r="AE10910" s="359"/>
      <c r="AF10910" s="359"/>
      <c r="AG10910" s="359"/>
      <c r="AH10910" s="359"/>
    </row>
    <row r="10911" spans="28:34" x14ac:dyDescent="0.2">
      <c r="AB10911" s="359"/>
      <c r="AC10911" s="359"/>
      <c r="AD10911" s="359"/>
      <c r="AE10911" s="359"/>
      <c r="AF10911" s="359"/>
      <c r="AG10911" s="359"/>
      <c r="AH10911" s="359"/>
    </row>
    <row r="10912" spans="28:34" x14ac:dyDescent="0.2">
      <c r="AB10912" s="359"/>
      <c r="AC10912" s="359"/>
      <c r="AD10912" s="359"/>
      <c r="AE10912" s="359"/>
      <c r="AF10912" s="359"/>
      <c r="AG10912" s="359"/>
      <c r="AH10912" s="359"/>
    </row>
    <row r="10913" spans="28:34" x14ac:dyDescent="0.2">
      <c r="AB10913" s="359"/>
      <c r="AC10913" s="359"/>
      <c r="AD10913" s="359"/>
      <c r="AE10913" s="359"/>
      <c r="AF10913" s="359"/>
      <c r="AG10913" s="359"/>
      <c r="AH10913" s="359"/>
    </row>
    <row r="10914" spans="28:34" x14ac:dyDescent="0.2">
      <c r="AB10914" s="359"/>
      <c r="AC10914" s="359"/>
      <c r="AD10914" s="359"/>
      <c r="AE10914" s="359"/>
      <c r="AF10914" s="359"/>
      <c r="AG10914" s="359"/>
      <c r="AH10914" s="359"/>
    </row>
    <row r="10915" spans="28:34" x14ac:dyDescent="0.2">
      <c r="AB10915" s="359"/>
      <c r="AC10915" s="359"/>
      <c r="AD10915" s="359"/>
      <c r="AE10915" s="359"/>
      <c r="AF10915" s="359"/>
      <c r="AG10915" s="359"/>
      <c r="AH10915" s="359"/>
    </row>
    <row r="10916" spans="28:34" x14ac:dyDescent="0.2">
      <c r="AB10916" s="359"/>
      <c r="AC10916" s="359"/>
      <c r="AD10916" s="359"/>
      <c r="AE10916" s="359"/>
      <c r="AF10916" s="359"/>
      <c r="AG10916" s="359"/>
      <c r="AH10916" s="359"/>
    </row>
    <row r="10917" spans="28:34" x14ac:dyDescent="0.2">
      <c r="AB10917" s="359"/>
      <c r="AC10917" s="359"/>
      <c r="AD10917" s="359"/>
      <c r="AE10917" s="359"/>
      <c r="AF10917" s="359"/>
      <c r="AG10917" s="359"/>
      <c r="AH10917" s="359"/>
    </row>
    <row r="10918" spans="28:34" x14ac:dyDescent="0.2">
      <c r="AB10918" s="359"/>
      <c r="AC10918" s="359"/>
      <c r="AD10918" s="359"/>
      <c r="AE10918" s="359"/>
      <c r="AF10918" s="359"/>
      <c r="AG10918" s="359"/>
      <c r="AH10918" s="359"/>
    </row>
    <row r="10919" spans="28:34" x14ac:dyDescent="0.2">
      <c r="AB10919" s="359"/>
      <c r="AC10919" s="359"/>
      <c r="AD10919" s="359"/>
      <c r="AE10919" s="359"/>
      <c r="AF10919" s="359"/>
      <c r="AG10919" s="359"/>
      <c r="AH10919" s="359"/>
    </row>
    <row r="10920" spans="28:34" x14ac:dyDescent="0.2">
      <c r="AB10920" s="359"/>
      <c r="AC10920" s="359"/>
      <c r="AD10920" s="359"/>
      <c r="AE10920" s="359"/>
      <c r="AF10920" s="359"/>
      <c r="AG10920" s="359"/>
      <c r="AH10920" s="359"/>
    </row>
    <row r="10921" spans="28:34" x14ac:dyDescent="0.2">
      <c r="AB10921" s="359"/>
      <c r="AC10921" s="359"/>
      <c r="AD10921" s="359"/>
      <c r="AE10921" s="359"/>
      <c r="AF10921" s="359"/>
      <c r="AG10921" s="359"/>
      <c r="AH10921" s="359"/>
    </row>
    <row r="10922" spans="28:34" x14ac:dyDescent="0.2">
      <c r="AB10922" s="359"/>
      <c r="AC10922" s="359"/>
      <c r="AD10922" s="359"/>
      <c r="AE10922" s="359"/>
      <c r="AF10922" s="359"/>
      <c r="AG10922" s="359"/>
      <c r="AH10922" s="359"/>
    </row>
    <row r="10923" spans="28:34" x14ac:dyDescent="0.2">
      <c r="AB10923" s="359"/>
      <c r="AC10923" s="359"/>
      <c r="AD10923" s="359"/>
      <c r="AE10923" s="359"/>
      <c r="AF10923" s="359"/>
      <c r="AG10923" s="359"/>
      <c r="AH10923" s="359"/>
    </row>
    <row r="10924" spans="28:34" x14ac:dyDescent="0.2">
      <c r="AB10924" s="359"/>
      <c r="AC10924" s="359"/>
      <c r="AD10924" s="359"/>
      <c r="AE10924" s="359"/>
      <c r="AF10924" s="359"/>
      <c r="AG10924" s="359"/>
      <c r="AH10924" s="359"/>
    </row>
    <row r="10925" spans="28:34" x14ac:dyDescent="0.2">
      <c r="AB10925" s="359"/>
      <c r="AC10925" s="359"/>
      <c r="AD10925" s="359"/>
      <c r="AE10925" s="359"/>
      <c r="AF10925" s="359"/>
      <c r="AG10925" s="359"/>
      <c r="AH10925" s="359"/>
    </row>
    <row r="10926" spans="28:34" x14ac:dyDescent="0.2">
      <c r="AB10926" s="359"/>
      <c r="AC10926" s="359"/>
      <c r="AD10926" s="359"/>
      <c r="AE10926" s="359"/>
      <c r="AF10926" s="359"/>
      <c r="AG10926" s="359"/>
      <c r="AH10926" s="359"/>
    </row>
    <row r="10927" spans="28:34" x14ac:dyDescent="0.2">
      <c r="AB10927" s="359"/>
      <c r="AC10927" s="359"/>
      <c r="AD10927" s="359"/>
      <c r="AE10927" s="359"/>
      <c r="AF10927" s="359"/>
      <c r="AG10927" s="359"/>
      <c r="AH10927" s="359"/>
    </row>
    <row r="10928" spans="28:34" x14ac:dyDescent="0.2">
      <c r="AB10928" s="359"/>
      <c r="AC10928" s="359"/>
      <c r="AD10928" s="359"/>
      <c r="AE10928" s="359"/>
      <c r="AF10928" s="359"/>
      <c r="AG10928" s="359"/>
      <c r="AH10928" s="359"/>
    </row>
    <row r="10929" spans="28:34" x14ac:dyDescent="0.2">
      <c r="AB10929" s="359"/>
      <c r="AC10929" s="359"/>
      <c r="AD10929" s="359"/>
      <c r="AE10929" s="359"/>
      <c r="AF10929" s="359"/>
      <c r="AG10929" s="359"/>
      <c r="AH10929" s="359"/>
    </row>
    <row r="10930" spans="28:34" x14ac:dyDescent="0.2">
      <c r="AB10930" s="359"/>
      <c r="AC10930" s="359"/>
      <c r="AD10930" s="359"/>
      <c r="AE10930" s="359"/>
      <c r="AF10930" s="359"/>
      <c r="AG10930" s="359"/>
      <c r="AH10930" s="359"/>
    </row>
    <row r="10931" spans="28:34" x14ac:dyDescent="0.2">
      <c r="AB10931" s="359"/>
      <c r="AC10931" s="359"/>
      <c r="AD10931" s="359"/>
      <c r="AE10931" s="359"/>
      <c r="AF10931" s="359"/>
      <c r="AG10931" s="359"/>
      <c r="AH10931" s="359"/>
    </row>
    <row r="10932" spans="28:34" x14ac:dyDescent="0.2">
      <c r="AB10932" s="359"/>
      <c r="AC10932" s="359"/>
      <c r="AD10932" s="359"/>
      <c r="AE10932" s="359"/>
      <c r="AF10932" s="359"/>
      <c r="AG10932" s="359"/>
      <c r="AH10932" s="359"/>
    </row>
    <row r="10933" spans="28:34" x14ac:dyDescent="0.2">
      <c r="AB10933" s="359"/>
      <c r="AC10933" s="359"/>
      <c r="AD10933" s="359"/>
      <c r="AE10933" s="359"/>
      <c r="AF10933" s="359"/>
      <c r="AG10933" s="359"/>
      <c r="AH10933" s="359"/>
    </row>
    <row r="10934" spans="28:34" x14ac:dyDescent="0.2">
      <c r="AB10934" s="359"/>
      <c r="AC10934" s="359"/>
      <c r="AD10934" s="359"/>
      <c r="AE10934" s="359"/>
      <c r="AF10934" s="359"/>
      <c r="AG10934" s="359"/>
      <c r="AH10934" s="359"/>
    </row>
    <row r="10935" spans="28:34" x14ac:dyDescent="0.2">
      <c r="AB10935" s="359"/>
      <c r="AC10935" s="359"/>
      <c r="AD10935" s="359"/>
      <c r="AE10935" s="359"/>
      <c r="AF10935" s="359"/>
      <c r="AG10935" s="359"/>
      <c r="AH10935" s="359"/>
    </row>
    <row r="10936" spans="28:34" x14ac:dyDescent="0.2">
      <c r="AB10936" s="359"/>
      <c r="AC10936" s="359"/>
      <c r="AD10936" s="359"/>
      <c r="AE10936" s="359"/>
      <c r="AF10936" s="359"/>
      <c r="AG10936" s="359"/>
      <c r="AH10936" s="359"/>
    </row>
    <row r="10937" spans="28:34" x14ac:dyDescent="0.2">
      <c r="AB10937" s="359"/>
      <c r="AC10937" s="359"/>
      <c r="AD10937" s="359"/>
      <c r="AE10937" s="359"/>
      <c r="AF10937" s="359"/>
      <c r="AG10937" s="359"/>
      <c r="AH10937" s="359"/>
    </row>
    <row r="10938" spans="28:34" x14ac:dyDescent="0.2">
      <c r="AB10938" s="359"/>
      <c r="AC10938" s="359"/>
      <c r="AD10938" s="359"/>
      <c r="AE10938" s="359"/>
      <c r="AF10938" s="359"/>
      <c r="AG10938" s="359"/>
      <c r="AH10938" s="359"/>
    </row>
    <row r="10939" spans="28:34" x14ac:dyDescent="0.2">
      <c r="AB10939" s="359"/>
      <c r="AC10939" s="359"/>
      <c r="AD10939" s="359"/>
      <c r="AE10939" s="359"/>
      <c r="AF10939" s="359"/>
      <c r="AG10939" s="359"/>
      <c r="AH10939" s="359"/>
    </row>
    <row r="10940" spans="28:34" x14ac:dyDescent="0.2">
      <c r="AB10940" s="359"/>
      <c r="AC10940" s="359"/>
      <c r="AD10940" s="359"/>
      <c r="AE10940" s="359"/>
      <c r="AF10940" s="359"/>
      <c r="AG10940" s="359"/>
      <c r="AH10940" s="359"/>
    </row>
    <row r="10941" spans="28:34" x14ac:dyDescent="0.2">
      <c r="AB10941" s="359"/>
      <c r="AC10941" s="359"/>
      <c r="AD10941" s="359"/>
      <c r="AE10941" s="359"/>
      <c r="AF10941" s="359"/>
      <c r="AG10941" s="359"/>
      <c r="AH10941" s="359"/>
    </row>
    <row r="10942" spans="28:34" x14ac:dyDescent="0.2">
      <c r="AB10942" s="359"/>
      <c r="AC10942" s="359"/>
      <c r="AD10942" s="359"/>
      <c r="AE10942" s="359"/>
      <c r="AF10942" s="359"/>
      <c r="AG10942" s="359"/>
      <c r="AH10942" s="359"/>
    </row>
    <row r="10943" spans="28:34" x14ac:dyDescent="0.2">
      <c r="AB10943" s="359"/>
      <c r="AC10943" s="359"/>
      <c r="AD10943" s="359"/>
      <c r="AE10943" s="359"/>
      <c r="AF10943" s="359"/>
      <c r="AG10943" s="359"/>
      <c r="AH10943" s="359"/>
    </row>
    <row r="10944" spans="28:34" x14ac:dyDescent="0.2">
      <c r="AB10944" s="359"/>
      <c r="AC10944" s="359"/>
      <c r="AD10944" s="359"/>
      <c r="AE10944" s="359"/>
      <c r="AF10944" s="359"/>
      <c r="AG10944" s="359"/>
      <c r="AH10944" s="359"/>
    </row>
    <row r="10945" spans="28:34" x14ac:dyDescent="0.2">
      <c r="AB10945" s="359"/>
      <c r="AC10945" s="359"/>
      <c r="AD10945" s="359"/>
      <c r="AE10945" s="359"/>
      <c r="AF10945" s="359"/>
      <c r="AG10945" s="359"/>
      <c r="AH10945" s="359"/>
    </row>
    <row r="10946" spans="28:34" x14ac:dyDescent="0.2">
      <c r="AB10946" s="359"/>
      <c r="AC10946" s="359"/>
      <c r="AD10946" s="359"/>
      <c r="AE10946" s="359"/>
      <c r="AF10946" s="359"/>
      <c r="AG10946" s="359"/>
      <c r="AH10946" s="359"/>
    </row>
    <row r="10947" spans="28:34" x14ac:dyDescent="0.2">
      <c r="AB10947" s="359"/>
      <c r="AC10947" s="359"/>
      <c r="AD10947" s="359"/>
      <c r="AE10947" s="359"/>
      <c r="AF10947" s="359"/>
      <c r="AG10947" s="359"/>
      <c r="AH10947" s="359"/>
    </row>
    <row r="10948" spans="28:34" x14ac:dyDescent="0.2">
      <c r="AB10948" s="359"/>
      <c r="AC10948" s="359"/>
      <c r="AD10948" s="359"/>
      <c r="AE10948" s="359"/>
      <c r="AF10948" s="359"/>
      <c r="AG10948" s="359"/>
      <c r="AH10948" s="359"/>
    </row>
    <row r="10949" spans="28:34" x14ac:dyDescent="0.2">
      <c r="AB10949" s="359"/>
      <c r="AC10949" s="359"/>
      <c r="AD10949" s="359"/>
      <c r="AE10949" s="359"/>
      <c r="AF10949" s="359"/>
      <c r="AG10949" s="359"/>
      <c r="AH10949" s="359"/>
    </row>
    <row r="10950" spans="28:34" x14ac:dyDescent="0.2">
      <c r="AB10950" s="359"/>
      <c r="AC10950" s="359"/>
      <c r="AD10950" s="359"/>
      <c r="AE10950" s="359"/>
      <c r="AF10950" s="359"/>
      <c r="AG10950" s="359"/>
      <c r="AH10950" s="359"/>
    </row>
    <row r="10951" spans="28:34" x14ac:dyDescent="0.2">
      <c r="AB10951" s="359"/>
      <c r="AC10951" s="359"/>
      <c r="AD10951" s="359"/>
      <c r="AE10951" s="359"/>
      <c r="AF10951" s="359"/>
      <c r="AG10951" s="359"/>
      <c r="AH10951" s="359"/>
    </row>
    <row r="10952" spans="28:34" x14ac:dyDescent="0.2">
      <c r="AB10952" s="359"/>
      <c r="AC10952" s="359"/>
      <c r="AD10952" s="359"/>
      <c r="AE10952" s="359"/>
      <c r="AF10952" s="359"/>
      <c r="AG10952" s="359"/>
      <c r="AH10952" s="359"/>
    </row>
    <row r="10953" spans="28:34" x14ac:dyDescent="0.2">
      <c r="AB10953" s="359"/>
      <c r="AC10953" s="359"/>
      <c r="AD10953" s="359"/>
      <c r="AE10953" s="359"/>
      <c r="AF10953" s="359"/>
      <c r="AG10953" s="359"/>
      <c r="AH10953" s="359"/>
    </row>
    <row r="10954" spans="28:34" x14ac:dyDescent="0.2">
      <c r="AB10954" s="359"/>
      <c r="AC10954" s="359"/>
      <c r="AD10954" s="359"/>
      <c r="AE10954" s="359"/>
      <c r="AF10954" s="359"/>
      <c r="AG10954" s="359"/>
      <c r="AH10954" s="359"/>
    </row>
    <row r="10955" spans="28:34" x14ac:dyDescent="0.2">
      <c r="AB10955" s="359"/>
      <c r="AC10955" s="359"/>
      <c r="AD10955" s="359"/>
      <c r="AE10955" s="359"/>
      <c r="AF10955" s="359"/>
      <c r="AG10955" s="359"/>
      <c r="AH10955" s="359"/>
    </row>
    <row r="10956" spans="28:34" x14ac:dyDescent="0.2">
      <c r="AB10956" s="359"/>
      <c r="AC10956" s="359"/>
      <c r="AD10956" s="359"/>
      <c r="AE10956" s="359"/>
      <c r="AF10956" s="359"/>
      <c r="AG10956" s="359"/>
      <c r="AH10956" s="359"/>
    </row>
    <row r="10957" spans="28:34" x14ac:dyDescent="0.2">
      <c r="AB10957" s="359"/>
      <c r="AC10957" s="359"/>
      <c r="AD10957" s="359"/>
      <c r="AE10957" s="359"/>
      <c r="AF10957" s="359"/>
      <c r="AG10957" s="359"/>
      <c r="AH10957" s="359"/>
    </row>
    <row r="10958" spans="28:34" x14ac:dyDescent="0.2">
      <c r="AB10958" s="359"/>
      <c r="AC10958" s="359"/>
      <c r="AD10958" s="359"/>
      <c r="AE10958" s="359"/>
      <c r="AF10958" s="359"/>
      <c r="AG10958" s="359"/>
      <c r="AH10958" s="359"/>
    </row>
    <row r="10959" spans="28:34" x14ac:dyDescent="0.2">
      <c r="AB10959" s="359"/>
      <c r="AC10959" s="359"/>
      <c r="AD10959" s="359"/>
      <c r="AE10959" s="359"/>
      <c r="AF10959" s="359"/>
      <c r="AG10959" s="359"/>
      <c r="AH10959" s="359"/>
    </row>
    <row r="10960" spans="28:34" x14ac:dyDescent="0.2">
      <c r="AB10960" s="359"/>
      <c r="AC10960" s="359"/>
      <c r="AD10960" s="359"/>
      <c r="AE10960" s="359"/>
      <c r="AF10960" s="359"/>
      <c r="AG10960" s="359"/>
      <c r="AH10960" s="359"/>
    </row>
    <row r="10961" spans="28:34" x14ac:dyDescent="0.2">
      <c r="AB10961" s="359"/>
      <c r="AC10961" s="359"/>
      <c r="AD10961" s="359"/>
      <c r="AE10961" s="359"/>
      <c r="AF10961" s="359"/>
      <c r="AG10961" s="359"/>
      <c r="AH10961" s="359"/>
    </row>
    <row r="10962" spans="28:34" x14ac:dyDescent="0.2">
      <c r="AB10962" s="359"/>
      <c r="AC10962" s="359"/>
      <c r="AD10962" s="359"/>
      <c r="AE10962" s="359"/>
      <c r="AF10962" s="359"/>
      <c r="AG10962" s="359"/>
      <c r="AH10962" s="359"/>
    </row>
    <row r="10963" spans="28:34" x14ac:dyDescent="0.2">
      <c r="AB10963" s="359"/>
      <c r="AC10963" s="359"/>
      <c r="AD10963" s="359"/>
      <c r="AE10963" s="359"/>
      <c r="AF10963" s="359"/>
      <c r="AG10963" s="359"/>
      <c r="AH10963" s="359"/>
    </row>
    <row r="10964" spans="28:34" x14ac:dyDescent="0.2">
      <c r="AB10964" s="359"/>
      <c r="AC10964" s="359"/>
      <c r="AD10964" s="359"/>
      <c r="AE10964" s="359"/>
      <c r="AF10964" s="359"/>
      <c r="AG10964" s="359"/>
      <c r="AH10964" s="359"/>
    </row>
    <row r="10965" spans="28:34" x14ac:dyDescent="0.2">
      <c r="AB10965" s="359"/>
      <c r="AC10965" s="359"/>
      <c r="AD10965" s="359"/>
      <c r="AE10965" s="359"/>
      <c r="AF10965" s="359"/>
      <c r="AG10965" s="359"/>
      <c r="AH10965" s="359"/>
    </row>
    <row r="10966" spans="28:34" x14ac:dyDescent="0.2">
      <c r="AB10966" s="359"/>
      <c r="AC10966" s="359"/>
      <c r="AD10966" s="359"/>
      <c r="AE10966" s="359"/>
      <c r="AF10966" s="359"/>
      <c r="AG10966" s="359"/>
      <c r="AH10966" s="359"/>
    </row>
    <row r="10967" spans="28:34" x14ac:dyDescent="0.2">
      <c r="AB10967" s="359"/>
      <c r="AC10967" s="359"/>
      <c r="AD10967" s="359"/>
      <c r="AE10967" s="359"/>
      <c r="AF10967" s="359"/>
      <c r="AG10967" s="359"/>
      <c r="AH10967" s="359"/>
    </row>
    <row r="10968" spans="28:34" x14ac:dyDescent="0.2">
      <c r="AB10968" s="359"/>
      <c r="AC10968" s="359"/>
      <c r="AD10968" s="359"/>
      <c r="AE10968" s="359"/>
      <c r="AF10968" s="359"/>
      <c r="AG10968" s="359"/>
      <c r="AH10968" s="359"/>
    </row>
    <row r="10969" spans="28:34" x14ac:dyDescent="0.2">
      <c r="AB10969" s="359"/>
      <c r="AC10969" s="359"/>
      <c r="AD10969" s="359"/>
      <c r="AE10969" s="359"/>
      <c r="AF10969" s="359"/>
      <c r="AG10969" s="359"/>
      <c r="AH10969" s="359"/>
    </row>
    <row r="10970" spans="28:34" x14ac:dyDescent="0.2">
      <c r="AB10970" s="359"/>
      <c r="AC10970" s="359"/>
      <c r="AD10970" s="359"/>
      <c r="AE10970" s="359"/>
      <c r="AF10970" s="359"/>
      <c r="AG10970" s="359"/>
      <c r="AH10970" s="359"/>
    </row>
    <row r="10971" spans="28:34" x14ac:dyDescent="0.2">
      <c r="AB10971" s="359"/>
      <c r="AC10971" s="359"/>
      <c r="AD10971" s="359"/>
      <c r="AE10971" s="359"/>
      <c r="AF10971" s="359"/>
      <c r="AG10971" s="359"/>
      <c r="AH10971" s="359"/>
    </row>
    <row r="10972" spans="28:34" x14ac:dyDescent="0.2">
      <c r="AB10972" s="359"/>
      <c r="AC10972" s="359"/>
      <c r="AD10972" s="359"/>
      <c r="AE10972" s="359"/>
      <c r="AF10972" s="359"/>
      <c r="AG10972" s="359"/>
      <c r="AH10972" s="359"/>
    </row>
    <row r="10973" spans="28:34" x14ac:dyDescent="0.2">
      <c r="AB10973" s="359"/>
      <c r="AC10973" s="359"/>
      <c r="AD10973" s="359"/>
      <c r="AE10973" s="359"/>
      <c r="AF10973" s="359"/>
      <c r="AG10973" s="359"/>
      <c r="AH10973" s="359"/>
    </row>
    <row r="10974" spans="28:34" x14ac:dyDescent="0.2">
      <c r="AB10974" s="359"/>
      <c r="AC10974" s="359"/>
      <c r="AD10974" s="359"/>
      <c r="AE10974" s="359"/>
      <c r="AF10974" s="359"/>
      <c r="AG10974" s="359"/>
      <c r="AH10974" s="359"/>
    </row>
    <row r="10975" spans="28:34" x14ac:dyDescent="0.2">
      <c r="AB10975" s="359"/>
      <c r="AC10975" s="359"/>
      <c r="AD10975" s="359"/>
      <c r="AE10975" s="359"/>
      <c r="AF10975" s="359"/>
      <c r="AG10975" s="359"/>
      <c r="AH10975" s="359"/>
    </row>
    <row r="10976" spans="28:34" x14ac:dyDescent="0.2">
      <c r="AB10976" s="359"/>
      <c r="AC10976" s="359"/>
      <c r="AD10976" s="359"/>
      <c r="AE10976" s="359"/>
      <c r="AF10976" s="359"/>
      <c r="AG10976" s="359"/>
      <c r="AH10976" s="359"/>
    </row>
    <row r="10977" spans="28:34" x14ac:dyDescent="0.2">
      <c r="AB10977" s="359"/>
      <c r="AC10977" s="359"/>
      <c r="AD10977" s="359"/>
      <c r="AE10977" s="359"/>
      <c r="AF10977" s="359"/>
      <c r="AG10977" s="359"/>
      <c r="AH10977" s="359"/>
    </row>
    <row r="10978" spans="28:34" x14ac:dyDescent="0.2">
      <c r="AB10978" s="359"/>
      <c r="AC10978" s="359"/>
      <c r="AD10978" s="359"/>
      <c r="AE10978" s="359"/>
      <c r="AF10978" s="359"/>
      <c r="AG10978" s="359"/>
      <c r="AH10978" s="359"/>
    </row>
    <row r="10979" spans="28:34" x14ac:dyDescent="0.2">
      <c r="AB10979" s="359"/>
      <c r="AC10979" s="359"/>
      <c r="AD10979" s="359"/>
      <c r="AE10979" s="359"/>
      <c r="AF10979" s="359"/>
      <c r="AG10979" s="359"/>
      <c r="AH10979" s="359"/>
    </row>
    <row r="10980" spans="28:34" x14ac:dyDescent="0.2">
      <c r="AB10980" s="359"/>
      <c r="AC10980" s="359"/>
      <c r="AD10980" s="359"/>
      <c r="AE10980" s="359"/>
      <c r="AF10980" s="359"/>
      <c r="AG10980" s="359"/>
      <c r="AH10980" s="359"/>
    </row>
    <row r="10981" spans="28:34" x14ac:dyDescent="0.2">
      <c r="AB10981" s="359"/>
      <c r="AC10981" s="359"/>
      <c r="AD10981" s="359"/>
      <c r="AE10981" s="359"/>
      <c r="AF10981" s="359"/>
      <c r="AG10981" s="359"/>
      <c r="AH10981" s="359"/>
    </row>
    <row r="10982" spans="28:34" x14ac:dyDescent="0.2">
      <c r="AB10982" s="359"/>
      <c r="AC10982" s="359"/>
      <c r="AD10982" s="359"/>
      <c r="AE10982" s="359"/>
      <c r="AF10982" s="359"/>
      <c r="AG10982" s="359"/>
      <c r="AH10982" s="359"/>
    </row>
    <row r="10983" spans="28:34" x14ac:dyDescent="0.2">
      <c r="AB10983" s="359"/>
      <c r="AC10983" s="359"/>
      <c r="AD10983" s="359"/>
      <c r="AE10983" s="359"/>
      <c r="AF10983" s="359"/>
      <c r="AG10983" s="359"/>
      <c r="AH10983" s="359"/>
    </row>
    <row r="10984" spans="28:34" x14ac:dyDescent="0.2">
      <c r="AB10984" s="359"/>
      <c r="AC10984" s="359"/>
      <c r="AD10984" s="359"/>
      <c r="AE10984" s="359"/>
      <c r="AF10984" s="359"/>
      <c r="AG10984" s="359"/>
      <c r="AH10984" s="359"/>
    </row>
    <row r="10985" spans="28:34" x14ac:dyDescent="0.2">
      <c r="AB10985" s="359"/>
      <c r="AC10985" s="359"/>
      <c r="AD10985" s="359"/>
      <c r="AE10985" s="359"/>
      <c r="AF10985" s="359"/>
      <c r="AG10985" s="359"/>
      <c r="AH10985" s="359"/>
    </row>
    <row r="10986" spans="28:34" x14ac:dyDescent="0.2">
      <c r="AB10986" s="359"/>
      <c r="AC10986" s="359"/>
      <c r="AD10986" s="359"/>
      <c r="AE10986" s="359"/>
      <c r="AF10986" s="359"/>
      <c r="AG10986" s="359"/>
      <c r="AH10986" s="359"/>
    </row>
    <row r="10987" spans="28:34" x14ac:dyDescent="0.2">
      <c r="AB10987" s="359"/>
      <c r="AC10987" s="359"/>
      <c r="AD10987" s="359"/>
      <c r="AE10987" s="359"/>
      <c r="AF10987" s="359"/>
      <c r="AG10987" s="359"/>
      <c r="AH10987" s="359"/>
    </row>
    <row r="10988" spans="28:34" x14ac:dyDescent="0.2">
      <c r="AB10988" s="359"/>
      <c r="AC10988" s="359"/>
      <c r="AD10988" s="359"/>
      <c r="AE10988" s="359"/>
      <c r="AF10988" s="359"/>
      <c r="AG10988" s="359"/>
      <c r="AH10988" s="359"/>
    </row>
    <row r="10989" spans="28:34" x14ac:dyDescent="0.2">
      <c r="AB10989" s="359"/>
      <c r="AC10989" s="359"/>
      <c r="AD10989" s="359"/>
      <c r="AE10989" s="359"/>
      <c r="AF10989" s="359"/>
      <c r="AG10989" s="359"/>
      <c r="AH10989" s="359"/>
    </row>
    <row r="10990" spans="28:34" x14ac:dyDescent="0.2">
      <c r="AB10990" s="359"/>
      <c r="AC10990" s="359"/>
      <c r="AD10990" s="359"/>
      <c r="AE10990" s="359"/>
      <c r="AF10990" s="359"/>
      <c r="AG10990" s="359"/>
      <c r="AH10990" s="359"/>
    </row>
    <row r="10991" spans="28:34" x14ac:dyDescent="0.2">
      <c r="AB10991" s="359"/>
      <c r="AC10991" s="359"/>
      <c r="AD10991" s="359"/>
      <c r="AE10991" s="359"/>
      <c r="AF10991" s="359"/>
      <c r="AG10991" s="359"/>
      <c r="AH10991" s="359"/>
    </row>
    <row r="10992" spans="28:34" x14ac:dyDescent="0.2">
      <c r="AB10992" s="359"/>
      <c r="AC10992" s="359"/>
      <c r="AD10992" s="359"/>
      <c r="AE10992" s="359"/>
      <c r="AF10992" s="359"/>
      <c r="AG10992" s="359"/>
      <c r="AH10992" s="359"/>
    </row>
    <row r="10993" spans="28:34" x14ac:dyDescent="0.2">
      <c r="AB10993" s="359"/>
      <c r="AC10993" s="359"/>
      <c r="AD10993" s="359"/>
      <c r="AE10993" s="359"/>
      <c r="AF10993" s="359"/>
      <c r="AG10993" s="359"/>
      <c r="AH10993" s="359"/>
    </row>
    <row r="10994" spans="28:34" x14ac:dyDescent="0.2">
      <c r="AB10994" s="359"/>
      <c r="AC10994" s="359"/>
      <c r="AD10994" s="359"/>
      <c r="AE10994" s="359"/>
      <c r="AF10994" s="359"/>
      <c r="AG10994" s="359"/>
      <c r="AH10994" s="359"/>
    </row>
    <row r="10995" spans="28:34" x14ac:dyDescent="0.2">
      <c r="AB10995" s="359"/>
      <c r="AC10995" s="359"/>
      <c r="AD10995" s="359"/>
      <c r="AE10995" s="359"/>
      <c r="AF10995" s="359"/>
      <c r="AG10995" s="359"/>
      <c r="AH10995" s="359"/>
    </row>
    <row r="10996" spans="28:34" x14ac:dyDescent="0.2">
      <c r="AB10996" s="359"/>
      <c r="AC10996" s="359"/>
      <c r="AD10996" s="359"/>
      <c r="AE10996" s="359"/>
      <c r="AF10996" s="359"/>
      <c r="AG10996" s="359"/>
      <c r="AH10996" s="359"/>
    </row>
    <row r="10997" spans="28:34" x14ac:dyDescent="0.2">
      <c r="AB10997" s="359"/>
      <c r="AC10997" s="359"/>
      <c r="AD10997" s="359"/>
      <c r="AE10997" s="359"/>
      <c r="AF10997" s="359"/>
      <c r="AG10997" s="359"/>
      <c r="AH10997" s="359"/>
    </row>
    <row r="10998" spans="28:34" x14ac:dyDescent="0.2">
      <c r="AB10998" s="359"/>
      <c r="AC10998" s="359"/>
      <c r="AD10998" s="359"/>
      <c r="AE10998" s="359"/>
      <c r="AF10998" s="359"/>
      <c r="AG10998" s="359"/>
      <c r="AH10998" s="359"/>
    </row>
    <row r="10999" spans="28:34" x14ac:dyDescent="0.2">
      <c r="AB10999" s="359"/>
      <c r="AC10999" s="359"/>
      <c r="AD10999" s="359"/>
      <c r="AE10999" s="359"/>
      <c r="AF10999" s="359"/>
      <c r="AG10999" s="359"/>
      <c r="AH10999" s="359"/>
    </row>
    <row r="11000" spans="28:34" x14ac:dyDescent="0.2">
      <c r="AB11000" s="359"/>
      <c r="AC11000" s="359"/>
      <c r="AD11000" s="359"/>
      <c r="AE11000" s="359"/>
      <c r="AF11000" s="359"/>
      <c r="AG11000" s="359"/>
      <c r="AH11000" s="359"/>
    </row>
    <row r="11001" spans="28:34" x14ac:dyDescent="0.2">
      <c r="AB11001" s="359"/>
      <c r="AC11001" s="359"/>
      <c r="AD11001" s="359"/>
      <c r="AE11001" s="359"/>
      <c r="AF11001" s="359"/>
      <c r="AG11001" s="359"/>
      <c r="AH11001" s="359"/>
    </row>
    <row r="11002" spans="28:34" x14ac:dyDescent="0.2">
      <c r="AB11002" s="359"/>
      <c r="AC11002" s="359"/>
      <c r="AD11002" s="359"/>
      <c r="AE11002" s="359"/>
      <c r="AF11002" s="359"/>
      <c r="AG11002" s="359"/>
      <c r="AH11002" s="359"/>
    </row>
    <row r="11003" spans="28:34" x14ac:dyDescent="0.2">
      <c r="AB11003" s="359"/>
      <c r="AC11003" s="359"/>
      <c r="AD11003" s="359"/>
      <c r="AE11003" s="359"/>
      <c r="AF11003" s="359"/>
      <c r="AG11003" s="359"/>
      <c r="AH11003" s="359"/>
    </row>
    <row r="11004" spans="28:34" x14ac:dyDescent="0.2">
      <c r="AB11004" s="359"/>
      <c r="AC11004" s="359"/>
      <c r="AD11004" s="359"/>
      <c r="AE11004" s="359"/>
      <c r="AF11004" s="359"/>
      <c r="AG11004" s="359"/>
      <c r="AH11004" s="359"/>
    </row>
    <row r="11005" spans="28:34" x14ac:dyDescent="0.2">
      <c r="AB11005" s="359"/>
      <c r="AC11005" s="359"/>
      <c r="AD11005" s="359"/>
      <c r="AE11005" s="359"/>
      <c r="AF11005" s="359"/>
      <c r="AG11005" s="359"/>
      <c r="AH11005" s="359"/>
    </row>
    <row r="11006" spans="28:34" x14ac:dyDescent="0.2">
      <c r="AB11006" s="359"/>
      <c r="AC11006" s="359"/>
      <c r="AD11006" s="359"/>
      <c r="AE11006" s="359"/>
      <c r="AF11006" s="359"/>
      <c r="AG11006" s="359"/>
      <c r="AH11006" s="359"/>
    </row>
    <row r="11007" spans="28:34" x14ac:dyDescent="0.2">
      <c r="AB11007" s="359"/>
      <c r="AC11007" s="359"/>
      <c r="AD11007" s="359"/>
      <c r="AE11007" s="359"/>
      <c r="AF11007" s="359"/>
      <c r="AG11007" s="359"/>
      <c r="AH11007" s="359"/>
    </row>
    <row r="11008" spans="28:34" x14ac:dyDescent="0.2">
      <c r="AB11008" s="359"/>
      <c r="AC11008" s="359"/>
      <c r="AD11008" s="359"/>
      <c r="AE11008" s="359"/>
      <c r="AF11008" s="359"/>
      <c r="AG11008" s="359"/>
      <c r="AH11008" s="359"/>
    </row>
    <row r="11009" spans="28:34" x14ac:dyDescent="0.2">
      <c r="AB11009" s="359"/>
      <c r="AC11009" s="359"/>
      <c r="AD11009" s="359"/>
      <c r="AE11009" s="359"/>
      <c r="AF11009" s="359"/>
      <c r="AG11009" s="359"/>
      <c r="AH11009" s="359"/>
    </row>
    <row r="11010" spans="28:34" x14ac:dyDescent="0.2">
      <c r="AB11010" s="359"/>
      <c r="AC11010" s="359"/>
      <c r="AD11010" s="359"/>
      <c r="AE11010" s="359"/>
      <c r="AF11010" s="359"/>
      <c r="AG11010" s="359"/>
      <c r="AH11010" s="359"/>
    </row>
    <row r="11011" spans="28:34" x14ac:dyDescent="0.2">
      <c r="AB11011" s="359"/>
      <c r="AC11011" s="359"/>
      <c r="AD11011" s="359"/>
      <c r="AE11011" s="359"/>
      <c r="AF11011" s="359"/>
      <c r="AG11011" s="359"/>
      <c r="AH11011" s="359"/>
    </row>
    <row r="11012" spans="28:34" x14ac:dyDescent="0.2">
      <c r="AB11012" s="359"/>
      <c r="AC11012" s="359"/>
      <c r="AD11012" s="359"/>
      <c r="AE11012" s="359"/>
      <c r="AF11012" s="359"/>
      <c r="AG11012" s="359"/>
      <c r="AH11012" s="359"/>
    </row>
    <row r="11013" spans="28:34" x14ac:dyDescent="0.2">
      <c r="AB11013" s="359"/>
      <c r="AC11013" s="359"/>
      <c r="AD11013" s="359"/>
      <c r="AE11013" s="359"/>
      <c r="AF11013" s="359"/>
      <c r="AG11013" s="359"/>
      <c r="AH11013" s="359"/>
    </row>
    <row r="11014" spans="28:34" x14ac:dyDescent="0.2">
      <c r="AB11014" s="359"/>
      <c r="AC11014" s="359"/>
      <c r="AD11014" s="359"/>
      <c r="AE11014" s="359"/>
      <c r="AF11014" s="359"/>
      <c r="AG11014" s="359"/>
      <c r="AH11014" s="359"/>
    </row>
    <row r="11015" spans="28:34" x14ac:dyDescent="0.2">
      <c r="AB11015" s="359"/>
      <c r="AC11015" s="359"/>
      <c r="AD11015" s="359"/>
      <c r="AE11015" s="359"/>
      <c r="AF11015" s="359"/>
      <c r="AG11015" s="359"/>
      <c r="AH11015" s="359"/>
    </row>
    <row r="11016" spans="28:34" x14ac:dyDescent="0.2">
      <c r="AB11016" s="359"/>
      <c r="AC11016" s="359"/>
      <c r="AD11016" s="359"/>
      <c r="AE11016" s="359"/>
      <c r="AF11016" s="359"/>
      <c r="AG11016" s="359"/>
      <c r="AH11016" s="359"/>
    </row>
    <row r="11017" spans="28:34" x14ac:dyDescent="0.2">
      <c r="AB11017" s="359"/>
      <c r="AC11017" s="359"/>
      <c r="AD11017" s="359"/>
      <c r="AE11017" s="359"/>
      <c r="AF11017" s="359"/>
      <c r="AG11017" s="359"/>
      <c r="AH11017" s="359"/>
    </row>
    <row r="11018" spans="28:34" x14ac:dyDescent="0.2">
      <c r="AB11018" s="359"/>
      <c r="AC11018" s="359"/>
      <c r="AD11018" s="359"/>
      <c r="AE11018" s="359"/>
      <c r="AF11018" s="359"/>
      <c r="AG11018" s="359"/>
      <c r="AH11018" s="359"/>
    </row>
    <row r="11019" spans="28:34" x14ac:dyDescent="0.2">
      <c r="AB11019" s="359"/>
      <c r="AC11019" s="359"/>
      <c r="AD11019" s="359"/>
      <c r="AE11019" s="359"/>
      <c r="AF11019" s="359"/>
      <c r="AG11019" s="359"/>
      <c r="AH11019" s="359"/>
    </row>
    <row r="11020" spans="28:34" x14ac:dyDescent="0.2">
      <c r="AB11020" s="359"/>
      <c r="AC11020" s="359"/>
      <c r="AD11020" s="359"/>
      <c r="AE11020" s="359"/>
      <c r="AF11020" s="359"/>
      <c r="AG11020" s="359"/>
      <c r="AH11020" s="359"/>
    </row>
    <row r="11021" spans="28:34" x14ac:dyDescent="0.2">
      <c r="AB11021" s="359"/>
      <c r="AC11021" s="359"/>
      <c r="AD11021" s="359"/>
      <c r="AE11021" s="359"/>
      <c r="AF11021" s="359"/>
      <c r="AG11021" s="359"/>
      <c r="AH11021" s="359"/>
    </row>
    <row r="11022" spans="28:34" x14ac:dyDescent="0.2">
      <c r="AB11022" s="359"/>
      <c r="AC11022" s="359"/>
      <c r="AD11022" s="359"/>
      <c r="AE11022" s="359"/>
      <c r="AF11022" s="359"/>
      <c r="AG11022" s="359"/>
      <c r="AH11022" s="359"/>
    </row>
    <row r="11023" spans="28:34" x14ac:dyDescent="0.2">
      <c r="AB11023" s="359"/>
      <c r="AC11023" s="359"/>
      <c r="AD11023" s="359"/>
      <c r="AE11023" s="359"/>
      <c r="AF11023" s="359"/>
      <c r="AG11023" s="359"/>
      <c r="AH11023" s="359"/>
    </row>
    <row r="11024" spans="28:34" x14ac:dyDescent="0.2">
      <c r="AB11024" s="359"/>
      <c r="AC11024" s="359"/>
      <c r="AD11024" s="359"/>
      <c r="AE11024" s="359"/>
      <c r="AF11024" s="359"/>
      <c r="AG11024" s="359"/>
      <c r="AH11024" s="359"/>
    </row>
    <row r="11025" spans="28:34" x14ac:dyDescent="0.2">
      <c r="AB11025" s="359"/>
      <c r="AC11025" s="359"/>
      <c r="AD11025" s="359"/>
      <c r="AE11025" s="359"/>
      <c r="AF11025" s="359"/>
      <c r="AG11025" s="359"/>
      <c r="AH11025" s="359"/>
    </row>
    <row r="11026" spans="28:34" x14ac:dyDescent="0.2">
      <c r="AB11026" s="359"/>
      <c r="AC11026" s="359"/>
      <c r="AD11026" s="359"/>
      <c r="AE11026" s="359"/>
      <c r="AF11026" s="359"/>
      <c r="AG11026" s="359"/>
      <c r="AH11026" s="359"/>
    </row>
    <row r="11027" spans="28:34" x14ac:dyDescent="0.2">
      <c r="AB11027" s="359"/>
      <c r="AC11027" s="359"/>
      <c r="AD11027" s="359"/>
      <c r="AE11027" s="359"/>
      <c r="AF11027" s="359"/>
      <c r="AG11027" s="359"/>
      <c r="AH11027" s="359"/>
    </row>
    <row r="11028" spans="28:34" x14ac:dyDescent="0.2">
      <c r="AB11028" s="359"/>
      <c r="AC11028" s="359"/>
      <c r="AD11028" s="359"/>
      <c r="AE11028" s="359"/>
      <c r="AF11028" s="359"/>
      <c r="AG11028" s="359"/>
      <c r="AH11028" s="359"/>
    </row>
    <row r="11029" spans="28:34" x14ac:dyDescent="0.2">
      <c r="AB11029" s="359"/>
      <c r="AC11029" s="359"/>
      <c r="AD11029" s="359"/>
      <c r="AE11029" s="359"/>
      <c r="AF11029" s="359"/>
      <c r="AG11029" s="359"/>
      <c r="AH11029" s="359"/>
    </row>
    <row r="11030" spans="28:34" x14ac:dyDescent="0.2">
      <c r="AB11030" s="359"/>
      <c r="AC11030" s="359"/>
      <c r="AD11030" s="359"/>
      <c r="AE11030" s="359"/>
      <c r="AF11030" s="359"/>
      <c r="AG11030" s="359"/>
      <c r="AH11030" s="359"/>
    </row>
    <row r="11031" spans="28:34" x14ac:dyDescent="0.2">
      <c r="AB11031" s="359"/>
      <c r="AC11031" s="359"/>
      <c r="AD11031" s="359"/>
      <c r="AE11031" s="359"/>
      <c r="AF11031" s="359"/>
      <c r="AG11031" s="359"/>
      <c r="AH11031" s="359"/>
    </row>
    <row r="11032" spans="28:34" x14ac:dyDescent="0.2">
      <c r="AB11032" s="359"/>
      <c r="AC11032" s="359"/>
      <c r="AD11032" s="359"/>
      <c r="AE11032" s="359"/>
      <c r="AF11032" s="359"/>
      <c r="AG11032" s="359"/>
      <c r="AH11032" s="359"/>
    </row>
    <row r="11033" spans="28:34" x14ac:dyDescent="0.2">
      <c r="AB11033" s="359"/>
      <c r="AC11033" s="359"/>
      <c r="AD11033" s="359"/>
      <c r="AE11033" s="359"/>
      <c r="AF11033" s="359"/>
      <c r="AG11033" s="359"/>
      <c r="AH11033" s="359"/>
    </row>
    <row r="11034" spans="28:34" x14ac:dyDescent="0.2">
      <c r="AB11034" s="359"/>
      <c r="AC11034" s="359"/>
      <c r="AD11034" s="359"/>
      <c r="AE11034" s="359"/>
      <c r="AF11034" s="359"/>
      <c r="AG11034" s="359"/>
      <c r="AH11034" s="359"/>
    </row>
    <row r="11035" spans="28:34" x14ac:dyDescent="0.2">
      <c r="AB11035" s="359"/>
      <c r="AC11035" s="359"/>
      <c r="AD11035" s="359"/>
      <c r="AE11035" s="359"/>
      <c r="AF11035" s="359"/>
      <c r="AG11035" s="359"/>
      <c r="AH11035" s="359"/>
    </row>
    <row r="11036" spans="28:34" x14ac:dyDescent="0.2">
      <c r="AB11036" s="359"/>
      <c r="AC11036" s="359"/>
      <c r="AD11036" s="359"/>
      <c r="AE11036" s="359"/>
      <c r="AF11036" s="359"/>
      <c r="AG11036" s="359"/>
      <c r="AH11036" s="359"/>
    </row>
    <row r="11037" spans="28:34" x14ac:dyDescent="0.2">
      <c r="AB11037" s="359"/>
      <c r="AC11037" s="359"/>
      <c r="AD11037" s="359"/>
      <c r="AE11037" s="359"/>
      <c r="AF11037" s="359"/>
      <c r="AG11037" s="359"/>
      <c r="AH11037" s="359"/>
    </row>
    <row r="11038" spans="28:34" x14ac:dyDescent="0.2">
      <c r="AB11038" s="359"/>
      <c r="AC11038" s="359"/>
      <c r="AD11038" s="359"/>
      <c r="AE11038" s="359"/>
      <c r="AF11038" s="359"/>
      <c r="AG11038" s="359"/>
      <c r="AH11038" s="359"/>
    </row>
    <row r="11039" spans="28:34" x14ac:dyDescent="0.2">
      <c r="AB11039" s="359"/>
      <c r="AC11039" s="359"/>
      <c r="AD11039" s="359"/>
      <c r="AE11039" s="359"/>
      <c r="AF11039" s="359"/>
      <c r="AG11039" s="359"/>
      <c r="AH11039" s="359"/>
    </row>
    <row r="11040" spans="28:34" x14ac:dyDescent="0.2">
      <c r="AB11040" s="359"/>
      <c r="AC11040" s="359"/>
      <c r="AD11040" s="359"/>
      <c r="AE11040" s="359"/>
      <c r="AF11040" s="359"/>
      <c r="AG11040" s="359"/>
      <c r="AH11040" s="359"/>
    </row>
    <row r="11041" spans="28:34" x14ac:dyDescent="0.2">
      <c r="AB11041" s="359"/>
      <c r="AC11041" s="359"/>
      <c r="AD11041" s="359"/>
      <c r="AE11041" s="359"/>
      <c r="AF11041" s="359"/>
      <c r="AG11041" s="359"/>
      <c r="AH11041" s="359"/>
    </row>
    <row r="11042" spans="28:34" x14ac:dyDescent="0.2">
      <c r="AB11042" s="359"/>
      <c r="AC11042" s="359"/>
      <c r="AD11042" s="359"/>
      <c r="AE11042" s="359"/>
      <c r="AF11042" s="359"/>
      <c r="AG11042" s="359"/>
      <c r="AH11042" s="359"/>
    </row>
    <row r="11043" spans="28:34" x14ac:dyDescent="0.2">
      <c r="AB11043" s="359"/>
      <c r="AC11043" s="359"/>
      <c r="AD11043" s="359"/>
      <c r="AE11043" s="359"/>
      <c r="AF11043" s="359"/>
      <c r="AG11043" s="359"/>
      <c r="AH11043" s="359"/>
    </row>
    <row r="11044" spans="28:34" x14ac:dyDescent="0.2">
      <c r="AB11044" s="359"/>
      <c r="AC11044" s="359"/>
      <c r="AD11044" s="359"/>
      <c r="AE11044" s="359"/>
      <c r="AF11044" s="359"/>
      <c r="AG11044" s="359"/>
      <c r="AH11044" s="359"/>
    </row>
    <row r="11045" spans="28:34" x14ac:dyDescent="0.2">
      <c r="AB11045" s="359"/>
      <c r="AC11045" s="359"/>
      <c r="AD11045" s="359"/>
      <c r="AE11045" s="359"/>
      <c r="AF11045" s="359"/>
      <c r="AG11045" s="359"/>
      <c r="AH11045" s="359"/>
    </row>
    <row r="11046" spans="28:34" x14ac:dyDescent="0.2">
      <c r="AB11046" s="359"/>
      <c r="AC11046" s="359"/>
      <c r="AD11046" s="359"/>
      <c r="AE11046" s="359"/>
      <c r="AF11046" s="359"/>
      <c r="AG11046" s="359"/>
      <c r="AH11046" s="359"/>
    </row>
    <row r="11047" spans="28:34" x14ac:dyDescent="0.2">
      <c r="AB11047" s="359"/>
      <c r="AC11047" s="359"/>
      <c r="AD11047" s="359"/>
      <c r="AE11047" s="359"/>
      <c r="AF11047" s="359"/>
      <c r="AG11047" s="359"/>
      <c r="AH11047" s="359"/>
    </row>
    <row r="11048" spans="28:34" x14ac:dyDescent="0.2">
      <c r="AB11048" s="359"/>
      <c r="AC11048" s="359"/>
      <c r="AD11048" s="359"/>
      <c r="AE11048" s="359"/>
      <c r="AF11048" s="359"/>
      <c r="AG11048" s="359"/>
      <c r="AH11048" s="359"/>
    </row>
    <row r="11049" spans="28:34" x14ac:dyDescent="0.2">
      <c r="AB11049" s="359"/>
      <c r="AC11049" s="359"/>
      <c r="AD11049" s="359"/>
      <c r="AE11049" s="359"/>
      <c r="AF11049" s="359"/>
      <c r="AG11049" s="359"/>
      <c r="AH11049" s="359"/>
    </row>
    <row r="11050" spans="28:34" x14ac:dyDescent="0.2">
      <c r="AB11050" s="359"/>
      <c r="AC11050" s="359"/>
      <c r="AD11050" s="359"/>
      <c r="AE11050" s="359"/>
      <c r="AF11050" s="359"/>
      <c r="AG11050" s="359"/>
      <c r="AH11050" s="359"/>
    </row>
    <row r="11051" spans="28:34" x14ac:dyDescent="0.2">
      <c r="AB11051" s="359"/>
      <c r="AC11051" s="359"/>
      <c r="AD11051" s="359"/>
      <c r="AE11051" s="359"/>
      <c r="AF11051" s="359"/>
      <c r="AG11051" s="359"/>
      <c r="AH11051" s="359"/>
    </row>
    <row r="11052" spans="28:34" x14ac:dyDescent="0.2">
      <c r="AB11052" s="359"/>
      <c r="AC11052" s="359"/>
      <c r="AD11052" s="359"/>
      <c r="AE11052" s="359"/>
      <c r="AF11052" s="359"/>
      <c r="AG11052" s="359"/>
      <c r="AH11052" s="359"/>
    </row>
    <row r="11053" spans="28:34" x14ac:dyDescent="0.2">
      <c r="AB11053" s="359"/>
      <c r="AC11053" s="359"/>
      <c r="AD11053" s="359"/>
      <c r="AE11053" s="359"/>
      <c r="AF11053" s="359"/>
      <c r="AG11053" s="359"/>
      <c r="AH11053" s="359"/>
    </row>
    <row r="11054" spans="28:34" x14ac:dyDescent="0.2">
      <c r="AB11054" s="359"/>
      <c r="AC11054" s="359"/>
      <c r="AD11054" s="359"/>
      <c r="AE11054" s="359"/>
      <c r="AF11054" s="359"/>
      <c r="AG11054" s="359"/>
      <c r="AH11054" s="359"/>
    </row>
    <row r="11055" spans="28:34" x14ac:dyDescent="0.2">
      <c r="AB11055" s="359"/>
      <c r="AC11055" s="359"/>
      <c r="AD11055" s="359"/>
      <c r="AE11055" s="359"/>
      <c r="AF11055" s="359"/>
      <c r="AG11055" s="359"/>
      <c r="AH11055" s="359"/>
    </row>
    <row r="11056" spans="28:34" x14ac:dyDescent="0.2">
      <c r="AB11056" s="359"/>
      <c r="AC11056" s="359"/>
      <c r="AD11056" s="359"/>
      <c r="AE11056" s="359"/>
      <c r="AF11056" s="359"/>
      <c r="AG11056" s="359"/>
      <c r="AH11056" s="359"/>
    </row>
    <row r="11057" spans="28:34" x14ac:dyDescent="0.2">
      <c r="AB11057" s="359"/>
      <c r="AC11057" s="359"/>
      <c r="AD11057" s="359"/>
      <c r="AE11057" s="359"/>
      <c r="AF11057" s="359"/>
      <c r="AG11057" s="359"/>
      <c r="AH11057" s="359"/>
    </row>
    <row r="11058" spans="28:34" x14ac:dyDescent="0.2">
      <c r="AB11058" s="359"/>
      <c r="AC11058" s="359"/>
      <c r="AD11058" s="359"/>
      <c r="AE11058" s="359"/>
      <c r="AF11058" s="359"/>
      <c r="AG11058" s="359"/>
      <c r="AH11058" s="359"/>
    </row>
    <row r="11059" spans="28:34" x14ac:dyDescent="0.2">
      <c r="AB11059" s="359"/>
      <c r="AC11059" s="359"/>
      <c r="AD11059" s="359"/>
      <c r="AE11059" s="359"/>
      <c r="AF11059" s="359"/>
      <c r="AG11059" s="359"/>
      <c r="AH11059" s="359"/>
    </row>
    <row r="11060" spans="28:34" x14ac:dyDescent="0.2">
      <c r="AB11060" s="359"/>
      <c r="AC11060" s="359"/>
      <c r="AD11060" s="359"/>
      <c r="AE11060" s="359"/>
      <c r="AF11060" s="359"/>
      <c r="AG11060" s="359"/>
      <c r="AH11060" s="359"/>
    </row>
    <row r="11061" spans="28:34" x14ac:dyDescent="0.2">
      <c r="AB11061" s="359"/>
      <c r="AC11061" s="359"/>
      <c r="AD11061" s="359"/>
      <c r="AE11061" s="359"/>
      <c r="AF11061" s="359"/>
      <c r="AG11061" s="359"/>
      <c r="AH11061" s="359"/>
    </row>
    <row r="11062" spans="28:34" x14ac:dyDescent="0.2">
      <c r="AB11062" s="359"/>
      <c r="AC11062" s="359"/>
      <c r="AD11062" s="359"/>
      <c r="AE11062" s="359"/>
      <c r="AF11062" s="359"/>
      <c r="AG11062" s="359"/>
      <c r="AH11062" s="359"/>
    </row>
    <row r="11063" spans="28:34" x14ac:dyDescent="0.2">
      <c r="AB11063" s="359"/>
      <c r="AC11063" s="359"/>
      <c r="AD11063" s="359"/>
      <c r="AE11063" s="359"/>
      <c r="AF11063" s="359"/>
      <c r="AG11063" s="359"/>
      <c r="AH11063" s="359"/>
    </row>
    <row r="11064" spans="28:34" x14ac:dyDescent="0.2">
      <c r="AB11064" s="359"/>
      <c r="AC11064" s="359"/>
      <c r="AD11064" s="359"/>
      <c r="AE11064" s="359"/>
      <c r="AF11064" s="359"/>
      <c r="AG11064" s="359"/>
      <c r="AH11064" s="359"/>
    </row>
    <row r="11065" spans="28:34" x14ac:dyDescent="0.2">
      <c r="AB11065" s="359"/>
      <c r="AC11065" s="359"/>
      <c r="AD11065" s="359"/>
      <c r="AE11065" s="359"/>
      <c r="AF11065" s="359"/>
      <c r="AG11065" s="359"/>
      <c r="AH11065" s="359"/>
    </row>
    <row r="11066" spans="28:34" x14ac:dyDescent="0.2">
      <c r="AB11066" s="359"/>
      <c r="AC11066" s="359"/>
      <c r="AD11066" s="359"/>
      <c r="AE11066" s="359"/>
      <c r="AF11066" s="359"/>
      <c r="AG11066" s="359"/>
      <c r="AH11066" s="359"/>
    </row>
    <row r="11067" spans="28:34" x14ac:dyDescent="0.2">
      <c r="AB11067" s="359"/>
      <c r="AC11067" s="359"/>
      <c r="AD11067" s="359"/>
      <c r="AE11067" s="359"/>
      <c r="AF11067" s="359"/>
      <c r="AG11067" s="359"/>
      <c r="AH11067" s="359"/>
    </row>
    <row r="11068" spans="28:34" x14ac:dyDescent="0.2">
      <c r="AB11068" s="359"/>
      <c r="AC11068" s="359"/>
      <c r="AD11068" s="359"/>
      <c r="AE11068" s="359"/>
      <c r="AF11068" s="359"/>
      <c r="AG11068" s="359"/>
      <c r="AH11068" s="359"/>
    </row>
    <row r="11069" spans="28:34" x14ac:dyDescent="0.2">
      <c r="AB11069" s="359"/>
      <c r="AC11069" s="359"/>
      <c r="AD11069" s="359"/>
      <c r="AE11069" s="359"/>
      <c r="AF11069" s="359"/>
      <c r="AG11069" s="359"/>
      <c r="AH11069" s="359"/>
    </row>
    <row r="11070" spans="28:34" x14ac:dyDescent="0.2">
      <c r="AB11070" s="359"/>
      <c r="AC11070" s="359"/>
      <c r="AD11070" s="359"/>
      <c r="AE11070" s="359"/>
      <c r="AF11070" s="359"/>
      <c r="AG11070" s="359"/>
      <c r="AH11070" s="359"/>
    </row>
    <row r="11071" spans="28:34" x14ac:dyDescent="0.2">
      <c r="AB11071" s="359"/>
      <c r="AC11071" s="359"/>
      <c r="AD11071" s="359"/>
      <c r="AE11071" s="359"/>
      <c r="AF11071" s="359"/>
      <c r="AG11071" s="359"/>
      <c r="AH11071" s="359"/>
    </row>
    <row r="11072" spans="28:34" x14ac:dyDescent="0.2">
      <c r="AB11072" s="359"/>
      <c r="AC11072" s="359"/>
      <c r="AD11072" s="359"/>
      <c r="AE11072" s="359"/>
      <c r="AF11072" s="359"/>
      <c r="AG11072" s="359"/>
      <c r="AH11072" s="359"/>
    </row>
    <row r="11073" spans="28:34" x14ac:dyDescent="0.2">
      <c r="AB11073" s="359"/>
      <c r="AC11073" s="359"/>
      <c r="AD11073" s="359"/>
      <c r="AE11073" s="359"/>
      <c r="AF11073" s="359"/>
      <c r="AG11073" s="359"/>
      <c r="AH11073" s="359"/>
    </row>
    <row r="11074" spans="28:34" x14ac:dyDescent="0.2">
      <c r="AB11074" s="359"/>
      <c r="AC11074" s="359"/>
      <c r="AD11074" s="359"/>
      <c r="AE11074" s="359"/>
      <c r="AF11074" s="359"/>
      <c r="AG11074" s="359"/>
      <c r="AH11074" s="359"/>
    </row>
    <row r="11075" spans="28:34" x14ac:dyDescent="0.2">
      <c r="AB11075" s="359"/>
      <c r="AC11075" s="359"/>
      <c r="AD11075" s="359"/>
      <c r="AE11075" s="359"/>
      <c r="AF11075" s="359"/>
      <c r="AG11075" s="359"/>
      <c r="AH11075" s="359"/>
    </row>
    <row r="11076" spans="28:34" x14ac:dyDescent="0.2">
      <c r="AB11076" s="359"/>
      <c r="AC11076" s="359"/>
      <c r="AD11076" s="359"/>
      <c r="AE11076" s="359"/>
      <c r="AF11076" s="359"/>
      <c r="AG11076" s="359"/>
      <c r="AH11076" s="359"/>
    </row>
    <row r="11077" spans="28:34" x14ac:dyDescent="0.2">
      <c r="AB11077" s="359"/>
      <c r="AC11077" s="359"/>
      <c r="AD11077" s="359"/>
      <c r="AE11077" s="359"/>
      <c r="AF11077" s="359"/>
      <c r="AG11077" s="359"/>
      <c r="AH11077" s="359"/>
    </row>
    <row r="11078" spans="28:34" x14ac:dyDescent="0.2">
      <c r="AB11078" s="359"/>
      <c r="AC11078" s="359"/>
      <c r="AD11078" s="359"/>
      <c r="AE11078" s="359"/>
      <c r="AF11078" s="359"/>
      <c r="AG11078" s="359"/>
      <c r="AH11078" s="359"/>
    </row>
    <row r="11079" spans="28:34" x14ac:dyDescent="0.2">
      <c r="AB11079" s="359"/>
      <c r="AC11079" s="359"/>
      <c r="AD11079" s="359"/>
      <c r="AE11079" s="359"/>
      <c r="AF11079" s="359"/>
      <c r="AG11079" s="359"/>
      <c r="AH11079" s="359"/>
    </row>
    <row r="11080" spans="28:34" x14ac:dyDescent="0.2">
      <c r="AB11080" s="359"/>
      <c r="AC11080" s="359"/>
      <c r="AD11080" s="359"/>
      <c r="AE11080" s="359"/>
      <c r="AF11080" s="359"/>
      <c r="AG11080" s="359"/>
      <c r="AH11080" s="359"/>
    </row>
    <row r="11081" spans="28:34" x14ac:dyDescent="0.2">
      <c r="AB11081" s="359"/>
      <c r="AC11081" s="359"/>
      <c r="AD11081" s="359"/>
      <c r="AE11081" s="359"/>
      <c r="AF11081" s="359"/>
      <c r="AG11081" s="359"/>
      <c r="AH11081" s="359"/>
    </row>
    <row r="11082" spans="28:34" x14ac:dyDescent="0.2">
      <c r="AB11082" s="359"/>
      <c r="AC11082" s="359"/>
      <c r="AD11082" s="359"/>
      <c r="AE11082" s="359"/>
      <c r="AF11082" s="359"/>
      <c r="AG11082" s="359"/>
      <c r="AH11082" s="359"/>
    </row>
    <row r="11083" spans="28:34" x14ac:dyDescent="0.2">
      <c r="AB11083" s="359"/>
      <c r="AC11083" s="359"/>
      <c r="AD11083" s="359"/>
      <c r="AE11083" s="359"/>
      <c r="AF11083" s="359"/>
      <c r="AG11083" s="359"/>
      <c r="AH11083" s="359"/>
    </row>
    <row r="11084" spans="28:34" x14ac:dyDescent="0.2">
      <c r="AB11084" s="359"/>
      <c r="AC11084" s="359"/>
      <c r="AD11084" s="359"/>
      <c r="AE11084" s="359"/>
      <c r="AF11084" s="359"/>
      <c r="AG11084" s="359"/>
      <c r="AH11084" s="359"/>
    </row>
    <row r="11085" spans="28:34" x14ac:dyDescent="0.2">
      <c r="AB11085" s="359"/>
      <c r="AC11085" s="359"/>
      <c r="AD11085" s="359"/>
      <c r="AE11085" s="359"/>
      <c r="AF11085" s="359"/>
      <c r="AG11085" s="359"/>
      <c r="AH11085" s="359"/>
    </row>
    <row r="11086" spans="28:34" x14ac:dyDescent="0.2">
      <c r="AB11086" s="359"/>
      <c r="AC11086" s="359"/>
      <c r="AD11086" s="359"/>
      <c r="AE11086" s="359"/>
      <c r="AF11086" s="359"/>
      <c r="AG11086" s="359"/>
      <c r="AH11086" s="359"/>
    </row>
    <row r="11087" spans="28:34" x14ac:dyDescent="0.2">
      <c r="AB11087" s="359"/>
      <c r="AC11087" s="359"/>
      <c r="AD11087" s="359"/>
      <c r="AE11087" s="359"/>
      <c r="AF11087" s="359"/>
      <c r="AG11087" s="359"/>
      <c r="AH11087" s="359"/>
    </row>
    <row r="11088" spans="28:34" x14ac:dyDescent="0.2">
      <c r="AB11088" s="359"/>
      <c r="AC11088" s="359"/>
      <c r="AD11088" s="359"/>
      <c r="AE11088" s="359"/>
      <c r="AF11088" s="359"/>
      <c r="AG11088" s="359"/>
      <c r="AH11088" s="359"/>
    </row>
    <row r="11089" spans="28:34" x14ac:dyDescent="0.2">
      <c r="AB11089" s="359"/>
      <c r="AC11089" s="359"/>
      <c r="AD11089" s="359"/>
      <c r="AE11089" s="359"/>
      <c r="AF11089" s="359"/>
      <c r="AG11089" s="359"/>
      <c r="AH11089" s="359"/>
    </row>
    <row r="11090" spans="28:34" x14ac:dyDescent="0.2">
      <c r="AB11090" s="359"/>
      <c r="AC11090" s="359"/>
      <c r="AD11090" s="359"/>
      <c r="AE11090" s="359"/>
      <c r="AF11090" s="359"/>
      <c r="AG11090" s="359"/>
      <c r="AH11090" s="359"/>
    </row>
    <row r="11091" spans="28:34" x14ac:dyDescent="0.2">
      <c r="AB11091" s="359"/>
      <c r="AC11091" s="359"/>
      <c r="AD11091" s="359"/>
      <c r="AE11091" s="359"/>
      <c r="AF11091" s="359"/>
      <c r="AG11091" s="359"/>
      <c r="AH11091" s="359"/>
    </row>
    <row r="11092" spans="28:34" x14ac:dyDescent="0.2">
      <c r="AB11092" s="359"/>
      <c r="AC11092" s="359"/>
      <c r="AD11092" s="359"/>
      <c r="AE11092" s="359"/>
      <c r="AF11092" s="359"/>
      <c r="AG11092" s="359"/>
      <c r="AH11092" s="359"/>
    </row>
    <row r="11093" spans="28:34" x14ac:dyDescent="0.2">
      <c r="AB11093" s="359"/>
      <c r="AC11093" s="359"/>
      <c r="AD11093" s="359"/>
      <c r="AE11093" s="359"/>
      <c r="AF11093" s="359"/>
      <c r="AG11093" s="359"/>
      <c r="AH11093" s="359"/>
    </row>
    <row r="11094" spans="28:34" x14ac:dyDescent="0.2">
      <c r="AB11094" s="359"/>
      <c r="AC11094" s="359"/>
      <c r="AD11094" s="359"/>
      <c r="AE11094" s="359"/>
      <c r="AF11094" s="359"/>
      <c r="AG11094" s="359"/>
      <c r="AH11094" s="359"/>
    </row>
    <row r="11095" spans="28:34" x14ac:dyDescent="0.2">
      <c r="AB11095" s="359"/>
      <c r="AC11095" s="359"/>
      <c r="AD11095" s="359"/>
      <c r="AE11095" s="359"/>
      <c r="AF11095" s="359"/>
      <c r="AG11095" s="359"/>
      <c r="AH11095" s="359"/>
    </row>
    <row r="11096" spans="28:34" x14ac:dyDescent="0.2">
      <c r="AB11096" s="359"/>
      <c r="AC11096" s="359"/>
      <c r="AD11096" s="359"/>
      <c r="AE11096" s="359"/>
      <c r="AF11096" s="359"/>
      <c r="AG11096" s="359"/>
      <c r="AH11096" s="359"/>
    </row>
    <row r="11097" spans="28:34" x14ac:dyDescent="0.2">
      <c r="AB11097" s="359"/>
      <c r="AC11097" s="359"/>
      <c r="AD11097" s="359"/>
      <c r="AE11097" s="359"/>
      <c r="AF11097" s="359"/>
      <c r="AG11097" s="359"/>
      <c r="AH11097" s="359"/>
    </row>
    <row r="11098" spans="28:34" x14ac:dyDescent="0.2">
      <c r="AB11098" s="359"/>
      <c r="AC11098" s="359"/>
      <c r="AD11098" s="359"/>
      <c r="AE11098" s="359"/>
      <c r="AF11098" s="359"/>
      <c r="AG11098" s="359"/>
      <c r="AH11098" s="359"/>
    </row>
    <row r="11099" spans="28:34" x14ac:dyDescent="0.2">
      <c r="AB11099" s="359"/>
      <c r="AC11099" s="359"/>
      <c r="AD11099" s="359"/>
      <c r="AE11099" s="359"/>
      <c r="AF11099" s="359"/>
      <c r="AG11099" s="359"/>
      <c r="AH11099" s="359"/>
    </row>
    <row r="11100" spans="28:34" x14ac:dyDescent="0.2">
      <c r="AB11100" s="359"/>
      <c r="AC11100" s="359"/>
      <c r="AD11100" s="359"/>
      <c r="AE11100" s="359"/>
      <c r="AF11100" s="359"/>
      <c r="AG11100" s="359"/>
      <c r="AH11100" s="359"/>
    </row>
    <row r="11101" spans="28:34" x14ac:dyDescent="0.2">
      <c r="AB11101" s="359"/>
      <c r="AC11101" s="359"/>
      <c r="AD11101" s="359"/>
      <c r="AE11101" s="359"/>
      <c r="AF11101" s="359"/>
      <c r="AG11101" s="359"/>
      <c r="AH11101" s="359"/>
    </row>
    <row r="11102" spans="28:34" x14ac:dyDescent="0.2">
      <c r="AB11102" s="359"/>
      <c r="AC11102" s="359"/>
      <c r="AD11102" s="359"/>
      <c r="AE11102" s="359"/>
      <c r="AF11102" s="359"/>
      <c r="AG11102" s="359"/>
      <c r="AH11102" s="359"/>
    </row>
    <row r="11103" spans="28:34" x14ac:dyDescent="0.2">
      <c r="AB11103" s="359"/>
      <c r="AC11103" s="359"/>
      <c r="AD11103" s="359"/>
      <c r="AE11103" s="359"/>
      <c r="AF11103" s="359"/>
      <c r="AG11103" s="359"/>
      <c r="AH11103" s="359"/>
    </row>
    <row r="11104" spans="28:34" x14ac:dyDescent="0.2">
      <c r="AB11104" s="359"/>
      <c r="AC11104" s="359"/>
      <c r="AD11104" s="359"/>
      <c r="AE11104" s="359"/>
      <c r="AF11104" s="359"/>
      <c r="AG11104" s="359"/>
      <c r="AH11104" s="359"/>
    </row>
    <row r="11105" spans="28:34" x14ac:dyDescent="0.2">
      <c r="AB11105" s="359"/>
      <c r="AC11105" s="359"/>
      <c r="AD11105" s="359"/>
      <c r="AE11105" s="359"/>
      <c r="AF11105" s="359"/>
      <c r="AG11105" s="359"/>
      <c r="AH11105" s="359"/>
    </row>
    <row r="11106" spans="28:34" x14ac:dyDescent="0.2">
      <c r="AB11106" s="359"/>
      <c r="AC11106" s="359"/>
      <c r="AD11106" s="359"/>
      <c r="AE11106" s="359"/>
      <c r="AF11106" s="359"/>
      <c r="AG11106" s="359"/>
      <c r="AH11106" s="359"/>
    </row>
    <row r="11107" spans="28:34" x14ac:dyDescent="0.2">
      <c r="AB11107" s="359"/>
      <c r="AC11107" s="359"/>
      <c r="AD11107" s="359"/>
      <c r="AE11107" s="359"/>
      <c r="AF11107" s="359"/>
      <c r="AG11107" s="359"/>
      <c r="AH11107" s="359"/>
    </row>
    <row r="11108" spans="28:34" x14ac:dyDescent="0.2">
      <c r="AB11108" s="359"/>
      <c r="AC11108" s="359"/>
      <c r="AD11108" s="359"/>
      <c r="AE11108" s="359"/>
      <c r="AF11108" s="359"/>
      <c r="AG11108" s="359"/>
      <c r="AH11108" s="359"/>
    </row>
    <row r="11109" spans="28:34" x14ac:dyDescent="0.2">
      <c r="AB11109" s="359"/>
      <c r="AC11109" s="359"/>
      <c r="AD11109" s="359"/>
      <c r="AE11109" s="359"/>
      <c r="AF11109" s="359"/>
      <c r="AG11109" s="359"/>
      <c r="AH11109" s="359"/>
    </row>
    <row r="11110" spans="28:34" x14ac:dyDescent="0.2">
      <c r="AB11110" s="359"/>
      <c r="AC11110" s="359"/>
      <c r="AD11110" s="359"/>
      <c r="AE11110" s="359"/>
      <c r="AF11110" s="359"/>
      <c r="AG11110" s="359"/>
      <c r="AH11110" s="359"/>
    </row>
    <row r="11111" spans="28:34" x14ac:dyDescent="0.2">
      <c r="AB11111" s="359"/>
      <c r="AC11111" s="359"/>
      <c r="AD11111" s="359"/>
      <c r="AE11111" s="359"/>
      <c r="AF11111" s="359"/>
      <c r="AG11111" s="359"/>
      <c r="AH11111" s="359"/>
    </row>
    <row r="11112" spans="28:34" x14ac:dyDescent="0.2">
      <c r="AB11112" s="359"/>
      <c r="AC11112" s="359"/>
      <c r="AD11112" s="359"/>
      <c r="AE11112" s="359"/>
      <c r="AF11112" s="359"/>
      <c r="AG11112" s="359"/>
      <c r="AH11112" s="359"/>
    </row>
    <row r="11113" spans="28:34" x14ac:dyDescent="0.2">
      <c r="AB11113" s="359"/>
      <c r="AC11113" s="359"/>
      <c r="AD11113" s="359"/>
      <c r="AE11113" s="359"/>
      <c r="AF11113" s="359"/>
      <c r="AG11113" s="359"/>
      <c r="AH11113" s="359"/>
    </row>
    <row r="11114" spans="28:34" x14ac:dyDescent="0.2">
      <c r="AB11114" s="359"/>
      <c r="AC11114" s="359"/>
      <c r="AD11114" s="359"/>
      <c r="AE11114" s="359"/>
      <c r="AF11114" s="359"/>
      <c r="AG11114" s="359"/>
      <c r="AH11114" s="359"/>
    </row>
    <row r="11115" spans="28:34" x14ac:dyDescent="0.2">
      <c r="AB11115" s="359"/>
      <c r="AC11115" s="359"/>
      <c r="AD11115" s="359"/>
      <c r="AE11115" s="359"/>
      <c r="AF11115" s="359"/>
      <c r="AG11115" s="359"/>
      <c r="AH11115" s="359"/>
    </row>
    <row r="11116" spans="28:34" x14ac:dyDescent="0.2">
      <c r="AB11116" s="359"/>
      <c r="AC11116" s="359"/>
      <c r="AD11116" s="359"/>
      <c r="AE11116" s="359"/>
      <c r="AF11116" s="359"/>
      <c r="AG11116" s="359"/>
      <c r="AH11116" s="359"/>
    </row>
    <row r="11117" spans="28:34" x14ac:dyDescent="0.2">
      <c r="AB11117" s="359"/>
      <c r="AC11117" s="359"/>
      <c r="AD11117" s="359"/>
      <c r="AE11117" s="359"/>
      <c r="AF11117" s="359"/>
      <c r="AG11117" s="359"/>
      <c r="AH11117" s="359"/>
    </row>
    <row r="11118" spans="28:34" x14ac:dyDescent="0.2">
      <c r="AB11118" s="359"/>
      <c r="AC11118" s="359"/>
      <c r="AD11118" s="359"/>
      <c r="AE11118" s="359"/>
      <c r="AF11118" s="359"/>
      <c r="AG11118" s="359"/>
      <c r="AH11118" s="359"/>
    </row>
    <row r="11119" spans="28:34" x14ac:dyDescent="0.2">
      <c r="AB11119" s="359"/>
      <c r="AC11119" s="359"/>
      <c r="AD11119" s="359"/>
      <c r="AE11119" s="359"/>
      <c r="AF11119" s="359"/>
      <c r="AG11119" s="359"/>
      <c r="AH11119" s="359"/>
    </row>
    <row r="11120" spans="28:34" x14ac:dyDescent="0.2">
      <c r="AB11120" s="359"/>
      <c r="AC11120" s="359"/>
      <c r="AD11120" s="359"/>
      <c r="AE11120" s="359"/>
      <c r="AF11120" s="359"/>
      <c r="AG11120" s="359"/>
      <c r="AH11120" s="359"/>
    </row>
    <row r="11121" spans="28:34" x14ac:dyDescent="0.2">
      <c r="AB11121" s="359"/>
      <c r="AC11121" s="359"/>
      <c r="AD11121" s="359"/>
      <c r="AE11121" s="359"/>
      <c r="AF11121" s="359"/>
      <c r="AG11121" s="359"/>
      <c r="AH11121" s="359"/>
    </row>
    <row r="11122" spans="28:34" x14ac:dyDescent="0.2">
      <c r="AB11122" s="359"/>
      <c r="AC11122" s="359"/>
      <c r="AD11122" s="359"/>
      <c r="AE11122" s="359"/>
      <c r="AF11122" s="359"/>
      <c r="AG11122" s="359"/>
      <c r="AH11122" s="359"/>
    </row>
    <row r="11123" spans="28:34" x14ac:dyDescent="0.2">
      <c r="AB11123" s="359"/>
      <c r="AC11123" s="359"/>
      <c r="AD11123" s="359"/>
      <c r="AE11123" s="359"/>
      <c r="AF11123" s="359"/>
      <c r="AG11123" s="359"/>
      <c r="AH11123" s="359"/>
    </row>
    <row r="11124" spans="28:34" x14ac:dyDescent="0.2">
      <c r="AB11124" s="359"/>
      <c r="AC11124" s="359"/>
      <c r="AD11124" s="359"/>
      <c r="AE11124" s="359"/>
      <c r="AF11124" s="359"/>
      <c r="AG11124" s="359"/>
      <c r="AH11124" s="359"/>
    </row>
    <row r="11125" spans="28:34" x14ac:dyDescent="0.2">
      <c r="AB11125" s="359"/>
      <c r="AC11125" s="359"/>
      <c r="AD11125" s="359"/>
      <c r="AE11125" s="359"/>
      <c r="AF11125" s="359"/>
      <c r="AG11125" s="359"/>
      <c r="AH11125" s="359"/>
    </row>
    <row r="11126" spans="28:34" x14ac:dyDescent="0.2">
      <c r="AB11126" s="359"/>
      <c r="AC11126" s="359"/>
      <c r="AD11126" s="359"/>
      <c r="AE11126" s="359"/>
      <c r="AF11126" s="359"/>
      <c r="AG11126" s="359"/>
      <c r="AH11126" s="359"/>
    </row>
    <row r="11127" spans="28:34" x14ac:dyDescent="0.2">
      <c r="AB11127" s="359"/>
      <c r="AC11127" s="359"/>
      <c r="AD11127" s="359"/>
      <c r="AE11127" s="359"/>
      <c r="AF11127" s="359"/>
      <c r="AG11127" s="359"/>
      <c r="AH11127" s="359"/>
    </row>
    <row r="11128" spans="28:34" x14ac:dyDescent="0.2">
      <c r="AB11128" s="359"/>
      <c r="AC11128" s="359"/>
      <c r="AD11128" s="359"/>
      <c r="AE11128" s="359"/>
      <c r="AF11128" s="359"/>
      <c r="AG11128" s="359"/>
      <c r="AH11128" s="359"/>
    </row>
    <row r="11129" spans="28:34" x14ac:dyDescent="0.2">
      <c r="AB11129" s="359"/>
      <c r="AC11129" s="359"/>
      <c r="AD11129" s="359"/>
      <c r="AE11129" s="359"/>
      <c r="AF11129" s="359"/>
      <c r="AG11129" s="359"/>
      <c r="AH11129" s="359"/>
    </row>
    <row r="11130" spans="28:34" x14ac:dyDescent="0.2">
      <c r="AB11130" s="359"/>
      <c r="AC11130" s="359"/>
      <c r="AD11130" s="359"/>
      <c r="AE11130" s="359"/>
      <c r="AF11130" s="359"/>
      <c r="AG11130" s="359"/>
      <c r="AH11130" s="359"/>
    </row>
    <row r="11131" spans="28:34" x14ac:dyDescent="0.2">
      <c r="AB11131" s="359"/>
      <c r="AC11131" s="359"/>
      <c r="AD11131" s="359"/>
      <c r="AE11131" s="359"/>
      <c r="AF11131" s="359"/>
      <c r="AG11131" s="359"/>
      <c r="AH11131" s="359"/>
    </row>
    <row r="11132" spans="28:34" x14ac:dyDescent="0.2">
      <c r="AB11132" s="359"/>
      <c r="AC11132" s="359"/>
      <c r="AD11132" s="359"/>
      <c r="AE11132" s="359"/>
      <c r="AF11132" s="359"/>
      <c r="AG11132" s="359"/>
      <c r="AH11132" s="359"/>
    </row>
    <row r="11133" spans="28:34" x14ac:dyDescent="0.2">
      <c r="AB11133" s="359"/>
      <c r="AC11133" s="359"/>
      <c r="AD11133" s="359"/>
      <c r="AE11133" s="359"/>
      <c r="AF11133" s="359"/>
      <c r="AG11133" s="359"/>
      <c r="AH11133" s="359"/>
    </row>
    <row r="11134" spans="28:34" x14ac:dyDescent="0.2">
      <c r="AB11134" s="359"/>
      <c r="AC11134" s="359"/>
      <c r="AD11134" s="359"/>
      <c r="AE11134" s="359"/>
      <c r="AF11134" s="359"/>
      <c r="AG11134" s="359"/>
      <c r="AH11134" s="359"/>
    </row>
    <row r="11135" spans="28:34" x14ac:dyDescent="0.2">
      <c r="AB11135" s="359"/>
      <c r="AC11135" s="359"/>
      <c r="AD11135" s="359"/>
      <c r="AE11135" s="359"/>
      <c r="AF11135" s="359"/>
      <c r="AG11135" s="359"/>
      <c r="AH11135" s="359"/>
    </row>
    <row r="11136" spans="28:34" x14ac:dyDescent="0.2">
      <c r="AB11136" s="359"/>
      <c r="AC11136" s="359"/>
      <c r="AD11136" s="359"/>
      <c r="AE11136" s="359"/>
      <c r="AF11136" s="359"/>
      <c r="AG11136" s="359"/>
      <c r="AH11136" s="359"/>
    </row>
    <row r="11137" spans="28:34" x14ac:dyDescent="0.2">
      <c r="AB11137" s="359"/>
      <c r="AC11137" s="359"/>
      <c r="AD11137" s="359"/>
      <c r="AE11137" s="359"/>
      <c r="AF11137" s="359"/>
      <c r="AG11137" s="359"/>
      <c r="AH11137" s="359"/>
    </row>
    <row r="11138" spans="28:34" x14ac:dyDescent="0.2">
      <c r="AB11138" s="359"/>
      <c r="AC11138" s="359"/>
      <c r="AD11138" s="359"/>
      <c r="AE11138" s="359"/>
      <c r="AF11138" s="359"/>
      <c r="AG11138" s="359"/>
      <c r="AH11138" s="359"/>
    </row>
    <row r="11139" spans="28:34" x14ac:dyDescent="0.2">
      <c r="AB11139" s="359"/>
      <c r="AC11139" s="359"/>
      <c r="AD11139" s="359"/>
      <c r="AE11139" s="359"/>
      <c r="AF11139" s="359"/>
      <c r="AG11139" s="359"/>
      <c r="AH11139" s="359"/>
    </row>
    <row r="11140" spans="28:34" x14ac:dyDescent="0.2">
      <c r="AB11140" s="359"/>
      <c r="AC11140" s="359"/>
      <c r="AD11140" s="359"/>
      <c r="AE11140" s="359"/>
      <c r="AF11140" s="359"/>
      <c r="AG11140" s="359"/>
      <c r="AH11140" s="359"/>
    </row>
    <row r="11141" spans="28:34" x14ac:dyDescent="0.2">
      <c r="AB11141" s="359"/>
      <c r="AC11141" s="359"/>
      <c r="AD11141" s="359"/>
      <c r="AE11141" s="359"/>
      <c r="AF11141" s="359"/>
      <c r="AG11141" s="359"/>
      <c r="AH11141" s="359"/>
    </row>
    <row r="11142" spans="28:34" x14ac:dyDescent="0.2">
      <c r="AB11142" s="359"/>
      <c r="AC11142" s="359"/>
      <c r="AD11142" s="359"/>
      <c r="AE11142" s="359"/>
      <c r="AF11142" s="359"/>
      <c r="AG11142" s="359"/>
      <c r="AH11142" s="359"/>
    </row>
    <row r="11143" spans="28:34" x14ac:dyDescent="0.2">
      <c r="AB11143" s="359"/>
      <c r="AC11143" s="359"/>
      <c r="AD11143" s="359"/>
      <c r="AE11143" s="359"/>
      <c r="AF11143" s="359"/>
      <c r="AG11143" s="359"/>
      <c r="AH11143" s="359"/>
    </row>
    <row r="11144" spans="28:34" x14ac:dyDescent="0.2">
      <c r="AB11144" s="359"/>
      <c r="AC11144" s="359"/>
      <c r="AD11144" s="359"/>
      <c r="AE11144" s="359"/>
      <c r="AF11144" s="359"/>
      <c r="AG11144" s="359"/>
      <c r="AH11144" s="359"/>
    </row>
    <row r="11145" spans="28:34" x14ac:dyDescent="0.2">
      <c r="AB11145" s="359"/>
      <c r="AC11145" s="359"/>
      <c r="AD11145" s="359"/>
      <c r="AE11145" s="359"/>
      <c r="AF11145" s="359"/>
      <c r="AG11145" s="359"/>
      <c r="AH11145" s="359"/>
    </row>
    <row r="11146" spans="28:34" x14ac:dyDescent="0.2">
      <c r="AB11146" s="359"/>
      <c r="AC11146" s="359"/>
      <c r="AD11146" s="359"/>
      <c r="AE11146" s="359"/>
      <c r="AF11146" s="359"/>
      <c r="AG11146" s="359"/>
      <c r="AH11146" s="359"/>
    </row>
    <row r="11147" spans="28:34" x14ac:dyDescent="0.2">
      <c r="AB11147" s="359"/>
      <c r="AC11147" s="359"/>
      <c r="AD11147" s="359"/>
      <c r="AE11147" s="359"/>
      <c r="AF11147" s="359"/>
      <c r="AG11147" s="359"/>
      <c r="AH11147" s="359"/>
    </row>
    <row r="11148" spans="28:34" x14ac:dyDescent="0.2">
      <c r="AB11148" s="359"/>
      <c r="AC11148" s="359"/>
      <c r="AD11148" s="359"/>
      <c r="AE11148" s="359"/>
      <c r="AF11148" s="359"/>
      <c r="AG11148" s="359"/>
      <c r="AH11148" s="359"/>
    </row>
    <row r="11149" spans="28:34" x14ac:dyDescent="0.2">
      <c r="AB11149" s="359"/>
      <c r="AC11149" s="359"/>
      <c r="AD11149" s="359"/>
      <c r="AE11149" s="359"/>
      <c r="AF11149" s="359"/>
      <c r="AG11149" s="359"/>
      <c r="AH11149" s="359"/>
    </row>
    <row r="11150" spans="28:34" x14ac:dyDescent="0.2">
      <c r="AB11150" s="359"/>
      <c r="AC11150" s="359"/>
      <c r="AD11150" s="359"/>
      <c r="AE11150" s="359"/>
      <c r="AF11150" s="359"/>
      <c r="AG11150" s="359"/>
      <c r="AH11150" s="359"/>
    </row>
    <row r="11151" spans="28:34" x14ac:dyDescent="0.2">
      <c r="AB11151" s="359"/>
      <c r="AC11151" s="359"/>
      <c r="AD11151" s="359"/>
      <c r="AE11151" s="359"/>
      <c r="AF11151" s="359"/>
      <c r="AG11151" s="359"/>
      <c r="AH11151" s="359"/>
    </row>
    <row r="11152" spans="28:34" x14ac:dyDescent="0.2">
      <c r="AB11152" s="359"/>
      <c r="AC11152" s="359"/>
      <c r="AD11152" s="359"/>
      <c r="AE11152" s="359"/>
      <c r="AF11152" s="359"/>
      <c r="AG11152" s="359"/>
      <c r="AH11152" s="359"/>
    </row>
    <row r="11153" spans="28:34" x14ac:dyDescent="0.2">
      <c r="AB11153" s="359"/>
      <c r="AC11153" s="359"/>
      <c r="AD11153" s="359"/>
      <c r="AE11153" s="359"/>
      <c r="AF11153" s="359"/>
      <c r="AG11153" s="359"/>
      <c r="AH11153" s="359"/>
    </row>
    <row r="11154" spans="28:34" x14ac:dyDescent="0.2">
      <c r="AB11154" s="359"/>
      <c r="AC11154" s="359"/>
      <c r="AD11154" s="359"/>
      <c r="AE11154" s="359"/>
      <c r="AF11154" s="359"/>
      <c r="AG11154" s="359"/>
      <c r="AH11154" s="359"/>
    </row>
    <row r="11155" spans="28:34" x14ac:dyDescent="0.2">
      <c r="AB11155" s="359"/>
      <c r="AC11155" s="359"/>
      <c r="AD11155" s="359"/>
      <c r="AE11155" s="359"/>
      <c r="AF11155" s="359"/>
      <c r="AG11155" s="359"/>
      <c r="AH11155" s="359"/>
    </row>
    <row r="11156" spans="28:34" x14ac:dyDescent="0.2">
      <c r="AB11156" s="359"/>
      <c r="AC11156" s="359"/>
      <c r="AD11156" s="359"/>
      <c r="AE11156" s="359"/>
      <c r="AF11156" s="359"/>
      <c r="AG11156" s="359"/>
      <c r="AH11156" s="359"/>
    </row>
    <row r="11157" spans="28:34" x14ac:dyDescent="0.2">
      <c r="AB11157" s="359"/>
      <c r="AC11157" s="359"/>
      <c r="AD11157" s="359"/>
      <c r="AE11157" s="359"/>
      <c r="AF11157" s="359"/>
      <c r="AG11157" s="359"/>
      <c r="AH11157" s="359"/>
    </row>
    <row r="11158" spans="28:34" x14ac:dyDescent="0.2">
      <c r="AB11158" s="359"/>
      <c r="AC11158" s="359"/>
      <c r="AD11158" s="359"/>
      <c r="AE11158" s="359"/>
      <c r="AF11158" s="359"/>
      <c r="AG11158" s="359"/>
      <c r="AH11158" s="359"/>
    </row>
    <row r="11159" spans="28:34" x14ac:dyDescent="0.2">
      <c r="AB11159" s="359"/>
      <c r="AC11159" s="359"/>
      <c r="AD11159" s="359"/>
      <c r="AE11159" s="359"/>
      <c r="AF11159" s="359"/>
      <c r="AG11159" s="359"/>
      <c r="AH11159" s="359"/>
    </row>
    <row r="11160" spans="28:34" x14ac:dyDescent="0.2">
      <c r="AB11160" s="359"/>
      <c r="AC11160" s="359"/>
      <c r="AD11160" s="359"/>
      <c r="AE11160" s="359"/>
      <c r="AF11160" s="359"/>
      <c r="AG11160" s="359"/>
      <c r="AH11160" s="359"/>
    </row>
    <row r="11161" spans="28:34" x14ac:dyDescent="0.2">
      <c r="AB11161" s="359"/>
      <c r="AC11161" s="359"/>
      <c r="AD11161" s="359"/>
      <c r="AE11161" s="359"/>
      <c r="AF11161" s="359"/>
      <c r="AG11161" s="359"/>
      <c r="AH11161" s="359"/>
    </row>
    <row r="11162" spans="28:34" x14ac:dyDescent="0.2">
      <c r="AB11162" s="359"/>
      <c r="AC11162" s="359"/>
      <c r="AD11162" s="359"/>
      <c r="AE11162" s="359"/>
      <c r="AF11162" s="359"/>
      <c r="AG11162" s="359"/>
      <c r="AH11162" s="359"/>
    </row>
    <row r="11163" spans="28:34" x14ac:dyDescent="0.2">
      <c r="AB11163" s="359"/>
      <c r="AC11163" s="359"/>
      <c r="AD11163" s="359"/>
      <c r="AE11163" s="359"/>
      <c r="AF11163" s="359"/>
      <c r="AG11163" s="359"/>
      <c r="AH11163" s="359"/>
    </row>
    <row r="11164" spans="28:34" x14ac:dyDescent="0.2">
      <c r="AB11164" s="359"/>
      <c r="AC11164" s="359"/>
      <c r="AD11164" s="359"/>
      <c r="AE11164" s="359"/>
      <c r="AF11164" s="359"/>
      <c r="AG11164" s="359"/>
      <c r="AH11164" s="359"/>
    </row>
    <row r="11165" spans="28:34" x14ac:dyDescent="0.2">
      <c r="AB11165" s="359"/>
      <c r="AC11165" s="359"/>
      <c r="AD11165" s="359"/>
      <c r="AE11165" s="359"/>
      <c r="AF11165" s="359"/>
      <c r="AG11165" s="359"/>
      <c r="AH11165" s="359"/>
    </row>
    <row r="11166" spans="28:34" x14ac:dyDescent="0.2">
      <c r="AB11166" s="359"/>
      <c r="AC11166" s="359"/>
      <c r="AD11166" s="359"/>
      <c r="AE11166" s="359"/>
      <c r="AF11166" s="359"/>
      <c r="AG11166" s="359"/>
      <c r="AH11166" s="359"/>
    </row>
    <row r="11167" spans="28:34" x14ac:dyDescent="0.2">
      <c r="AB11167" s="359"/>
      <c r="AC11167" s="359"/>
      <c r="AD11167" s="359"/>
      <c r="AE11167" s="359"/>
      <c r="AF11167" s="359"/>
      <c r="AG11167" s="359"/>
      <c r="AH11167" s="359"/>
    </row>
    <row r="11168" spans="28:34" x14ac:dyDescent="0.2">
      <c r="AB11168" s="359"/>
      <c r="AC11168" s="359"/>
      <c r="AD11168" s="359"/>
      <c r="AE11168" s="359"/>
      <c r="AF11168" s="359"/>
      <c r="AG11168" s="359"/>
      <c r="AH11168" s="359"/>
    </row>
    <row r="11169" spans="28:34" x14ac:dyDescent="0.2">
      <c r="AB11169" s="359"/>
      <c r="AC11169" s="359"/>
      <c r="AD11169" s="359"/>
      <c r="AE11169" s="359"/>
      <c r="AF11169" s="359"/>
      <c r="AG11169" s="359"/>
      <c r="AH11169" s="359"/>
    </row>
    <row r="11170" spans="28:34" x14ac:dyDescent="0.2">
      <c r="AB11170" s="359"/>
      <c r="AC11170" s="359"/>
      <c r="AD11170" s="359"/>
      <c r="AE11170" s="359"/>
      <c r="AF11170" s="359"/>
      <c r="AG11170" s="359"/>
      <c r="AH11170" s="359"/>
    </row>
    <row r="11171" spans="28:34" x14ac:dyDescent="0.2">
      <c r="AB11171" s="359"/>
      <c r="AC11171" s="359"/>
      <c r="AD11171" s="359"/>
      <c r="AE11171" s="359"/>
      <c r="AF11171" s="359"/>
      <c r="AG11171" s="359"/>
      <c r="AH11171" s="359"/>
    </row>
    <row r="11172" spans="28:34" x14ac:dyDescent="0.2">
      <c r="AB11172" s="359"/>
      <c r="AC11172" s="359"/>
      <c r="AD11172" s="359"/>
      <c r="AE11172" s="359"/>
      <c r="AF11172" s="359"/>
      <c r="AG11172" s="359"/>
      <c r="AH11172" s="359"/>
    </row>
    <row r="11173" spans="28:34" x14ac:dyDescent="0.2">
      <c r="AB11173" s="359"/>
      <c r="AC11173" s="359"/>
      <c r="AD11173" s="359"/>
      <c r="AE11173" s="359"/>
      <c r="AF11173" s="359"/>
      <c r="AG11173" s="359"/>
      <c r="AH11173" s="359"/>
    </row>
    <row r="11174" spans="28:34" x14ac:dyDescent="0.2">
      <c r="AB11174" s="359"/>
      <c r="AC11174" s="359"/>
      <c r="AD11174" s="359"/>
      <c r="AE11174" s="359"/>
      <c r="AF11174" s="359"/>
      <c r="AG11174" s="359"/>
      <c r="AH11174" s="359"/>
    </row>
    <row r="11175" spans="28:34" x14ac:dyDescent="0.2">
      <c r="AB11175" s="359"/>
      <c r="AC11175" s="359"/>
      <c r="AD11175" s="359"/>
      <c r="AE11175" s="359"/>
      <c r="AF11175" s="359"/>
      <c r="AG11175" s="359"/>
      <c r="AH11175" s="359"/>
    </row>
    <row r="11176" spans="28:34" x14ac:dyDescent="0.2">
      <c r="AB11176" s="359"/>
      <c r="AC11176" s="359"/>
      <c r="AD11176" s="359"/>
      <c r="AE11176" s="359"/>
      <c r="AF11176" s="359"/>
      <c r="AG11176" s="359"/>
      <c r="AH11176" s="359"/>
    </row>
    <row r="11177" spans="28:34" x14ac:dyDescent="0.2">
      <c r="AB11177" s="359"/>
      <c r="AC11177" s="359"/>
      <c r="AD11177" s="359"/>
      <c r="AE11177" s="359"/>
      <c r="AF11177" s="359"/>
      <c r="AG11177" s="359"/>
      <c r="AH11177" s="359"/>
    </row>
    <row r="11178" spans="28:34" x14ac:dyDescent="0.2">
      <c r="AB11178" s="359"/>
      <c r="AC11178" s="359"/>
      <c r="AD11178" s="359"/>
      <c r="AE11178" s="359"/>
      <c r="AF11178" s="359"/>
      <c r="AG11178" s="359"/>
      <c r="AH11178" s="359"/>
    </row>
    <row r="11179" spans="28:34" x14ac:dyDescent="0.2">
      <c r="AB11179" s="359"/>
      <c r="AC11179" s="359"/>
      <c r="AD11179" s="359"/>
      <c r="AE11179" s="359"/>
      <c r="AF11179" s="359"/>
      <c r="AG11179" s="359"/>
      <c r="AH11179" s="359"/>
    </row>
    <row r="11180" spans="28:34" x14ac:dyDescent="0.2">
      <c r="AB11180" s="359"/>
      <c r="AC11180" s="359"/>
      <c r="AD11180" s="359"/>
      <c r="AE11180" s="359"/>
      <c r="AF11180" s="359"/>
      <c r="AG11180" s="359"/>
      <c r="AH11180" s="359"/>
    </row>
    <row r="11181" spans="28:34" x14ac:dyDescent="0.2">
      <c r="AB11181" s="359"/>
      <c r="AC11181" s="359"/>
      <c r="AD11181" s="359"/>
      <c r="AE11181" s="359"/>
      <c r="AF11181" s="359"/>
      <c r="AG11181" s="359"/>
      <c r="AH11181" s="359"/>
    </row>
    <row r="11182" spans="28:34" x14ac:dyDescent="0.2">
      <c r="AB11182" s="359"/>
      <c r="AC11182" s="359"/>
      <c r="AD11182" s="359"/>
      <c r="AE11182" s="359"/>
      <c r="AF11182" s="359"/>
      <c r="AG11182" s="359"/>
      <c r="AH11182" s="359"/>
    </row>
    <row r="11183" spans="28:34" x14ac:dyDescent="0.2">
      <c r="AB11183" s="359"/>
      <c r="AC11183" s="359"/>
      <c r="AD11183" s="359"/>
      <c r="AE11183" s="359"/>
      <c r="AF11183" s="359"/>
      <c r="AG11183" s="359"/>
      <c r="AH11183" s="359"/>
    </row>
    <row r="11184" spans="28:34" x14ac:dyDescent="0.2">
      <c r="AB11184" s="359"/>
      <c r="AC11184" s="359"/>
      <c r="AD11184" s="359"/>
      <c r="AE11184" s="359"/>
      <c r="AF11184" s="359"/>
      <c r="AG11184" s="359"/>
      <c r="AH11184" s="359"/>
    </row>
    <row r="11185" spans="28:34" x14ac:dyDescent="0.2">
      <c r="AB11185" s="359"/>
      <c r="AC11185" s="359"/>
      <c r="AD11185" s="359"/>
      <c r="AE11185" s="359"/>
      <c r="AF11185" s="359"/>
      <c r="AG11185" s="359"/>
      <c r="AH11185" s="359"/>
    </row>
    <row r="11186" spans="28:34" x14ac:dyDescent="0.2">
      <c r="AB11186" s="359"/>
      <c r="AC11186" s="359"/>
      <c r="AD11186" s="359"/>
      <c r="AE11186" s="359"/>
      <c r="AF11186" s="359"/>
      <c r="AG11186" s="359"/>
      <c r="AH11186" s="359"/>
    </row>
    <row r="11187" spans="28:34" x14ac:dyDescent="0.2">
      <c r="AB11187" s="359"/>
      <c r="AC11187" s="359"/>
      <c r="AD11187" s="359"/>
      <c r="AE11187" s="359"/>
      <c r="AF11187" s="359"/>
      <c r="AG11187" s="359"/>
      <c r="AH11187" s="359"/>
    </row>
    <row r="11188" spans="28:34" x14ac:dyDescent="0.2">
      <c r="AB11188" s="359"/>
      <c r="AC11188" s="359"/>
      <c r="AD11188" s="359"/>
      <c r="AE11188" s="359"/>
      <c r="AF11188" s="359"/>
      <c r="AG11188" s="359"/>
      <c r="AH11188" s="359"/>
    </row>
    <row r="11189" spans="28:34" x14ac:dyDescent="0.2">
      <c r="AB11189" s="359"/>
      <c r="AC11189" s="359"/>
      <c r="AD11189" s="359"/>
      <c r="AE11189" s="359"/>
      <c r="AF11189" s="359"/>
      <c r="AG11189" s="359"/>
      <c r="AH11189" s="359"/>
    </row>
    <row r="11190" spans="28:34" x14ac:dyDescent="0.2">
      <c r="AB11190" s="359"/>
      <c r="AC11190" s="359"/>
      <c r="AD11190" s="359"/>
      <c r="AE11190" s="359"/>
      <c r="AF11190" s="359"/>
      <c r="AG11190" s="359"/>
      <c r="AH11190" s="359"/>
    </row>
    <row r="11191" spans="28:34" x14ac:dyDescent="0.2">
      <c r="AB11191" s="359"/>
      <c r="AC11191" s="359"/>
      <c r="AD11191" s="359"/>
      <c r="AE11191" s="359"/>
      <c r="AF11191" s="359"/>
      <c r="AG11191" s="359"/>
      <c r="AH11191" s="359"/>
    </row>
    <row r="11192" spans="28:34" x14ac:dyDescent="0.2">
      <c r="AB11192" s="359"/>
      <c r="AC11192" s="359"/>
      <c r="AD11192" s="359"/>
      <c r="AE11192" s="359"/>
      <c r="AF11192" s="359"/>
      <c r="AG11192" s="359"/>
      <c r="AH11192" s="359"/>
    </row>
    <row r="11193" spans="28:34" x14ac:dyDescent="0.2">
      <c r="AB11193" s="359"/>
      <c r="AC11193" s="359"/>
      <c r="AD11193" s="359"/>
      <c r="AE11193" s="359"/>
      <c r="AF11193" s="359"/>
      <c r="AG11193" s="359"/>
      <c r="AH11193" s="359"/>
    </row>
    <row r="11194" spans="28:34" x14ac:dyDescent="0.2">
      <c r="AB11194" s="359"/>
      <c r="AC11194" s="359"/>
      <c r="AD11194" s="359"/>
      <c r="AE11194" s="359"/>
      <c r="AF11194" s="359"/>
      <c r="AG11194" s="359"/>
      <c r="AH11194" s="359"/>
    </row>
    <row r="11195" spans="28:34" x14ac:dyDescent="0.2">
      <c r="AB11195" s="359"/>
      <c r="AC11195" s="359"/>
      <c r="AD11195" s="359"/>
      <c r="AE11195" s="359"/>
      <c r="AF11195" s="359"/>
      <c r="AG11195" s="359"/>
      <c r="AH11195" s="359"/>
    </row>
    <row r="11196" spans="28:34" x14ac:dyDescent="0.2">
      <c r="AB11196" s="359"/>
      <c r="AC11196" s="359"/>
      <c r="AD11196" s="359"/>
      <c r="AE11196" s="359"/>
      <c r="AF11196" s="359"/>
      <c r="AG11196" s="359"/>
      <c r="AH11196" s="359"/>
    </row>
    <row r="11197" spans="28:34" x14ac:dyDescent="0.2">
      <c r="AB11197" s="359"/>
      <c r="AC11197" s="359"/>
      <c r="AD11197" s="359"/>
      <c r="AE11197" s="359"/>
      <c r="AF11197" s="359"/>
      <c r="AG11197" s="359"/>
      <c r="AH11197" s="359"/>
    </row>
    <row r="11198" spans="28:34" x14ac:dyDescent="0.2">
      <c r="AB11198" s="359"/>
      <c r="AC11198" s="359"/>
      <c r="AD11198" s="359"/>
      <c r="AE11198" s="359"/>
      <c r="AF11198" s="359"/>
      <c r="AG11198" s="359"/>
      <c r="AH11198" s="359"/>
    </row>
    <row r="11199" spans="28:34" x14ac:dyDescent="0.2">
      <c r="AB11199" s="359"/>
      <c r="AC11199" s="359"/>
      <c r="AD11199" s="359"/>
      <c r="AE11199" s="359"/>
      <c r="AF11199" s="359"/>
      <c r="AG11199" s="359"/>
      <c r="AH11199" s="359"/>
    </row>
    <row r="11200" spans="28:34" x14ac:dyDescent="0.2">
      <c r="AB11200" s="359"/>
      <c r="AC11200" s="359"/>
      <c r="AD11200" s="359"/>
      <c r="AE11200" s="359"/>
      <c r="AF11200" s="359"/>
      <c r="AG11200" s="359"/>
      <c r="AH11200" s="359"/>
    </row>
    <row r="11201" spans="28:34" x14ac:dyDescent="0.2">
      <c r="AB11201" s="359"/>
      <c r="AC11201" s="359"/>
      <c r="AD11201" s="359"/>
      <c r="AE11201" s="359"/>
      <c r="AF11201" s="359"/>
      <c r="AG11201" s="359"/>
      <c r="AH11201" s="359"/>
    </row>
    <row r="11202" spans="28:34" x14ac:dyDescent="0.2">
      <c r="AB11202" s="359"/>
      <c r="AC11202" s="359"/>
      <c r="AD11202" s="359"/>
      <c r="AE11202" s="359"/>
      <c r="AF11202" s="359"/>
      <c r="AG11202" s="359"/>
      <c r="AH11202" s="359"/>
    </row>
    <row r="11203" spans="28:34" x14ac:dyDescent="0.2">
      <c r="AB11203" s="359"/>
      <c r="AC11203" s="359"/>
      <c r="AD11203" s="359"/>
      <c r="AE11203" s="359"/>
      <c r="AF11203" s="359"/>
      <c r="AG11203" s="359"/>
      <c r="AH11203" s="359"/>
    </row>
    <row r="11204" spans="28:34" x14ac:dyDescent="0.2">
      <c r="AB11204" s="359"/>
      <c r="AC11204" s="359"/>
      <c r="AD11204" s="359"/>
      <c r="AE11204" s="359"/>
      <c r="AF11204" s="359"/>
      <c r="AG11204" s="359"/>
      <c r="AH11204" s="359"/>
    </row>
    <row r="11205" spans="28:34" x14ac:dyDescent="0.2">
      <c r="AB11205" s="359"/>
      <c r="AC11205" s="359"/>
      <c r="AD11205" s="359"/>
      <c r="AE11205" s="359"/>
      <c r="AF11205" s="359"/>
      <c r="AG11205" s="359"/>
      <c r="AH11205" s="359"/>
    </row>
    <row r="11206" spans="28:34" x14ac:dyDescent="0.2">
      <c r="AB11206" s="359"/>
      <c r="AC11206" s="359"/>
      <c r="AD11206" s="359"/>
      <c r="AE11206" s="359"/>
      <c r="AF11206" s="359"/>
      <c r="AG11206" s="359"/>
      <c r="AH11206" s="359"/>
    </row>
    <row r="11207" spans="28:34" x14ac:dyDescent="0.2">
      <c r="AB11207" s="359"/>
      <c r="AC11207" s="359"/>
      <c r="AD11207" s="359"/>
      <c r="AE11207" s="359"/>
      <c r="AF11207" s="359"/>
      <c r="AG11207" s="359"/>
      <c r="AH11207" s="359"/>
    </row>
    <row r="11208" spans="28:34" x14ac:dyDescent="0.2">
      <c r="AB11208" s="359"/>
      <c r="AC11208" s="359"/>
      <c r="AD11208" s="359"/>
      <c r="AE11208" s="359"/>
      <c r="AF11208" s="359"/>
      <c r="AG11208" s="359"/>
      <c r="AH11208" s="359"/>
    </row>
    <row r="11209" spans="28:34" x14ac:dyDescent="0.2">
      <c r="AB11209" s="359"/>
      <c r="AC11209" s="359"/>
      <c r="AD11209" s="359"/>
      <c r="AE11209" s="359"/>
      <c r="AF11209" s="359"/>
      <c r="AG11209" s="359"/>
      <c r="AH11209" s="359"/>
    </row>
    <row r="11210" spans="28:34" x14ac:dyDescent="0.2">
      <c r="AB11210" s="359"/>
      <c r="AC11210" s="359"/>
      <c r="AD11210" s="359"/>
      <c r="AE11210" s="359"/>
      <c r="AF11210" s="359"/>
      <c r="AG11210" s="359"/>
      <c r="AH11210" s="359"/>
    </row>
    <row r="11211" spans="28:34" x14ac:dyDescent="0.2">
      <c r="AB11211" s="359"/>
      <c r="AC11211" s="359"/>
      <c r="AD11211" s="359"/>
      <c r="AE11211" s="359"/>
      <c r="AF11211" s="359"/>
      <c r="AG11211" s="359"/>
      <c r="AH11211" s="359"/>
    </row>
    <row r="11212" spans="28:34" x14ac:dyDescent="0.2">
      <c r="AB11212" s="359"/>
      <c r="AC11212" s="359"/>
      <c r="AD11212" s="359"/>
      <c r="AE11212" s="359"/>
      <c r="AF11212" s="359"/>
      <c r="AG11212" s="359"/>
      <c r="AH11212" s="359"/>
    </row>
    <row r="11213" spans="28:34" x14ac:dyDescent="0.2">
      <c r="AB11213" s="359"/>
      <c r="AC11213" s="359"/>
      <c r="AD11213" s="359"/>
      <c r="AE11213" s="359"/>
      <c r="AF11213" s="359"/>
      <c r="AG11213" s="359"/>
      <c r="AH11213" s="359"/>
    </row>
    <row r="11214" spans="28:34" x14ac:dyDescent="0.2">
      <c r="AB11214" s="359"/>
      <c r="AC11214" s="359"/>
      <c r="AD11214" s="359"/>
      <c r="AE11214" s="359"/>
      <c r="AF11214" s="359"/>
      <c r="AG11214" s="359"/>
      <c r="AH11214" s="359"/>
    </row>
    <row r="11215" spans="28:34" x14ac:dyDescent="0.2">
      <c r="AB11215" s="359"/>
      <c r="AC11215" s="359"/>
      <c r="AD11215" s="359"/>
      <c r="AE11215" s="359"/>
      <c r="AF11215" s="359"/>
      <c r="AG11215" s="359"/>
      <c r="AH11215" s="359"/>
    </row>
    <row r="11216" spans="28:34" x14ac:dyDescent="0.2">
      <c r="AB11216" s="359"/>
      <c r="AC11216" s="359"/>
      <c r="AD11216" s="359"/>
      <c r="AE11216" s="359"/>
      <c r="AF11216" s="359"/>
      <c r="AG11216" s="359"/>
      <c r="AH11216" s="359"/>
    </row>
    <row r="11217" spans="28:34" x14ac:dyDescent="0.2">
      <c r="AB11217" s="359"/>
      <c r="AC11217" s="359"/>
      <c r="AD11217" s="359"/>
      <c r="AE11217" s="359"/>
      <c r="AF11217" s="359"/>
      <c r="AG11217" s="359"/>
      <c r="AH11217" s="359"/>
    </row>
    <row r="11218" spans="28:34" x14ac:dyDescent="0.2">
      <c r="AB11218" s="359"/>
      <c r="AC11218" s="359"/>
      <c r="AD11218" s="359"/>
      <c r="AE11218" s="359"/>
      <c r="AF11218" s="359"/>
      <c r="AG11218" s="359"/>
      <c r="AH11218" s="359"/>
    </row>
    <row r="11219" spans="28:34" x14ac:dyDescent="0.2">
      <c r="AB11219" s="359"/>
      <c r="AC11219" s="359"/>
      <c r="AD11219" s="359"/>
      <c r="AE11219" s="359"/>
      <c r="AF11219" s="359"/>
      <c r="AG11219" s="359"/>
      <c r="AH11219" s="359"/>
    </row>
    <row r="11220" spans="28:34" x14ac:dyDescent="0.2">
      <c r="AB11220" s="359"/>
      <c r="AC11220" s="359"/>
      <c r="AD11220" s="359"/>
      <c r="AE11220" s="359"/>
      <c r="AF11220" s="359"/>
      <c r="AG11220" s="359"/>
      <c r="AH11220" s="359"/>
    </row>
    <row r="11221" spans="28:34" x14ac:dyDescent="0.2">
      <c r="AB11221" s="359"/>
      <c r="AC11221" s="359"/>
      <c r="AD11221" s="359"/>
      <c r="AE11221" s="359"/>
      <c r="AF11221" s="359"/>
      <c r="AG11221" s="359"/>
      <c r="AH11221" s="359"/>
    </row>
    <row r="11222" spans="28:34" x14ac:dyDescent="0.2">
      <c r="AB11222" s="359"/>
      <c r="AC11222" s="359"/>
      <c r="AD11222" s="359"/>
      <c r="AE11222" s="359"/>
      <c r="AF11222" s="359"/>
      <c r="AG11222" s="359"/>
      <c r="AH11222" s="359"/>
    </row>
    <row r="11223" spans="28:34" x14ac:dyDescent="0.2">
      <c r="AB11223" s="359"/>
      <c r="AC11223" s="359"/>
      <c r="AD11223" s="359"/>
      <c r="AE11223" s="359"/>
      <c r="AF11223" s="359"/>
      <c r="AG11223" s="359"/>
      <c r="AH11223" s="359"/>
    </row>
    <row r="11224" spans="28:34" x14ac:dyDescent="0.2">
      <c r="AB11224" s="359"/>
      <c r="AC11224" s="359"/>
      <c r="AD11224" s="359"/>
      <c r="AE11224" s="359"/>
      <c r="AF11224" s="359"/>
      <c r="AG11224" s="359"/>
      <c r="AH11224" s="359"/>
    </row>
    <row r="11225" spans="28:34" x14ac:dyDescent="0.2">
      <c r="AB11225" s="359"/>
      <c r="AC11225" s="359"/>
      <c r="AD11225" s="359"/>
      <c r="AE11225" s="359"/>
      <c r="AF11225" s="359"/>
      <c r="AG11225" s="359"/>
      <c r="AH11225" s="359"/>
    </row>
    <row r="11226" spans="28:34" x14ac:dyDescent="0.2">
      <c r="AB11226" s="359"/>
      <c r="AC11226" s="359"/>
      <c r="AD11226" s="359"/>
      <c r="AE11226" s="359"/>
      <c r="AF11226" s="359"/>
      <c r="AG11226" s="359"/>
      <c r="AH11226" s="359"/>
    </row>
    <row r="11227" spans="28:34" x14ac:dyDescent="0.2">
      <c r="AB11227" s="359"/>
      <c r="AC11227" s="359"/>
      <c r="AD11227" s="359"/>
      <c r="AE11227" s="359"/>
      <c r="AF11227" s="359"/>
      <c r="AG11227" s="359"/>
      <c r="AH11227" s="359"/>
    </row>
    <row r="11228" spans="28:34" x14ac:dyDescent="0.2">
      <c r="AB11228" s="359"/>
      <c r="AC11228" s="359"/>
      <c r="AD11228" s="359"/>
      <c r="AE11228" s="359"/>
      <c r="AF11228" s="359"/>
      <c r="AG11228" s="359"/>
      <c r="AH11228" s="359"/>
    </row>
    <row r="11229" spans="28:34" x14ac:dyDescent="0.2">
      <c r="AB11229" s="359"/>
      <c r="AC11229" s="359"/>
      <c r="AD11229" s="359"/>
      <c r="AE11229" s="359"/>
      <c r="AF11229" s="359"/>
      <c r="AG11229" s="359"/>
      <c r="AH11229" s="359"/>
    </row>
    <row r="11230" spans="28:34" x14ac:dyDescent="0.2">
      <c r="AB11230" s="359"/>
      <c r="AC11230" s="359"/>
      <c r="AD11230" s="359"/>
      <c r="AE11230" s="359"/>
      <c r="AF11230" s="359"/>
      <c r="AG11230" s="359"/>
      <c r="AH11230" s="359"/>
    </row>
    <row r="11231" spans="28:34" x14ac:dyDescent="0.2">
      <c r="AB11231" s="359"/>
      <c r="AC11231" s="359"/>
      <c r="AD11231" s="359"/>
      <c r="AE11231" s="359"/>
      <c r="AF11231" s="359"/>
      <c r="AG11231" s="359"/>
      <c r="AH11231" s="359"/>
    </row>
    <row r="11232" spans="28:34" x14ac:dyDescent="0.2">
      <c r="AB11232" s="359"/>
      <c r="AC11232" s="359"/>
      <c r="AD11232" s="359"/>
      <c r="AE11232" s="359"/>
      <c r="AF11232" s="359"/>
      <c r="AG11232" s="359"/>
      <c r="AH11232" s="359"/>
    </row>
    <row r="11233" spans="28:34" x14ac:dyDescent="0.2">
      <c r="AB11233" s="359"/>
      <c r="AC11233" s="359"/>
      <c r="AD11233" s="359"/>
      <c r="AE11233" s="359"/>
      <c r="AF11233" s="359"/>
      <c r="AG11233" s="359"/>
      <c r="AH11233" s="359"/>
    </row>
    <row r="11234" spans="28:34" x14ac:dyDescent="0.2">
      <c r="AB11234" s="359"/>
      <c r="AC11234" s="359"/>
      <c r="AD11234" s="359"/>
      <c r="AE11234" s="359"/>
      <c r="AF11234" s="359"/>
      <c r="AG11234" s="359"/>
      <c r="AH11234" s="359"/>
    </row>
    <row r="11235" spans="28:34" x14ac:dyDescent="0.2">
      <c r="AB11235" s="359"/>
      <c r="AC11235" s="359"/>
      <c r="AD11235" s="359"/>
      <c r="AE11235" s="359"/>
      <c r="AF11235" s="359"/>
      <c r="AG11235" s="359"/>
      <c r="AH11235" s="359"/>
    </row>
    <row r="11236" spans="28:34" x14ac:dyDescent="0.2">
      <c r="AB11236" s="359"/>
      <c r="AC11236" s="359"/>
      <c r="AD11236" s="359"/>
      <c r="AE11236" s="359"/>
      <c r="AF11236" s="359"/>
      <c r="AG11236" s="359"/>
      <c r="AH11236" s="359"/>
    </row>
    <row r="11237" spans="28:34" x14ac:dyDescent="0.2">
      <c r="AB11237" s="359"/>
      <c r="AC11237" s="359"/>
      <c r="AD11237" s="359"/>
      <c r="AE11237" s="359"/>
      <c r="AF11237" s="359"/>
      <c r="AG11237" s="359"/>
      <c r="AH11237" s="359"/>
    </row>
    <row r="11238" spans="28:34" x14ac:dyDescent="0.2">
      <c r="AB11238" s="359"/>
      <c r="AC11238" s="359"/>
      <c r="AD11238" s="359"/>
      <c r="AE11238" s="359"/>
      <c r="AF11238" s="359"/>
      <c r="AG11238" s="359"/>
      <c r="AH11238" s="359"/>
    </row>
    <row r="11239" spans="28:34" x14ac:dyDescent="0.2">
      <c r="AB11239" s="359"/>
      <c r="AC11239" s="359"/>
      <c r="AD11239" s="359"/>
      <c r="AE11239" s="359"/>
      <c r="AF11239" s="359"/>
      <c r="AG11239" s="359"/>
      <c r="AH11239" s="359"/>
    </row>
    <row r="11240" spans="28:34" x14ac:dyDescent="0.2">
      <c r="AB11240" s="359"/>
      <c r="AC11240" s="359"/>
      <c r="AD11240" s="359"/>
      <c r="AE11240" s="359"/>
      <c r="AF11240" s="359"/>
      <c r="AG11240" s="359"/>
      <c r="AH11240" s="359"/>
    </row>
    <row r="11241" spans="28:34" x14ac:dyDescent="0.2">
      <c r="AB11241" s="359"/>
      <c r="AC11241" s="359"/>
      <c r="AD11241" s="359"/>
      <c r="AE11241" s="359"/>
      <c r="AF11241" s="359"/>
      <c r="AG11241" s="359"/>
      <c r="AH11241" s="359"/>
    </row>
    <row r="11242" spans="28:34" x14ac:dyDescent="0.2">
      <c r="AB11242" s="359"/>
      <c r="AC11242" s="359"/>
      <c r="AD11242" s="359"/>
      <c r="AE11242" s="359"/>
      <c r="AF11242" s="359"/>
      <c r="AG11242" s="359"/>
      <c r="AH11242" s="359"/>
    </row>
    <row r="11243" spans="28:34" x14ac:dyDescent="0.2">
      <c r="AB11243" s="359"/>
      <c r="AC11243" s="359"/>
      <c r="AD11243" s="359"/>
      <c r="AE11243" s="359"/>
      <c r="AF11243" s="359"/>
      <c r="AG11243" s="359"/>
      <c r="AH11243" s="359"/>
    </row>
    <row r="11244" spans="28:34" x14ac:dyDescent="0.2">
      <c r="AB11244" s="359"/>
      <c r="AC11244" s="359"/>
      <c r="AD11244" s="359"/>
      <c r="AE11244" s="359"/>
      <c r="AF11244" s="359"/>
      <c r="AG11244" s="359"/>
      <c r="AH11244" s="359"/>
    </row>
    <row r="11245" spans="28:34" x14ac:dyDescent="0.2">
      <c r="AB11245" s="359"/>
      <c r="AC11245" s="359"/>
      <c r="AD11245" s="359"/>
      <c r="AE11245" s="359"/>
      <c r="AF11245" s="359"/>
      <c r="AG11245" s="359"/>
      <c r="AH11245" s="359"/>
    </row>
    <row r="11246" spans="28:34" x14ac:dyDescent="0.2">
      <c r="AB11246" s="359"/>
      <c r="AC11246" s="359"/>
      <c r="AD11246" s="359"/>
      <c r="AE11246" s="359"/>
      <c r="AF11246" s="359"/>
      <c r="AG11246" s="359"/>
      <c r="AH11246" s="359"/>
    </row>
    <row r="11247" spans="28:34" x14ac:dyDescent="0.2">
      <c r="AB11247" s="359"/>
      <c r="AC11247" s="359"/>
      <c r="AD11247" s="359"/>
      <c r="AE11247" s="359"/>
      <c r="AF11247" s="359"/>
      <c r="AG11247" s="359"/>
      <c r="AH11247" s="359"/>
    </row>
    <row r="11248" spans="28:34" x14ac:dyDescent="0.2">
      <c r="AB11248" s="359"/>
      <c r="AC11248" s="359"/>
      <c r="AD11248" s="359"/>
      <c r="AE11248" s="359"/>
      <c r="AF11248" s="359"/>
      <c r="AG11248" s="359"/>
      <c r="AH11248" s="359"/>
    </row>
    <row r="11249" spans="28:34" x14ac:dyDescent="0.2">
      <c r="AB11249" s="359"/>
      <c r="AC11249" s="359"/>
      <c r="AD11249" s="359"/>
      <c r="AE11249" s="359"/>
      <c r="AF11249" s="359"/>
      <c r="AG11249" s="359"/>
      <c r="AH11249" s="359"/>
    </row>
    <row r="11250" spans="28:34" x14ac:dyDescent="0.2">
      <c r="AB11250" s="359"/>
      <c r="AC11250" s="359"/>
      <c r="AD11250" s="359"/>
      <c r="AE11250" s="359"/>
      <c r="AF11250" s="359"/>
      <c r="AG11250" s="359"/>
      <c r="AH11250" s="359"/>
    </row>
    <row r="11251" spans="28:34" x14ac:dyDescent="0.2">
      <c r="AB11251" s="359"/>
      <c r="AC11251" s="359"/>
      <c r="AD11251" s="359"/>
      <c r="AE11251" s="359"/>
      <c r="AF11251" s="359"/>
      <c r="AG11251" s="359"/>
      <c r="AH11251" s="359"/>
    </row>
    <row r="11252" spans="28:34" x14ac:dyDescent="0.2">
      <c r="AB11252" s="359"/>
      <c r="AC11252" s="359"/>
      <c r="AD11252" s="359"/>
      <c r="AE11252" s="359"/>
      <c r="AF11252" s="359"/>
      <c r="AG11252" s="359"/>
      <c r="AH11252" s="359"/>
    </row>
    <row r="11253" spans="28:34" x14ac:dyDescent="0.2">
      <c r="AB11253" s="359"/>
      <c r="AC11253" s="359"/>
      <c r="AD11253" s="359"/>
      <c r="AE11253" s="359"/>
      <c r="AF11253" s="359"/>
      <c r="AG11253" s="359"/>
      <c r="AH11253" s="359"/>
    </row>
    <row r="11254" spans="28:34" x14ac:dyDescent="0.2">
      <c r="AB11254" s="359"/>
      <c r="AC11254" s="359"/>
      <c r="AD11254" s="359"/>
      <c r="AE11254" s="359"/>
      <c r="AF11254" s="359"/>
      <c r="AG11254" s="359"/>
      <c r="AH11254" s="359"/>
    </row>
    <row r="11255" spans="28:34" x14ac:dyDescent="0.2">
      <c r="AB11255" s="359"/>
      <c r="AC11255" s="359"/>
      <c r="AD11255" s="359"/>
      <c r="AE11255" s="359"/>
      <c r="AF11255" s="359"/>
      <c r="AG11255" s="359"/>
      <c r="AH11255" s="359"/>
    </row>
    <row r="11256" spans="28:34" x14ac:dyDescent="0.2">
      <c r="AB11256" s="359"/>
      <c r="AC11256" s="359"/>
      <c r="AD11256" s="359"/>
      <c r="AE11256" s="359"/>
      <c r="AF11256" s="359"/>
      <c r="AG11256" s="359"/>
      <c r="AH11256" s="359"/>
    </row>
    <row r="11257" spans="28:34" x14ac:dyDescent="0.2">
      <c r="AB11257" s="359"/>
      <c r="AC11257" s="359"/>
      <c r="AD11257" s="359"/>
      <c r="AE11257" s="359"/>
      <c r="AF11257" s="359"/>
      <c r="AG11257" s="359"/>
      <c r="AH11257" s="359"/>
    </row>
    <row r="11258" spans="28:34" x14ac:dyDescent="0.2">
      <c r="AB11258" s="359"/>
      <c r="AC11258" s="359"/>
      <c r="AD11258" s="359"/>
      <c r="AE11258" s="359"/>
      <c r="AF11258" s="359"/>
      <c r="AG11258" s="359"/>
      <c r="AH11258" s="359"/>
    </row>
    <row r="11259" spans="28:34" x14ac:dyDescent="0.2">
      <c r="AB11259" s="359"/>
      <c r="AC11259" s="359"/>
      <c r="AD11259" s="359"/>
      <c r="AE11259" s="359"/>
      <c r="AF11259" s="359"/>
      <c r="AG11259" s="359"/>
      <c r="AH11259" s="359"/>
    </row>
    <row r="11260" spans="28:34" x14ac:dyDescent="0.2">
      <c r="AB11260" s="359"/>
      <c r="AC11260" s="359"/>
      <c r="AD11260" s="359"/>
      <c r="AE11260" s="359"/>
      <c r="AF11260" s="359"/>
      <c r="AG11260" s="359"/>
      <c r="AH11260" s="359"/>
    </row>
    <row r="11261" spans="28:34" x14ac:dyDescent="0.2">
      <c r="AB11261" s="359"/>
      <c r="AC11261" s="359"/>
      <c r="AD11261" s="359"/>
      <c r="AE11261" s="359"/>
      <c r="AF11261" s="359"/>
      <c r="AG11261" s="359"/>
      <c r="AH11261" s="359"/>
    </row>
    <row r="11262" spans="28:34" x14ac:dyDescent="0.2">
      <c r="AB11262" s="359"/>
      <c r="AC11262" s="359"/>
      <c r="AD11262" s="359"/>
      <c r="AE11262" s="359"/>
      <c r="AF11262" s="359"/>
      <c r="AG11262" s="359"/>
      <c r="AH11262" s="359"/>
    </row>
    <row r="11263" spans="28:34" x14ac:dyDescent="0.2">
      <c r="AB11263" s="359"/>
      <c r="AC11263" s="359"/>
      <c r="AD11263" s="359"/>
      <c r="AE11263" s="359"/>
      <c r="AF11263" s="359"/>
      <c r="AG11263" s="359"/>
      <c r="AH11263" s="359"/>
    </row>
    <row r="11264" spans="28:34" x14ac:dyDescent="0.2">
      <c r="AB11264" s="359"/>
      <c r="AC11264" s="359"/>
      <c r="AD11264" s="359"/>
      <c r="AE11264" s="359"/>
      <c r="AF11264" s="359"/>
      <c r="AG11264" s="359"/>
      <c r="AH11264" s="359"/>
    </row>
    <row r="11265" spans="28:34" x14ac:dyDescent="0.2">
      <c r="AB11265" s="359"/>
      <c r="AC11265" s="359"/>
      <c r="AD11265" s="359"/>
      <c r="AE11265" s="359"/>
      <c r="AF11265" s="359"/>
      <c r="AG11265" s="359"/>
      <c r="AH11265" s="359"/>
    </row>
    <row r="11266" spans="28:34" x14ac:dyDescent="0.2">
      <c r="AB11266" s="359"/>
      <c r="AC11266" s="359"/>
      <c r="AD11266" s="359"/>
      <c r="AE11266" s="359"/>
      <c r="AF11266" s="359"/>
      <c r="AG11266" s="359"/>
      <c r="AH11266" s="359"/>
    </row>
    <row r="11267" spans="28:34" x14ac:dyDescent="0.2">
      <c r="AB11267" s="359"/>
      <c r="AC11267" s="359"/>
      <c r="AD11267" s="359"/>
      <c r="AE11267" s="359"/>
      <c r="AF11267" s="359"/>
      <c r="AG11267" s="359"/>
      <c r="AH11267" s="359"/>
    </row>
    <row r="11268" spans="28:34" x14ac:dyDescent="0.2">
      <c r="AB11268" s="359"/>
      <c r="AC11268" s="359"/>
      <c r="AD11268" s="359"/>
      <c r="AE11268" s="359"/>
      <c r="AF11268" s="359"/>
      <c r="AG11268" s="359"/>
      <c r="AH11268" s="359"/>
    </row>
    <row r="11269" spans="28:34" x14ac:dyDescent="0.2">
      <c r="AB11269" s="359"/>
      <c r="AC11269" s="359"/>
      <c r="AD11269" s="359"/>
      <c r="AE11269" s="359"/>
      <c r="AF11269" s="359"/>
      <c r="AG11269" s="359"/>
      <c r="AH11269" s="359"/>
    </row>
    <row r="11270" spans="28:34" x14ac:dyDescent="0.2">
      <c r="AB11270" s="359"/>
      <c r="AC11270" s="359"/>
      <c r="AD11270" s="359"/>
      <c r="AE11270" s="359"/>
      <c r="AF11270" s="359"/>
      <c r="AG11270" s="359"/>
      <c r="AH11270" s="359"/>
    </row>
    <row r="11271" spans="28:34" x14ac:dyDescent="0.2">
      <c r="AB11271" s="359"/>
      <c r="AC11271" s="359"/>
      <c r="AD11271" s="359"/>
      <c r="AE11271" s="359"/>
      <c r="AF11271" s="359"/>
      <c r="AG11271" s="359"/>
      <c r="AH11271" s="359"/>
    </row>
    <row r="11272" spans="28:34" x14ac:dyDescent="0.2">
      <c r="AB11272" s="359"/>
      <c r="AC11272" s="359"/>
      <c r="AD11272" s="359"/>
      <c r="AE11272" s="359"/>
      <c r="AF11272" s="359"/>
      <c r="AG11272" s="359"/>
      <c r="AH11272" s="359"/>
    </row>
    <row r="11273" spans="28:34" x14ac:dyDescent="0.2">
      <c r="AB11273" s="359"/>
      <c r="AC11273" s="359"/>
      <c r="AD11273" s="359"/>
      <c r="AE11273" s="359"/>
      <c r="AF11273" s="359"/>
      <c r="AG11273" s="359"/>
      <c r="AH11273" s="359"/>
    </row>
    <row r="11274" spans="28:34" x14ac:dyDescent="0.2">
      <c r="AB11274" s="359"/>
      <c r="AC11274" s="359"/>
      <c r="AD11274" s="359"/>
      <c r="AE11274" s="359"/>
      <c r="AF11274" s="359"/>
      <c r="AG11274" s="359"/>
      <c r="AH11274" s="359"/>
    </row>
    <row r="11275" spans="28:34" x14ac:dyDescent="0.2">
      <c r="AB11275" s="359"/>
      <c r="AC11275" s="359"/>
      <c r="AD11275" s="359"/>
      <c r="AE11275" s="359"/>
      <c r="AF11275" s="359"/>
      <c r="AG11275" s="359"/>
      <c r="AH11275" s="359"/>
    </row>
    <row r="11276" spans="28:34" x14ac:dyDescent="0.2">
      <c r="AB11276" s="359"/>
      <c r="AC11276" s="359"/>
      <c r="AD11276" s="359"/>
      <c r="AE11276" s="359"/>
      <c r="AF11276" s="359"/>
      <c r="AG11276" s="359"/>
      <c r="AH11276" s="359"/>
    </row>
    <row r="11277" spans="28:34" x14ac:dyDescent="0.2">
      <c r="AB11277" s="359"/>
      <c r="AC11277" s="359"/>
      <c r="AD11277" s="359"/>
      <c r="AE11277" s="359"/>
      <c r="AF11277" s="359"/>
      <c r="AG11277" s="359"/>
      <c r="AH11277" s="359"/>
    </row>
    <row r="11278" spans="28:34" x14ac:dyDescent="0.2">
      <c r="AB11278" s="359"/>
      <c r="AC11278" s="359"/>
      <c r="AD11278" s="359"/>
      <c r="AE11278" s="359"/>
      <c r="AF11278" s="359"/>
      <c r="AG11278" s="359"/>
      <c r="AH11278" s="359"/>
    </row>
    <row r="11279" spans="28:34" x14ac:dyDescent="0.2">
      <c r="AB11279" s="359"/>
      <c r="AC11279" s="359"/>
      <c r="AD11279" s="359"/>
      <c r="AE11279" s="359"/>
      <c r="AF11279" s="359"/>
      <c r="AG11279" s="359"/>
      <c r="AH11279" s="359"/>
    </row>
    <row r="11280" spans="28:34" x14ac:dyDescent="0.2">
      <c r="AB11280" s="359"/>
      <c r="AC11280" s="359"/>
      <c r="AD11280" s="359"/>
      <c r="AE11280" s="359"/>
      <c r="AF11280" s="359"/>
      <c r="AG11280" s="359"/>
      <c r="AH11280" s="359"/>
    </row>
    <row r="11281" spans="28:34" x14ac:dyDescent="0.2">
      <c r="AB11281" s="359"/>
      <c r="AC11281" s="359"/>
      <c r="AD11281" s="359"/>
      <c r="AE11281" s="359"/>
      <c r="AF11281" s="359"/>
      <c r="AG11281" s="359"/>
      <c r="AH11281" s="359"/>
    </row>
    <row r="11282" spans="28:34" x14ac:dyDescent="0.2">
      <c r="AB11282" s="359"/>
      <c r="AC11282" s="359"/>
      <c r="AD11282" s="359"/>
      <c r="AE11282" s="359"/>
      <c r="AF11282" s="359"/>
      <c r="AG11282" s="359"/>
      <c r="AH11282" s="359"/>
    </row>
    <row r="11283" spans="28:34" x14ac:dyDescent="0.2">
      <c r="AB11283" s="359"/>
      <c r="AC11283" s="359"/>
      <c r="AD11283" s="359"/>
      <c r="AE11283" s="359"/>
      <c r="AF11283" s="359"/>
      <c r="AG11283" s="359"/>
      <c r="AH11283" s="359"/>
    </row>
    <row r="11284" spans="28:34" x14ac:dyDescent="0.2">
      <c r="AB11284" s="359"/>
      <c r="AC11284" s="359"/>
      <c r="AD11284" s="359"/>
      <c r="AE11284" s="359"/>
      <c r="AF11284" s="359"/>
      <c r="AG11284" s="359"/>
      <c r="AH11284" s="359"/>
    </row>
    <row r="11285" spans="28:34" x14ac:dyDescent="0.2">
      <c r="AB11285" s="359"/>
      <c r="AC11285" s="359"/>
      <c r="AD11285" s="359"/>
      <c r="AE11285" s="359"/>
      <c r="AF11285" s="359"/>
      <c r="AG11285" s="359"/>
      <c r="AH11285" s="359"/>
    </row>
    <row r="11286" spans="28:34" x14ac:dyDescent="0.2">
      <c r="AB11286" s="359"/>
      <c r="AC11286" s="359"/>
      <c r="AD11286" s="359"/>
      <c r="AE11286" s="359"/>
      <c r="AF11286" s="359"/>
      <c r="AG11286" s="359"/>
      <c r="AH11286" s="359"/>
    </row>
    <row r="11287" spans="28:34" x14ac:dyDescent="0.2">
      <c r="AB11287" s="359"/>
      <c r="AC11287" s="359"/>
      <c r="AD11287" s="359"/>
      <c r="AE11287" s="359"/>
      <c r="AF11287" s="359"/>
      <c r="AG11287" s="359"/>
      <c r="AH11287" s="359"/>
    </row>
    <row r="11288" spans="28:34" x14ac:dyDescent="0.2">
      <c r="AB11288" s="359"/>
      <c r="AC11288" s="359"/>
      <c r="AD11288" s="359"/>
      <c r="AE11288" s="359"/>
      <c r="AF11288" s="359"/>
      <c r="AG11288" s="359"/>
      <c r="AH11288" s="359"/>
    </row>
    <row r="11289" spans="28:34" x14ac:dyDescent="0.2">
      <c r="AB11289" s="359"/>
      <c r="AC11289" s="359"/>
      <c r="AD11289" s="359"/>
      <c r="AE11289" s="359"/>
      <c r="AF11289" s="359"/>
      <c r="AG11289" s="359"/>
      <c r="AH11289" s="359"/>
    </row>
    <row r="11290" spans="28:34" x14ac:dyDescent="0.2">
      <c r="AB11290" s="359"/>
      <c r="AC11290" s="359"/>
      <c r="AD11290" s="359"/>
      <c r="AE11290" s="359"/>
      <c r="AF11290" s="359"/>
      <c r="AG11290" s="359"/>
      <c r="AH11290" s="359"/>
    </row>
    <row r="11291" spans="28:34" x14ac:dyDescent="0.2">
      <c r="AB11291" s="359"/>
      <c r="AC11291" s="359"/>
      <c r="AD11291" s="359"/>
      <c r="AE11291" s="359"/>
      <c r="AF11291" s="359"/>
      <c r="AG11291" s="359"/>
      <c r="AH11291" s="359"/>
    </row>
    <row r="11292" spans="28:34" x14ac:dyDescent="0.2">
      <c r="AB11292" s="359"/>
      <c r="AC11292" s="359"/>
      <c r="AD11292" s="359"/>
      <c r="AE11292" s="359"/>
      <c r="AF11292" s="359"/>
      <c r="AG11292" s="359"/>
      <c r="AH11292" s="359"/>
    </row>
    <row r="11293" spans="28:34" x14ac:dyDescent="0.2">
      <c r="AB11293" s="359"/>
      <c r="AC11293" s="359"/>
      <c r="AD11293" s="359"/>
      <c r="AE11293" s="359"/>
      <c r="AF11293" s="359"/>
      <c r="AG11293" s="359"/>
      <c r="AH11293" s="359"/>
    </row>
    <row r="11294" spans="28:34" x14ac:dyDescent="0.2">
      <c r="AB11294" s="359"/>
      <c r="AC11294" s="359"/>
      <c r="AD11294" s="359"/>
      <c r="AE11294" s="359"/>
      <c r="AF11294" s="359"/>
      <c r="AG11294" s="359"/>
      <c r="AH11294" s="359"/>
    </row>
    <row r="11295" spans="28:34" x14ac:dyDescent="0.2">
      <c r="AB11295" s="359"/>
      <c r="AC11295" s="359"/>
      <c r="AD11295" s="359"/>
      <c r="AE11295" s="359"/>
      <c r="AF11295" s="359"/>
      <c r="AG11295" s="359"/>
      <c r="AH11295" s="359"/>
    </row>
    <row r="11296" spans="28:34" x14ac:dyDescent="0.2">
      <c r="AB11296" s="359"/>
      <c r="AC11296" s="359"/>
      <c r="AD11296" s="359"/>
      <c r="AE11296" s="359"/>
      <c r="AF11296" s="359"/>
      <c r="AG11296" s="359"/>
      <c r="AH11296" s="359"/>
    </row>
    <row r="11297" spans="28:34" x14ac:dyDescent="0.2">
      <c r="AB11297" s="359"/>
      <c r="AC11297" s="359"/>
      <c r="AD11297" s="359"/>
      <c r="AE11297" s="359"/>
      <c r="AF11297" s="359"/>
      <c r="AG11297" s="359"/>
      <c r="AH11297" s="359"/>
    </row>
    <row r="11298" spans="28:34" x14ac:dyDescent="0.2">
      <c r="AB11298" s="359"/>
      <c r="AC11298" s="359"/>
      <c r="AD11298" s="359"/>
      <c r="AE11298" s="359"/>
      <c r="AF11298" s="359"/>
      <c r="AG11298" s="359"/>
      <c r="AH11298" s="359"/>
    </row>
    <row r="11299" spans="28:34" x14ac:dyDescent="0.2">
      <c r="AB11299" s="359"/>
      <c r="AC11299" s="359"/>
      <c r="AD11299" s="359"/>
      <c r="AE11299" s="359"/>
      <c r="AF11299" s="359"/>
      <c r="AG11299" s="359"/>
      <c r="AH11299" s="359"/>
    </row>
    <row r="11300" spans="28:34" x14ac:dyDescent="0.2">
      <c r="AB11300" s="359"/>
      <c r="AC11300" s="359"/>
      <c r="AD11300" s="359"/>
      <c r="AE11300" s="359"/>
      <c r="AF11300" s="359"/>
      <c r="AG11300" s="359"/>
      <c r="AH11300" s="359"/>
    </row>
    <row r="11301" spans="28:34" x14ac:dyDescent="0.2">
      <c r="AB11301" s="359"/>
      <c r="AC11301" s="359"/>
      <c r="AD11301" s="359"/>
      <c r="AE11301" s="359"/>
      <c r="AF11301" s="359"/>
      <c r="AG11301" s="359"/>
      <c r="AH11301" s="359"/>
    </row>
    <row r="11302" spans="28:34" x14ac:dyDescent="0.2">
      <c r="AB11302" s="359"/>
      <c r="AC11302" s="359"/>
      <c r="AD11302" s="359"/>
      <c r="AE11302" s="359"/>
      <c r="AF11302" s="359"/>
      <c r="AG11302" s="359"/>
      <c r="AH11302" s="359"/>
    </row>
    <row r="11303" spans="28:34" x14ac:dyDescent="0.2">
      <c r="AB11303" s="359"/>
      <c r="AC11303" s="359"/>
      <c r="AD11303" s="359"/>
      <c r="AE11303" s="359"/>
      <c r="AF11303" s="359"/>
      <c r="AG11303" s="359"/>
      <c r="AH11303" s="359"/>
    </row>
    <row r="11304" spans="28:34" x14ac:dyDescent="0.2">
      <c r="AB11304" s="359"/>
      <c r="AC11304" s="359"/>
      <c r="AD11304" s="359"/>
      <c r="AE11304" s="359"/>
      <c r="AF11304" s="359"/>
      <c r="AG11304" s="359"/>
      <c r="AH11304" s="359"/>
    </row>
    <row r="11305" spans="28:34" x14ac:dyDescent="0.2">
      <c r="AB11305" s="359"/>
      <c r="AC11305" s="359"/>
      <c r="AD11305" s="359"/>
      <c r="AE11305" s="359"/>
      <c r="AF11305" s="359"/>
      <c r="AG11305" s="359"/>
      <c r="AH11305" s="359"/>
    </row>
    <row r="11306" spans="28:34" x14ac:dyDescent="0.2">
      <c r="AB11306" s="359"/>
      <c r="AC11306" s="359"/>
      <c r="AD11306" s="359"/>
      <c r="AE11306" s="359"/>
      <c r="AF11306" s="359"/>
      <c r="AG11306" s="359"/>
      <c r="AH11306" s="359"/>
    </row>
    <row r="11307" spans="28:34" x14ac:dyDescent="0.2">
      <c r="AB11307" s="359"/>
      <c r="AC11307" s="359"/>
      <c r="AD11307" s="359"/>
      <c r="AE11307" s="359"/>
      <c r="AF11307" s="359"/>
      <c r="AG11307" s="359"/>
      <c r="AH11307" s="359"/>
    </row>
    <row r="11308" spans="28:34" x14ac:dyDescent="0.2">
      <c r="AB11308" s="359"/>
      <c r="AC11308" s="359"/>
      <c r="AD11308" s="359"/>
      <c r="AE11308" s="359"/>
      <c r="AF11308" s="359"/>
      <c r="AG11308" s="359"/>
      <c r="AH11308" s="359"/>
    </row>
    <row r="11309" spans="28:34" x14ac:dyDescent="0.2">
      <c r="AB11309" s="359"/>
      <c r="AC11309" s="359"/>
      <c r="AD11309" s="359"/>
      <c r="AE11309" s="359"/>
      <c r="AF11309" s="359"/>
      <c r="AG11309" s="359"/>
      <c r="AH11309" s="359"/>
    </row>
    <row r="11310" spans="28:34" x14ac:dyDescent="0.2">
      <c r="AB11310" s="359"/>
      <c r="AC11310" s="359"/>
      <c r="AD11310" s="359"/>
      <c r="AE11310" s="359"/>
      <c r="AF11310" s="359"/>
      <c r="AG11310" s="359"/>
      <c r="AH11310" s="359"/>
    </row>
    <row r="11311" spans="28:34" x14ac:dyDescent="0.2">
      <c r="AB11311" s="359"/>
      <c r="AC11311" s="359"/>
      <c r="AD11311" s="359"/>
      <c r="AE11311" s="359"/>
      <c r="AF11311" s="359"/>
      <c r="AG11311" s="359"/>
      <c r="AH11311" s="359"/>
    </row>
    <row r="11312" spans="28:34" x14ac:dyDescent="0.2">
      <c r="AB11312" s="359"/>
      <c r="AC11312" s="359"/>
      <c r="AD11312" s="359"/>
      <c r="AE11312" s="359"/>
      <c r="AF11312" s="359"/>
      <c r="AG11312" s="359"/>
      <c r="AH11312" s="359"/>
    </row>
    <row r="11313" spans="28:34" x14ac:dyDescent="0.2">
      <c r="AB11313" s="359"/>
      <c r="AC11313" s="359"/>
      <c r="AD11313" s="359"/>
      <c r="AE11313" s="359"/>
      <c r="AF11313" s="359"/>
      <c r="AG11313" s="359"/>
      <c r="AH11313" s="359"/>
    </row>
    <row r="11314" spans="28:34" x14ac:dyDescent="0.2">
      <c r="AB11314" s="359"/>
      <c r="AC11314" s="359"/>
      <c r="AD11314" s="359"/>
      <c r="AE11314" s="359"/>
      <c r="AF11314" s="359"/>
      <c r="AG11314" s="359"/>
      <c r="AH11314" s="359"/>
    </row>
    <row r="11315" spans="28:34" x14ac:dyDescent="0.2">
      <c r="AB11315" s="359"/>
      <c r="AC11315" s="359"/>
      <c r="AD11315" s="359"/>
      <c r="AE11315" s="359"/>
      <c r="AF11315" s="359"/>
      <c r="AG11315" s="359"/>
      <c r="AH11315" s="359"/>
    </row>
    <row r="11316" spans="28:34" x14ac:dyDescent="0.2">
      <c r="AB11316" s="359"/>
      <c r="AC11316" s="359"/>
      <c r="AD11316" s="359"/>
      <c r="AE11316" s="359"/>
      <c r="AF11316" s="359"/>
      <c r="AG11316" s="359"/>
      <c r="AH11316" s="359"/>
    </row>
    <row r="11317" spans="28:34" x14ac:dyDescent="0.2">
      <c r="AB11317" s="359"/>
      <c r="AC11317" s="359"/>
      <c r="AD11317" s="359"/>
      <c r="AE11317" s="359"/>
      <c r="AF11317" s="359"/>
      <c r="AG11317" s="359"/>
      <c r="AH11317" s="359"/>
    </row>
    <row r="11318" spans="28:34" x14ac:dyDescent="0.2">
      <c r="AB11318" s="359"/>
      <c r="AC11318" s="359"/>
      <c r="AD11318" s="359"/>
      <c r="AE11318" s="359"/>
      <c r="AF11318" s="359"/>
      <c r="AG11318" s="359"/>
      <c r="AH11318" s="359"/>
    </row>
    <row r="11319" spans="28:34" x14ac:dyDescent="0.2">
      <c r="AB11319" s="359"/>
      <c r="AC11319" s="359"/>
      <c r="AD11319" s="359"/>
      <c r="AE11319" s="359"/>
      <c r="AF11319" s="359"/>
      <c r="AG11319" s="359"/>
      <c r="AH11319" s="359"/>
    </row>
    <row r="11320" spans="28:34" x14ac:dyDescent="0.2">
      <c r="AB11320" s="359"/>
      <c r="AC11320" s="359"/>
      <c r="AD11320" s="359"/>
      <c r="AE11320" s="359"/>
      <c r="AF11320" s="359"/>
      <c r="AG11320" s="359"/>
      <c r="AH11320" s="359"/>
    </row>
    <row r="11321" spans="28:34" x14ac:dyDescent="0.2">
      <c r="AB11321" s="359"/>
      <c r="AC11321" s="359"/>
      <c r="AD11321" s="359"/>
      <c r="AE11321" s="359"/>
      <c r="AF11321" s="359"/>
      <c r="AG11321" s="359"/>
      <c r="AH11321" s="359"/>
    </row>
    <row r="11322" spans="28:34" x14ac:dyDescent="0.2">
      <c r="AB11322" s="359"/>
      <c r="AC11322" s="359"/>
      <c r="AD11322" s="359"/>
      <c r="AE11322" s="359"/>
      <c r="AF11322" s="359"/>
      <c r="AG11322" s="359"/>
      <c r="AH11322" s="359"/>
    </row>
    <row r="11323" spans="28:34" x14ac:dyDescent="0.2">
      <c r="AB11323" s="359"/>
      <c r="AC11323" s="359"/>
      <c r="AD11323" s="359"/>
      <c r="AE11323" s="359"/>
      <c r="AF11323" s="359"/>
      <c r="AG11323" s="359"/>
      <c r="AH11323" s="359"/>
    </row>
    <row r="11324" spans="28:34" x14ac:dyDescent="0.2">
      <c r="AB11324" s="359"/>
      <c r="AC11324" s="359"/>
      <c r="AD11324" s="359"/>
      <c r="AE11324" s="359"/>
      <c r="AF11324" s="359"/>
      <c r="AG11324" s="359"/>
      <c r="AH11324" s="359"/>
    </row>
    <row r="11325" spans="28:34" x14ac:dyDescent="0.2">
      <c r="AB11325" s="359"/>
      <c r="AC11325" s="359"/>
      <c r="AD11325" s="359"/>
      <c r="AE11325" s="359"/>
      <c r="AF11325" s="359"/>
      <c r="AG11325" s="359"/>
      <c r="AH11325" s="359"/>
    </row>
    <row r="11326" spans="28:34" x14ac:dyDescent="0.2">
      <c r="AB11326" s="359"/>
      <c r="AC11326" s="359"/>
      <c r="AD11326" s="359"/>
      <c r="AE11326" s="359"/>
      <c r="AF11326" s="359"/>
      <c r="AG11326" s="359"/>
      <c r="AH11326" s="359"/>
    </row>
    <row r="11327" spans="28:34" x14ac:dyDescent="0.2">
      <c r="AB11327" s="359"/>
      <c r="AC11327" s="359"/>
      <c r="AD11327" s="359"/>
      <c r="AE11327" s="359"/>
      <c r="AF11327" s="359"/>
      <c r="AG11327" s="359"/>
      <c r="AH11327" s="359"/>
    </row>
    <row r="11328" spans="28:34" x14ac:dyDescent="0.2">
      <c r="AB11328" s="359"/>
      <c r="AC11328" s="359"/>
      <c r="AD11328" s="359"/>
      <c r="AE11328" s="359"/>
      <c r="AF11328" s="359"/>
      <c r="AG11328" s="359"/>
      <c r="AH11328" s="359"/>
    </row>
    <row r="11329" spans="28:34" x14ac:dyDescent="0.2">
      <c r="AB11329" s="359"/>
      <c r="AC11329" s="359"/>
      <c r="AD11329" s="359"/>
      <c r="AE11329" s="359"/>
      <c r="AF11329" s="359"/>
      <c r="AG11329" s="359"/>
      <c r="AH11329" s="359"/>
    </row>
    <row r="11330" spans="28:34" x14ac:dyDescent="0.2">
      <c r="AB11330" s="359"/>
      <c r="AC11330" s="359"/>
      <c r="AD11330" s="359"/>
      <c r="AE11330" s="359"/>
      <c r="AF11330" s="359"/>
      <c r="AG11330" s="359"/>
      <c r="AH11330" s="359"/>
    </row>
    <row r="11331" spans="28:34" x14ac:dyDescent="0.2">
      <c r="AB11331" s="359"/>
      <c r="AC11331" s="359"/>
      <c r="AD11331" s="359"/>
      <c r="AE11331" s="359"/>
      <c r="AF11331" s="359"/>
      <c r="AG11331" s="359"/>
      <c r="AH11331" s="359"/>
    </row>
    <row r="11332" spans="28:34" x14ac:dyDescent="0.2">
      <c r="AB11332" s="359"/>
      <c r="AC11332" s="359"/>
      <c r="AD11332" s="359"/>
      <c r="AE11332" s="359"/>
      <c r="AF11332" s="359"/>
      <c r="AG11332" s="359"/>
      <c r="AH11332" s="359"/>
    </row>
    <row r="11333" spans="28:34" x14ac:dyDescent="0.2">
      <c r="AB11333" s="359"/>
      <c r="AC11333" s="359"/>
      <c r="AD11333" s="359"/>
      <c r="AE11333" s="359"/>
      <c r="AF11333" s="359"/>
      <c r="AG11333" s="359"/>
      <c r="AH11333" s="359"/>
    </row>
    <row r="11334" spans="28:34" x14ac:dyDescent="0.2">
      <c r="AB11334" s="359"/>
      <c r="AC11334" s="359"/>
      <c r="AD11334" s="359"/>
      <c r="AE11334" s="359"/>
      <c r="AF11334" s="359"/>
      <c r="AG11334" s="359"/>
      <c r="AH11334" s="359"/>
    </row>
    <row r="11335" spans="28:34" x14ac:dyDescent="0.2">
      <c r="AB11335" s="359"/>
      <c r="AC11335" s="359"/>
      <c r="AD11335" s="359"/>
      <c r="AE11335" s="359"/>
      <c r="AF11335" s="359"/>
      <c r="AG11335" s="359"/>
      <c r="AH11335" s="359"/>
    </row>
    <row r="11336" spans="28:34" x14ac:dyDescent="0.2">
      <c r="AB11336" s="359"/>
      <c r="AC11336" s="359"/>
      <c r="AD11336" s="359"/>
      <c r="AE11336" s="359"/>
      <c r="AF11336" s="359"/>
      <c r="AG11336" s="359"/>
      <c r="AH11336" s="359"/>
    </row>
    <row r="11337" spans="28:34" x14ac:dyDescent="0.2">
      <c r="AB11337" s="359"/>
      <c r="AC11337" s="359"/>
      <c r="AD11337" s="359"/>
      <c r="AE11337" s="359"/>
      <c r="AF11337" s="359"/>
      <c r="AG11337" s="359"/>
      <c r="AH11337" s="359"/>
    </row>
    <row r="11338" spans="28:34" x14ac:dyDescent="0.2">
      <c r="AB11338" s="359"/>
      <c r="AC11338" s="359"/>
      <c r="AD11338" s="359"/>
      <c r="AE11338" s="359"/>
      <c r="AF11338" s="359"/>
      <c r="AG11338" s="359"/>
      <c r="AH11338" s="359"/>
    </row>
    <row r="11339" spans="28:34" x14ac:dyDescent="0.2">
      <c r="AB11339" s="359"/>
      <c r="AC11339" s="359"/>
      <c r="AD11339" s="359"/>
      <c r="AE11339" s="359"/>
      <c r="AF11339" s="359"/>
      <c r="AG11339" s="359"/>
      <c r="AH11339" s="359"/>
    </row>
    <row r="11340" spans="28:34" x14ac:dyDescent="0.2">
      <c r="AB11340" s="359"/>
      <c r="AC11340" s="359"/>
      <c r="AD11340" s="359"/>
      <c r="AE11340" s="359"/>
      <c r="AF11340" s="359"/>
      <c r="AG11340" s="359"/>
      <c r="AH11340" s="359"/>
    </row>
    <row r="11341" spans="28:34" x14ac:dyDescent="0.2">
      <c r="AB11341" s="359"/>
      <c r="AC11341" s="359"/>
      <c r="AD11341" s="359"/>
      <c r="AE11341" s="359"/>
      <c r="AF11341" s="359"/>
      <c r="AG11341" s="359"/>
      <c r="AH11341" s="359"/>
    </row>
    <row r="11342" spans="28:34" x14ac:dyDescent="0.2">
      <c r="AB11342" s="359"/>
      <c r="AC11342" s="359"/>
      <c r="AD11342" s="359"/>
      <c r="AE11342" s="359"/>
      <c r="AF11342" s="359"/>
      <c r="AG11342" s="359"/>
      <c r="AH11342" s="359"/>
    </row>
    <row r="11343" spans="28:34" x14ac:dyDescent="0.2">
      <c r="AB11343" s="359"/>
      <c r="AC11343" s="359"/>
      <c r="AD11343" s="359"/>
      <c r="AE11343" s="359"/>
      <c r="AF11343" s="359"/>
      <c r="AG11343" s="359"/>
      <c r="AH11343" s="359"/>
    </row>
    <row r="11344" spans="28:34" x14ac:dyDescent="0.2">
      <c r="AB11344" s="359"/>
      <c r="AC11344" s="359"/>
      <c r="AD11344" s="359"/>
      <c r="AE11344" s="359"/>
      <c r="AF11344" s="359"/>
      <c r="AG11344" s="359"/>
      <c r="AH11344" s="359"/>
    </row>
    <row r="11345" spans="28:34" x14ac:dyDescent="0.2">
      <c r="AB11345" s="359"/>
      <c r="AC11345" s="359"/>
      <c r="AD11345" s="359"/>
      <c r="AE11345" s="359"/>
      <c r="AF11345" s="359"/>
      <c r="AG11345" s="359"/>
      <c r="AH11345" s="359"/>
    </row>
    <row r="11346" spans="28:34" x14ac:dyDescent="0.2">
      <c r="AB11346" s="359"/>
      <c r="AC11346" s="359"/>
      <c r="AD11346" s="359"/>
      <c r="AE11346" s="359"/>
      <c r="AF11346" s="359"/>
      <c r="AG11346" s="359"/>
      <c r="AH11346" s="359"/>
    </row>
    <row r="11347" spans="28:34" x14ac:dyDescent="0.2">
      <c r="AB11347" s="359"/>
      <c r="AC11347" s="359"/>
      <c r="AD11347" s="359"/>
      <c r="AE11347" s="359"/>
      <c r="AF11347" s="359"/>
      <c r="AG11347" s="359"/>
      <c r="AH11347" s="359"/>
    </row>
    <row r="11348" spans="28:34" x14ac:dyDescent="0.2">
      <c r="AB11348" s="359"/>
      <c r="AC11348" s="359"/>
      <c r="AD11348" s="359"/>
      <c r="AE11348" s="359"/>
      <c r="AF11348" s="359"/>
      <c r="AG11348" s="359"/>
      <c r="AH11348" s="359"/>
    </row>
    <row r="11349" spans="28:34" x14ac:dyDescent="0.2">
      <c r="AB11349" s="359"/>
      <c r="AC11349" s="359"/>
      <c r="AD11349" s="359"/>
      <c r="AE11349" s="359"/>
      <c r="AF11349" s="359"/>
      <c r="AG11349" s="359"/>
      <c r="AH11349" s="359"/>
    </row>
    <row r="11350" spans="28:34" x14ac:dyDescent="0.2">
      <c r="AB11350" s="359"/>
      <c r="AC11350" s="359"/>
      <c r="AD11350" s="359"/>
      <c r="AE11350" s="359"/>
      <c r="AF11350" s="359"/>
      <c r="AG11350" s="359"/>
      <c r="AH11350" s="359"/>
    </row>
    <row r="11351" spans="28:34" x14ac:dyDescent="0.2">
      <c r="AB11351" s="359"/>
      <c r="AC11351" s="359"/>
      <c r="AD11351" s="359"/>
      <c r="AE11351" s="359"/>
      <c r="AF11351" s="359"/>
      <c r="AG11351" s="359"/>
      <c r="AH11351" s="359"/>
    </row>
    <row r="11352" spans="28:34" x14ac:dyDescent="0.2">
      <c r="AB11352" s="359"/>
      <c r="AC11352" s="359"/>
      <c r="AD11352" s="359"/>
      <c r="AE11352" s="359"/>
      <c r="AF11352" s="359"/>
      <c r="AG11352" s="359"/>
      <c r="AH11352" s="359"/>
    </row>
    <row r="11353" spans="28:34" x14ac:dyDescent="0.2">
      <c r="AB11353" s="359"/>
      <c r="AC11353" s="359"/>
      <c r="AD11353" s="359"/>
      <c r="AE11353" s="359"/>
      <c r="AF11353" s="359"/>
      <c r="AG11353" s="359"/>
      <c r="AH11353" s="359"/>
    </row>
    <row r="11354" spans="28:34" x14ac:dyDescent="0.2">
      <c r="AB11354" s="359"/>
      <c r="AC11354" s="359"/>
      <c r="AD11354" s="359"/>
      <c r="AE11354" s="359"/>
      <c r="AF11354" s="359"/>
      <c r="AG11354" s="359"/>
      <c r="AH11354" s="359"/>
    </row>
    <row r="11355" spans="28:34" x14ac:dyDescent="0.2">
      <c r="AB11355" s="359"/>
      <c r="AC11355" s="359"/>
      <c r="AD11355" s="359"/>
      <c r="AE11355" s="359"/>
      <c r="AF11355" s="359"/>
      <c r="AG11355" s="359"/>
      <c r="AH11355" s="359"/>
    </row>
    <row r="11356" spans="28:34" x14ac:dyDescent="0.2">
      <c r="AB11356" s="359"/>
      <c r="AC11356" s="359"/>
      <c r="AD11356" s="359"/>
      <c r="AE11356" s="359"/>
      <c r="AF11356" s="359"/>
      <c r="AG11356" s="359"/>
      <c r="AH11356" s="359"/>
    </row>
    <row r="11357" spans="28:34" x14ac:dyDescent="0.2">
      <c r="AB11357" s="359"/>
      <c r="AC11357" s="359"/>
      <c r="AD11357" s="359"/>
      <c r="AE11357" s="359"/>
      <c r="AF11357" s="359"/>
      <c r="AG11357" s="359"/>
      <c r="AH11357" s="359"/>
    </row>
    <row r="11358" spans="28:34" x14ac:dyDescent="0.2">
      <c r="AB11358" s="359"/>
      <c r="AC11358" s="359"/>
      <c r="AD11358" s="359"/>
      <c r="AE11358" s="359"/>
      <c r="AF11358" s="359"/>
      <c r="AG11358" s="359"/>
      <c r="AH11358" s="359"/>
    </row>
    <row r="11359" spans="28:34" x14ac:dyDescent="0.2">
      <c r="AB11359" s="359"/>
      <c r="AC11359" s="359"/>
      <c r="AD11359" s="359"/>
      <c r="AE11359" s="359"/>
      <c r="AF11359" s="359"/>
      <c r="AG11359" s="359"/>
      <c r="AH11359" s="359"/>
    </row>
    <row r="11360" spans="28:34" x14ac:dyDescent="0.2">
      <c r="AB11360" s="359"/>
      <c r="AC11360" s="359"/>
      <c r="AD11360" s="359"/>
      <c r="AE11360" s="359"/>
      <c r="AF11360" s="359"/>
      <c r="AG11360" s="359"/>
      <c r="AH11360" s="359"/>
    </row>
    <row r="11361" spans="28:34" x14ac:dyDescent="0.2">
      <c r="AB11361" s="359"/>
      <c r="AC11361" s="359"/>
      <c r="AD11361" s="359"/>
      <c r="AE11361" s="359"/>
      <c r="AF11361" s="359"/>
      <c r="AG11361" s="359"/>
      <c r="AH11361" s="359"/>
    </row>
    <row r="11362" spans="28:34" x14ac:dyDescent="0.2">
      <c r="AB11362" s="359"/>
      <c r="AC11362" s="359"/>
      <c r="AD11362" s="359"/>
      <c r="AE11362" s="359"/>
      <c r="AF11362" s="359"/>
      <c r="AG11362" s="359"/>
      <c r="AH11362" s="359"/>
    </row>
    <row r="11363" spans="28:34" x14ac:dyDescent="0.2">
      <c r="AB11363" s="359"/>
      <c r="AC11363" s="359"/>
      <c r="AD11363" s="359"/>
      <c r="AE11363" s="359"/>
      <c r="AF11363" s="359"/>
      <c r="AG11363" s="359"/>
      <c r="AH11363" s="359"/>
    </row>
    <row r="11364" spans="28:34" x14ac:dyDescent="0.2">
      <c r="AB11364" s="359"/>
      <c r="AC11364" s="359"/>
      <c r="AD11364" s="359"/>
      <c r="AE11364" s="359"/>
      <c r="AF11364" s="359"/>
      <c r="AG11364" s="359"/>
      <c r="AH11364" s="359"/>
    </row>
    <row r="11365" spans="28:34" x14ac:dyDescent="0.2">
      <c r="AB11365" s="359"/>
      <c r="AC11365" s="359"/>
      <c r="AD11365" s="359"/>
      <c r="AE11365" s="359"/>
      <c r="AF11365" s="359"/>
      <c r="AG11365" s="359"/>
      <c r="AH11365" s="359"/>
    </row>
    <row r="11366" spans="28:34" x14ac:dyDescent="0.2">
      <c r="AB11366" s="359"/>
      <c r="AC11366" s="359"/>
      <c r="AD11366" s="359"/>
      <c r="AE11366" s="359"/>
      <c r="AF11366" s="359"/>
      <c r="AG11366" s="359"/>
      <c r="AH11366" s="359"/>
    </row>
    <row r="11367" spans="28:34" x14ac:dyDescent="0.2">
      <c r="AB11367" s="359"/>
      <c r="AC11367" s="359"/>
      <c r="AD11367" s="359"/>
      <c r="AE11367" s="359"/>
      <c r="AF11367" s="359"/>
      <c r="AG11367" s="359"/>
      <c r="AH11367" s="359"/>
    </row>
    <row r="11368" spans="28:34" x14ac:dyDescent="0.2">
      <c r="AB11368" s="359"/>
      <c r="AC11368" s="359"/>
      <c r="AD11368" s="359"/>
      <c r="AE11368" s="359"/>
      <c r="AF11368" s="359"/>
      <c r="AG11368" s="359"/>
      <c r="AH11368" s="359"/>
    </row>
    <row r="11369" spans="28:34" x14ac:dyDescent="0.2">
      <c r="AB11369" s="359"/>
      <c r="AC11369" s="359"/>
      <c r="AD11369" s="359"/>
      <c r="AE11369" s="359"/>
      <c r="AF11369" s="359"/>
      <c r="AG11369" s="359"/>
      <c r="AH11369" s="359"/>
    </row>
    <row r="11370" spans="28:34" x14ac:dyDescent="0.2">
      <c r="AB11370" s="359"/>
      <c r="AC11370" s="359"/>
      <c r="AD11370" s="359"/>
      <c r="AE11370" s="359"/>
      <c r="AF11370" s="359"/>
      <c r="AG11370" s="359"/>
      <c r="AH11370" s="359"/>
    </row>
    <row r="11371" spans="28:34" x14ac:dyDescent="0.2">
      <c r="AB11371" s="359"/>
      <c r="AC11371" s="359"/>
      <c r="AD11371" s="359"/>
      <c r="AE11371" s="359"/>
      <c r="AF11371" s="359"/>
      <c r="AG11371" s="359"/>
      <c r="AH11371" s="359"/>
    </row>
    <row r="11372" spans="28:34" x14ac:dyDescent="0.2">
      <c r="AB11372" s="359"/>
      <c r="AC11372" s="359"/>
      <c r="AD11372" s="359"/>
      <c r="AE11372" s="359"/>
      <c r="AF11372" s="359"/>
      <c r="AG11372" s="359"/>
      <c r="AH11372" s="359"/>
    </row>
    <row r="11373" spans="28:34" x14ac:dyDescent="0.2">
      <c r="AB11373" s="359"/>
      <c r="AC11373" s="359"/>
      <c r="AD11373" s="359"/>
      <c r="AE11373" s="359"/>
      <c r="AF11373" s="359"/>
      <c r="AG11373" s="359"/>
      <c r="AH11373" s="359"/>
    </row>
    <row r="11374" spans="28:34" x14ac:dyDescent="0.2">
      <c r="AB11374" s="359"/>
      <c r="AC11374" s="359"/>
      <c r="AD11374" s="359"/>
      <c r="AE11374" s="359"/>
      <c r="AF11374" s="359"/>
      <c r="AG11374" s="359"/>
      <c r="AH11374" s="359"/>
    </row>
    <row r="11375" spans="28:34" x14ac:dyDescent="0.2">
      <c r="AB11375" s="359"/>
      <c r="AC11375" s="359"/>
      <c r="AD11375" s="359"/>
      <c r="AE11375" s="359"/>
      <c r="AF11375" s="359"/>
      <c r="AG11375" s="359"/>
      <c r="AH11375" s="359"/>
    </row>
    <row r="11376" spans="28:34" x14ac:dyDescent="0.2">
      <c r="AB11376" s="359"/>
      <c r="AC11376" s="359"/>
      <c r="AD11376" s="359"/>
      <c r="AE11376" s="359"/>
      <c r="AF11376" s="359"/>
      <c r="AG11376" s="359"/>
      <c r="AH11376" s="359"/>
    </row>
    <row r="11377" spans="28:34" x14ac:dyDescent="0.2">
      <c r="AB11377" s="359"/>
      <c r="AC11377" s="359"/>
      <c r="AD11377" s="359"/>
      <c r="AE11377" s="359"/>
      <c r="AF11377" s="359"/>
      <c r="AG11377" s="359"/>
      <c r="AH11377" s="359"/>
    </row>
    <row r="11378" spans="28:34" x14ac:dyDescent="0.2">
      <c r="AB11378" s="359"/>
      <c r="AC11378" s="359"/>
      <c r="AD11378" s="359"/>
      <c r="AE11378" s="359"/>
      <c r="AF11378" s="359"/>
      <c r="AG11378" s="359"/>
      <c r="AH11378" s="359"/>
    </row>
    <row r="11379" spans="28:34" x14ac:dyDescent="0.2">
      <c r="AB11379" s="359"/>
      <c r="AC11379" s="359"/>
      <c r="AD11379" s="359"/>
      <c r="AE11379" s="359"/>
      <c r="AF11379" s="359"/>
      <c r="AG11379" s="359"/>
      <c r="AH11379" s="359"/>
    </row>
    <row r="11380" spans="28:34" x14ac:dyDescent="0.2">
      <c r="AB11380" s="359"/>
      <c r="AC11380" s="359"/>
      <c r="AD11380" s="359"/>
      <c r="AE11380" s="359"/>
      <c r="AF11380" s="359"/>
      <c r="AG11380" s="359"/>
      <c r="AH11380" s="359"/>
    </row>
    <row r="11381" spans="28:34" x14ac:dyDescent="0.2">
      <c r="AB11381" s="359"/>
      <c r="AC11381" s="359"/>
      <c r="AD11381" s="359"/>
      <c r="AE11381" s="359"/>
      <c r="AF11381" s="359"/>
      <c r="AG11381" s="359"/>
      <c r="AH11381" s="359"/>
    </row>
    <row r="11382" spans="28:34" x14ac:dyDescent="0.2">
      <c r="AB11382" s="359"/>
      <c r="AC11382" s="359"/>
      <c r="AD11382" s="359"/>
      <c r="AE11382" s="359"/>
      <c r="AF11382" s="359"/>
      <c r="AG11382" s="359"/>
      <c r="AH11382" s="359"/>
    </row>
    <row r="11383" spans="28:34" x14ac:dyDescent="0.2">
      <c r="AB11383" s="359"/>
      <c r="AC11383" s="359"/>
      <c r="AD11383" s="359"/>
      <c r="AE11383" s="359"/>
      <c r="AF11383" s="359"/>
      <c r="AG11383" s="359"/>
      <c r="AH11383" s="359"/>
    </row>
    <row r="11384" spans="28:34" x14ac:dyDescent="0.2">
      <c r="AB11384" s="359"/>
      <c r="AC11384" s="359"/>
      <c r="AD11384" s="359"/>
      <c r="AE11384" s="359"/>
      <c r="AF11384" s="359"/>
      <c r="AG11384" s="359"/>
      <c r="AH11384" s="359"/>
    </row>
    <row r="11385" spans="28:34" x14ac:dyDescent="0.2">
      <c r="AB11385" s="359"/>
      <c r="AC11385" s="359"/>
      <c r="AD11385" s="359"/>
      <c r="AE11385" s="359"/>
      <c r="AF11385" s="359"/>
      <c r="AG11385" s="359"/>
      <c r="AH11385" s="359"/>
    </row>
    <row r="11386" spans="28:34" x14ac:dyDescent="0.2">
      <c r="AB11386" s="359"/>
      <c r="AC11386" s="359"/>
      <c r="AD11386" s="359"/>
      <c r="AE11386" s="359"/>
      <c r="AF11386" s="359"/>
      <c r="AG11386" s="359"/>
      <c r="AH11386" s="359"/>
    </row>
    <row r="11387" spans="28:34" x14ac:dyDescent="0.2">
      <c r="AB11387" s="359"/>
      <c r="AC11387" s="359"/>
      <c r="AD11387" s="359"/>
      <c r="AE11387" s="359"/>
      <c r="AF11387" s="359"/>
      <c r="AG11387" s="359"/>
      <c r="AH11387" s="359"/>
    </row>
    <row r="11388" spans="28:34" x14ac:dyDescent="0.2">
      <c r="AB11388" s="359"/>
      <c r="AC11388" s="359"/>
      <c r="AD11388" s="359"/>
      <c r="AE11388" s="359"/>
      <c r="AF11388" s="359"/>
      <c r="AG11388" s="359"/>
      <c r="AH11388" s="359"/>
    </row>
    <row r="11389" spans="28:34" x14ac:dyDescent="0.2">
      <c r="AB11389" s="359"/>
      <c r="AC11389" s="359"/>
      <c r="AD11389" s="359"/>
      <c r="AE11389" s="359"/>
      <c r="AF11389" s="359"/>
      <c r="AG11389" s="359"/>
      <c r="AH11389" s="359"/>
    </row>
    <row r="11390" spans="28:34" x14ac:dyDescent="0.2">
      <c r="AB11390" s="359"/>
      <c r="AC11390" s="359"/>
      <c r="AD11390" s="359"/>
      <c r="AE11390" s="359"/>
      <c r="AF11390" s="359"/>
      <c r="AG11390" s="359"/>
      <c r="AH11390" s="359"/>
    </row>
    <row r="11391" spans="28:34" x14ac:dyDescent="0.2">
      <c r="AB11391" s="359"/>
      <c r="AC11391" s="359"/>
      <c r="AD11391" s="359"/>
      <c r="AE11391" s="359"/>
      <c r="AF11391" s="359"/>
      <c r="AG11391" s="359"/>
      <c r="AH11391" s="359"/>
    </row>
    <row r="11392" spans="28:34" x14ac:dyDescent="0.2">
      <c r="AB11392" s="359"/>
      <c r="AC11392" s="359"/>
      <c r="AD11392" s="359"/>
      <c r="AE11392" s="359"/>
      <c r="AF11392" s="359"/>
      <c r="AG11392" s="359"/>
      <c r="AH11392" s="359"/>
    </row>
    <row r="11393" spans="28:34" x14ac:dyDescent="0.2">
      <c r="AB11393" s="359"/>
      <c r="AC11393" s="359"/>
      <c r="AD11393" s="359"/>
      <c r="AE11393" s="359"/>
      <c r="AF11393" s="359"/>
      <c r="AG11393" s="359"/>
      <c r="AH11393" s="359"/>
    </row>
    <row r="11394" spans="28:34" x14ac:dyDescent="0.2">
      <c r="AB11394" s="359"/>
      <c r="AC11394" s="359"/>
      <c r="AD11394" s="359"/>
      <c r="AE11394" s="359"/>
      <c r="AF11394" s="359"/>
      <c r="AG11394" s="359"/>
      <c r="AH11394" s="359"/>
    </row>
    <row r="11395" spans="28:34" x14ac:dyDescent="0.2">
      <c r="AB11395" s="359"/>
      <c r="AC11395" s="359"/>
      <c r="AD11395" s="359"/>
      <c r="AE11395" s="359"/>
      <c r="AF11395" s="359"/>
      <c r="AG11395" s="359"/>
      <c r="AH11395" s="359"/>
    </row>
    <row r="11396" spans="28:34" x14ac:dyDescent="0.2">
      <c r="AB11396" s="359"/>
      <c r="AC11396" s="359"/>
      <c r="AD11396" s="359"/>
      <c r="AE11396" s="359"/>
      <c r="AF11396" s="359"/>
      <c r="AG11396" s="359"/>
      <c r="AH11396" s="359"/>
    </row>
    <row r="11397" spans="28:34" x14ac:dyDescent="0.2">
      <c r="AB11397" s="359"/>
      <c r="AC11397" s="359"/>
      <c r="AD11397" s="359"/>
      <c r="AE11397" s="359"/>
      <c r="AF11397" s="359"/>
      <c r="AG11397" s="359"/>
      <c r="AH11397" s="359"/>
    </row>
    <row r="11398" spans="28:34" x14ac:dyDescent="0.2">
      <c r="AB11398" s="359"/>
      <c r="AC11398" s="359"/>
      <c r="AD11398" s="359"/>
      <c r="AE11398" s="359"/>
      <c r="AF11398" s="359"/>
      <c r="AG11398" s="359"/>
      <c r="AH11398" s="359"/>
    </row>
    <row r="11399" spans="28:34" x14ac:dyDescent="0.2">
      <c r="AB11399" s="359"/>
      <c r="AC11399" s="359"/>
      <c r="AD11399" s="359"/>
      <c r="AE11399" s="359"/>
      <c r="AF11399" s="359"/>
      <c r="AG11399" s="359"/>
      <c r="AH11399" s="359"/>
    </row>
    <row r="11400" spans="28:34" x14ac:dyDescent="0.2">
      <c r="AB11400" s="359"/>
      <c r="AC11400" s="359"/>
      <c r="AD11400" s="359"/>
      <c r="AE11400" s="359"/>
      <c r="AF11400" s="359"/>
      <c r="AG11400" s="359"/>
      <c r="AH11400" s="359"/>
    </row>
    <row r="11401" spans="28:34" x14ac:dyDescent="0.2">
      <c r="AB11401" s="359"/>
      <c r="AC11401" s="359"/>
      <c r="AD11401" s="359"/>
      <c r="AE11401" s="359"/>
      <c r="AF11401" s="359"/>
      <c r="AG11401" s="359"/>
      <c r="AH11401" s="359"/>
    </row>
    <row r="11402" spans="28:34" x14ac:dyDescent="0.2">
      <c r="AB11402" s="359"/>
      <c r="AC11402" s="359"/>
      <c r="AD11402" s="359"/>
      <c r="AE11402" s="359"/>
      <c r="AF11402" s="359"/>
      <c r="AG11402" s="359"/>
      <c r="AH11402" s="359"/>
    </row>
    <row r="11403" spans="28:34" x14ac:dyDescent="0.2">
      <c r="AB11403" s="359"/>
      <c r="AC11403" s="359"/>
      <c r="AD11403" s="359"/>
      <c r="AE11403" s="359"/>
      <c r="AF11403" s="359"/>
      <c r="AG11403" s="359"/>
      <c r="AH11403" s="359"/>
    </row>
    <row r="11404" spans="28:34" x14ac:dyDescent="0.2">
      <c r="AB11404" s="359"/>
      <c r="AC11404" s="359"/>
      <c r="AD11404" s="359"/>
      <c r="AE11404" s="359"/>
      <c r="AF11404" s="359"/>
      <c r="AG11404" s="359"/>
      <c r="AH11404" s="359"/>
    </row>
    <row r="11405" spans="28:34" x14ac:dyDescent="0.2">
      <c r="AB11405" s="359"/>
      <c r="AC11405" s="359"/>
      <c r="AD11405" s="359"/>
      <c r="AE11405" s="359"/>
      <c r="AF11405" s="359"/>
      <c r="AG11405" s="359"/>
      <c r="AH11405" s="359"/>
    </row>
    <row r="11406" spans="28:34" x14ac:dyDescent="0.2">
      <c r="AB11406" s="359"/>
      <c r="AC11406" s="359"/>
      <c r="AD11406" s="359"/>
      <c r="AE11406" s="359"/>
      <c r="AF11406" s="359"/>
      <c r="AG11406" s="359"/>
      <c r="AH11406" s="359"/>
    </row>
    <row r="11407" spans="28:34" x14ac:dyDescent="0.2">
      <c r="AB11407" s="359"/>
      <c r="AC11407" s="359"/>
      <c r="AD11407" s="359"/>
      <c r="AE11407" s="359"/>
      <c r="AF11407" s="359"/>
      <c r="AG11407" s="359"/>
      <c r="AH11407" s="359"/>
    </row>
    <row r="11408" spans="28:34" x14ac:dyDescent="0.2">
      <c r="AB11408" s="359"/>
      <c r="AC11408" s="359"/>
      <c r="AD11408" s="359"/>
      <c r="AE11408" s="359"/>
      <c r="AF11408" s="359"/>
      <c r="AG11408" s="359"/>
      <c r="AH11408" s="359"/>
    </row>
    <row r="11409" spans="28:34" x14ac:dyDescent="0.2">
      <c r="AB11409" s="359"/>
      <c r="AC11409" s="359"/>
      <c r="AD11409" s="359"/>
      <c r="AE11409" s="359"/>
      <c r="AF11409" s="359"/>
      <c r="AG11409" s="359"/>
      <c r="AH11409" s="359"/>
    </row>
    <row r="11410" spans="28:34" x14ac:dyDescent="0.2">
      <c r="AB11410" s="359"/>
      <c r="AC11410" s="359"/>
      <c r="AD11410" s="359"/>
      <c r="AE11410" s="359"/>
      <c r="AF11410" s="359"/>
      <c r="AG11410" s="359"/>
      <c r="AH11410" s="359"/>
    </row>
    <row r="11411" spans="28:34" x14ac:dyDescent="0.2">
      <c r="AB11411" s="359"/>
      <c r="AC11411" s="359"/>
      <c r="AD11411" s="359"/>
      <c r="AE11411" s="359"/>
      <c r="AF11411" s="359"/>
      <c r="AG11411" s="359"/>
      <c r="AH11411" s="359"/>
    </row>
    <row r="11412" spans="28:34" x14ac:dyDescent="0.2">
      <c r="AB11412" s="359"/>
      <c r="AC11412" s="359"/>
      <c r="AD11412" s="359"/>
      <c r="AE11412" s="359"/>
      <c r="AF11412" s="359"/>
      <c r="AG11412" s="359"/>
      <c r="AH11412" s="359"/>
    </row>
    <row r="11413" spans="28:34" x14ac:dyDescent="0.2">
      <c r="AB11413" s="359"/>
      <c r="AC11413" s="359"/>
      <c r="AD11413" s="359"/>
      <c r="AE11413" s="359"/>
      <c r="AF11413" s="359"/>
      <c r="AG11413" s="359"/>
      <c r="AH11413" s="359"/>
    </row>
    <row r="11414" spans="28:34" x14ac:dyDescent="0.2">
      <c r="AB11414" s="359"/>
      <c r="AC11414" s="359"/>
      <c r="AD11414" s="359"/>
      <c r="AE11414" s="359"/>
      <c r="AF11414" s="359"/>
      <c r="AG11414" s="359"/>
      <c r="AH11414" s="359"/>
    </row>
    <row r="11415" spans="28:34" x14ac:dyDescent="0.2">
      <c r="AB11415" s="359"/>
      <c r="AC11415" s="359"/>
      <c r="AD11415" s="359"/>
      <c r="AE11415" s="359"/>
      <c r="AF11415" s="359"/>
      <c r="AG11415" s="359"/>
      <c r="AH11415" s="359"/>
    </row>
    <row r="11416" spans="28:34" x14ac:dyDescent="0.2">
      <c r="AB11416" s="359"/>
      <c r="AC11416" s="359"/>
      <c r="AD11416" s="359"/>
      <c r="AE11416" s="359"/>
      <c r="AF11416" s="359"/>
      <c r="AG11416" s="359"/>
      <c r="AH11416" s="359"/>
    </row>
    <row r="11417" spans="28:34" x14ac:dyDescent="0.2">
      <c r="AB11417" s="359"/>
      <c r="AC11417" s="359"/>
      <c r="AD11417" s="359"/>
      <c r="AE11417" s="359"/>
      <c r="AF11417" s="359"/>
      <c r="AG11417" s="359"/>
      <c r="AH11417" s="359"/>
    </row>
    <row r="11418" spans="28:34" x14ac:dyDescent="0.2">
      <c r="AB11418" s="359"/>
      <c r="AC11418" s="359"/>
      <c r="AD11418" s="359"/>
      <c r="AE11418" s="359"/>
      <c r="AF11418" s="359"/>
      <c r="AG11418" s="359"/>
      <c r="AH11418" s="359"/>
    </row>
    <row r="11419" spans="28:34" x14ac:dyDescent="0.2">
      <c r="AB11419" s="359"/>
      <c r="AC11419" s="359"/>
      <c r="AD11419" s="359"/>
      <c r="AE11419" s="359"/>
      <c r="AF11419" s="359"/>
      <c r="AG11419" s="359"/>
      <c r="AH11419" s="359"/>
    </row>
    <row r="11420" spans="28:34" x14ac:dyDescent="0.2">
      <c r="AB11420" s="359"/>
      <c r="AC11420" s="359"/>
      <c r="AD11420" s="359"/>
      <c r="AE11420" s="359"/>
      <c r="AF11420" s="359"/>
      <c r="AG11420" s="359"/>
      <c r="AH11420" s="359"/>
    </row>
    <row r="11421" spans="28:34" x14ac:dyDescent="0.2">
      <c r="AB11421" s="359"/>
      <c r="AC11421" s="359"/>
      <c r="AD11421" s="359"/>
      <c r="AE11421" s="359"/>
      <c r="AF11421" s="359"/>
      <c r="AG11421" s="359"/>
      <c r="AH11421" s="359"/>
    </row>
    <row r="11422" spans="28:34" x14ac:dyDescent="0.2">
      <c r="AB11422" s="359"/>
      <c r="AC11422" s="359"/>
      <c r="AD11422" s="359"/>
      <c r="AE11422" s="359"/>
      <c r="AF11422" s="359"/>
      <c r="AG11422" s="359"/>
      <c r="AH11422" s="359"/>
    </row>
    <row r="11423" spans="28:34" x14ac:dyDescent="0.2">
      <c r="AB11423" s="359"/>
      <c r="AC11423" s="359"/>
      <c r="AD11423" s="359"/>
      <c r="AE11423" s="359"/>
      <c r="AF11423" s="359"/>
      <c r="AG11423" s="359"/>
      <c r="AH11423" s="359"/>
    </row>
    <row r="11424" spans="28:34" x14ac:dyDescent="0.2">
      <c r="AB11424" s="359"/>
      <c r="AC11424" s="359"/>
      <c r="AD11424" s="359"/>
      <c r="AE11424" s="359"/>
      <c r="AF11424" s="359"/>
      <c r="AG11424" s="359"/>
      <c r="AH11424" s="359"/>
    </row>
    <row r="11425" spans="28:34" x14ac:dyDescent="0.2">
      <c r="AB11425" s="359"/>
      <c r="AC11425" s="359"/>
      <c r="AD11425" s="359"/>
      <c r="AE11425" s="359"/>
      <c r="AF11425" s="359"/>
      <c r="AG11425" s="359"/>
      <c r="AH11425" s="359"/>
    </row>
    <row r="11426" spans="28:34" x14ac:dyDescent="0.2">
      <c r="AB11426" s="359"/>
      <c r="AC11426" s="359"/>
      <c r="AD11426" s="359"/>
      <c r="AE11426" s="359"/>
      <c r="AF11426" s="359"/>
      <c r="AG11426" s="359"/>
      <c r="AH11426" s="359"/>
    </row>
    <row r="11427" spans="28:34" x14ac:dyDescent="0.2">
      <c r="AB11427" s="359"/>
      <c r="AC11427" s="359"/>
      <c r="AD11427" s="359"/>
      <c r="AE11427" s="359"/>
      <c r="AF11427" s="359"/>
      <c r="AG11427" s="359"/>
      <c r="AH11427" s="359"/>
    </row>
    <row r="11428" spans="28:34" x14ac:dyDescent="0.2">
      <c r="AB11428" s="359"/>
      <c r="AC11428" s="359"/>
      <c r="AD11428" s="359"/>
      <c r="AE11428" s="359"/>
      <c r="AF11428" s="359"/>
      <c r="AG11428" s="359"/>
      <c r="AH11428" s="359"/>
    </row>
    <row r="11429" spans="28:34" x14ac:dyDescent="0.2">
      <c r="AB11429" s="359"/>
      <c r="AC11429" s="359"/>
      <c r="AD11429" s="359"/>
      <c r="AE11429" s="359"/>
      <c r="AF11429" s="359"/>
      <c r="AG11429" s="359"/>
      <c r="AH11429" s="359"/>
    </row>
    <row r="11430" spans="28:34" x14ac:dyDescent="0.2">
      <c r="AB11430" s="359"/>
      <c r="AC11430" s="359"/>
      <c r="AD11430" s="359"/>
      <c r="AE11430" s="359"/>
      <c r="AF11430" s="359"/>
      <c r="AG11430" s="359"/>
      <c r="AH11430" s="359"/>
    </row>
    <row r="11431" spans="28:34" x14ac:dyDescent="0.2">
      <c r="AB11431" s="359"/>
      <c r="AC11431" s="359"/>
      <c r="AD11431" s="359"/>
      <c r="AE11431" s="359"/>
      <c r="AF11431" s="359"/>
      <c r="AG11431" s="359"/>
      <c r="AH11431" s="359"/>
    </row>
    <row r="11432" spans="28:34" x14ac:dyDescent="0.2">
      <c r="AB11432" s="359"/>
      <c r="AC11432" s="359"/>
      <c r="AD11432" s="359"/>
      <c r="AE11432" s="359"/>
      <c r="AF11432" s="359"/>
      <c r="AG11432" s="359"/>
      <c r="AH11432" s="359"/>
    </row>
    <row r="11433" spans="28:34" x14ac:dyDescent="0.2">
      <c r="AB11433" s="359"/>
      <c r="AC11433" s="359"/>
      <c r="AD11433" s="359"/>
      <c r="AE11433" s="359"/>
      <c r="AF11433" s="359"/>
      <c r="AG11433" s="359"/>
      <c r="AH11433" s="359"/>
    </row>
    <row r="11434" spans="28:34" x14ac:dyDescent="0.2">
      <c r="AB11434" s="359"/>
      <c r="AC11434" s="359"/>
      <c r="AD11434" s="359"/>
      <c r="AE11434" s="359"/>
      <c r="AF11434" s="359"/>
      <c r="AG11434" s="359"/>
      <c r="AH11434" s="359"/>
    </row>
    <row r="11435" spans="28:34" x14ac:dyDescent="0.2">
      <c r="AB11435" s="359"/>
      <c r="AC11435" s="359"/>
      <c r="AD11435" s="359"/>
      <c r="AE11435" s="359"/>
      <c r="AF11435" s="359"/>
      <c r="AG11435" s="359"/>
      <c r="AH11435" s="359"/>
    </row>
    <row r="11436" spans="28:34" x14ac:dyDescent="0.2">
      <c r="AB11436" s="359"/>
      <c r="AC11436" s="359"/>
      <c r="AD11436" s="359"/>
      <c r="AE11436" s="359"/>
      <c r="AF11436" s="359"/>
      <c r="AG11436" s="359"/>
      <c r="AH11436" s="359"/>
    </row>
    <row r="11437" spans="28:34" x14ac:dyDescent="0.2">
      <c r="AB11437" s="359"/>
      <c r="AC11437" s="359"/>
      <c r="AD11437" s="359"/>
      <c r="AE11437" s="359"/>
      <c r="AF11437" s="359"/>
      <c r="AG11437" s="359"/>
      <c r="AH11437" s="359"/>
    </row>
    <row r="11438" spans="28:34" x14ac:dyDescent="0.2">
      <c r="AB11438" s="359"/>
      <c r="AC11438" s="359"/>
      <c r="AD11438" s="359"/>
      <c r="AE11438" s="359"/>
      <c r="AF11438" s="359"/>
      <c r="AG11438" s="359"/>
      <c r="AH11438" s="359"/>
    </row>
    <row r="11439" spans="28:34" x14ac:dyDescent="0.2">
      <c r="AB11439" s="359"/>
      <c r="AC11439" s="359"/>
      <c r="AD11439" s="359"/>
      <c r="AE11439" s="359"/>
      <c r="AF11439" s="359"/>
      <c r="AG11439" s="359"/>
      <c r="AH11439" s="359"/>
    </row>
    <row r="11440" spans="28:34" x14ac:dyDescent="0.2">
      <c r="AB11440" s="359"/>
      <c r="AC11440" s="359"/>
      <c r="AD11440" s="359"/>
      <c r="AE11440" s="359"/>
      <c r="AF11440" s="359"/>
      <c r="AG11440" s="359"/>
      <c r="AH11440" s="359"/>
    </row>
    <row r="11441" spans="28:34" x14ac:dyDescent="0.2">
      <c r="AB11441" s="359"/>
      <c r="AC11441" s="359"/>
      <c r="AD11441" s="359"/>
      <c r="AE11441" s="359"/>
      <c r="AF11441" s="359"/>
      <c r="AG11441" s="359"/>
      <c r="AH11441" s="359"/>
    </row>
    <row r="11442" spans="28:34" x14ac:dyDescent="0.2">
      <c r="AB11442" s="359"/>
      <c r="AC11442" s="359"/>
      <c r="AD11442" s="359"/>
      <c r="AE11442" s="359"/>
      <c r="AF11442" s="359"/>
      <c r="AG11442" s="359"/>
      <c r="AH11442" s="359"/>
    </row>
    <row r="11443" spans="28:34" x14ac:dyDescent="0.2">
      <c r="AB11443" s="359"/>
      <c r="AC11443" s="359"/>
      <c r="AD11443" s="359"/>
      <c r="AE11443" s="359"/>
      <c r="AF11443" s="359"/>
      <c r="AG11443" s="359"/>
      <c r="AH11443" s="359"/>
    </row>
    <row r="11444" spans="28:34" x14ac:dyDescent="0.2">
      <c r="AB11444" s="359"/>
      <c r="AC11444" s="359"/>
      <c r="AD11444" s="359"/>
      <c r="AE11444" s="359"/>
      <c r="AF11444" s="359"/>
      <c r="AG11444" s="359"/>
      <c r="AH11444" s="359"/>
    </row>
    <row r="11445" spans="28:34" x14ac:dyDescent="0.2">
      <c r="AB11445" s="359"/>
      <c r="AC11445" s="359"/>
      <c r="AD11445" s="359"/>
      <c r="AE11445" s="359"/>
      <c r="AF11445" s="359"/>
      <c r="AG11445" s="359"/>
      <c r="AH11445" s="359"/>
    </row>
    <row r="11446" spans="28:34" x14ac:dyDescent="0.2">
      <c r="AB11446" s="359"/>
      <c r="AC11446" s="359"/>
      <c r="AD11446" s="359"/>
      <c r="AE11446" s="359"/>
      <c r="AF11446" s="359"/>
      <c r="AG11446" s="359"/>
      <c r="AH11446" s="359"/>
    </row>
    <row r="11447" spans="28:34" x14ac:dyDescent="0.2">
      <c r="AB11447" s="359"/>
      <c r="AC11447" s="359"/>
      <c r="AD11447" s="359"/>
      <c r="AE11447" s="359"/>
      <c r="AF11447" s="359"/>
      <c r="AG11447" s="359"/>
      <c r="AH11447" s="359"/>
    </row>
    <row r="11448" spans="28:34" x14ac:dyDescent="0.2">
      <c r="AB11448" s="359"/>
      <c r="AC11448" s="359"/>
      <c r="AD11448" s="359"/>
      <c r="AE11448" s="359"/>
      <c r="AF11448" s="359"/>
      <c r="AG11448" s="359"/>
      <c r="AH11448" s="359"/>
    </row>
    <row r="11449" spans="28:34" x14ac:dyDescent="0.2">
      <c r="AB11449" s="359"/>
      <c r="AC11449" s="359"/>
      <c r="AD11449" s="359"/>
      <c r="AE11449" s="359"/>
      <c r="AF11449" s="359"/>
      <c r="AG11449" s="359"/>
      <c r="AH11449" s="359"/>
    </row>
    <row r="11450" spans="28:34" x14ac:dyDescent="0.2">
      <c r="AB11450" s="359"/>
      <c r="AC11450" s="359"/>
      <c r="AD11450" s="359"/>
      <c r="AE11450" s="359"/>
      <c r="AF11450" s="359"/>
      <c r="AG11450" s="359"/>
      <c r="AH11450" s="359"/>
    </row>
    <row r="11451" spans="28:34" x14ac:dyDescent="0.2">
      <c r="AB11451" s="359"/>
      <c r="AC11451" s="359"/>
      <c r="AD11451" s="359"/>
      <c r="AE11451" s="359"/>
      <c r="AF11451" s="359"/>
      <c r="AG11451" s="359"/>
      <c r="AH11451" s="359"/>
    </row>
    <row r="11452" spans="28:34" x14ac:dyDescent="0.2">
      <c r="AB11452" s="359"/>
      <c r="AC11452" s="359"/>
      <c r="AD11452" s="359"/>
      <c r="AE11452" s="359"/>
      <c r="AF11452" s="359"/>
      <c r="AG11452" s="359"/>
      <c r="AH11452" s="359"/>
    </row>
    <row r="11453" spans="28:34" x14ac:dyDescent="0.2">
      <c r="AB11453" s="359"/>
      <c r="AC11453" s="359"/>
      <c r="AD11453" s="359"/>
      <c r="AE11453" s="359"/>
      <c r="AF11453" s="359"/>
      <c r="AG11453" s="359"/>
      <c r="AH11453" s="359"/>
    </row>
    <row r="11454" spans="28:34" x14ac:dyDescent="0.2">
      <c r="AB11454" s="359"/>
      <c r="AC11454" s="359"/>
      <c r="AD11454" s="359"/>
      <c r="AE11454" s="359"/>
      <c r="AF11454" s="359"/>
      <c r="AG11454" s="359"/>
      <c r="AH11454" s="359"/>
    </row>
    <row r="11455" spans="28:34" x14ac:dyDescent="0.2">
      <c r="AB11455" s="359"/>
      <c r="AC11455" s="359"/>
      <c r="AD11455" s="359"/>
      <c r="AE11455" s="359"/>
      <c r="AF11455" s="359"/>
      <c r="AG11455" s="359"/>
      <c r="AH11455" s="359"/>
    </row>
    <row r="11456" spans="28:34" x14ac:dyDescent="0.2">
      <c r="AB11456" s="359"/>
      <c r="AC11456" s="359"/>
      <c r="AD11456" s="359"/>
      <c r="AE11456" s="359"/>
      <c r="AF11456" s="359"/>
      <c r="AG11456" s="359"/>
      <c r="AH11456" s="359"/>
    </row>
    <row r="11457" spans="28:34" x14ac:dyDescent="0.2">
      <c r="AB11457" s="359"/>
      <c r="AC11457" s="359"/>
      <c r="AD11457" s="359"/>
      <c r="AE11457" s="359"/>
      <c r="AF11457" s="359"/>
      <c r="AG11457" s="359"/>
      <c r="AH11457" s="359"/>
    </row>
    <row r="11458" spans="28:34" x14ac:dyDescent="0.2">
      <c r="AB11458" s="359"/>
      <c r="AC11458" s="359"/>
      <c r="AD11458" s="359"/>
      <c r="AE11458" s="359"/>
      <c r="AF11458" s="359"/>
      <c r="AG11458" s="359"/>
      <c r="AH11458" s="359"/>
    </row>
    <row r="11459" spans="28:34" x14ac:dyDescent="0.2">
      <c r="AB11459" s="359"/>
      <c r="AC11459" s="359"/>
      <c r="AD11459" s="359"/>
      <c r="AE11459" s="359"/>
      <c r="AF11459" s="359"/>
      <c r="AG11459" s="359"/>
      <c r="AH11459" s="359"/>
    </row>
    <row r="11460" spans="28:34" x14ac:dyDescent="0.2">
      <c r="AB11460" s="359"/>
      <c r="AC11460" s="359"/>
      <c r="AD11460" s="359"/>
      <c r="AE11460" s="359"/>
      <c r="AF11460" s="359"/>
      <c r="AG11460" s="359"/>
      <c r="AH11460" s="359"/>
    </row>
    <row r="11461" spans="28:34" x14ac:dyDescent="0.2">
      <c r="AB11461" s="359"/>
      <c r="AC11461" s="359"/>
      <c r="AD11461" s="359"/>
      <c r="AE11461" s="359"/>
      <c r="AF11461" s="359"/>
      <c r="AG11461" s="359"/>
      <c r="AH11461" s="359"/>
    </row>
    <row r="11462" spans="28:34" x14ac:dyDescent="0.2">
      <c r="AB11462" s="359"/>
      <c r="AC11462" s="359"/>
      <c r="AD11462" s="359"/>
      <c r="AE11462" s="359"/>
      <c r="AF11462" s="359"/>
      <c r="AG11462" s="359"/>
      <c r="AH11462" s="359"/>
    </row>
    <row r="11463" spans="28:34" x14ac:dyDescent="0.2">
      <c r="AB11463" s="359"/>
      <c r="AC11463" s="359"/>
      <c r="AD11463" s="359"/>
      <c r="AE11463" s="359"/>
      <c r="AF11463" s="359"/>
      <c r="AG11463" s="359"/>
      <c r="AH11463" s="359"/>
    </row>
    <row r="11464" spans="28:34" x14ac:dyDescent="0.2">
      <c r="AB11464" s="359"/>
      <c r="AC11464" s="359"/>
      <c r="AD11464" s="359"/>
      <c r="AE11464" s="359"/>
      <c r="AF11464" s="359"/>
      <c r="AG11464" s="359"/>
      <c r="AH11464" s="359"/>
    </row>
    <row r="11465" spans="28:34" x14ac:dyDescent="0.2">
      <c r="AB11465" s="359"/>
      <c r="AC11465" s="359"/>
      <c r="AD11465" s="359"/>
      <c r="AE11465" s="359"/>
      <c r="AF11465" s="359"/>
      <c r="AG11465" s="359"/>
      <c r="AH11465" s="359"/>
    </row>
    <row r="11466" spans="28:34" x14ac:dyDescent="0.2">
      <c r="AB11466" s="359"/>
      <c r="AC11466" s="359"/>
      <c r="AD11466" s="359"/>
      <c r="AE11466" s="359"/>
      <c r="AF11466" s="359"/>
      <c r="AG11466" s="359"/>
      <c r="AH11466" s="359"/>
    </row>
    <row r="11467" spans="28:34" x14ac:dyDescent="0.2">
      <c r="AB11467" s="359"/>
      <c r="AC11467" s="359"/>
      <c r="AD11467" s="359"/>
      <c r="AE11467" s="359"/>
      <c r="AF11467" s="359"/>
      <c r="AG11467" s="359"/>
      <c r="AH11467" s="359"/>
    </row>
    <row r="11468" spans="28:34" x14ac:dyDescent="0.2">
      <c r="AB11468" s="359"/>
      <c r="AC11468" s="359"/>
      <c r="AD11468" s="359"/>
      <c r="AE11468" s="359"/>
      <c r="AF11468" s="359"/>
      <c r="AG11468" s="359"/>
      <c r="AH11468" s="359"/>
    </row>
    <row r="11469" spans="28:34" x14ac:dyDescent="0.2">
      <c r="AB11469" s="359"/>
      <c r="AC11469" s="359"/>
      <c r="AD11469" s="359"/>
      <c r="AE11469" s="359"/>
      <c r="AF11469" s="359"/>
      <c r="AG11469" s="359"/>
      <c r="AH11469" s="359"/>
    </row>
    <row r="11470" spans="28:34" x14ac:dyDescent="0.2">
      <c r="AB11470" s="359"/>
      <c r="AC11470" s="359"/>
      <c r="AD11470" s="359"/>
      <c r="AE11470" s="359"/>
      <c r="AF11470" s="359"/>
      <c r="AG11470" s="359"/>
      <c r="AH11470" s="359"/>
    </row>
    <row r="11471" spans="28:34" x14ac:dyDescent="0.2">
      <c r="AB11471" s="359"/>
      <c r="AC11471" s="359"/>
      <c r="AD11471" s="359"/>
      <c r="AE11471" s="359"/>
      <c r="AF11471" s="359"/>
      <c r="AG11471" s="359"/>
      <c r="AH11471" s="359"/>
    </row>
    <row r="11472" spans="28:34" x14ac:dyDescent="0.2">
      <c r="AB11472" s="359"/>
      <c r="AC11472" s="359"/>
      <c r="AD11472" s="359"/>
      <c r="AE11472" s="359"/>
      <c r="AF11472" s="359"/>
      <c r="AG11472" s="359"/>
      <c r="AH11472" s="359"/>
    </row>
    <row r="11473" spans="28:34" x14ac:dyDescent="0.2">
      <c r="AB11473" s="359"/>
      <c r="AC11473" s="359"/>
      <c r="AD11473" s="359"/>
      <c r="AE11473" s="359"/>
      <c r="AF11473" s="359"/>
      <c r="AG11473" s="359"/>
      <c r="AH11473" s="359"/>
    </row>
    <row r="11474" spans="28:34" x14ac:dyDescent="0.2">
      <c r="AB11474" s="359"/>
      <c r="AC11474" s="359"/>
      <c r="AD11474" s="359"/>
      <c r="AE11474" s="359"/>
      <c r="AF11474" s="359"/>
      <c r="AG11474" s="359"/>
      <c r="AH11474" s="359"/>
    </row>
    <row r="11475" spans="28:34" x14ac:dyDescent="0.2">
      <c r="AB11475" s="359"/>
      <c r="AC11475" s="359"/>
      <c r="AD11475" s="359"/>
      <c r="AE11475" s="359"/>
      <c r="AF11475" s="359"/>
      <c r="AG11475" s="359"/>
      <c r="AH11475" s="359"/>
    </row>
    <row r="11476" spans="28:34" x14ac:dyDescent="0.2">
      <c r="AB11476" s="359"/>
      <c r="AC11476" s="359"/>
      <c r="AD11476" s="359"/>
      <c r="AE11476" s="359"/>
      <c r="AF11476" s="359"/>
      <c r="AG11476" s="359"/>
      <c r="AH11476" s="359"/>
    </row>
    <row r="11477" spans="28:34" x14ac:dyDescent="0.2">
      <c r="AB11477" s="359"/>
      <c r="AC11477" s="359"/>
      <c r="AD11477" s="359"/>
      <c r="AE11477" s="359"/>
      <c r="AF11477" s="359"/>
      <c r="AG11477" s="359"/>
      <c r="AH11477" s="359"/>
    </row>
    <row r="11478" spans="28:34" x14ac:dyDescent="0.2">
      <c r="AB11478" s="359"/>
      <c r="AC11478" s="359"/>
      <c r="AD11478" s="359"/>
      <c r="AE11478" s="359"/>
      <c r="AF11478" s="359"/>
      <c r="AG11478" s="359"/>
      <c r="AH11478" s="359"/>
    </row>
    <row r="11479" spans="28:34" x14ac:dyDescent="0.2">
      <c r="AB11479" s="359"/>
      <c r="AC11479" s="359"/>
      <c r="AD11479" s="359"/>
      <c r="AE11479" s="359"/>
      <c r="AF11479" s="359"/>
      <c r="AG11479" s="359"/>
      <c r="AH11479" s="359"/>
    </row>
    <row r="11480" spans="28:34" x14ac:dyDescent="0.2">
      <c r="AB11480" s="359"/>
      <c r="AC11480" s="359"/>
      <c r="AD11480" s="359"/>
      <c r="AE11480" s="359"/>
      <c r="AF11480" s="359"/>
      <c r="AG11480" s="359"/>
      <c r="AH11480" s="359"/>
    </row>
    <row r="11481" spans="28:34" x14ac:dyDescent="0.2">
      <c r="AB11481" s="359"/>
      <c r="AC11481" s="359"/>
      <c r="AD11481" s="359"/>
      <c r="AE11481" s="359"/>
      <c r="AF11481" s="359"/>
      <c r="AG11481" s="359"/>
      <c r="AH11481" s="359"/>
    </row>
    <row r="11482" spans="28:34" x14ac:dyDescent="0.2">
      <c r="AB11482" s="359"/>
      <c r="AC11482" s="359"/>
      <c r="AD11482" s="359"/>
      <c r="AE11482" s="359"/>
      <c r="AF11482" s="359"/>
      <c r="AG11482" s="359"/>
      <c r="AH11482" s="359"/>
    </row>
    <row r="11483" spans="28:34" x14ac:dyDescent="0.2">
      <c r="AB11483" s="359"/>
      <c r="AC11483" s="359"/>
      <c r="AD11483" s="359"/>
      <c r="AE11483" s="359"/>
      <c r="AF11483" s="359"/>
      <c r="AG11483" s="359"/>
      <c r="AH11483" s="359"/>
    </row>
    <row r="11484" spans="28:34" x14ac:dyDescent="0.2">
      <c r="AB11484" s="359"/>
      <c r="AC11484" s="359"/>
      <c r="AD11484" s="359"/>
      <c r="AE11484" s="359"/>
      <c r="AF11484" s="359"/>
      <c r="AG11484" s="359"/>
      <c r="AH11484" s="359"/>
    </row>
    <row r="11485" spans="28:34" x14ac:dyDescent="0.2">
      <c r="AB11485" s="359"/>
      <c r="AC11485" s="359"/>
      <c r="AD11485" s="359"/>
      <c r="AE11485" s="359"/>
      <c r="AF11485" s="359"/>
      <c r="AG11485" s="359"/>
      <c r="AH11485" s="359"/>
    </row>
    <row r="11486" spans="28:34" x14ac:dyDescent="0.2">
      <c r="AB11486" s="359"/>
      <c r="AC11486" s="359"/>
      <c r="AD11486" s="359"/>
      <c r="AE11486" s="359"/>
      <c r="AF11486" s="359"/>
      <c r="AG11486" s="359"/>
      <c r="AH11486" s="359"/>
    </row>
    <row r="11487" spans="28:34" x14ac:dyDescent="0.2">
      <c r="AB11487" s="359"/>
      <c r="AC11487" s="359"/>
      <c r="AD11487" s="359"/>
      <c r="AE11487" s="359"/>
      <c r="AF11487" s="359"/>
      <c r="AG11487" s="359"/>
      <c r="AH11487" s="359"/>
    </row>
    <row r="11488" spans="28:34" x14ac:dyDescent="0.2">
      <c r="AB11488" s="359"/>
      <c r="AC11488" s="359"/>
      <c r="AD11488" s="359"/>
      <c r="AE11488" s="359"/>
      <c r="AF11488" s="359"/>
      <c r="AG11488" s="359"/>
      <c r="AH11488" s="359"/>
    </row>
    <row r="11489" spans="28:34" x14ac:dyDescent="0.2">
      <c r="AB11489" s="359"/>
      <c r="AC11489" s="359"/>
      <c r="AD11489" s="359"/>
      <c r="AE11489" s="359"/>
      <c r="AF11489" s="359"/>
      <c r="AG11489" s="359"/>
      <c r="AH11489" s="359"/>
    </row>
    <row r="11490" spans="28:34" x14ac:dyDescent="0.2">
      <c r="AB11490" s="359"/>
      <c r="AC11490" s="359"/>
      <c r="AD11490" s="359"/>
      <c r="AE11490" s="359"/>
      <c r="AF11490" s="359"/>
      <c r="AG11490" s="359"/>
      <c r="AH11490" s="359"/>
    </row>
    <row r="11491" spans="28:34" x14ac:dyDescent="0.2">
      <c r="AB11491" s="359"/>
      <c r="AC11491" s="359"/>
      <c r="AD11491" s="359"/>
      <c r="AE11491" s="359"/>
      <c r="AF11491" s="359"/>
      <c r="AG11491" s="359"/>
      <c r="AH11491" s="359"/>
    </row>
    <row r="11492" spans="28:34" x14ac:dyDescent="0.2">
      <c r="AB11492" s="359"/>
      <c r="AC11492" s="359"/>
      <c r="AD11492" s="359"/>
      <c r="AE11492" s="359"/>
      <c r="AF11492" s="359"/>
      <c r="AG11492" s="359"/>
      <c r="AH11492" s="359"/>
    </row>
    <row r="11493" spans="28:34" x14ac:dyDescent="0.2">
      <c r="AB11493" s="359"/>
      <c r="AC11493" s="359"/>
      <c r="AD11493" s="359"/>
      <c r="AE11493" s="359"/>
      <c r="AF11493" s="359"/>
      <c r="AG11493" s="359"/>
      <c r="AH11493" s="359"/>
    </row>
    <row r="11494" spans="28:34" x14ac:dyDescent="0.2">
      <c r="AB11494" s="359"/>
      <c r="AC11494" s="359"/>
      <c r="AD11494" s="359"/>
      <c r="AE11494" s="359"/>
      <c r="AF11494" s="359"/>
      <c r="AG11494" s="359"/>
      <c r="AH11494" s="359"/>
    </row>
    <row r="11495" spans="28:34" x14ac:dyDescent="0.2">
      <c r="AB11495" s="359"/>
      <c r="AC11495" s="359"/>
      <c r="AD11495" s="359"/>
      <c r="AE11495" s="359"/>
      <c r="AF11495" s="359"/>
      <c r="AG11495" s="359"/>
      <c r="AH11495" s="359"/>
    </row>
    <row r="11496" spans="28:34" x14ac:dyDescent="0.2">
      <c r="AB11496" s="359"/>
      <c r="AC11496" s="359"/>
      <c r="AD11496" s="359"/>
      <c r="AE11496" s="359"/>
      <c r="AF11496" s="359"/>
      <c r="AG11496" s="359"/>
      <c r="AH11496" s="359"/>
    </row>
    <row r="11497" spans="28:34" x14ac:dyDescent="0.2">
      <c r="AB11497" s="359"/>
      <c r="AC11497" s="359"/>
      <c r="AD11497" s="359"/>
      <c r="AE11497" s="359"/>
      <c r="AF11497" s="359"/>
      <c r="AG11497" s="359"/>
      <c r="AH11497" s="359"/>
    </row>
    <row r="11498" spans="28:34" x14ac:dyDescent="0.2">
      <c r="AB11498" s="359"/>
      <c r="AC11498" s="359"/>
      <c r="AD11498" s="359"/>
      <c r="AE11498" s="359"/>
      <c r="AF11498" s="359"/>
      <c r="AG11498" s="359"/>
      <c r="AH11498" s="359"/>
    </row>
    <row r="11499" spans="28:34" x14ac:dyDescent="0.2">
      <c r="AB11499" s="359"/>
      <c r="AC11499" s="359"/>
      <c r="AD11499" s="359"/>
      <c r="AE11499" s="359"/>
      <c r="AF11499" s="359"/>
      <c r="AG11499" s="359"/>
      <c r="AH11499" s="359"/>
    </row>
    <row r="11500" spans="28:34" x14ac:dyDescent="0.2">
      <c r="AB11500" s="359"/>
      <c r="AC11500" s="359"/>
      <c r="AD11500" s="359"/>
      <c r="AE11500" s="359"/>
      <c r="AF11500" s="359"/>
      <c r="AG11500" s="359"/>
      <c r="AH11500" s="359"/>
    </row>
    <row r="11501" spans="28:34" x14ac:dyDescent="0.2">
      <c r="AB11501" s="359"/>
      <c r="AC11501" s="359"/>
      <c r="AD11501" s="359"/>
      <c r="AE11501" s="359"/>
      <c r="AF11501" s="359"/>
      <c r="AG11501" s="359"/>
      <c r="AH11501" s="359"/>
    </row>
    <row r="11502" spans="28:34" x14ac:dyDescent="0.2">
      <c r="AB11502" s="359"/>
      <c r="AC11502" s="359"/>
      <c r="AD11502" s="359"/>
      <c r="AE11502" s="359"/>
      <c r="AF11502" s="359"/>
      <c r="AG11502" s="359"/>
      <c r="AH11502" s="359"/>
    </row>
    <row r="11503" spans="28:34" x14ac:dyDescent="0.2">
      <c r="AB11503" s="359"/>
      <c r="AC11503" s="359"/>
      <c r="AD11503" s="359"/>
      <c r="AE11503" s="359"/>
      <c r="AF11503" s="359"/>
      <c r="AG11503" s="359"/>
      <c r="AH11503" s="359"/>
    </row>
    <row r="11504" spans="28:34" x14ac:dyDescent="0.2">
      <c r="AB11504" s="359"/>
      <c r="AC11504" s="359"/>
      <c r="AD11504" s="359"/>
      <c r="AE11504" s="359"/>
      <c r="AF11504" s="359"/>
      <c r="AG11504" s="359"/>
      <c r="AH11504" s="359"/>
    </row>
    <row r="11505" spans="28:34" x14ac:dyDescent="0.2">
      <c r="AB11505" s="359"/>
      <c r="AC11505" s="359"/>
      <c r="AD11505" s="359"/>
      <c r="AE11505" s="359"/>
      <c r="AF11505" s="359"/>
      <c r="AG11505" s="359"/>
      <c r="AH11505" s="359"/>
    </row>
    <row r="11506" spans="28:34" x14ac:dyDescent="0.2">
      <c r="AB11506" s="359"/>
      <c r="AC11506" s="359"/>
      <c r="AD11506" s="359"/>
      <c r="AE11506" s="359"/>
      <c r="AF11506" s="359"/>
      <c r="AG11506" s="359"/>
      <c r="AH11506" s="359"/>
    </row>
    <row r="11507" spans="28:34" x14ac:dyDescent="0.2">
      <c r="AB11507" s="359"/>
      <c r="AC11507" s="359"/>
      <c r="AD11507" s="359"/>
      <c r="AE11507" s="359"/>
      <c r="AF11507" s="359"/>
      <c r="AG11507" s="359"/>
      <c r="AH11507" s="359"/>
    </row>
    <row r="11508" spans="28:34" x14ac:dyDescent="0.2">
      <c r="AB11508" s="359"/>
      <c r="AC11508" s="359"/>
      <c r="AD11508" s="359"/>
      <c r="AE11508" s="359"/>
      <c r="AF11508" s="359"/>
      <c r="AG11508" s="359"/>
      <c r="AH11508" s="359"/>
    </row>
    <row r="11509" spans="28:34" x14ac:dyDescent="0.2">
      <c r="AB11509" s="359"/>
      <c r="AC11509" s="359"/>
      <c r="AD11509" s="359"/>
      <c r="AE11509" s="359"/>
      <c r="AF11509" s="359"/>
      <c r="AG11509" s="359"/>
      <c r="AH11509" s="359"/>
    </row>
    <row r="11510" spans="28:34" x14ac:dyDescent="0.2">
      <c r="AB11510" s="359"/>
      <c r="AC11510" s="359"/>
      <c r="AD11510" s="359"/>
      <c r="AE11510" s="359"/>
      <c r="AF11510" s="359"/>
      <c r="AG11510" s="359"/>
      <c r="AH11510" s="359"/>
    </row>
    <row r="11511" spans="28:34" x14ac:dyDescent="0.2">
      <c r="AB11511" s="359"/>
      <c r="AC11511" s="359"/>
      <c r="AD11511" s="359"/>
      <c r="AE11511" s="359"/>
      <c r="AF11511" s="359"/>
      <c r="AG11511" s="359"/>
      <c r="AH11511" s="359"/>
    </row>
    <row r="11512" spans="28:34" x14ac:dyDescent="0.2">
      <c r="AB11512" s="359"/>
      <c r="AC11512" s="359"/>
      <c r="AD11512" s="359"/>
      <c r="AE11512" s="359"/>
      <c r="AF11512" s="359"/>
      <c r="AG11512" s="359"/>
      <c r="AH11512" s="359"/>
    </row>
    <row r="11513" spans="28:34" x14ac:dyDescent="0.2">
      <c r="AB11513" s="359"/>
      <c r="AC11513" s="359"/>
      <c r="AD11513" s="359"/>
      <c r="AE11513" s="359"/>
      <c r="AF11513" s="359"/>
      <c r="AG11513" s="359"/>
      <c r="AH11513" s="359"/>
    </row>
    <row r="11514" spans="28:34" x14ac:dyDescent="0.2">
      <c r="AB11514" s="359"/>
      <c r="AC11514" s="359"/>
      <c r="AD11514" s="359"/>
      <c r="AE11514" s="359"/>
      <c r="AF11514" s="359"/>
      <c r="AG11514" s="359"/>
      <c r="AH11514" s="359"/>
    </row>
    <row r="11515" spans="28:34" x14ac:dyDescent="0.2">
      <c r="AB11515" s="359"/>
      <c r="AC11515" s="359"/>
      <c r="AD11515" s="359"/>
      <c r="AE11515" s="359"/>
      <c r="AF11515" s="359"/>
      <c r="AG11515" s="359"/>
      <c r="AH11515" s="359"/>
    </row>
    <row r="11516" spans="28:34" x14ac:dyDescent="0.2">
      <c r="AB11516" s="359"/>
      <c r="AC11516" s="359"/>
      <c r="AD11516" s="359"/>
      <c r="AE11516" s="359"/>
      <c r="AF11516" s="359"/>
      <c r="AG11516" s="359"/>
      <c r="AH11516" s="359"/>
    </row>
    <row r="11517" spans="28:34" x14ac:dyDescent="0.2">
      <c r="AB11517" s="359"/>
      <c r="AC11517" s="359"/>
      <c r="AD11517" s="359"/>
      <c r="AE11517" s="359"/>
      <c r="AF11517" s="359"/>
      <c r="AG11517" s="359"/>
      <c r="AH11517" s="359"/>
    </row>
    <row r="11518" spans="28:34" x14ac:dyDescent="0.2">
      <c r="AB11518" s="359"/>
      <c r="AC11518" s="359"/>
      <c r="AD11518" s="359"/>
      <c r="AE11518" s="359"/>
      <c r="AF11518" s="359"/>
      <c r="AG11518" s="359"/>
      <c r="AH11518" s="359"/>
    </row>
    <row r="11519" spans="28:34" x14ac:dyDescent="0.2">
      <c r="AB11519" s="359"/>
      <c r="AC11519" s="359"/>
      <c r="AD11519" s="359"/>
      <c r="AE11519" s="359"/>
      <c r="AF11519" s="359"/>
      <c r="AG11519" s="359"/>
      <c r="AH11519" s="359"/>
    </row>
    <row r="11520" spans="28:34" x14ac:dyDescent="0.2">
      <c r="AB11520" s="359"/>
      <c r="AC11520" s="359"/>
      <c r="AD11520" s="359"/>
      <c r="AE11520" s="359"/>
      <c r="AF11520" s="359"/>
      <c r="AG11520" s="359"/>
      <c r="AH11520" s="359"/>
    </row>
    <row r="11521" spans="28:34" x14ac:dyDescent="0.2">
      <c r="AB11521" s="359"/>
      <c r="AC11521" s="359"/>
      <c r="AD11521" s="359"/>
      <c r="AE11521" s="359"/>
      <c r="AF11521" s="359"/>
      <c r="AG11521" s="359"/>
      <c r="AH11521" s="359"/>
    </row>
    <row r="11522" spans="28:34" x14ac:dyDescent="0.2">
      <c r="AB11522" s="359"/>
      <c r="AC11522" s="359"/>
      <c r="AD11522" s="359"/>
      <c r="AE11522" s="359"/>
      <c r="AF11522" s="359"/>
      <c r="AG11522" s="359"/>
      <c r="AH11522" s="359"/>
    </row>
    <row r="11523" spans="28:34" x14ac:dyDescent="0.2">
      <c r="AB11523" s="359"/>
      <c r="AC11523" s="359"/>
      <c r="AD11523" s="359"/>
      <c r="AE11523" s="359"/>
      <c r="AF11523" s="359"/>
      <c r="AG11523" s="359"/>
      <c r="AH11523" s="359"/>
    </row>
    <row r="11524" spans="28:34" x14ac:dyDescent="0.2">
      <c r="AB11524" s="359"/>
      <c r="AC11524" s="359"/>
      <c r="AD11524" s="359"/>
      <c r="AE11524" s="359"/>
      <c r="AF11524" s="359"/>
      <c r="AG11524" s="359"/>
      <c r="AH11524" s="359"/>
    </row>
    <row r="11525" spans="28:34" x14ac:dyDescent="0.2">
      <c r="AB11525" s="359"/>
      <c r="AC11525" s="359"/>
      <c r="AD11525" s="359"/>
      <c r="AE11525" s="359"/>
      <c r="AF11525" s="359"/>
      <c r="AG11525" s="359"/>
      <c r="AH11525" s="359"/>
    </row>
    <row r="11526" spans="28:34" x14ac:dyDescent="0.2">
      <c r="AB11526" s="359"/>
      <c r="AC11526" s="359"/>
      <c r="AD11526" s="359"/>
      <c r="AE11526" s="359"/>
      <c r="AF11526" s="359"/>
      <c r="AG11526" s="359"/>
      <c r="AH11526" s="359"/>
    </row>
    <row r="11527" spans="28:34" x14ac:dyDescent="0.2">
      <c r="AB11527" s="359"/>
      <c r="AC11527" s="359"/>
      <c r="AD11527" s="359"/>
      <c r="AE11527" s="359"/>
      <c r="AF11527" s="359"/>
      <c r="AG11527" s="359"/>
      <c r="AH11527" s="359"/>
    </row>
    <row r="11528" spans="28:34" x14ac:dyDescent="0.2">
      <c r="AB11528" s="359"/>
      <c r="AC11528" s="359"/>
      <c r="AD11528" s="359"/>
      <c r="AE11528" s="359"/>
      <c r="AF11528" s="359"/>
      <c r="AG11528" s="359"/>
      <c r="AH11528" s="359"/>
    </row>
    <row r="11529" spans="28:34" x14ac:dyDescent="0.2">
      <c r="AB11529" s="359"/>
      <c r="AC11529" s="359"/>
      <c r="AD11529" s="359"/>
      <c r="AE11529" s="359"/>
      <c r="AF11529" s="359"/>
      <c r="AG11529" s="359"/>
      <c r="AH11529" s="359"/>
    </row>
    <row r="11530" spans="28:34" x14ac:dyDescent="0.2">
      <c r="AB11530" s="359"/>
      <c r="AC11530" s="359"/>
      <c r="AD11530" s="359"/>
      <c r="AE11530" s="359"/>
      <c r="AF11530" s="359"/>
      <c r="AG11530" s="359"/>
      <c r="AH11530" s="359"/>
    </row>
    <row r="11531" spans="28:34" x14ac:dyDescent="0.2">
      <c r="AB11531" s="359"/>
      <c r="AC11531" s="359"/>
      <c r="AD11531" s="359"/>
      <c r="AE11531" s="359"/>
      <c r="AF11531" s="359"/>
      <c r="AG11531" s="359"/>
      <c r="AH11531" s="359"/>
    </row>
    <row r="11532" spans="28:34" x14ac:dyDescent="0.2">
      <c r="AB11532" s="359"/>
      <c r="AC11532" s="359"/>
      <c r="AD11532" s="359"/>
      <c r="AE11532" s="359"/>
      <c r="AF11532" s="359"/>
      <c r="AG11532" s="359"/>
      <c r="AH11532" s="359"/>
    </row>
    <row r="11533" spans="28:34" x14ac:dyDescent="0.2">
      <c r="AB11533" s="359"/>
      <c r="AC11533" s="359"/>
      <c r="AD11533" s="359"/>
      <c r="AE11533" s="359"/>
      <c r="AF11533" s="359"/>
      <c r="AG11533" s="359"/>
      <c r="AH11533" s="359"/>
    </row>
    <row r="11534" spans="28:34" x14ac:dyDescent="0.2">
      <c r="AB11534" s="359"/>
      <c r="AC11534" s="359"/>
      <c r="AD11534" s="359"/>
      <c r="AE11534" s="359"/>
      <c r="AF11534" s="359"/>
      <c r="AG11534" s="359"/>
      <c r="AH11534" s="359"/>
    </row>
    <row r="11535" spans="28:34" x14ac:dyDescent="0.2">
      <c r="AB11535" s="359"/>
      <c r="AC11535" s="359"/>
      <c r="AD11535" s="359"/>
      <c r="AE11535" s="359"/>
      <c r="AF11535" s="359"/>
      <c r="AG11535" s="359"/>
      <c r="AH11535" s="359"/>
    </row>
    <row r="11536" spans="28:34" x14ac:dyDescent="0.2">
      <c r="AB11536" s="359"/>
      <c r="AC11536" s="359"/>
      <c r="AD11536" s="359"/>
      <c r="AE11536" s="359"/>
      <c r="AF11536" s="359"/>
      <c r="AG11536" s="359"/>
      <c r="AH11536" s="359"/>
    </row>
    <row r="11537" spans="28:34" x14ac:dyDescent="0.2">
      <c r="AB11537" s="359"/>
      <c r="AC11537" s="359"/>
      <c r="AD11537" s="359"/>
      <c r="AE11537" s="359"/>
      <c r="AF11537" s="359"/>
      <c r="AG11537" s="359"/>
      <c r="AH11537" s="359"/>
    </row>
    <row r="11538" spans="28:34" x14ac:dyDescent="0.2">
      <c r="AB11538" s="359"/>
      <c r="AC11538" s="359"/>
      <c r="AD11538" s="359"/>
      <c r="AE11538" s="359"/>
      <c r="AF11538" s="359"/>
      <c r="AG11538" s="359"/>
      <c r="AH11538" s="359"/>
    </row>
    <row r="11539" spans="28:34" x14ac:dyDescent="0.2">
      <c r="AB11539" s="359"/>
      <c r="AC11539" s="359"/>
      <c r="AD11539" s="359"/>
      <c r="AE11539" s="359"/>
      <c r="AF11539" s="359"/>
      <c r="AG11539" s="359"/>
      <c r="AH11539" s="359"/>
    </row>
    <row r="11540" spans="28:34" x14ac:dyDescent="0.2">
      <c r="AB11540" s="359"/>
      <c r="AC11540" s="359"/>
      <c r="AD11540" s="359"/>
      <c r="AE11540" s="359"/>
      <c r="AF11540" s="359"/>
      <c r="AG11540" s="359"/>
      <c r="AH11540" s="359"/>
    </row>
    <row r="11541" spans="28:34" x14ac:dyDescent="0.2">
      <c r="AB11541" s="359"/>
      <c r="AC11541" s="359"/>
      <c r="AD11541" s="359"/>
      <c r="AE11541" s="359"/>
      <c r="AF11541" s="359"/>
      <c r="AG11541" s="359"/>
      <c r="AH11541" s="359"/>
    </row>
    <row r="11542" spans="28:34" x14ac:dyDescent="0.2">
      <c r="AB11542" s="359"/>
      <c r="AC11542" s="359"/>
      <c r="AD11542" s="359"/>
      <c r="AE11542" s="359"/>
      <c r="AF11542" s="359"/>
      <c r="AG11542" s="359"/>
      <c r="AH11542" s="359"/>
    </row>
    <row r="11543" spans="28:34" x14ac:dyDescent="0.2">
      <c r="AB11543" s="359"/>
      <c r="AC11543" s="359"/>
      <c r="AD11543" s="359"/>
      <c r="AE11543" s="359"/>
      <c r="AF11543" s="359"/>
      <c r="AG11543" s="359"/>
      <c r="AH11543" s="359"/>
    </row>
    <row r="11544" spans="28:34" x14ac:dyDescent="0.2">
      <c r="AB11544" s="359"/>
      <c r="AC11544" s="359"/>
      <c r="AD11544" s="359"/>
      <c r="AE11544" s="359"/>
      <c r="AF11544" s="359"/>
      <c r="AG11544" s="359"/>
      <c r="AH11544" s="359"/>
    </row>
    <row r="11545" spans="28:34" x14ac:dyDescent="0.2">
      <c r="AB11545" s="359"/>
      <c r="AC11545" s="359"/>
      <c r="AD11545" s="359"/>
      <c r="AE11545" s="359"/>
      <c r="AF11545" s="359"/>
      <c r="AG11545" s="359"/>
      <c r="AH11545" s="359"/>
    </row>
    <row r="11546" spans="28:34" x14ac:dyDescent="0.2">
      <c r="AB11546" s="359"/>
      <c r="AC11546" s="359"/>
      <c r="AD11546" s="359"/>
      <c r="AE11546" s="359"/>
      <c r="AF11546" s="359"/>
      <c r="AG11546" s="359"/>
      <c r="AH11546" s="359"/>
    </row>
    <row r="11547" spans="28:34" x14ac:dyDescent="0.2">
      <c r="AB11547" s="359"/>
      <c r="AC11547" s="359"/>
      <c r="AD11547" s="359"/>
      <c r="AE11547" s="359"/>
      <c r="AF11547" s="359"/>
      <c r="AG11547" s="359"/>
      <c r="AH11547" s="359"/>
    </row>
    <row r="11548" spans="28:34" x14ac:dyDescent="0.2">
      <c r="AB11548" s="359"/>
      <c r="AC11548" s="359"/>
      <c r="AD11548" s="359"/>
      <c r="AE11548" s="359"/>
      <c r="AF11548" s="359"/>
      <c r="AG11548" s="359"/>
      <c r="AH11548" s="359"/>
    </row>
    <row r="11549" spans="28:34" x14ac:dyDescent="0.2">
      <c r="AB11549" s="359"/>
      <c r="AC11549" s="359"/>
      <c r="AD11549" s="359"/>
      <c r="AE11549" s="359"/>
      <c r="AF11549" s="359"/>
      <c r="AG11549" s="359"/>
      <c r="AH11549" s="359"/>
    </row>
    <row r="11550" spans="28:34" x14ac:dyDescent="0.2">
      <c r="AB11550" s="359"/>
      <c r="AC11550" s="359"/>
      <c r="AD11550" s="359"/>
      <c r="AE11550" s="359"/>
      <c r="AF11550" s="359"/>
      <c r="AG11550" s="359"/>
      <c r="AH11550" s="359"/>
    </row>
    <row r="11551" spans="28:34" x14ac:dyDescent="0.2">
      <c r="AB11551" s="359"/>
      <c r="AC11551" s="359"/>
      <c r="AD11551" s="359"/>
      <c r="AE11551" s="359"/>
      <c r="AF11551" s="359"/>
      <c r="AG11551" s="359"/>
      <c r="AH11551" s="359"/>
    </row>
    <row r="11552" spans="28:34" x14ac:dyDescent="0.2">
      <c r="AB11552" s="359"/>
      <c r="AC11552" s="359"/>
      <c r="AD11552" s="359"/>
      <c r="AE11552" s="359"/>
      <c r="AF11552" s="359"/>
      <c r="AG11552" s="359"/>
      <c r="AH11552" s="359"/>
    </row>
    <row r="11553" spans="28:34" x14ac:dyDescent="0.2">
      <c r="AB11553" s="359"/>
      <c r="AC11553" s="359"/>
      <c r="AD11553" s="359"/>
      <c r="AE11553" s="359"/>
      <c r="AF11553" s="359"/>
      <c r="AG11553" s="359"/>
      <c r="AH11553" s="359"/>
    </row>
    <row r="11554" spans="28:34" x14ac:dyDescent="0.2">
      <c r="AB11554" s="359"/>
      <c r="AC11554" s="359"/>
      <c r="AD11554" s="359"/>
      <c r="AE11554" s="359"/>
      <c r="AF11554" s="359"/>
      <c r="AG11554" s="359"/>
      <c r="AH11554" s="359"/>
    </row>
    <row r="11555" spans="28:34" x14ac:dyDescent="0.2">
      <c r="AB11555" s="359"/>
      <c r="AC11555" s="359"/>
      <c r="AD11555" s="359"/>
      <c r="AE11555" s="359"/>
      <c r="AF11555" s="359"/>
      <c r="AG11555" s="359"/>
      <c r="AH11555" s="359"/>
    </row>
    <row r="11556" spans="28:34" x14ac:dyDescent="0.2">
      <c r="AB11556" s="359"/>
      <c r="AC11556" s="359"/>
      <c r="AD11556" s="359"/>
      <c r="AE11556" s="359"/>
      <c r="AF11556" s="359"/>
      <c r="AG11556" s="359"/>
      <c r="AH11556" s="359"/>
    </row>
    <row r="11557" spans="28:34" x14ac:dyDescent="0.2">
      <c r="AB11557" s="359"/>
      <c r="AC11557" s="359"/>
      <c r="AD11557" s="359"/>
      <c r="AE11557" s="359"/>
      <c r="AF11557" s="359"/>
      <c r="AG11557" s="359"/>
      <c r="AH11557" s="359"/>
    </row>
    <row r="11558" spans="28:34" x14ac:dyDescent="0.2">
      <c r="AB11558" s="359"/>
      <c r="AC11558" s="359"/>
      <c r="AD11558" s="359"/>
      <c r="AE11558" s="359"/>
      <c r="AF11558" s="359"/>
      <c r="AG11558" s="359"/>
      <c r="AH11558" s="359"/>
    </row>
    <row r="11559" spans="28:34" x14ac:dyDescent="0.2">
      <c r="AB11559" s="359"/>
      <c r="AC11559" s="359"/>
      <c r="AD11559" s="359"/>
      <c r="AE11559" s="359"/>
      <c r="AF11559" s="359"/>
      <c r="AG11559" s="359"/>
      <c r="AH11559" s="359"/>
    </row>
    <row r="11560" spans="28:34" x14ac:dyDescent="0.2">
      <c r="AB11560" s="359"/>
      <c r="AC11560" s="359"/>
      <c r="AD11560" s="359"/>
      <c r="AE11560" s="359"/>
      <c r="AF11560" s="359"/>
      <c r="AG11560" s="359"/>
      <c r="AH11560" s="359"/>
    </row>
    <row r="11561" spans="28:34" x14ac:dyDescent="0.2">
      <c r="AB11561" s="359"/>
      <c r="AC11561" s="359"/>
      <c r="AD11561" s="359"/>
      <c r="AE11561" s="359"/>
      <c r="AF11561" s="359"/>
      <c r="AG11561" s="359"/>
      <c r="AH11561" s="359"/>
    </row>
    <row r="11562" spans="28:34" x14ac:dyDescent="0.2">
      <c r="AB11562" s="359"/>
      <c r="AC11562" s="359"/>
      <c r="AD11562" s="359"/>
      <c r="AE11562" s="359"/>
      <c r="AF11562" s="359"/>
      <c r="AG11562" s="359"/>
      <c r="AH11562" s="359"/>
    </row>
    <row r="11563" spans="28:34" x14ac:dyDescent="0.2">
      <c r="AB11563" s="359"/>
      <c r="AC11563" s="359"/>
      <c r="AD11563" s="359"/>
      <c r="AE11563" s="359"/>
      <c r="AF11563" s="359"/>
      <c r="AG11563" s="359"/>
      <c r="AH11563" s="359"/>
    </row>
    <row r="11564" spans="28:34" x14ac:dyDescent="0.2">
      <c r="AB11564" s="359"/>
      <c r="AC11564" s="359"/>
      <c r="AD11564" s="359"/>
      <c r="AE11564" s="359"/>
      <c r="AF11564" s="359"/>
      <c r="AG11564" s="359"/>
      <c r="AH11564" s="359"/>
    </row>
    <row r="11565" spans="28:34" x14ac:dyDescent="0.2">
      <c r="AB11565" s="359"/>
      <c r="AC11565" s="359"/>
      <c r="AD11565" s="359"/>
      <c r="AE11565" s="359"/>
      <c r="AF11565" s="359"/>
      <c r="AG11565" s="359"/>
      <c r="AH11565" s="359"/>
    </row>
    <row r="11566" spans="28:34" x14ac:dyDescent="0.2">
      <c r="AB11566" s="359"/>
      <c r="AC11566" s="359"/>
      <c r="AD11566" s="359"/>
      <c r="AE11566" s="359"/>
      <c r="AF11566" s="359"/>
      <c r="AG11566" s="359"/>
      <c r="AH11566" s="359"/>
    </row>
    <row r="11567" spans="28:34" x14ac:dyDescent="0.2">
      <c r="AB11567" s="359"/>
      <c r="AC11567" s="359"/>
      <c r="AD11567" s="359"/>
      <c r="AE11567" s="359"/>
      <c r="AF11567" s="359"/>
      <c r="AG11567" s="359"/>
      <c r="AH11567" s="359"/>
    </row>
    <row r="11568" spans="28:34" x14ac:dyDescent="0.2">
      <c r="AB11568" s="359"/>
      <c r="AC11568" s="359"/>
      <c r="AD11568" s="359"/>
      <c r="AE11568" s="359"/>
      <c r="AF11568" s="359"/>
      <c r="AG11568" s="359"/>
      <c r="AH11568" s="359"/>
    </row>
    <row r="11569" spans="28:34" x14ac:dyDescent="0.2">
      <c r="AB11569" s="359"/>
      <c r="AC11569" s="359"/>
      <c r="AD11569" s="359"/>
      <c r="AE11569" s="359"/>
      <c r="AF11569" s="359"/>
      <c r="AG11569" s="359"/>
      <c r="AH11569" s="359"/>
    </row>
    <row r="11570" spans="28:34" x14ac:dyDescent="0.2">
      <c r="AB11570" s="359"/>
      <c r="AC11570" s="359"/>
      <c r="AD11570" s="359"/>
      <c r="AE11570" s="359"/>
      <c r="AF11570" s="359"/>
      <c r="AG11570" s="359"/>
      <c r="AH11570" s="359"/>
    </row>
    <row r="11571" spans="28:34" x14ac:dyDescent="0.2">
      <c r="AB11571" s="359"/>
      <c r="AC11571" s="359"/>
      <c r="AD11571" s="359"/>
      <c r="AE11571" s="359"/>
      <c r="AF11571" s="359"/>
      <c r="AG11571" s="359"/>
      <c r="AH11571" s="359"/>
    </row>
    <row r="11572" spans="28:34" x14ac:dyDescent="0.2">
      <c r="AB11572" s="359"/>
      <c r="AC11572" s="359"/>
      <c r="AD11572" s="359"/>
      <c r="AE11572" s="359"/>
      <c r="AF11572" s="359"/>
      <c r="AG11572" s="359"/>
      <c r="AH11572" s="359"/>
    </row>
    <row r="11573" spans="28:34" x14ac:dyDescent="0.2">
      <c r="AB11573" s="359"/>
      <c r="AC11573" s="359"/>
      <c r="AD11573" s="359"/>
      <c r="AE11573" s="359"/>
      <c r="AF11573" s="359"/>
      <c r="AG11573" s="359"/>
      <c r="AH11573" s="359"/>
    </row>
    <row r="11574" spans="28:34" x14ac:dyDescent="0.2">
      <c r="AB11574" s="359"/>
      <c r="AC11574" s="359"/>
      <c r="AD11574" s="359"/>
      <c r="AE11574" s="359"/>
      <c r="AF11574" s="359"/>
      <c r="AG11574" s="359"/>
      <c r="AH11574" s="359"/>
    </row>
    <row r="11575" spans="28:34" x14ac:dyDescent="0.2">
      <c r="AB11575" s="359"/>
      <c r="AC11575" s="359"/>
      <c r="AD11575" s="359"/>
      <c r="AE11575" s="359"/>
      <c r="AF11575" s="359"/>
      <c r="AG11575" s="359"/>
      <c r="AH11575" s="359"/>
    </row>
    <row r="11576" spans="28:34" x14ac:dyDescent="0.2">
      <c r="AB11576" s="359"/>
      <c r="AC11576" s="359"/>
      <c r="AD11576" s="359"/>
      <c r="AE11576" s="359"/>
      <c r="AF11576" s="359"/>
      <c r="AG11576" s="359"/>
      <c r="AH11576" s="359"/>
    </row>
    <row r="11577" spans="28:34" x14ac:dyDescent="0.2">
      <c r="AB11577" s="359"/>
      <c r="AC11577" s="359"/>
      <c r="AD11577" s="359"/>
      <c r="AE11577" s="359"/>
      <c r="AF11577" s="359"/>
      <c r="AG11577" s="359"/>
      <c r="AH11577" s="359"/>
    </row>
    <row r="11578" spans="28:34" x14ac:dyDescent="0.2">
      <c r="AB11578" s="359"/>
      <c r="AC11578" s="359"/>
      <c r="AD11578" s="359"/>
      <c r="AE11578" s="359"/>
      <c r="AF11578" s="359"/>
      <c r="AG11578" s="359"/>
      <c r="AH11578" s="359"/>
    </row>
    <row r="11579" spans="28:34" x14ac:dyDescent="0.2">
      <c r="AB11579" s="359"/>
      <c r="AC11579" s="359"/>
      <c r="AD11579" s="359"/>
      <c r="AE11579" s="359"/>
      <c r="AF11579" s="359"/>
      <c r="AG11579" s="359"/>
      <c r="AH11579" s="359"/>
    </row>
    <row r="11580" spans="28:34" x14ac:dyDescent="0.2">
      <c r="AB11580" s="359"/>
      <c r="AC11580" s="359"/>
      <c r="AD11580" s="359"/>
      <c r="AE11580" s="359"/>
      <c r="AF11580" s="359"/>
      <c r="AG11580" s="359"/>
      <c r="AH11580" s="359"/>
    </row>
    <row r="11581" spans="28:34" x14ac:dyDescent="0.2">
      <c r="AB11581" s="359"/>
      <c r="AC11581" s="359"/>
      <c r="AD11581" s="359"/>
      <c r="AE11581" s="359"/>
      <c r="AF11581" s="359"/>
      <c r="AG11581" s="359"/>
      <c r="AH11581" s="359"/>
    </row>
    <row r="11582" spans="28:34" x14ac:dyDescent="0.2">
      <c r="AB11582" s="359"/>
      <c r="AC11582" s="359"/>
      <c r="AD11582" s="359"/>
      <c r="AE11582" s="359"/>
      <c r="AF11582" s="359"/>
      <c r="AG11582" s="359"/>
      <c r="AH11582" s="359"/>
    </row>
    <row r="11583" spans="28:34" x14ac:dyDescent="0.2">
      <c r="AB11583" s="359"/>
      <c r="AC11583" s="359"/>
      <c r="AD11583" s="359"/>
      <c r="AE11583" s="359"/>
      <c r="AF11583" s="359"/>
      <c r="AG11583" s="359"/>
      <c r="AH11583" s="359"/>
    </row>
    <row r="11584" spans="28:34" x14ac:dyDescent="0.2">
      <c r="AB11584" s="359"/>
      <c r="AC11584" s="359"/>
      <c r="AD11584" s="359"/>
      <c r="AE11584" s="359"/>
      <c r="AF11584" s="359"/>
      <c r="AG11584" s="359"/>
      <c r="AH11584" s="359"/>
    </row>
    <row r="11585" spans="28:34" x14ac:dyDescent="0.2">
      <c r="AB11585" s="359"/>
      <c r="AC11585" s="359"/>
      <c r="AD11585" s="359"/>
      <c r="AE11585" s="359"/>
      <c r="AF11585" s="359"/>
      <c r="AG11585" s="359"/>
      <c r="AH11585" s="359"/>
    </row>
    <row r="11586" spans="28:34" x14ac:dyDescent="0.2">
      <c r="AB11586" s="359"/>
      <c r="AC11586" s="359"/>
      <c r="AD11586" s="359"/>
      <c r="AE11586" s="359"/>
      <c r="AF11586" s="359"/>
      <c r="AG11586" s="359"/>
      <c r="AH11586" s="359"/>
    </row>
    <row r="11587" spans="28:34" x14ac:dyDescent="0.2">
      <c r="AB11587" s="359"/>
      <c r="AC11587" s="359"/>
      <c r="AD11587" s="359"/>
      <c r="AE11587" s="359"/>
      <c r="AF11587" s="359"/>
      <c r="AG11587" s="359"/>
      <c r="AH11587" s="359"/>
    </row>
    <row r="11588" spans="28:34" x14ac:dyDescent="0.2">
      <c r="AB11588" s="359"/>
      <c r="AC11588" s="359"/>
      <c r="AD11588" s="359"/>
      <c r="AE11588" s="359"/>
      <c r="AF11588" s="359"/>
      <c r="AG11588" s="359"/>
      <c r="AH11588" s="359"/>
    </row>
    <row r="11589" spans="28:34" x14ac:dyDescent="0.2">
      <c r="AB11589" s="359"/>
      <c r="AC11589" s="359"/>
      <c r="AD11589" s="359"/>
      <c r="AE11589" s="359"/>
      <c r="AF11589" s="359"/>
      <c r="AG11589" s="359"/>
      <c r="AH11589" s="359"/>
    </row>
    <row r="11590" spans="28:34" x14ac:dyDescent="0.2">
      <c r="AB11590" s="359"/>
      <c r="AC11590" s="359"/>
      <c r="AD11590" s="359"/>
      <c r="AE11590" s="359"/>
      <c r="AF11590" s="359"/>
      <c r="AG11590" s="359"/>
      <c r="AH11590" s="359"/>
    </row>
    <row r="11591" spans="28:34" x14ac:dyDescent="0.2">
      <c r="AB11591" s="359"/>
      <c r="AC11591" s="359"/>
      <c r="AD11591" s="359"/>
      <c r="AE11591" s="359"/>
      <c r="AF11591" s="359"/>
      <c r="AG11591" s="359"/>
      <c r="AH11591" s="359"/>
    </row>
    <row r="11592" spans="28:34" x14ac:dyDescent="0.2">
      <c r="AB11592" s="359"/>
      <c r="AC11592" s="359"/>
      <c r="AD11592" s="359"/>
      <c r="AE11592" s="359"/>
      <c r="AF11592" s="359"/>
      <c r="AG11592" s="359"/>
      <c r="AH11592" s="359"/>
    </row>
    <row r="11593" spans="28:34" x14ac:dyDescent="0.2">
      <c r="AB11593" s="359"/>
      <c r="AC11593" s="359"/>
      <c r="AD11593" s="359"/>
      <c r="AE11593" s="359"/>
      <c r="AF11593" s="359"/>
      <c r="AG11593" s="359"/>
      <c r="AH11593" s="359"/>
    </row>
    <row r="11594" spans="28:34" x14ac:dyDescent="0.2">
      <c r="AB11594" s="359"/>
      <c r="AC11594" s="359"/>
      <c r="AD11594" s="359"/>
      <c r="AE11594" s="359"/>
      <c r="AF11594" s="359"/>
      <c r="AG11594" s="359"/>
      <c r="AH11594" s="359"/>
    </row>
    <row r="11595" spans="28:34" x14ac:dyDescent="0.2">
      <c r="AB11595" s="359"/>
      <c r="AC11595" s="359"/>
      <c r="AD11595" s="359"/>
      <c r="AE11595" s="359"/>
      <c r="AF11595" s="359"/>
      <c r="AG11595" s="359"/>
      <c r="AH11595" s="359"/>
    </row>
    <row r="11596" spans="28:34" x14ac:dyDescent="0.2">
      <c r="AB11596" s="359"/>
      <c r="AC11596" s="359"/>
      <c r="AD11596" s="359"/>
      <c r="AE11596" s="359"/>
      <c r="AF11596" s="359"/>
      <c r="AG11596" s="359"/>
      <c r="AH11596" s="359"/>
    </row>
    <row r="11597" spans="28:34" x14ac:dyDescent="0.2">
      <c r="AB11597" s="359"/>
      <c r="AC11597" s="359"/>
      <c r="AD11597" s="359"/>
      <c r="AE11597" s="359"/>
      <c r="AF11597" s="359"/>
      <c r="AG11597" s="359"/>
      <c r="AH11597" s="359"/>
    </row>
    <row r="11598" spans="28:34" x14ac:dyDescent="0.2">
      <c r="AB11598" s="359"/>
      <c r="AC11598" s="359"/>
      <c r="AD11598" s="359"/>
      <c r="AE11598" s="359"/>
      <c r="AF11598" s="359"/>
      <c r="AG11598" s="359"/>
      <c r="AH11598" s="359"/>
    </row>
    <row r="11599" spans="28:34" x14ac:dyDescent="0.2">
      <c r="AB11599" s="359"/>
      <c r="AC11599" s="359"/>
      <c r="AD11599" s="359"/>
      <c r="AE11599" s="359"/>
      <c r="AF11599" s="359"/>
      <c r="AG11599" s="359"/>
      <c r="AH11599" s="359"/>
    </row>
    <row r="11600" spans="28:34" x14ac:dyDescent="0.2">
      <c r="AB11600" s="359"/>
      <c r="AC11600" s="359"/>
      <c r="AD11600" s="359"/>
      <c r="AE11600" s="359"/>
      <c r="AF11600" s="359"/>
      <c r="AG11600" s="359"/>
      <c r="AH11600" s="359"/>
    </row>
    <row r="11601" spans="28:34" x14ac:dyDescent="0.2">
      <c r="AB11601" s="359"/>
      <c r="AC11601" s="359"/>
      <c r="AD11601" s="359"/>
      <c r="AE11601" s="359"/>
      <c r="AF11601" s="359"/>
      <c r="AG11601" s="359"/>
      <c r="AH11601" s="359"/>
    </row>
    <row r="11602" spans="28:34" x14ac:dyDescent="0.2">
      <c r="AB11602" s="359"/>
      <c r="AC11602" s="359"/>
      <c r="AD11602" s="359"/>
      <c r="AE11602" s="359"/>
      <c r="AF11602" s="359"/>
      <c r="AG11602" s="359"/>
      <c r="AH11602" s="359"/>
    </row>
    <row r="11603" spans="28:34" x14ac:dyDescent="0.2">
      <c r="AB11603" s="359"/>
      <c r="AC11603" s="359"/>
      <c r="AD11603" s="359"/>
      <c r="AE11603" s="359"/>
      <c r="AF11603" s="359"/>
      <c r="AG11603" s="359"/>
      <c r="AH11603" s="359"/>
    </row>
    <row r="11604" spans="28:34" x14ac:dyDescent="0.2">
      <c r="AB11604" s="359"/>
      <c r="AC11604" s="359"/>
      <c r="AD11604" s="359"/>
      <c r="AE11604" s="359"/>
      <c r="AF11604" s="359"/>
      <c r="AG11604" s="359"/>
      <c r="AH11604" s="359"/>
    </row>
    <row r="11605" spans="28:34" x14ac:dyDescent="0.2">
      <c r="AB11605" s="359"/>
      <c r="AC11605" s="359"/>
      <c r="AD11605" s="359"/>
      <c r="AE11605" s="359"/>
      <c r="AF11605" s="359"/>
      <c r="AG11605" s="359"/>
      <c r="AH11605" s="359"/>
    </row>
    <row r="11606" spans="28:34" x14ac:dyDescent="0.2">
      <c r="AB11606" s="359"/>
      <c r="AC11606" s="359"/>
      <c r="AD11606" s="359"/>
      <c r="AE11606" s="359"/>
      <c r="AF11606" s="359"/>
      <c r="AG11606" s="359"/>
      <c r="AH11606" s="359"/>
    </row>
    <row r="11607" spans="28:34" x14ac:dyDescent="0.2">
      <c r="AB11607" s="359"/>
      <c r="AC11607" s="359"/>
      <c r="AD11607" s="359"/>
      <c r="AE11607" s="359"/>
      <c r="AF11607" s="359"/>
      <c r="AG11607" s="359"/>
      <c r="AH11607" s="359"/>
    </row>
    <row r="11608" spans="28:34" x14ac:dyDescent="0.2">
      <c r="AB11608" s="359"/>
      <c r="AC11608" s="359"/>
      <c r="AD11608" s="359"/>
      <c r="AE11608" s="359"/>
      <c r="AF11608" s="359"/>
      <c r="AG11608" s="359"/>
      <c r="AH11608" s="359"/>
    </row>
    <row r="11609" spans="28:34" x14ac:dyDescent="0.2">
      <c r="AB11609" s="359"/>
      <c r="AC11609" s="359"/>
      <c r="AD11609" s="359"/>
      <c r="AE11609" s="359"/>
      <c r="AF11609" s="359"/>
      <c r="AG11609" s="359"/>
      <c r="AH11609" s="359"/>
    </row>
    <row r="11610" spans="28:34" x14ac:dyDescent="0.2">
      <c r="AB11610" s="359"/>
      <c r="AC11610" s="359"/>
      <c r="AD11610" s="359"/>
      <c r="AE11610" s="359"/>
      <c r="AF11610" s="359"/>
      <c r="AG11610" s="359"/>
      <c r="AH11610" s="359"/>
    </row>
    <row r="11611" spans="28:34" x14ac:dyDescent="0.2">
      <c r="AB11611" s="359"/>
      <c r="AC11611" s="359"/>
      <c r="AD11611" s="359"/>
      <c r="AE11611" s="359"/>
      <c r="AF11611" s="359"/>
      <c r="AG11611" s="359"/>
      <c r="AH11611" s="359"/>
    </row>
    <row r="11612" spans="28:34" x14ac:dyDescent="0.2">
      <c r="AB11612" s="359"/>
      <c r="AC11612" s="359"/>
      <c r="AD11612" s="359"/>
      <c r="AE11612" s="359"/>
      <c r="AF11612" s="359"/>
      <c r="AG11612" s="359"/>
      <c r="AH11612" s="359"/>
    </row>
    <row r="11613" spans="28:34" x14ac:dyDescent="0.2">
      <c r="AB11613" s="359"/>
      <c r="AC11613" s="359"/>
      <c r="AD11613" s="359"/>
      <c r="AE11613" s="359"/>
      <c r="AF11613" s="359"/>
      <c r="AG11613" s="359"/>
      <c r="AH11613" s="359"/>
    </row>
    <row r="11614" spans="28:34" x14ac:dyDescent="0.2">
      <c r="AB11614" s="359"/>
      <c r="AC11614" s="359"/>
      <c r="AD11614" s="359"/>
      <c r="AE11614" s="359"/>
      <c r="AF11614" s="359"/>
      <c r="AG11614" s="359"/>
      <c r="AH11614" s="359"/>
    </row>
    <row r="11615" spans="28:34" x14ac:dyDescent="0.2">
      <c r="AB11615" s="359"/>
      <c r="AC11615" s="359"/>
      <c r="AD11615" s="359"/>
      <c r="AE11615" s="359"/>
      <c r="AF11615" s="359"/>
      <c r="AG11615" s="359"/>
      <c r="AH11615" s="359"/>
    </row>
    <row r="11616" spans="28:34" x14ac:dyDescent="0.2">
      <c r="AB11616" s="359"/>
      <c r="AC11616" s="359"/>
      <c r="AD11616" s="359"/>
      <c r="AE11616" s="359"/>
      <c r="AF11616" s="359"/>
      <c r="AG11616" s="359"/>
      <c r="AH11616" s="359"/>
    </row>
    <row r="11617" spans="28:34" x14ac:dyDescent="0.2">
      <c r="AB11617" s="359"/>
      <c r="AC11617" s="359"/>
      <c r="AD11617" s="359"/>
      <c r="AE11617" s="359"/>
      <c r="AF11617" s="359"/>
      <c r="AG11617" s="359"/>
      <c r="AH11617" s="359"/>
    </row>
    <row r="11618" spans="28:34" x14ac:dyDescent="0.2">
      <c r="AB11618" s="359"/>
      <c r="AC11618" s="359"/>
      <c r="AD11618" s="359"/>
      <c r="AE11618" s="359"/>
      <c r="AF11618" s="359"/>
      <c r="AG11618" s="359"/>
      <c r="AH11618" s="359"/>
    </row>
    <row r="11619" spans="28:34" x14ac:dyDescent="0.2">
      <c r="AB11619" s="359"/>
      <c r="AC11619" s="359"/>
      <c r="AD11619" s="359"/>
      <c r="AE11619" s="359"/>
      <c r="AF11619" s="359"/>
      <c r="AG11619" s="359"/>
      <c r="AH11619" s="359"/>
    </row>
    <row r="11620" spans="28:34" x14ac:dyDescent="0.2">
      <c r="AB11620" s="359"/>
      <c r="AC11620" s="359"/>
      <c r="AD11620" s="359"/>
      <c r="AE11620" s="359"/>
      <c r="AF11620" s="359"/>
      <c r="AG11620" s="359"/>
      <c r="AH11620" s="359"/>
    </row>
    <row r="11621" spans="28:34" x14ac:dyDescent="0.2">
      <c r="AB11621" s="359"/>
      <c r="AC11621" s="359"/>
      <c r="AD11621" s="359"/>
      <c r="AE11621" s="359"/>
      <c r="AF11621" s="359"/>
      <c r="AG11621" s="359"/>
      <c r="AH11621" s="359"/>
    </row>
    <row r="11622" spans="28:34" x14ac:dyDescent="0.2">
      <c r="AB11622" s="359"/>
      <c r="AC11622" s="359"/>
      <c r="AD11622" s="359"/>
      <c r="AE11622" s="359"/>
      <c r="AF11622" s="359"/>
      <c r="AG11622" s="359"/>
      <c r="AH11622" s="359"/>
    </row>
    <row r="11623" spans="28:34" x14ac:dyDescent="0.2">
      <c r="AB11623" s="359"/>
      <c r="AC11623" s="359"/>
      <c r="AD11623" s="359"/>
      <c r="AE11623" s="359"/>
      <c r="AF11623" s="359"/>
      <c r="AG11623" s="359"/>
      <c r="AH11623" s="359"/>
    </row>
    <row r="11624" spans="28:34" x14ac:dyDescent="0.2">
      <c r="AB11624" s="359"/>
      <c r="AC11624" s="359"/>
      <c r="AD11624" s="359"/>
      <c r="AE11624" s="359"/>
      <c r="AF11624" s="359"/>
      <c r="AG11624" s="359"/>
      <c r="AH11624" s="359"/>
    </row>
    <row r="11625" spans="28:34" x14ac:dyDescent="0.2">
      <c r="AB11625" s="359"/>
      <c r="AC11625" s="359"/>
      <c r="AD11625" s="359"/>
      <c r="AE11625" s="359"/>
      <c r="AF11625" s="359"/>
      <c r="AG11625" s="359"/>
      <c r="AH11625" s="359"/>
    </row>
    <row r="11626" spans="28:34" x14ac:dyDescent="0.2">
      <c r="AB11626" s="359"/>
      <c r="AC11626" s="359"/>
      <c r="AD11626" s="359"/>
      <c r="AE11626" s="359"/>
      <c r="AF11626" s="359"/>
      <c r="AG11626" s="359"/>
      <c r="AH11626" s="359"/>
    </row>
    <row r="11627" spans="28:34" x14ac:dyDescent="0.2">
      <c r="AB11627" s="359"/>
      <c r="AC11627" s="359"/>
      <c r="AD11627" s="359"/>
      <c r="AE11627" s="359"/>
      <c r="AF11627" s="359"/>
      <c r="AG11627" s="359"/>
      <c r="AH11627" s="359"/>
    </row>
    <row r="11628" spans="28:34" x14ac:dyDescent="0.2">
      <c r="AB11628" s="359"/>
      <c r="AC11628" s="359"/>
      <c r="AD11628" s="359"/>
      <c r="AE11628" s="359"/>
      <c r="AF11628" s="359"/>
      <c r="AG11628" s="359"/>
      <c r="AH11628" s="359"/>
    </row>
    <row r="11629" spans="28:34" x14ac:dyDescent="0.2">
      <c r="AB11629" s="359"/>
      <c r="AC11629" s="359"/>
      <c r="AD11629" s="359"/>
      <c r="AE11629" s="359"/>
      <c r="AF11629" s="359"/>
      <c r="AG11629" s="359"/>
      <c r="AH11629" s="359"/>
    </row>
    <row r="11630" spans="28:34" x14ac:dyDescent="0.2">
      <c r="AB11630" s="359"/>
      <c r="AC11630" s="359"/>
      <c r="AD11630" s="359"/>
      <c r="AE11630" s="359"/>
      <c r="AF11630" s="359"/>
      <c r="AG11630" s="359"/>
      <c r="AH11630" s="359"/>
    </row>
    <row r="11631" spans="28:34" x14ac:dyDescent="0.2">
      <c r="AB11631" s="359"/>
      <c r="AC11631" s="359"/>
      <c r="AD11631" s="359"/>
      <c r="AE11631" s="359"/>
      <c r="AF11631" s="359"/>
      <c r="AG11631" s="359"/>
      <c r="AH11631" s="359"/>
    </row>
    <row r="11632" spans="28:34" x14ac:dyDescent="0.2">
      <c r="AB11632" s="359"/>
      <c r="AC11632" s="359"/>
      <c r="AD11632" s="359"/>
      <c r="AE11632" s="359"/>
      <c r="AF11632" s="359"/>
      <c r="AG11632" s="359"/>
      <c r="AH11632" s="359"/>
    </row>
    <row r="11633" spans="28:34" x14ac:dyDescent="0.2">
      <c r="AB11633" s="359"/>
      <c r="AC11633" s="359"/>
      <c r="AD11633" s="359"/>
      <c r="AE11633" s="359"/>
      <c r="AF11633" s="359"/>
      <c r="AG11633" s="359"/>
      <c r="AH11633" s="359"/>
    </row>
    <row r="11634" spans="28:34" x14ac:dyDescent="0.2">
      <c r="AB11634" s="359"/>
      <c r="AC11634" s="359"/>
      <c r="AD11634" s="359"/>
      <c r="AE11634" s="359"/>
      <c r="AF11634" s="359"/>
      <c r="AG11634" s="359"/>
      <c r="AH11634" s="359"/>
    </row>
    <row r="11635" spans="28:34" x14ac:dyDescent="0.2">
      <c r="AB11635" s="359"/>
      <c r="AC11635" s="359"/>
      <c r="AD11635" s="359"/>
      <c r="AE11635" s="359"/>
      <c r="AF11635" s="359"/>
      <c r="AG11635" s="359"/>
      <c r="AH11635" s="359"/>
    </row>
    <row r="11636" spans="28:34" x14ac:dyDescent="0.2">
      <c r="AB11636" s="359"/>
      <c r="AC11636" s="359"/>
      <c r="AD11636" s="359"/>
      <c r="AE11636" s="359"/>
      <c r="AF11636" s="359"/>
      <c r="AG11636" s="359"/>
      <c r="AH11636" s="359"/>
    </row>
    <row r="11637" spans="28:34" x14ac:dyDescent="0.2">
      <c r="AB11637" s="359"/>
      <c r="AC11637" s="359"/>
      <c r="AD11637" s="359"/>
      <c r="AE11637" s="359"/>
      <c r="AF11637" s="359"/>
      <c r="AG11637" s="359"/>
      <c r="AH11637" s="359"/>
    </row>
    <row r="11638" spans="28:34" x14ac:dyDescent="0.2">
      <c r="AB11638" s="359"/>
      <c r="AC11638" s="359"/>
      <c r="AD11638" s="359"/>
      <c r="AE11638" s="359"/>
      <c r="AF11638" s="359"/>
      <c r="AG11638" s="359"/>
      <c r="AH11638" s="359"/>
    </row>
    <row r="11639" spans="28:34" x14ac:dyDescent="0.2">
      <c r="AB11639" s="359"/>
      <c r="AC11639" s="359"/>
      <c r="AD11639" s="359"/>
      <c r="AE11639" s="359"/>
      <c r="AF11639" s="359"/>
      <c r="AG11639" s="359"/>
      <c r="AH11639" s="359"/>
    </row>
    <row r="11640" spans="28:34" x14ac:dyDescent="0.2">
      <c r="AB11640" s="359"/>
      <c r="AC11640" s="359"/>
      <c r="AD11640" s="359"/>
      <c r="AE11640" s="359"/>
      <c r="AF11640" s="359"/>
      <c r="AG11640" s="359"/>
      <c r="AH11640" s="359"/>
    </row>
    <row r="11641" spans="28:34" x14ac:dyDescent="0.2">
      <c r="AB11641" s="359"/>
      <c r="AC11641" s="359"/>
      <c r="AD11641" s="359"/>
      <c r="AE11641" s="359"/>
      <c r="AF11641" s="359"/>
      <c r="AG11641" s="359"/>
      <c r="AH11641" s="359"/>
    </row>
    <row r="11642" spans="28:34" x14ac:dyDescent="0.2">
      <c r="AB11642" s="359"/>
      <c r="AC11642" s="359"/>
      <c r="AD11642" s="359"/>
      <c r="AE11642" s="359"/>
      <c r="AF11642" s="359"/>
      <c r="AG11642" s="359"/>
      <c r="AH11642" s="359"/>
    </row>
    <row r="11643" spans="28:34" x14ac:dyDescent="0.2">
      <c r="AB11643" s="359"/>
      <c r="AC11643" s="359"/>
      <c r="AD11643" s="359"/>
      <c r="AE11643" s="359"/>
      <c r="AF11643" s="359"/>
      <c r="AG11643" s="359"/>
      <c r="AH11643" s="359"/>
    </row>
    <row r="11644" spans="28:34" x14ac:dyDescent="0.2">
      <c r="AB11644" s="359"/>
      <c r="AC11644" s="359"/>
      <c r="AD11644" s="359"/>
      <c r="AE11644" s="359"/>
      <c r="AF11644" s="359"/>
      <c r="AG11644" s="359"/>
      <c r="AH11644" s="359"/>
    </row>
    <row r="11645" spans="28:34" x14ac:dyDescent="0.2">
      <c r="AB11645" s="359"/>
      <c r="AC11645" s="359"/>
      <c r="AD11645" s="359"/>
      <c r="AE11645" s="359"/>
      <c r="AF11645" s="359"/>
      <c r="AG11645" s="359"/>
      <c r="AH11645" s="359"/>
    </row>
    <row r="11646" spans="28:34" x14ac:dyDescent="0.2">
      <c r="AB11646" s="359"/>
      <c r="AC11646" s="359"/>
      <c r="AD11646" s="359"/>
      <c r="AE11646" s="359"/>
      <c r="AF11646" s="359"/>
      <c r="AG11646" s="359"/>
      <c r="AH11646" s="359"/>
    </row>
    <row r="11647" spans="28:34" x14ac:dyDescent="0.2">
      <c r="AB11647" s="359"/>
      <c r="AC11647" s="359"/>
      <c r="AD11647" s="359"/>
      <c r="AE11647" s="359"/>
      <c r="AF11647" s="359"/>
      <c r="AG11647" s="359"/>
      <c r="AH11647" s="359"/>
    </row>
    <row r="11648" spans="28:34" x14ac:dyDescent="0.2">
      <c r="AB11648" s="359"/>
      <c r="AC11648" s="359"/>
      <c r="AD11648" s="359"/>
      <c r="AE11648" s="359"/>
      <c r="AF11648" s="359"/>
      <c r="AG11648" s="359"/>
      <c r="AH11648" s="359"/>
    </row>
    <row r="11649" spans="28:34" x14ac:dyDescent="0.2">
      <c r="AB11649" s="359"/>
      <c r="AC11649" s="359"/>
      <c r="AD11649" s="359"/>
      <c r="AE11649" s="359"/>
      <c r="AF11649" s="359"/>
      <c r="AG11649" s="359"/>
      <c r="AH11649" s="359"/>
    </row>
    <row r="11650" spans="28:34" x14ac:dyDescent="0.2">
      <c r="AB11650" s="359"/>
      <c r="AC11650" s="359"/>
      <c r="AD11650" s="359"/>
      <c r="AE11650" s="359"/>
      <c r="AF11650" s="359"/>
      <c r="AG11650" s="359"/>
      <c r="AH11650" s="359"/>
    </row>
    <row r="11651" spans="28:34" x14ac:dyDescent="0.2">
      <c r="AB11651" s="359"/>
      <c r="AC11651" s="359"/>
      <c r="AD11651" s="359"/>
      <c r="AE11651" s="359"/>
      <c r="AF11651" s="359"/>
      <c r="AG11651" s="359"/>
      <c r="AH11651" s="359"/>
    </row>
    <row r="11652" spans="28:34" x14ac:dyDescent="0.2">
      <c r="AB11652" s="359"/>
      <c r="AC11652" s="359"/>
      <c r="AD11652" s="359"/>
      <c r="AE11652" s="359"/>
      <c r="AF11652" s="359"/>
      <c r="AG11652" s="359"/>
      <c r="AH11652" s="359"/>
    </row>
    <row r="11653" spans="28:34" x14ac:dyDescent="0.2">
      <c r="AB11653" s="359"/>
      <c r="AC11653" s="359"/>
      <c r="AD11653" s="359"/>
      <c r="AE11653" s="359"/>
      <c r="AF11653" s="359"/>
      <c r="AG11653" s="359"/>
      <c r="AH11653" s="359"/>
    </row>
    <row r="11654" spans="28:34" x14ac:dyDescent="0.2">
      <c r="AB11654" s="359"/>
      <c r="AC11654" s="359"/>
      <c r="AD11654" s="359"/>
      <c r="AE11654" s="359"/>
      <c r="AF11654" s="359"/>
      <c r="AG11654" s="359"/>
      <c r="AH11654" s="359"/>
    </row>
    <row r="11655" spans="28:34" x14ac:dyDescent="0.2">
      <c r="AB11655" s="359"/>
      <c r="AC11655" s="359"/>
      <c r="AD11655" s="359"/>
      <c r="AE11655" s="359"/>
      <c r="AF11655" s="359"/>
      <c r="AG11655" s="359"/>
      <c r="AH11655" s="359"/>
    </row>
    <row r="11656" spans="28:34" x14ac:dyDescent="0.2">
      <c r="AB11656" s="359"/>
      <c r="AC11656" s="359"/>
      <c r="AD11656" s="359"/>
      <c r="AE11656" s="359"/>
      <c r="AF11656" s="359"/>
      <c r="AG11656" s="359"/>
      <c r="AH11656" s="359"/>
    </row>
    <row r="11657" spans="28:34" x14ac:dyDescent="0.2">
      <c r="AB11657" s="359"/>
      <c r="AC11657" s="359"/>
      <c r="AD11657" s="359"/>
      <c r="AE11657" s="359"/>
      <c r="AF11657" s="359"/>
      <c r="AG11657" s="359"/>
      <c r="AH11657" s="359"/>
    </row>
    <row r="11658" spans="28:34" x14ac:dyDescent="0.2">
      <c r="AB11658" s="359"/>
      <c r="AC11658" s="359"/>
      <c r="AD11658" s="359"/>
      <c r="AE11658" s="359"/>
      <c r="AF11658" s="359"/>
      <c r="AG11658" s="359"/>
      <c r="AH11658" s="359"/>
    </row>
    <row r="11659" spans="28:34" x14ac:dyDescent="0.2">
      <c r="AB11659" s="359"/>
      <c r="AC11659" s="359"/>
      <c r="AD11659" s="359"/>
      <c r="AE11659" s="359"/>
      <c r="AF11659" s="359"/>
      <c r="AG11659" s="359"/>
      <c r="AH11659" s="359"/>
    </row>
    <row r="11660" spans="28:34" x14ac:dyDescent="0.2">
      <c r="AB11660" s="359"/>
      <c r="AC11660" s="359"/>
      <c r="AD11660" s="359"/>
      <c r="AE11660" s="359"/>
      <c r="AF11660" s="359"/>
      <c r="AG11660" s="359"/>
      <c r="AH11660" s="359"/>
    </row>
    <row r="11661" spans="28:34" x14ac:dyDescent="0.2">
      <c r="AB11661" s="359"/>
      <c r="AC11661" s="359"/>
      <c r="AD11661" s="359"/>
      <c r="AE11661" s="359"/>
      <c r="AF11661" s="359"/>
      <c r="AG11661" s="359"/>
      <c r="AH11661" s="359"/>
    </row>
    <row r="11662" spans="28:34" x14ac:dyDescent="0.2">
      <c r="AB11662" s="359"/>
      <c r="AC11662" s="359"/>
      <c r="AD11662" s="359"/>
      <c r="AE11662" s="359"/>
      <c r="AF11662" s="359"/>
      <c r="AG11662" s="359"/>
      <c r="AH11662" s="359"/>
    </row>
    <row r="11663" spans="28:34" x14ac:dyDescent="0.2">
      <c r="AB11663" s="359"/>
      <c r="AC11663" s="359"/>
      <c r="AD11663" s="359"/>
      <c r="AE11663" s="359"/>
      <c r="AF11663" s="359"/>
      <c r="AG11663" s="359"/>
      <c r="AH11663" s="359"/>
    </row>
    <row r="11664" spans="28:34" x14ac:dyDescent="0.2">
      <c r="AB11664" s="359"/>
      <c r="AC11664" s="359"/>
      <c r="AD11664" s="359"/>
      <c r="AE11664" s="359"/>
      <c r="AF11664" s="359"/>
      <c r="AG11664" s="359"/>
      <c r="AH11664" s="359"/>
    </row>
    <row r="11665" spans="28:34" x14ac:dyDescent="0.2">
      <c r="AB11665" s="359"/>
      <c r="AC11665" s="359"/>
      <c r="AD11665" s="359"/>
      <c r="AE11665" s="359"/>
      <c r="AF11665" s="359"/>
      <c r="AG11665" s="359"/>
      <c r="AH11665" s="359"/>
    </row>
    <row r="11666" spans="28:34" x14ac:dyDescent="0.2">
      <c r="AB11666" s="359"/>
      <c r="AC11666" s="359"/>
      <c r="AD11666" s="359"/>
      <c r="AE11666" s="359"/>
      <c r="AF11666" s="359"/>
      <c r="AG11666" s="359"/>
      <c r="AH11666" s="359"/>
    </row>
    <row r="11667" spans="28:34" x14ac:dyDescent="0.2">
      <c r="AB11667" s="359"/>
      <c r="AC11667" s="359"/>
      <c r="AD11667" s="359"/>
      <c r="AE11667" s="359"/>
      <c r="AF11667" s="359"/>
      <c r="AG11667" s="359"/>
      <c r="AH11667" s="359"/>
    </row>
    <row r="11668" spans="28:34" x14ac:dyDescent="0.2">
      <c r="AB11668" s="359"/>
      <c r="AC11668" s="359"/>
      <c r="AD11668" s="359"/>
      <c r="AE11668" s="359"/>
      <c r="AF11668" s="359"/>
      <c r="AG11668" s="359"/>
      <c r="AH11668" s="359"/>
    </row>
    <row r="11669" spans="28:34" x14ac:dyDescent="0.2">
      <c r="AB11669" s="359"/>
      <c r="AC11669" s="359"/>
      <c r="AD11669" s="359"/>
      <c r="AE11669" s="359"/>
      <c r="AF11669" s="359"/>
      <c r="AG11669" s="359"/>
      <c r="AH11669" s="359"/>
    </row>
    <row r="11670" spans="28:34" x14ac:dyDescent="0.2">
      <c r="AB11670" s="359"/>
      <c r="AC11670" s="359"/>
      <c r="AD11670" s="359"/>
      <c r="AE11670" s="359"/>
      <c r="AF11670" s="359"/>
      <c r="AG11670" s="359"/>
      <c r="AH11670" s="359"/>
    </row>
    <row r="11671" spans="28:34" x14ac:dyDescent="0.2">
      <c r="AB11671" s="359"/>
      <c r="AC11671" s="359"/>
      <c r="AD11671" s="359"/>
      <c r="AE11671" s="359"/>
      <c r="AF11671" s="359"/>
      <c r="AG11671" s="359"/>
      <c r="AH11671" s="359"/>
    </row>
    <row r="11672" spans="28:34" x14ac:dyDescent="0.2">
      <c r="AB11672" s="359"/>
      <c r="AC11672" s="359"/>
      <c r="AD11672" s="359"/>
      <c r="AE11672" s="359"/>
      <c r="AF11672" s="359"/>
      <c r="AG11672" s="359"/>
      <c r="AH11672" s="359"/>
    </row>
    <row r="11673" spans="28:34" x14ac:dyDescent="0.2">
      <c r="AB11673" s="359"/>
      <c r="AC11673" s="359"/>
      <c r="AD11673" s="359"/>
      <c r="AE11673" s="359"/>
      <c r="AF11673" s="359"/>
      <c r="AG11673" s="359"/>
      <c r="AH11673" s="359"/>
    </row>
    <row r="11674" spans="28:34" x14ac:dyDescent="0.2">
      <c r="AB11674" s="359"/>
      <c r="AC11674" s="359"/>
      <c r="AD11674" s="359"/>
      <c r="AE11674" s="359"/>
      <c r="AF11674" s="359"/>
      <c r="AG11674" s="359"/>
      <c r="AH11674" s="359"/>
    </row>
    <row r="11675" spans="28:34" x14ac:dyDescent="0.2">
      <c r="AB11675" s="359"/>
      <c r="AC11675" s="359"/>
      <c r="AD11675" s="359"/>
      <c r="AE11675" s="359"/>
      <c r="AF11675" s="359"/>
      <c r="AG11675" s="359"/>
      <c r="AH11675" s="359"/>
    </row>
    <row r="11676" spans="28:34" x14ac:dyDescent="0.2">
      <c r="AB11676" s="359"/>
      <c r="AC11676" s="359"/>
      <c r="AD11676" s="359"/>
      <c r="AE11676" s="359"/>
      <c r="AF11676" s="359"/>
      <c r="AG11676" s="359"/>
      <c r="AH11676" s="359"/>
    </row>
    <row r="11677" spans="28:34" x14ac:dyDescent="0.2">
      <c r="AB11677" s="359"/>
      <c r="AC11677" s="359"/>
      <c r="AD11677" s="359"/>
      <c r="AE11677" s="359"/>
      <c r="AF11677" s="359"/>
      <c r="AG11677" s="359"/>
      <c r="AH11677" s="359"/>
    </row>
    <row r="11678" spans="28:34" x14ac:dyDescent="0.2">
      <c r="AB11678" s="359"/>
      <c r="AC11678" s="359"/>
      <c r="AD11678" s="359"/>
      <c r="AE11678" s="359"/>
      <c r="AF11678" s="359"/>
      <c r="AG11678" s="359"/>
      <c r="AH11678" s="359"/>
    </row>
    <row r="11679" spans="28:34" x14ac:dyDescent="0.2">
      <c r="AB11679" s="359"/>
      <c r="AC11679" s="359"/>
      <c r="AD11679" s="359"/>
      <c r="AE11679" s="359"/>
      <c r="AF11679" s="359"/>
      <c r="AG11679" s="359"/>
      <c r="AH11679" s="359"/>
    </row>
    <row r="11680" spans="28:34" x14ac:dyDescent="0.2">
      <c r="AB11680" s="359"/>
      <c r="AC11680" s="359"/>
      <c r="AD11680" s="359"/>
      <c r="AE11680" s="359"/>
      <c r="AF11680" s="359"/>
      <c r="AG11680" s="359"/>
      <c r="AH11680" s="359"/>
    </row>
    <row r="11681" spans="28:34" x14ac:dyDescent="0.2">
      <c r="AB11681" s="359"/>
      <c r="AC11681" s="359"/>
      <c r="AD11681" s="359"/>
      <c r="AE11681" s="359"/>
      <c r="AF11681" s="359"/>
      <c r="AG11681" s="359"/>
      <c r="AH11681" s="359"/>
    </row>
    <row r="11682" spans="28:34" x14ac:dyDescent="0.2">
      <c r="AB11682" s="359"/>
      <c r="AC11682" s="359"/>
      <c r="AD11682" s="359"/>
      <c r="AE11682" s="359"/>
      <c r="AF11682" s="359"/>
      <c r="AG11682" s="359"/>
      <c r="AH11682" s="359"/>
    </row>
    <row r="11683" spans="28:34" x14ac:dyDescent="0.2">
      <c r="AB11683" s="359"/>
      <c r="AC11683" s="359"/>
      <c r="AD11683" s="359"/>
      <c r="AE11683" s="359"/>
      <c r="AF11683" s="359"/>
      <c r="AG11683" s="359"/>
      <c r="AH11683" s="359"/>
    </row>
    <row r="11684" spans="28:34" x14ac:dyDescent="0.2">
      <c r="AB11684" s="359"/>
      <c r="AC11684" s="359"/>
      <c r="AD11684" s="359"/>
      <c r="AE11684" s="359"/>
      <c r="AF11684" s="359"/>
      <c r="AG11684" s="359"/>
      <c r="AH11684" s="359"/>
    </row>
    <row r="11685" spans="28:34" x14ac:dyDescent="0.2">
      <c r="AB11685" s="359"/>
      <c r="AC11685" s="359"/>
      <c r="AD11685" s="359"/>
      <c r="AE11685" s="359"/>
      <c r="AF11685" s="359"/>
      <c r="AG11685" s="359"/>
      <c r="AH11685" s="359"/>
    </row>
    <row r="11686" spans="28:34" x14ac:dyDescent="0.2">
      <c r="AB11686" s="359"/>
      <c r="AC11686" s="359"/>
      <c r="AD11686" s="359"/>
      <c r="AE11686" s="359"/>
      <c r="AF11686" s="359"/>
      <c r="AG11686" s="359"/>
      <c r="AH11686" s="359"/>
    </row>
    <row r="11687" spans="28:34" x14ac:dyDescent="0.2">
      <c r="AB11687" s="359"/>
      <c r="AC11687" s="359"/>
      <c r="AD11687" s="359"/>
      <c r="AE11687" s="359"/>
      <c r="AF11687" s="359"/>
      <c r="AG11687" s="359"/>
      <c r="AH11687" s="359"/>
    </row>
    <row r="11688" spans="28:34" x14ac:dyDescent="0.2">
      <c r="AB11688" s="359"/>
      <c r="AC11688" s="359"/>
      <c r="AD11688" s="359"/>
      <c r="AE11688" s="359"/>
      <c r="AF11688" s="359"/>
      <c r="AG11688" s="359"/>
      <c r="AH11688" s="359"/>
    </row>
    <row r="11689" spans="28:34" x14ac:dyDescent="0.2">
      <c r="AB11689" s="359"/>
      <c r="AC11689" s="359"/>
      <c r="AD11689" s="359"/>
      <c r="AE11689" s="359"/>
      <c r="AF11689" s="359"/>
      <c r="AG11689" s="359"/>
      <c r="AH11689" s="359"/>
    </row>
    <row r="11690" spans="28:34" x14ac:dyDescent="0.2">
      <c r="AB11690" s="359"/>
      <c r="AC11690" s="359"/>
      <c r="AD11690" s="359"/>
      <c r="AE11690" s="359"/>
      <c r="AF11690" s="359"/>
      <c r="AG11690" s="359"/>
      <c r="AH11690" s="359"/>
    </row>
    <row r="11691" spans="28:34" x14ac:dyDescent="0.2">
      <c r="AB11691" s="359"/>
      <c r="AC11691" s="359"/>
      <c r="AD11691" s="359"/>
      <c r="AE11691" s="359"/>
      <c r="AF11691" s="359"/>
      <c r="AG11691" s="359"/>
      <c r="AH11691" s="359"/>
    </row>
    <row r="11692" spans="28:34" x14ac:dyDescent="0.2">
      <c r="AB11692" s="359"/>
      <c r="AC11692" s="359"/>
      <c r="AD11692" s="359"/>
      <c r="AE11692" s="359"/>
      <c r="AF11692" s="359"/>
      <c r="AG11692" s="359"/>
      <c r="AH11692" s="359"/>
    </row>
    <row r="11693" spans="28:34" x14ac:dyDescent="0.2">
      <c r="AB11693" s="359"/>
      <c r="AC11693" s="359"/>
      <c r="AD11693" s="359"/>
      <c r="AE11693" s="359"/>
      <c r="AF11693" s="359"/>
      <c r="AG11693" s="359"/>
      <c r="AH11693" s="359"/>
    </row>
    <row r="11694" spans="28:34" x14ac:dyDescent="0.2">
      <c r="AB11694" s="359"/>
      <c r="AC11694" s="359"/>
      <c r="AD11694" s="359"/>
      <c r="AE11694" s="359"/>
      <c r="AF11694" s="359"/>
      <c r="AG11694" s="359"/>
      <c r="AH11694" s="359"/>
    </row>
    <row r="11695" spans="28:34" x14ac:dyDescent="0.2">
      <c r="AB11695" s="359"/>
      <c r="AC11695" s="359"/>
      <c r="AD11695" s="359"/>
      <c r="AE11695" s="359"/>
      <c r="AF11695" s="359"/>
      <c r="AG11695" s="359"/>
      <c r="AH11695" s="359"/>
    </row>
    <row r="11696" spans="28:34" x14ac:dyDescent="0.2">
      <c r="AB11696" s="359"/>
      <c r="AC11696" s="359"/>
      <c r="AD11696" s="359"/>
      <c r="AE11696" s="359"/>
      <c r="AF11696" s="359"/>
      <c r="AG11696" s="359"/>
      <c r="AH11696" s="359"/>
    </row>
    <row r="11697" spans="28:34" x14ac:dyDescent="0.2">
      <c r="AB11697" s="359"/>
      <c r="AC11697" s="359"/>
      <c r="AD11697" s="359"/>
      <c r="AE11697" s="359"/>
      <c r="AF11697" s="359"/>
      <c r="AG11697" s="359"/>
      <c r="AH11697" s="359"/>
    </row>
    <row r="11698" spans="28:34" x14ac:dyDescent="0.2">
      <c r="AB11698" s="359"/>
      <c r="AC11698" s="359"/>
      <c r="AD11698" s="359"/>
      <c r="AE11698" s="359"/>
      <c r="AF11698" s="359"/>
      <c r="AG11698" s="359"/>
      <c r="AH11698" s="359"/>
    </row>
    <row r="11699" spans="28:34" x14ac:dyDescent="0.2">
      <c r="AB11699" s="359"/>
      <c r="AC11699" s="359"/>
      <c r="AD11699" s="359"/>
      <c r="AE11699" s="359"/>
      <c r="AF11699" s="359"/>
      <c r="AG11699" s="359"/>
      <c r="AH11699" s="359"/>
    </row>
    <row r="11700" spans="28:34" x14ac:dyDescent="0.2">
      <c r="AB11700" s="359"/>
      <c r="AC11700" s="359"/>
      <c r="AD11700" s="359"/>
      <c r="AE11700" s="359"/>
      <c r="AF11700" s="359"/>
      <c r="AG11700" s="359"/>
      <c r="AH11700" s="359"/>
    </row>
    <row r="11701" spans="28:34" x14ac:dyDescent="0.2">
      <c r="AB11701" s="359"/>
      <c r="AC11701" s="359"/>
      <c r="AD11701" s="359"/>
      <c r="AE11701" s="359"/>
      <c r="AF11701" s="359"/>
      <c r="AG11701" s="359"/>
      <c r="AH11701" s="359"/>
    </row>
    <row r="11702" spans="28:34" x14ac:dyDescent="0.2">
      <c r="AB11702" s="359"/>
      <c r="AC11702" s="359"/>
      <c r="AD11702" s="359"/>
      <c r="AE11702" s="359"/>
      <c r="AF11702" s="359"/>
      <c r="AG11702" s="359"/>
      <c r="AH11702" s="359"/>
    </row>
    <row r="11703" spans="28:34" x14ac:dyDescent="0.2">
      <c r="AB11703" s="359"/>
      <c r="AC11703" s="359"/>
      <c r="AD11703" s="359"/>
      <c r="AE11703" s="359"/>
      <c r="AF11703" s="359"/>
      <c r="AG11703" s="359"/>
      <c r="AH11703" s="359"/>
    </row>
    <row r="11704" spans="28:34" x14ac:dyDescent="0.2">
      <c r="AB11704" s="359"/>
      <c r="AC11704" s="359"/>
      <c r="AD11704" s="359"/>
      <c r="AE11704" s="359"/>
      <c r="AF11704" s="359"/>
      <c r="AG11704" s="359"/>
      <c r="AH11704" s="359"/>
    </row>
    <row r="11705" spans="28:34" x14ac:dyDescent="0.2">
      <c r="AB11705" s="359"/>
      <c r="AC11705" s="359"/>
      <c r="AD11705" s="359"/>
      <c r="AE11705" s="359"/>
      <c r="AF11705" s="359"/>
      <c r="AG11705" s="359"/>
      <c r="AH11705" s="359"/>
    </row>
    <row r="11706" spans="28:34" x14ac:dyDescent="0.2">
      <c r="AB11706" s="359"/>
      <c r="AC11706" s="359"/>
      <c r="AD11706" s="359"/>
      <c r="AE11706" s="359"/>
      <c r="AF11706" s="359"/>
      <c r="AG11706" s="359"/>
      <c r="AH11706" s="359"/>
    </row>
    <row r="11707" spans="28:34" x14ac:dyDescent="0.2">
      <c r="AB11707" s="359"/>
      <c r="AC11707" s="359"/>
      <c r="AD11707" s="359"/>
      <c r="AE11707" s="359"/>
      <c r="AF11707" s="359"/>
      <c r="AG11707" s="359"/>
      <c r="AH11707" s="359"/>
    </row>
    <row r="11708" spans="28:34" x14ac:dyDescent="0.2">
      <c r="AB11708" s="359"/>
      <c r="AC11708" s="359"/>
      <c r="AD11708" s="359"/>
      <c r="AE11708" s="359"/>
      <c r="AF11708" s="359"/>
      <c r="AG11708" s="359"/>
      <c r="AH11708" s="359"/>
    </row>
    <row r="11709" spans="28:34" x14ac:dyDescent="0.2">
      <c r="AB11709" s="359"/>
      <c r="AC11709" s="359"/>
      <c r="AD11709" s="359"/>
      <c r="AE11709" s="359"/>
      <c r="AF11709" s="359"/>
      <c r="AG11709" s="359"/>
      <c r="AH11709" s="359"/>
    </row>
    <row r="11710" spans="28:34" x14ac:dyDescent="0.2">
      <c r="AB11710" s="359"/>
      <c r="AC11710" s="359"/>
      <c r="AD11710" s="359"/>
      <c r="AE11710" s="359"/>
      <c r="AF11710" s="359"/>
      <c r="AG11710" s="359"/>
      <c r="AH11710" s="359"/>
    </row>
    <row r="11711" spans="28:34" x14ac:dyDescent="0.2">
      <c r="AB11711" s="359"/>
      <c r="AC11711" s="359"/>
      <c r="AD11711" s="359"/>
      <c r="AE11711" s="359"/>
      <c r="AF11711" s="359"/>
      <c r="AG11711" s="359"/>
      <c r="AH11711" s="359"/>
    </row>
    <row r="11712" spans="28:34" x14ac:dyDescent="0.2">
      <c r="AB11712" s="359"/>
      <c r="AC11712" s="359"/>
      <c r="AD11712" s="359"/>
      <c r="AE11712" s="359"/>
      <c r="AF11712" s="359"/>
      <c r="AG11712" s="359"/>
      <c r="AH11712" s="359"/>
    </row>
    <row r="11713" spans="28:34" x14ac:dyDescent="0.2">
      <c r="AB11713" s="359"/>
      <c r="AC11713" s="359"/>
      <c r="AD11713" s="359"/>
      <c r="AE11713" s="359"/>
      <c r="AF11713" s="359"/>
      <c r="AG11713" s="359"/>
      <c r="AH11713" s="359"/>
    </row>
    <row r="11714" spans="28:34" x14ac:dyDescent="0.2">
      <c r="AB11714" s="359"/>
      <c r="AC11714" s="359"/>
      <c r="AD11714" s="359"/>
      <c r="AE11714" s="359"/>
      <c r="AF11714" s="359"/>
      <c r="AG11714" s="359"/>
      <c r="AH11714" s="359"/>
    </row>
    <row r="11715" spans="28:34" x14ac:dyDescent="0.2">
      <c r="AB11715" s="359"/>
      <c r="AC11715" s="359"/>
      <c r="AD11715" s="359"/>
      <c r="AE11715" s="359"/>
      <c r="AF11715" s="359"/>
      <c r="AG11715" s="359"/>
      <c r="AH11715" s="359"/>
    </row>
    <row r="11716" spans="28:34" x14ac:dyDescent="0.2">
      <c r="AB11716" s="359"/>
      <c r="AC11716" s="359"/>
      <c r="AD11716" s="359"/>
      <c r="AE11716" s="359"/>
      <c r="AF11716" s="359"/>
      <c r="AG11716" s="359"/>
      <c r="AH11716" s="359"/>
    </row>
    <row r="11717" spans="28:34" x14ac:dyDescent="0.2">
      <c r="AB11717" s="359"/>
      <c r="AC11717" s="359"/>
      <c r="AD11717" s="359"/>
      <c r="AE11717" s="359"/>
      <c r="AF11717" s="359"/>
      <c r="AG11717" s="359"/>
      <c r="AH11717" s="359"/>
    </row>
    <row r="11718" spans="28:34" x14ac:dyDescent="0.2">
      <c r="AB11718" s="359"/>
      <c r="AC11718" s="359"/>
      <c r="AD11718" s="359"/>
      <c r="AE11718" s="359"/>
      <c r="AF11718" s="359"/>
      <c r="AG11718" s="359"/>
      <c r="AH11718" s="359"/>
    </row>
    <row r="11719" spans="28:34" x14ac:dyDescent="0.2">
      <c r="AB11719" s="359"/>
      <c r="AC11719" s="359"/>
      <c r="AD11719" s="359"/>
      <c r="AE11719" s="359"/>
      <c r="AF11719" s="359"/>
      <c r="AG11719" s="359"/>
      <c r="AH11719" s="359"/>
    </row>
    <row r="11720" spans="28:34" x14ac:dyDescent="0.2">
      <c r="AB11720" s="359"/>
      <c r="AC11720" s="359"/>
      <c r="AD11720" s="359"/>
      <c r="AE11720" s="359"/>
      <c r="AF11720" s="359"/>
      <c r="AG11720" s="359"/>
      <c r="AH11720" s="359"/>
    </row>
    <row r="11721" spans="28:34" x14ac:dyDescent="0.2">
      <c r="AB11721" s="359"/>
      <c r="AC11721" s="359"/>
      <c r="AD11721" s="359"/>
      <c r="AE11721" s="359"/>
      <c r="AF11721" s="359"/>
      <c r="AG11721" s="359"/>
      <c r="AH11721" s="359"/>
    </row>
    <row r="11722" spans="28:34" x14ac:dyDescent="0.2">
      <c r="AB11722" s="359"/>
      <c r="AC11722" s="359"/>
      <c r="AD11722" s="359"/>
      <c r="AE11722" s="359"/>
      <c r="AF11722" s="359"/>
      <c r="AG11722" s="359"/>
      <c r="AH11722" s="359"/>
    </row>
    <row r="11723" spans="28:34" x14ac:dyDescent="0.2">
      <c r="AB11723" s="359"/>
      <c r="AC11723" s="359"/>
      <c r="AD11723" s="359"/>
      <c r="AE11723" s="359"/>
      <c r="AF11723" s="359"/>
      <c r="AG11723" s="359"/>
      <c r="AH11723" s="359"/>
    </row>
    <row r="11724" spans="28:34" x14ac:dyDescent="0.2">
      <c r="AB11724" s="359"/>
      <c r="AC11724" s="359"/>
      <c r="AD11724" s="359"/>
      <c r="AE11724" s="359"/>
      <c r="AF11724" s="359"/>
      <c r="AG11724" s="359"/>
      <c r="AH11724" s="359"/>
    </row>
    <row r="11725" spans="28:34" x14ac:dyDescent="0.2">
      <c r="AB11725" s="359"/>
      <c r="AC11725" s="359"/>
      <c r="AD11725" s="359"/>
      <c r="AE11725" s="359"/>
      <c r="AF11725" s="359"/>
      <c r="AG11725" s="359"/>
      <c r="AH11725" s="359"/>
    </row>
    <row r="11726" spans="28:34" x14ac:dyDescent="0.2">
      <c r="AB11726" s="359"/>
      <c r="AC11726" s="359"/>
      <c r="AD11726" s="359"/>
      <c r="AE11726" s="359"/>
      <c r="AF11726" s="359"/>
      <c r="AG11726" s="359"/>
      <c r="AH11726" s="359"/>
    </row>
    <row r="11727" spans="28:34" x14ac:dyDescent="0.2">
      <c r="AB11727" s="359"/>
      <c r="AC11727" s="359"/>
      <c r="AD11727" s="359"/>
      <c r="AE11727" s="359"/>
      <c r="AF11727" s="359"/>
      <c r="AG11727" s="359"/>
      <c r="AH11727" s="359"/>
    </row>
    <row r="11728" spans="28:34" x14ac:dyDescent="0.2">
      <c r="AB11728" s="359"/>
      <c r="AC11728" s="359"/>
      <c r="AD11728" s="359"/>
      <c r="AE11728" s="359"/>
      <c r="AF11728" s="359"/>
      <c r="AG11728" s="359"/>
      <c r="AH11728" s="359"/>
    </row>
    <row r="11729" spans="28:34" x14ac:dyDescent="0.2">
      <c r="AB11729" s="359"/>
      <c r="AC11729" s="359"/>
      <c r="AD11729" s="359"/>
      <c r="AE11729" s="359"/>
      <c r="AF11729" s="359"/>
      <c r="AG11729" s="359"/>
      <c r="AH11729" s="359"/>
    </row>
    <row r="11730" spans="28:34" x14ac:dyDescent="0.2">
      <c r="AB11730" s="359"/>
      <c r="AC11730" s="359"/>
      <c r="AD11730" s="359"/>
      <c r="AE11730" s="359"/>
      <c r="AF11730" s="359"/>
      <c r="AG11730" s="359"/>
      <c r="AH11730" s="359"/>
    </row>
    <row r="11731" spans="28:34" x14ac:dyDescent="0.2">
      <c r="AB11731" s="359"/>
      <c r="AC11731" s="359"/>
      <c r="AD11731" s="359"/>
      <c r="AE11731" s="359"/>
      <c r="AF11731" s="359"/>
      <c r="AG11731" s="359"/>
      <c r="AH11731" s="359"/>
    </row>
    <row r="11732" spans="28:34" x14ac:dyDescent="0.2">
      <c r="AB11732" s="359"/>
      <c r="AC11732" s="359"/>
      <c r="AD11732" s="359"/>
      <c r="AE11732" s="359"/>
      <c r="AF11732" s="359"/>
      <c r="AG11732" s="359"/>
      <c r="AH11732" s="359"/>
    </row>
    <row r="11733" spans="28:34" x14ac:dyDescent="0.2">
      <c r="AB11733" s="359"/>
      <c r="AC11733" s="359"/>
      <c r="AD11733" s="359"/>
      <c r="AE11733" s="359"/>
      <c r="AF11733" s="359"/>
      <c r="AG11733" s="359"/>
      <c r="AH11733" s="359"/>
    </row>
    <row r="11734" spans="28:34" x14ac:dyDescent="0.2">
      <c r="AB11734" s="359"/>
      <c r="AC11734" s="359"/>
      <c r="AD11734" s="359"/>
      <c r="AE11734" s="359"/>
      <c r="AF11734" s="359"/>
      <c r="AG11734" s="359"/>
      <c r="AH11734" s="359"/>
    </row>
    <row r="11735" spans="28:34" x14ac:dyDescent="0.2">
      <c r="AB11735" s="359"/>
      <c r="AC11735" s="359"/>
      <c r="AD11735" s="359"/>
      <c r="AE11735" s="359"/>
      <c r="AF11735" s="359"/>
      <c r="AG11735" s="359"/>
      <c r="AH11735" s="359"/>
    </row>
    <row r="11736" spans="28:34" x14ac:dyDescent="0.2">
      <c r="AB11736" s="359"/>
      <c r="AC11736" s="359"/>
      <c r="AD11736" s="359"/>
      <c r="AE11736" s="359"/>
      <c r="AF11736" s="359"/>
      <c r="AG11736" s="359"/>
      <c r="AH11736" s="359"/>
    </row>
    <row r="11737" spans="28:34" x14ac:dyDescent="0.2">
      <c r="AB11737" s="359"/>
      <c r="AC11737" s="359"/>
      <c r="AD11737" s="359"/>
      <c r="AE11737" s="359"/>
      <c r="AF11737" s="359"/>
      <c r="AG11737" s="359"/>
      <c r="AH11737" s="359"/>
    </row>
    <row r="11738" spans="28:34" x14ac:dyDescent="0.2">
      <c r="AB11738" s="359"/>
      <c r="AC11738" s="359"/>
      <c r="AD11738" s="359"/>
      <c r="AE11738" s="359"/>
      <c r="AF11738" s="359"/>
      <c r="AG11738" s="359"/>
      <c r="AH11738" s="359"/>
    </row>
    <row r="11739" spans="28:34" x14ac:dyDescent="0.2">
      <c r="AB11739" s="359"/>
      <c r="AC11739" s="359"/>
      <c r="AD11739" s="359"/>
      <c r="AE11739" s="359"/>
      <c r="AF11739" s="359"/>
      <c r="AG11739" s="359"/>
      <c r="AH11739" s="359"/>
    </row>
    <row r="11740" spans="28:34" x14ac:dyDescent="0.2">
      <c r="AB11740" s="359"/>
      <c r="AC11740" s="359"/>
      <c r="AD11740" s="359"/>
      <c r="AE11740" s="359"/>
      <c r="AF11740" s="359"/>
      <c r="AG11740" s="359"/>
      <c r="AH11740" s="359"/>
    </row>
    <row r="11741" spans="28:34" x14ac:dyDescent="0.2">
      <c r="AB11741" s="359"/>
      <c r="AC11741" s="359"/>
      <c r="AD11741" s="359"/>
      <c r="AE11741" s="359"/>
      <c r="AF11741" s="359"/>
      <c r="AG11741" s="359"/>
      <c r="AH11741" s="359"/>
    </row>
    <row r="11742" spans="28:34" x14ac:dyDescent="0.2">
      <c r="AB11742" s="359"/>
      <c r="AC11742" s="359"/>
      <c r="AD11742" s="359"/>
      <c r="AE11742" s="359"/>
      <c r="AF11742" s="359"/>
      <c r="AG11742" s="359"/>
      <c r="AH11742" s="359"/>
    </row>
    <row r="11743" spans="28:34" x14ac:dyDescent="0.2">
      <c r="AB11743" s="359"/>
      <c r="AC11743" s="359"/>
      <c r="AD11743" s="359"/>
      <c r="AE11743" s="359"/>
      <c r="AF11743" s="359"/>
      <c r="AG11743" s="359"/>
      <c r="AH11743" s="359"/>
    </row>
    <row r="11744" spans="28:34" x14ac:dyDescent="0.2">
      <c r="AB11744" s="359"/>
      <c r="AC11744" s="359"/>
      <c r="AD11744" s="359"/>
      <c r="AE11744" s="359"/>
      <c r="AF11744" s="359"/>
      <c r="AG11744" s="359"/>
      <c r="AH11744" s="359"/>
    </row>
    <row r="11745" spans="28:34" x14ac:dyDescent="0.2">
      <c r="AB11745" s="359"/>
      <c r="AC11745" s="359"/>
      <c r="AD11745" s="359"/>
      <c r="AE11745" s="359"/>
      <c r="AF11745" s="359"/>
      <c r="AG11745" s="359"/>
      <c r="AH11745" s="359"/>
    </row>
    <row r="11746" spans="28:34" x14ac:dyDescent="0.2">
      <c r="AB11746" s="359"/>
      <c r="AC11746" s="359"/>
      <c r="AD11746" s="359"/>
      <c r="AE11746" s="359"/>
      <c r="AF11746" s="359"/>
      <c r="AG11746" s="359"/>
      <c r="AH11746" s="359"/>
    </row>
    <row r="11747" spans="28:34" x14ac:dyDescent="0.2">
      <c r="AB11747" s="359"/>
      <c r="AC11747" s="359"/>
      <c r="AD11747" s="359"/>
      <c r="AE11747" s="359"/>
      <c r="AF11747" s="359"/>
      <c r="AG11747" s="359"/>
      <c r="AH11747" s="359"/>
    </row>
    <row r="11748" spans="28:34" x14ac:dyDescent="0.2">
      <c r="AB11748" s="359"/>
      <c r="AC11748" s="359"/>
      <c r="AD11748" s="359"/>
      <c r="AE11748" s="359"/>
      <c r="AF11748" s="359"/>
      <c r="AG11748" s="359"/>
      <c r="AH11748" s="359"/>
    </row>
    <row r="11749" spans="28:34" x14ac:dyDescent="0.2">
      <c r="AB11749" s="359"/>
      <c r="AC11749" s="359"/>
      <c r="AD11749" s="359"/>
      <c r="AE11749" s="359"/>
      <c r="AF11749" s="359"/>
      <c r="AG11749" s="359"/>
      <c r="AH11749" s="359"/>
    </row>
    <row r="11750" spans="28:34" x14ac:dyDescent="0.2">
      <c r="AB11750" s="359"/>
      <c r="AC11750" s="359"/>
      <c r="AD11750" s="359"/>
      <c r="AE11750" s="359"/>
      <c r="AF11750" s="359"/>
      <c r="AG11750" s="359"/>
      <c r="AH11750" s="359"/>
    </row>
    <row r="11751" spans="28:34" x14ac:dyDescent="0.2">
      <c r="AB11751" s="359"/>
      <c r="AC11751" s="359"/>
      <c r="AD11751" s="359"/>
      <c r="AE11751" s="359"/>
      <c r="AF11751" s="359"/>
      <c r="AG11751" s="359"/>
      <c r="AH11751" s="359"/>
    </row>
    <row r="11752" spans="28:34" x14ac:dyDescent="0.2">
      <c r="AB11752" s="359"/>
      <c r="AC11752" s="359"/>
      <c r="AD11752" s="359"/>
      <c r="AE11752" s="359"/>
      <c r="AF11752" s="359"/>
      <c r="AG11752" s="359"/>
      <c r="AH11752" s="359"/>
    </row>
    <row r="11753" spans="28:34" x14ac:dyDescent="0.2">
      <c r="AB11753" s="359"/>
      <c r="AC11753" s="359"/>
      <c r="AD11753" s="359"/>
      <c r="AE11753" s="359"/>
      <c r="AF11753" s="359"/>
      <c r="AG11753" s="359"/>
      <c r="AH11753" s="359"/>
    </row>
    <row r="11754" spans="28:34" x14ac:dyDescent="0.2">
      <c r="AB11754" s="359"/>
      <c r="AC11754" s="359"/>
      <c r="AD11754" s="359"/>
      <c r="AE11754" s="359"/>
      <c r="AF11754" s="359"/>
      <c r="AG11754" s="359"/>
      <c r="AH11754" s="359"/>
    </row>
    <row r="11755" spans="28:34" x14ac:dyDescent="0.2">
      <c r="AB11755" s="359"/>
      <c r="AC11755" s="359"/>
      <c r="AD11755" s="359"/>
      <c r="AE11755" s="359"/>
      <c r="AF11755" s="359"/>
      <c r="AG11755" s="359"/>
      <c r="AH11755" s="359"/>
    </row>
    <row r="11756" spans="28:34" x14ac:dyDescent="0.2">
      <c r="AB11756" s="359"/>
      <c r="AC11756" s="359"/>
      <c r="AD11756" s="359"/>
      <c r="AE11756" s="359"/>
      <c r="AF11756" s="359"/>
      <c r="AG11756" s="359"/>
      <c r="AH11756" s="359"/>
    </row>
    <row r="11757" spans="28:34" x14ac:dyDescent="0.2">
      <c r="AB11757" s="359"/>
      <c r="AC11757" s="359"/>
      <c r="AD11757" s="359"/>
      <c r="AE11757" s="359"/>
      <c r="AF11757" s="359"/>
      <c r="AG11757" s="359"/>
      <c r="AH11757" s="359"/>
    </row>
    <row r="11758" spans="28:34" x14ac:dyDescent="0.2">
      <c r="AB11758" s="359"/>
      <c r="AC11758" s="359"/>
      <c r="AD11758" s="359"/>
      <c r="AE11758" s="359"/>
      <c r="AF11758" s="359"/>
      <c r="AG11758" s="359"/>
      <c r="AH11758" s="359"/>
    </row>
    <row r="11759" spans="28:34" x14ac:dyDescent="0.2">
      <c r="AB11759" s="359"/>
      <c r="AC11759" s="359"/>
      <c r="AD11759" s="359"/>
      <c r="AE11759" s="359"/>
      <c r="AF11759" s="359"/>
      <c r="AG11759" s="359"/>
      <c r="AH11759" s="359"/>
    </row>
    <row r="11760" spans="28:34" x14ac:dyDescent="0.2">
      <c r="AB11760" s="359"/>
      <c r="AC11760" s="359"/>
      <c r="AD11760" s="359"/>
      <c r="AE11760" s="359"/>
      <c r="AF11760" s="359"/>
      <c r="AG11760" s="359"/>
      <c r="AH11760" s="359"/>
    </row>
    <row r="11761" spans="28:34" x14ac:dyDescent="0.2">
      <c r="AB11761" s="359"/>
      <c r="AC11761" s="359"/>
      <c r="AD11761" s="359"/>
      <c r="AE11761" s="359"/>
      <c r="AF11761" s="359"/>
      <c r="AG11761" s="359"/>
      <c r="AH11761" s="359"/>
    </row>
    <row r="11762" spans="28:34" x14ac:dyDescent="0.2">
      <c r="AB11762" s="359"/>
      <c r="AC11762" s="359"/>
      <c r="AD11762" s="359"/>
      <c r="AE11762" s="359"/>
      <c r="AF11762" s="359"/>
      <c r="AG11762" s="359"/>
      <c r="AH11762" s="359"/>
    </row>
    <row r="11763" spans="28:34" x14ac:dyDescent="0.2">
      <c r="AB11763" s="359"/>
      <c r="AC11763" s="359"/>
      <c r="AD11763" s="359"/>
      <c r="AE11763" s="359"/>
      <c r="AF11763" s="359"/>
      <c r="AG11763" s="359"/>
      <c r="AH11763" s="359"/>
    </row>
    <row r="11764" spans="28:34" x14ac:dyDescent="0.2">
      <c r="AB11764" s="359"/>
      <c r="AC11764" s="359"/>
      <c r="AD11764" s="359"/>
      <c r="AE11764" s="359"/>
      <c r="AF11764" s="359"/>
      <c r="AG11764" s="359"/>
      <c r="AH11764" s="359"/>
    </row>
    <row r="11765" spans="28:34" x14ac:dyDescent="0.2">
      <c r="AB11765" s="359"/>
      <c r="AC11765" s="359"/>
      <c r="AD11765" s="359"/>
      <c r="AE11765" s="359"/>
      <c r="AF11765" s="359"/>
      <c r="AG11765" s="359"/>
      <c r="AH11765" s="359"/>
    </row>
    <row r="11766" spans="28:34" x14ac:dyDescent="0.2">
      <c r="AB11766" s="359"/>
      <c r="AC11766" s="359"/>
      <c r="AD11766" s="359"/>
      <c r="AE11766" s="359"/>
      <c r="AF11766" s="359"/>
      <c r="AG11766" s="359"/>
      <c r="AH11766" s="359"/>
    </row>
    <row r="11767" spans="28:34" x14ac:dyDescent="0.2">
      <c r="AB11767" s="359"/>
      <c r="AC11767" s="359"/>
      <c r="AD11767" s="359"/>
      <c r="AE11767" s="359"/>
      <c r="AF11767" s="359"/>
      <c r="AG11767" s="359"/>
      <c r="AH11767" s="359"/>
    </row>
    <row r="11768" spans="28:34" x14ac:dyDescent="0.2">
      <c r="AB11768" s="359"/>
      <c r="AC11768" s="359"/>
      <c r="AD11768" s="359"/>
      <c r="AE11768" s="359"/>
      <c r="AF11768" s="359"/>
      <c r="AG11768" s="359"/>
      <c r="AH11768" s="359"/>
    </row>
    <row r="11769" spans="28:34" x14ac:dyDescent="0.2">
      <c r="AB11769" s="359"/>
      <c r="AC11769" s="359"/>
      <c r="AD11769" s="359"/>
      <c r="AE11769" s="359"/>
      <c r="AF11769" s="359"/>
      <c r="AG11769" s="359"/>
      <c r="AH11769" s="359"/>
    </row>
    <row r="11770" spans="28:34" x14ac:dyDescent="0.2">
      <c r="AB11770" s="359"/>
      <c r="AC11770" s="359"/>
      <c r="AD11770" s="359"/>
      <c r="AE11770" s="359"/>
      <c r="AF11770" s="359"/>
      <c r="AG11770" s="359"/>
      <c r="AH11770" s="359"/>
    </row>
    <row r="11771" spans="28:34" x14ac:dyDescent="0.2">
      <c r="AB11771" s="359"/>
      <c r="AC11771" s="359"/>
      <c r="AD11771" s="359"/>
      <c r="AE11771" s="359"/>
      <c r="AF11771" s="359"/>
      <c r="AG11771" s="359"/>
      <c r="AH11771" s="359"/>
    </row>
    <row r="11772" spans="28:34" x14ac:dyDescent="0.2">
      <c r="AB11772" s="359"/>
      <c r="AC11772" s="359"/>
      <c r="AD11772" s="359"/>
      <c r="AE11772" s="359"/>
      <c r="AF11772" s="359"/>
      <c r="AG11772" s="359"/>
      <c r="AH11772" s="359"/>
    </row>
    <row r="11773" spans="28:34" x14ac:dyDescent="0.2">
      <c r="AB11773" s="359"/>
      <c r="AC11773" s="359"/>
      <c r="AD11773" s="359"/>
      <c r="AE11773" s="359"/>
      <c r="AF11773" s="359"/>
      <c r="AG11773" s="359"/>
      <c r="AH11773" s="359"/>
    </row>
    <row r="11774" spans="28:34" x14ac:dyDescent="0.2">
      <c r="AB11774" s="359"/>
      <c r="AC11774" s="359"/>
      <c r="AD11774" s="359"/>
      <c r="AE11774" s="359"/>
      <c r="AF11774" s="359"/>
      <c r="AG11774" s="359"/>
      <c r="AH11774" s="359"/>
    </row>
    <row r="11775" spans="28:34" x14ac:dyDescent="0.2">
      <c r="AB11775" s="359"/>
      <c r="AC11775" s="359"/>
      <c r="AD11775" s="359"/>
      <c r="AE11775" s="359"/>
      <c r="AF11775" s="359"/>
      <c r="AG11775" s="359"/>
      <c r="AH11775" s="359"/>
    </row>
    <row r="11776" spans="28:34" x14ac:dyDescent="0.2">
      <c r="AB11776" s="359"/>
      <c r="AC11776" s="359"/>
      <c r="AD11776" s="359"/>
      <c r="AE11776" s="359"/>
      <c r="AF11776" s="359"/>
      <c r="AG11776" s="359"/>
      <c r="AH11776" s="359"/>
    </row>
    <row r="11777" spans="28:34" x14ac:dyDescent="0.2">
      <c r="AB11777" s="359"/>
      <c r="AC11777" s="359"/>
      <c r="AD11777" s="359"/>
      <c r="AE11777" s="359"/>
      <c r="AF11777" s="359"/>
      <c r="AG11777" s="359"/>
      <c r="AH11777" s="359"/>
    </row>
    <row r="11778" spans="28:34" x14ac:dyDescent="0.2">
      <c r="AB11778" s="359"/>
      <c r="AC11778" s="359"/>
      <c r="AD11778" s="359"/>
      <c r="AE11778" s="359"/>
      <c r="AF11778" s="359"/>
      <c r="AG11778" s="359"/>
      <c r="AH11778" s="359"/>
    </row>
    <row r="11779" spans="28:34" x14ac:dyDescent="0.2">
      <c r="AB11779" s="359"/>
      <c r="AC11779" s="359"/>
      <c r="AD11779" s="359"/>
      <c r="AE11779" s="359"/>
      <c r="AF11779" s="359"/>
      <c r="AG11779" s="359"/>
      <c r="AH11779" s="359"/>
    </row>
    <row r="11780" spans="28:34" x14ac:dyDescent="0.2">
      <c r="AB11780" s="359"/>
      <c r="AC11780" s="359"/>
      <c r="AD11780" s="359"/>
      <c r="AE11780" s="359"/>
      <c r="AF11780" s="359"/>
      <c r="AG11780" s="359"/>
      <c r="AH11780" s="359"/>
    </row>
    <row r="11781" spans="28:34" x14ac:dyDescent="0.2">
      <c r="AB11781" s="359"/>
      <c r="AC11781" s="359"/>
      <c r="AD11781" s="359"/>
      <c r="AE11781" s="359"/>
      <c r="AF11781" s="359"/>
      <c r="AG11781" s="359"/>
      <c r="AH11781" s="359"/>
    </row>
    <row r="11782" spans="28:34" x14ac:dyDescent="0.2">
      <c r="AB11782" s="359"/>
      <c r="AC11782" s="359"/>
      <c r="AD11782" s="359"/>
      <c r="AE11782" s="359"/>
      <c r="AF11782" s="359"/>
      <c r="AG11782" s="359"/>
      <c r="AH11782" s="359"/>
    </row>
    <row r="11783" spans="28:34" x14ac:dyDescent="0.2">
      <c r="AB11783" s="359"/>
      <c r="AC11783" s="359"/>
      <c r="AD11783" s="359"/>
      <c r="AE11783" s="359"/>
      <c r="AF11783" s="359"/>
      <c r="AG11783" s="359"/>
      <c r="AH11783" s="359"/>
    </row>
    <row r="11784" spans="28:34" x14ac:dyDescent="0.2">
      <c r="AB11784" s="359"/>
      <c r="AC11784" s="359"/>
      <c r="AD11784" s="359"/>
      <c r="AE11784" s="359"/>
      <c r="AF11784" s="359"/>
      <c r="AG11784" s="359"/>
      <c r="AH11784" s="359"/>
    </row>
    <row r="11785" spans="28:34" x14ac:dyDescent="0.2">
      <c r="AB11785" s="359"/>
      <c r="AC11785" s="359"/>
      <c r="AD11785" s="359"/>
      <c r="AE11785" s="359"/>
      <c r="AF11785" s="359"/>
      <c r="AG11785" s="359"/>
      <c r="AH11785" s="359"/>
    </row>
    <row r="11786" spans="28:34" x14ac:dyDescent="0.2">
      <c r="AB11786" s="359"/>
      <c r="AC11786" s="359"/>
      <c r="AD11786" s="359"/>
      <c r="AE11786" s="359"/>
      <c r="AF11786" s="359"/>
      <c r="AG11786" s="359"/>
      <c r="AH11786" s="359"/>
    </row>
    <row r="11787" spans="28:34" x14ac:dyDescent="0.2">
      <c r="AB11787" s="359"/>
      <c r="AC11787" s="359"/>
      <c r="AD11787" s="359"/>
      <c r="AE11787" s="359"/>
      <c r="AF11787" s="359"/>
      <c r="AG11787" s="359"/>
      <c r="AH11787" s="359"/>
    </row>
    <row r="11788" spans="28:34" x14ac:dyDescent="0.2">
      <c r="AB11788" s="359"/>
      <c r="AC11788" s="359"/>
      <c r="AD11788" s="359"/>
      <c r="AE11788" s="359"/>
      <c r="AF11788" s="359"/>
      <c r="AG11788" s="359"/>
      <c r="AH11788" s="359"/>
    </row>
    <row r="11789" spans="28:34" x14ac:dyDescent="0.2">
      <c r="AB11789" s="359"/>
      <c r="AC11789" s="359"/>
      <c r="AD11789" s="359"/>
      <c r="AE11789" s="359"/>
      <c r="AF11789" s="359"/>
      <c r="AG11789" s="359"/>
      <c r="AH11789" s="359"/>
    </row>
    <row r="11790" spans="28:34" x14ac:dyDescent="0.2">
      <c r="AB11790" s="359"/>
      <c r="AC11790" s="359"/>
      <c r="AD11790" s="359"/>
      <c r="AE11790" s="359"/>
      <c r="AF11790" s="359"/>
      <c r="AG11790" s="359"/>
      <c r="AH11790" s="359"/>
    </row>
    <row r="11791" spans="28:34" x14ac:dyDescent="0.2">
      <c r="AB11791" s="359"/>
      <c r="AC11791" s="359"/>
      <c r="AD11791" s="359"/>
      <c r="AE11791" s="359"/>
      <c r="AF11791" s="359"/>
      <c r="AG11791" s="359"/>
      <c r="AH11791" s="359"/>
    </row>
    <row r="11792" spans="28:34" x14ac:dyDescent="0.2">
      <c r="AB11792" s="359"/>
      <c r="AC11792" s="359"/>
      <c r="AD11792" s="359"/>
      <c r="AE11792" s="359"/>
      <c r="AF11792" s="359"/>
      <c r="AG11792" s="359"/>
      <c r="AH11792" s="359"/>
    </row>
    <row r="11793" spans="28:34" x14ac:dyDescent="0.2">
      <c r="AB11793" s="359"/>
      <c r="AC11793" s="359"/>
      <c r="AD11793" s="359"/>
      <c r="AE11793" s="359"/>
      <c r="AF11793" s="359"/>
      <c r="AG11793" s="359"/>
      <c r="AH11793" s="359"/>
    </row>
    <row r="11794" spans="28:34" x14ac:dyDescent="0.2">
      <c r="AB11794" s="359"/>
      <c r="AC11794" s="359"/>
      <c r="AD11794" s="359"/>
      <c r="AE11794" s="359"/>
      <c r="AF11794" s="359"/>
      <c r="AG11794" s="359"/>
      <c r="AH11794" s="359"/>
    </row>
    <row r="11795" spans="28:34" x14ac:dyDescent="0.2">
      <c r="AB11795" s="359"/>
      <c r="AC11795" s="359"/>
      <c r="AD11795" s="359"/>
      <c r="AE11795" s="359"/>
      <c r="AF11795" s="359"/>
      <c r="AG11795" s="359"/>
      <c r="AH11795" s="359"/>
    </row>
    <row r="11796" spans="28:34" x14ac:dyDescent="0.2">
      <c r="AB11796" s="359"/>
      <c r="AC11796" s="359"/>
      <c r="AD11796" s="359"/>
      <c r="AE11796" s="359"/>
      <c r="AF11796" s="359"/>
      <c r="AG11796" s="359"/>
      <c r="AH11796" s="359"/>
    </row>
    <row r="11797" spans="28:34" x14ac:dyDescent="0.2">
      <c r="AB11797" s="359"/>
      <c r="AC11797" s="359"/>
      <c r="AD11797" s="359"/>
      <c r="AE11797" s="359"/>
      <c r="AF11797" s="359"/>
      <c r="AG11797" s="359"/>
      <c r="AH11797" s="359"/>
    </row>
    <row r="11798" spans="28:34" x14ac:dyDescent="0.2">
      <c r="AB11798" s="359"/>
      <c r="AC11798" s="359"/>
      <c r="AD11798" s="359"/>
      <c r="AE11798" s="359"/>
      <c r="AF11798" s="359"/>
      <c r="AG11798" s="359"/>
      <c r="AH11798" s="359"/>
    </row>
    <row r="11799" spans="28:34" x14ac:dyDescent="0.2">
      <c r="AB11799" s="359"/>
      <c r="AC11799" s="359"/>
      <c r="AD11799" s="359"/>
      <c r="AE11799" s="359"/>
      <c r="AF11799" s="359"/>
      <c r="AG11799" s="359"/>
      <c r="AH11799" s="359"/>
    </row>
    <row r="11800" spans="28:34" x14ac:dyDescent="0.2">
      <c r="AB11800" s="359"/>
      <c r="AC11800" s="359"/>
      <c r="AD11800" s="359"/>
      <c r="AE11800" s="359"/>
      <c r="AF11800" s="359"/>
      <c r="AG11800" s="359"/>
      <c r="AH11800" s="359"/>
    </row>
    <row r="11801" spans="28:34" x14ac:dyDescent="0.2">
      <c r="AB11801" s="359"/>
      <c r="AC11801" s="359"/>
      <c r="AD11801" s="359"/>
      <c r="AE11801" s="359"/>
      <c r="AF11801" s="359"/>
      <c r="AG11801" s="359"/>
      <c r="AH11801" s="359"/>
    </row>
    <row r="11802" spans="28:34" x14ac:dyDescent="0.2">
      <c r="AB11802" s="359"/>
      <c r="AC11802" s="359"/>
      <c r="AD11802" s="359"/>
      <c r="AE11802" s="359"/>
      <c r="AF11802" s="359"/>
      <c r="AG11802" s="359"/>
      <c r="AH11802" s="359"/>
    </row>
    <row r="11803" spans="28:34" x14ac:dyDescent="0.2">
      <c r="AB11803" s="359"/>
      <c r="AC11803" s="359"/>
      <c r="AD11803" s="359"/>
      <c r="AE11803" s="359"/>
      <c r="AF11803" s="359"/>
      <c r="AG11803" s="359"/>
      <c r="AH11803" s="359"/>
    </row>
    <row r="11804" spans="28:34" x14ac:dyDescent="0.2">
      <c r="AB11804" s="359"/>
      <c r="AC11804" s="359"/>
      <c r="AD11804" s="359"/>
      <c r="AE11804" s="359"/>
      <c r="AF11804" s="359"/>
      <c r="AG11804" s="359"/>
      <c r="AH11804" s="359"/>
    </row>
    <row r="11805" spans="28:34" x14ac:dyDescent="0.2">
      <c r="AB11805" s="359"/>
      <c r="AC11805" s="359"/>
      <c r="AD11805" s="359"/>
      <c r="AE11805" s="359"/>
      <c r="AF11805" s="359"/>
      <c r="AG11805" s="359"/>
      <c r="AH11805" s="359"/>
    </row>
    <row r="11806" spans="28:34" x14ac:dyDescent="0.2">
      <c r="AB11806" s="359"/>
      <c r="AC11806" s="359"/>
      <c r="AD11806" s="359"/>
      <c r="AE11806" s="359"/>
      <c r="AF11806" s="359"/>
      <c r="AG11806" s="359"/>
      <c r="AH11806" s="359"/>
    </row>
    <row r="11807" spans="28:34" x14ac:dyDescent="0.2">
      <c r="AB11807" s="359"/>
      <c r="AC11807" s="359"/>
      <c r="AD11807" s="359"/>
      <c r="AE11807" s="359"/>
      <c r="AF11807" s="359"/>
      <c r="AG11807" s="359"/>
      <c r="AH11807" s="359"/>
    </row>
    <row r="11808" spans="28:34" x14ac:dyDescent="0.2">
      <c r="AB11808" s="359"/>
      <c r="AC11808" s="359"/>
      <c r="AD11808" s="359"/>
      <c r="AE11808" s="359"/>
      <c r="AF11808" s="359"/>
      <c r="AG11808" s="359"/>
      <c r="AH11808" s="359"/>
    </row>
    <row r="11809" spans="28:34" x14ac:dyDescent="0.2">
      <c r="AB11809" s="359"/>
      <c r="AC11809" s="359"/>
      <c r="AD11809" s="359"/>
      <c r="AE11809" s="359"/>
      <c r="AF11809" s="359"/>
      <c r="AG11809" s="359"/>
      <c r="AH11809" s="359"/>
    </row>
    <row r="11810" spans="28:34" x14ac:dyDescent="0.2">
      <c r="AB11810" s="359"/>
      <c r="AC11810" s="359"/>
      <c r="AD11810" s="359"/>
      <c r="AE11810" s="359"/>
      <c r="AF11810" s="359"/>
      <c r="AG11810" s="359"/>
      <c r="AH11810" s="359"/>
    </row>
    <row r="11811" spans="28:34" x14ac:dyDescent="0.2">
      <c r="AB11811" s="359"/>
      <c r="AC11811" s="359"/>
      <c r="AD11811" s="359"/>
      <c r="AE11811" s="359"/>
      <c r="AF11811" s="359"/>
      <c r="AG11811" s="359"/>
      <c r="AH11811" s="359"/>
    </row>
    <row r="11812" spans="28:34" x14ac:dyDescent="0.2">
      <c r="AB11812" s="359"/>
      <c r="AC11812" s="359"/>
      <c r="AD11812" s="359"/>
      <c r="AE11812" s="359"/>
      <c r="AF11812" s="359"/>
      <c r="AG11812" s="359"/>
      <c r="AH11812" s="359"/>
    </row>
    <row r="11813" spans="28:34" x14ac:dyDescent="0.2">
      <c r="AB11813" s="359"/>
      <c r="AC11813" s="359"/>
      <c r="AD11813" s="359"/>
      <c r="AE11813" s="359"/>
      <c r="AF11813" s="359"/>
      <c r="AG11813" s="359"/>
      <c r="AH11813" s="359"/>
    </row>
    <row r="11814" spans="28:34" x14ac:dyDescent="0.2">
      <c r="AB11814" s="359"/>
      <c r="AC11814" s="359"/>
      <c r="AD11814" s="359"/>
      <c r="AE11814" s="359"/>
      <c r="AF11814" s="359"/>
      <c r="AG11814" s="359"/>
      <c r="AH11814" s="359"/>
    </row>
    <row r="11815" spans="28:34" x14ac:dyDescent="0.2">
      <c r="AB11815" s="359"/>
      <c r="AC11815" s="359"/>
      <c r="AD11815" s="359"/>
      <c r="AE11815" s="359"/>
      <c r="AF11815" s="359"/>
      <c r="AG11815" s="359"/>
      <c r="AH11815" s="359"/>
    </row>
    <row r="11816" spans="28:34" x14ac:dyDescent="0.2">
      <c r="AB11816" s="359"/>
      <c r="AC11816" s="359"/>
      <c r="AD11816" s="359"/>
      <c r="AE11816" s="359"/>
      <c r="AF11816" s="359"/>
      <c r="AG11816" s="359"/>
      <c r="AH11816" s="359"/>
    </row>
    <row r="11817" spans="28:34" x14ac:dyDescent="0.2">
      <c r="AB11817" s="359"/>
      <c r="AC11817" s="359"/>
      <c r="AD11817" s="359"/>
      <c r="AE11817" s="359"/>
      <c r="AF11817" s="359"/>
      <c r="AG11817" s="359"/>
      <c r="AH11817" s="359"/>
    </row>
    <row r="11818" spans="28:34" x14ac:dyDescent="0.2">
      <c r="AB11818" s="359"/>
      <c r="AC11818" s="359"/>
      <c r="AD11818" s="359"/>
      <c r="AE11818" s="359"/>
      <c r="AF11818" s="359"/>
      <c r="AG11818" s="359"/>
      <c r="AH11818" s="359"/>
    </row>
    <row r="11819" spans="28:34" x14ac:dyDescent="0.2">
      <c r="AB11819" s="359"/>
      <c r="AC11819" s="359"/>
      <c r="AD11819" s="359"/>
      <c r="AE11819" s="359"/>
      <c r="AF11819" s="359"/>
      <c r="AG11819" s="359"/>
      <c r="AH11819" s="359"/>
    </row>
    <row r="11820" spans="28:34" x14ac:dyDescent="0.2">
      <c r="AB11820" s="359"/>
      <c r="AC11820" s="359"/>
      <c r="AD11820" s="359"/>
      <c r="AE11820" s="359"/>
      <c r="AF11820" s="359"/>
      <c r="AG11820" s="359"/>
      <c r="AH11820" s="359"/>
    </row>
    <row r="11821" spans="28:34" x14ac:dyDescent="0.2">
      <c r="AB11821" s="359"/>
      <c r="AC11821" s="359"/>
      <c r="AD11821" s="359"/>
      <c r="AE11821" s="359"/>
      <c r="AF11821" s="359"/>
      <c r="AG11821" s="359"/>
      <c r="AH11821" s="359"/>
    </row>
    <row r="11822" spans="28:34" x14ac:dyDescent="0.2">
      <c r="AB11822" s="359"/>
      <c r="AC11822" s="359"/>
      <c r="AD11822" s="359"/>
      <c r="AE11822" s="359"/>
      <c r="AF11822" s="359"/>
      <c r="AG11822" s="359"/>
      <c r="AH11822" s="359"/>
    </row>
    <row r="11823" spans="28:34" x14ac:dyDescent="0.2">
      <c r="AB11823" s="359"/>
      <c r="AC11823" s="359"/>
      <c r="AD11823" s="359"/>
      <c r="AE11823" s="359"/>
      <c r="AF11823" s="359"/>
      <c r="AG11823" s="359"/>
      <c r="AH11823" s="359"/>
    </row>
    <row r="11824" spans="28:34" x14ac:dyDescent="0.2">
      <c r="AB11824" s="359"/>
      <c r="AC11824" s="359"/>
      <c r="AD11824" s="359"/>
      <c r="AE11824" s="359"/>
      <c r="AF11824" s="359"/>
      <c r="AG11824" s="359"/>
      <c r="AH11824" s="359"/>
    </row>
    <row r="11825" spans="28:34" x14ac:dyDescent="0.2">
      <c r="AB11825" s="359"/>
      <c r="AC11825" s="359"/>
      <c r="AD11825" s="359"/>
      <c r="AE11825" s="359"/>
      <c r="AF11825" s="359"/>
      <c r="AG11825" s="359"/>
      <c r="AH11825" s="359"/>
    </row>
    <row r="11826" spans="28:34" x14ac:dyDescent="0.2">
      <c r="AB11826" s="359"/>
      <c r="AC11826" s="359"/>
      <c r="AD11826" s="359"/>
      <c r="AE11826" s="359"/>
      <c r="AF11826" s="359"/>
      <c r="AG11826" s="359"/>
      <c r="AH11826" s="359"/>
    </row>
    <row r="11827" spans="28:34" x14ac:dyDescent="0.2">
      <c r="AB11827" s="359"/>
      <c r="AC11827" s="359"/>
      <c r="AD11827" s="359"/>
      <c r="AE11827" s="359"/>
      <c r="AF11827" s="359"/>
      <c r="AG11827" s="359"/>
      <c r="AH11827" s="359"/>
    </row>
    <row r="11828" spans="28:34" x14ac:dyDescent="0.2">
      <c r="AB11828" s="359"/>
      <c r="AC11828" s="359"/>
      <c r="AD11828" s="359"/>
      <c r="AE11828" s="359"/>
      <c r="AF11828" s="359"/>
      <c r="AG11828" s="359"/>
      <c r="AH11828" s="359"/>
    </row>
    <row r="11829" spans="28:34" x14ac:dyDescent="0.2">
      <c r="AB11829" s="359"/>
      <c r="AC11829" s="359"/>
      <c r="AD11829" s="359"/>
      <c r="AE11829" s="359"/>
      <c r="AF11829" s="359"/>
      <c r="AG11829" s="359"/>
      <c r="AH11829" s="359"/>
    </row>
    <row r="11830" spans="28:34" x14ac:dyDescent="0.2">
      <c r="AB11830" s="359"/>
      <c r="AC11830" s="359"/>
      <c r="AD11830" s="359"/>
      <c r="AE11830" s="359"/>
      <c r="AF11830" s="359"/>
      <c r="AG11830" s="359"/>
      <c r="AH11830" s="359"/>
    </row>
    <row r="11831" spans="28:34" x14ac:dyDescent="0.2">
      <c r="AB11831" s="359"/>
      <c r="AC11831" s="359"/>
      <c r="AD11831" s="359"/>
      <c r="AE11831" s="359"/>
      <c r="AF11831" s="359"/>
      <c r="AG11831" s="359"/>
      <c r="AH11831" s="359"/>
    </row>
    <row r="11832" spans="28:34" x14ac:dyDescent="0.2">
      <c r="AB11832" s="359"/>
      <c r="AC11832" s="359"/>
      <c r="AD11832" s="359"/>
      <c r="AE11832" s="359"/>
      <c r="AF11832" s="359"/>
      <c r="AG11832" s="359"/>
      <c r="AH11832" s="359"/>
    </row>
    <row r="11833" spans="28:34" x14ac:dyDescent="0.2">
      <c r="AB11833" s="359"/>
      <c r="AC11833" s="359"/>
      <c r="AD11833" s="359"/>
      <c r="AE11833" s="359"/>
      <c r="AF11833" s="359"/>
      <c r="AG11833" s="359"/>
      <c r="AH11833" s="359"/>
    </row>
    <row r="11834" spans="28:34" x14ac:dyDescent="0.2">
      <c r="AB11834" s="359"/>
      <c r="AC11834" s="359"/>
      <c r="AD11834" s="359"/>
      <c r="AE11834" s="359"/>
      <c r="AF11834" s="359"/>
      <c r="AG11834" s="359"/>
      <c r="AH11834" s="359"/>
    </row>
    <row r="11835" spans="28:34" x14ac:dyDescent="0.2">
      <c r="AB11835" s="359"/>
      <c r="AC11835" s="359"/>
      <c r="AD11835" s="359"/>
      <c r="AE11835" s="359"/>
      <c r="AF11835" s="359"/>
      <c r="AG11835" s="359"/>
      <c r="AH11835" s="359"/>
    </row>
    <row r="11836" spans="28:34" x14ac:dyDescent="0.2">
      <c r="AB11836" s="359"/>
      <c r="AC11836" s="359"/>
      <c r="AD11836" s="359"/>
      <c r="AE11836" s="359"/>
      <c r="AF11836" s="359"/>
      <c r="AG11836" s="359"/>
      <c r="AH11836" s="359"/>
    </row>
    <row r="11837" spans="28:34" x14ac:dyDescent="0.2">
      <c r="AB11837" s="359"/>
      <c r="AC11837" s="359"/>
      <c r="AD11837" s="359"/>
      <c r="AE11837" s="359"/>
      <c r="AF11837" s="359"/>
      <c r="AG11837" s="359"/>
      <c r="AH11837" s="359"/>
    </row>
    <row r="11838" spans="28:34" x14ac:dyDescent="0.2">
      <c r="AB11838" s="359"/>
      <c r="AC11838" s="359"/>
      <c r="AD11838" s="359"/>
      <c r="AE11838" s="359"/>
      <c r="AF11838" s="359"/>
      <c r="AG11838" s="359"/>
      <c r="AH11838" s="359"/>
    </row>
    <row r="11839" spans="28:34" x14ac:dyDescent="0.2">
      <c r="AB11839" s="359"/>
      <c r="AC11839" s="359"/>
      <c r="AD11839" s="359"/>
      <c r="AE11839" s="359"/>
      <c r="AF11839" s="359"/>
      <c r="AG11839" s="359"/>
      <c r="AH11839" s="359"/>
    </row>
    <row r="11840" spans="28:34" x14ac:dyDescent="0.2">
      <c r="AB11840" s="359"/>
      <c r="AC11840" s="359"/>
      <c r="AD11840" s="359"/>
      <c r="AE11840" s="359"/>
      <c r="AF11840" s="359"/>
      <c r="AG11840" s="359"/>
      <c r="AH11840" s="359"/>
    </row>
    <row r="11841" spans="28:34" x14ac:dyDescent="0.2">
      <c r="AB11841" s="359"/>
      <c r="AC11841" s="359"/>
      <c r="AD11841" s="359"/>
      <c r="AE11841" s="359"/>
      <c r="AF11841" s="359"/>
      <c r="AG11841" s="359"/>
      <c r="AH11841" s="359"/>
    </row>
    <row r="11842" spans="28:34" x14ac:dyDescent="0.2">
      <c r="AB11842" s="359"/>
      <c r="AC11842" s="359"/>
      <c r="AD11842" s="359"/>
      <c r="AE11842" s="359"/>
      <c r="AF11842" s="359"/>
      <c r="AG11842" s="359"/>
      <c r="AH11842" s="359"/>
    </row>
    <row r="11843" spans="28:34" x14ac:dyDescent="0.2">
      <c r="AB11843" s="359"/>
      <c r="AC11843" s="359"/>
      <c r="AD11843" s="359"/>
      <c r="AE11843" s="359"/>
      <c r="AF11843" s="359"/>
      <c r="AG11843" s="359"/>
      <c r="AH11843" s="359"/>
    </row>
    <row r="11844" spans="28:34" x14ac:dyDescent="0.2">
      <c r="AB11844" s="359"/>
      <c r="AC11844" s="359"/>
      <c r="AD11844" s="359"/>
      <c r="AE11844" s="359"/>
      <c r="AF11844" s="359"/>
      <c r="AG11844" s="359"/>
      <c r="AH11844" s="359"/>
    </row>
    <row r="11845" spans="28:34" x14ac:dyDescent="0.2">
      <c r="AB11845" s="359"/>
      <c r="AC11845" s="359"/>
      <c r="AD11845" s="359"/>
      <c r="AE11845" s="359"/>
      <c r="AF11845" s="359"/>
      <c r="AG11845" s="359"/>
      <c r="AH11845" s="359"/>
    </row>
    <row r="11846" spans="28:34" x14ac:dyDescent="0.2">
      <c r="AB11846" s="359"/>
      <c r="AC11846" s="359"/>
      <c r="AD11846" s="359"/>
      <c r="AE11846" s="359"/>
      <c r="AF11846" s="359"/>
      <c r="AG11846" s="359"/>
      <c r="AH11846" s="359"/>
    </row>
    <row r="11847" spans="28:34" x14ac:dyDescent="0.2">
      <c r="AB11847" s="359"/>
      <c r="AC11847" s="359"/>
      <c r="AD11847" s="359"/>
      <c r="AE11847" s="359"/>
      <c r="AF11847" s="359"/>
      <c r="AG11847" s="359"/>
      <c r="AH11847" s="359"/>
    </row>
    <row r="11848" spans="28:34" x14ac:dyDescent="0.2">
      <c r="AB11848" s="359"/>
      <c r="AC11848" s="359"/>
      <c r="AD11848" s="359"/>
      <c r="AE11848" s="359"/>
      <c r="AF11848" s="359"/>
      <c r="AG11848" s="359"/>
      <c r="AH11848" s="359"/>
    </row>
    <row r="11849" spans="28:34" x14ac:dyDescent="0.2">
      <c r="AB11849" s="359"/>
      <c r="AC11849" s="359"/>
      <c r="AD11849" s="359"/>
      <c r="AE11849" s="359"/>
      <c r="AF11849" s="359"/>
      <c r="AG11849" s="359"/>
      <c r="AH11849" s="359"/>
    </row>
    <row r="11850" spans="28:34" x14ac:dyDescent="0.2">
      <c r="AB11850" s="359"/>
      <c r="AC11850" s="359"/>
      <c r="AD11850" s="359"/>
      <c r="AE11850" s="359"/>
      <c r="AF11850" s="359"/>
      <c r="AG11850" s="359"/>
      <c r="AH11850" s="359"/>
    </row>
    <row r="11851" spans="28:34" x14ac:dyDescent="0.2">
      <c r="AB11851" s="359"/>
      <c r="AC11851" s="359"/>
      <c r="AD11851" s="359"/>
      <c r="AE11851" s="359"/>
      <c r="AF11851" s="359"/>
      <c r="AG11851" s="359"/>
      <c r="AH11851" s="359"/>
    </row>
    <row r="11852" spans="28:34" x14ac:dyDescent="0.2">
      <c r="AB11852" s="359"/>
      <c r="AC11852" s="359"/>
      <c r="AD11852" s="359"/>
      <c r="AE11852" s="359"/>
      <c r="AF11852" s="359"/>
      <c r="AG11852" s="359"/>
      <c r="AH11852" s="359"/>
    </row>
    <row r="11853" spans="28:34" x14ac:dyDescent="0.2">
      <c r="AB11853" s="359"/>
      <c r="AC11853" s="359"/>
      <c r="AD11853" s="359"/>
      <c r="AE11853" s="359"/>
      <c r="AF11853" s="359"/>
      <c r="AG11853" s="359"/>
      <c r="AH11853" s="359"/>
    </row>
    <row r="11854" spans="28:34" x14ac:dyDescent="0.2">
      <c r="AB11854" s="359"/>
      <c r="AC11854" s="359"/>
      <c r="AD11854" s="359"/>
      <c r="AE11854" s="359"/>
      <c r="AF11854" s="359"/>
      <c r="AG11854" s="359"/>
      <c r="AH11854" s="359"/>
    </row>
    <row r="11855" spans="28:34" x14ac:dyDescent="0.2">
      <c r="AB11855" s="359"/>
      <c r="AC11855" s="359"/>
      <c r="AD11855" s="359"/>
      <c r="AE11855" s="359"/>
      <c r="AF11855" s="359"/>
      <c r="AG11855" s="359"/>
      <c r="AH11855" s="359"/>
    </row>
    <row r="11856" spans="28:34" x14ac:dyDescent="0.2">
      <c r="AB11856" s="359"/>
      <c r="AC11856" s="359"/>
      <c r="AD11856" s="359"/>
      <c r="AE11856" s="359"/>
      <c r="AF11856" s="359"/>
      <c r="AG11856" s="359"/>
      <c r="AH11856" s="359"/>
    </row>
    <row r="11857" spans="28:34" x14ac:dyDescent="0.2">
      <c r="AB11857" s="359"/>
      <c r="AC11857" s="359"/>
      <c r="AD11857" s="359"/>
      <c r="AE11857" s="359"/>
      <c r="AF11857" s="359"/>
      <c r="AG11857" s="359"/>
      <c r="AH11857" s="359"/>
    </row>
    <row r="11858" spans="28:34" x14ac:dyDescent="0.2">
      <c r="AB11858" s="359"/>
      <c r="AC11858" s="359"/>
      <c r="AD11858" s="359"/>
      <c r="AE11858" s="359"/>
      <c r="AF11858" s="359"/>
      <c r="AG11858" s="359"/>
      <c r="AH11858" s="359"/>
    </row>
    <row r="11859" spans="28:34" x14ac:dyDescent="0.2">
      <c r="AB11859" s="359"/>
      <c r="AC11859" s="359"/>
      <c r="AD11859" s="359"/>
      <c r="AE11859" s="359"/>
      <c r="AF11859" s="359"/>
      <c r="AG11859" s="359"/>
      <c r="AH11859" s="359"/>
    </row>
    <row r="11860" spans="28:34" x14ac:dyDescent="0.2">
      <c r="AB11860" s="359"/>
      <c r="AC11860" s="359"/>
      <c r="AD11860" s="359"/>
      <c r="AE11860" s="359"/>
      <c r="AF11860" s="359"/>
      <c r="AG11860" s="359"/>
      <c r="AH11860" s="359"/>
    </row>
    <row r="11861" spans="28:34" x14ac:dyDescent="0.2">
      <c r="AB11861" s="359"/>
      <c r="AC11861" s="359"/>
      <c r="AD11861" s="359"/>
      <c r="AE11861" s="359"/>
      <c r="AF11861" s="359"/>
      <c r="AG11861" s="359"/>
      <c r="AH11861" s="359"/>
    </row>
    <row r="11862" spans="28:34" x14ac:dyDescent="0.2">
      <c r="AB11862" s="359"/>
      <c r="AC11862" s="359"/>
      <c r="AD11862" s="359"/>
      <c r="AE11862" s="359"/>
      <c r="AF11862" s="359"/>
      <c r="AG11862" s="359"/>
      <c r="AH11862" s="359"/>
    </row>
    <row r="11863" spans="28:34" x14ac:dyDescent="0.2">
      <c r="AB11863" s="359"/>
      <c r="AC11863" s="359"/>
      <c r="AD11863" s="359"/>
      <c r="AE11863" s="359"/>
      <c r="AF11863" s="359"/>
      <c r="AG11863" s="359"/>
      <c r="AH11863" s="359"/>
    </row>
    <row r="11864" spans="28:34" x14ac:dyDescent="0.2">
      <c r="AB11864" s="359"/>
      <c r="AC11864" s="359"/>
      <c r="AD11864" s="359"/>
      <c r="AE11864" s="359"/>
      <c r="AF11864" s="359"/>
      <c r="AG11864" s="359"/>
      <c r="AH11864" s="359"/>
    </row>
    <row r="11865" spans="28:34" x14ac:dyDescent="0.2">
      <c r="AB11865" s="359"/>
      <c r="AC11865" s="359"/>
      <c r="AD11865" s="359"/>
      <c r="AE11865" s="359"/>
      <c r="AF11865" s="359"/>
      <c r="AG11865" s="359"/>
      <c r="AH11865" s="359"/>
    </row>
    <row r="11866" spans="28:34" x14ac:dyDescent="0.2">
      <c r="AB11866" s="359"/>
      <c r="AC11866" s="359"/>
      <c r="AD11866" s="359"/>
      <c r="AE11866" s="359"/>
      <c r="AF11866" s="359"/>
      <c r="AG11866" s="359"/>
      <c r="AH11866" s="359"/>
    </row>
    <row r="11867" spans="28:34" x14ac:dyDescent="0.2">
      <c r="AB11867" s="359"/>
      <c r="AC11867" s="359"/>
      <c r="AD11867" s="359"/>
      <c r="AE11867" s="359"/>
      <c r="AF11867" s="359"/>
      <c r="AG11867" s="359"/>
      <c r="AH11867" s="359"/>
    </row>
    <row r="11868" spans="28:34" x14ac:dyDescent="0.2">
      <c r="AB11868" s="359"/>
      <c r="AC11868" s="359"/>
      <c r="AD11868" s="359"/>
      <c r="AE11868" s="359"/>
      <c r="AF11868" s="359"/>
      <c r="AG11868" s="359"/>
      <c r="AH11868" s="359"/>
    </row>
    <row r="11869" spans="28:34" x14ac:dyDescent="0.2">
      <c r="AB11869" s="359"/>
      <c r="AC11869" s="359"/>
      <c r="AD11869" s="359"/>
      <c r="AE11869" s="359"/>
      <c r="AF11869" s="359"/>
      <c r="AG11869" s="359"/>
      <c r="AH11869" s="359"/>
    </row>
    <row r="11870" spans="28:34" x14ac:dyDescent="0.2">
      <c r="AB11870" s="359"/>
      <c r="AC11870" s="359"/>
      <c r="AD11870" s="359"/>
      <c r="AE11870" s="359"/>
      <c r="AF11870" s="359"/>
      <c r="AG11870" s="359"/>
      <c r="AH11870" s="359"/>
    </row>
    <row r="11871" spans="28:34" x14ac:dyDescent="0.2">
      <c r="AB11871" s="359"/>
      <c r="AC11871" s="359"/>
      <c r="AD11871" s="359"/>
      <c r="AE11871" s="359"/>
      <c r="AF11871" s="359"/>
      <c r="AG11871" s="359"/>
      <c r="AH11871" s="359"/>
    </row>
    <row r="11872" spans="28:34" x14ac:dyDescent="0.2">
      <c r="AB11872" s="359"/>
      <c r="AC11872" s="359"/>
      <c r="AD11872" s="359"/>
      <c r="AE11872" s="359"/>
      <c r="AF11872" s="359"/>
      <c r="AG11872" s="359"/>
      <c r="AH11872" s="359"/>
    </row>
    <row r="11873" spans="28:34" x14ac:dyDescent="0.2">
      <c r="AB11873" s="359"/>
      <c r="AC11873" s="359"/>
      <c r="AD11873" s="359"/>
      <c r="AE11873" s="359"/>
      <c r="AF11873" s="359"/>
      <c r="AG11873" s="359"/>
      <c r="AH11873" s="359"/>
    </row>
    <row r="11874" spans="28:34" x14ac:dyDescent="0.2">
      <c r="AB11874" s="359"/>
      <c r="AC11874" s="359"/>
      <c r="AD11874" s="359"/>
      <c r="AE11874" s="359"/>
      <c r="AF11874" s="359"/>
      <c r="AG11874" s="359"/>
      <c r="AH11874" s="359"/>
    </row>
    <row r="11875" spans="28:34" x14ac:dyDescent="0.2">
      <c r="AB11875" s="359"/>
      <c r="AC11875" s="359"/>
      <c r="AD11875" s="359"/>
      <c r="AE11875" s="359"/>
      <c r="AF11875" s="359"/>
      <c r="AG11875" s="359"/>
      <c r="AH11875" s="359"/>
    </row>
    <row r="11876" spans="28:34" x14ac:dyDescent="0.2">
      <c r="AB11876" s="359"/>
      <c r="AC11876" s="359"/>
      <c r="AD11876" s="359"/>
      <c r="AE11876" s="359"/>
      <c r="AF11876" s="359"/>
      <c r="AG11876" s="359"/>
      <c r="AH11876" s="359"/>
    </row>
    <row r="11877" spans="28:34" x14ac:dyDescent="0.2">
      <c r="AB11877" s="359"/>
      <c r="AC11877" s="359"/>
      <c r="AD11877" s="359"/>
      <c r="AE11877" s="359"/>
      <c r="AF11877" s="359"/>
      <c r="AG11877" s="359"/>
      <c r="AH11877" s="359"/>
    </row>
    <row r="11878" spans="28:34" x14ac:dyDescent="0.2">
      <c r="AB11878" s="359"/>
      <c r="AC11878" s="359"/>
      <c r="AD11878" s="359"/>
      <c r="AE11878" s="359"/>
      <c r="AF11878" s="359"/>
      <c r="AG11878" s="359"/>
      <c r="AH11878" s="359"/>
    </row>
    <row r="11879" spans="28:34" x14ac:dyDescent="0.2">
      <c r="AB11879" s="359"/>
      <c r="AC11879" s="359"/>
      <c r="AD11879" s="359"/>
      <c r="AE11879" s="359"/>
      <c r="AF11879" s="359"/>
      <c r="AG11879" s="359"/>
      <c r="AH11879" s="359"/>
    </row>
    <row r="11880" spans="28:34" x14ac:dyDescent="0.2">
      <c r="AB11880" s="359"/>
      <c r="AC11880" s="359"/>
      <c r="AD11880" s="359"/>
      <c r="AE11880" s="359"/>
      <c r="AF11880" s="359"/>
      <c r="AG11880" s="359"/>
      <c r="AH11880" s="359"/>
    </row>
    <row r="11881" spans="28:34" x14ac:dyDescent="0.2">
      <c r="AB11881" s="359"/>
      <c r="AC11881" s="359"/>
      <c r="AD11881" s="359"/>
      <c r="AE11881" s="359"/>
      <c r="AF11881" s="359"/>
      <c r="AG11881" s="359"/>
      <c r="AH11881" s="359"/>
    </row>
    <row r="11882" spans="28:34" x14ac:dyDescent="0.2">
      <c r="AB11882" s="359"/>
      <c r="AC11882" s="359"/>
      <c r="AD11882" s="359"/>
      <c r="AE11882" s="359"/>
      <c r="AF11882" s="359"/>
      <c r="AG11882" s="359"/>
      <c r="AH11882" s="359"/>
    </row>
    <row r="11883" spans="28:34" x14ac:dyDescent="0.2">
      <c r="AB11883" s="359"/>
      <c r="AC11883" s="359"/>
      <c r="AD11883" s="359"/>
      <c r="AE11883" s="359"/>
      <c r="AF11883" s="359"/>
      <c r="AG11883" s="359"/>
      <c r="AH11883" s="359"/>
    </row>
    <row r="11884" spans="28:34" x14ac:dyDescent="0.2">
      <c r="AB11884" s="359"/>
      <c r="AC11884" s="359"/>
      <c r="AD11884" s="359"/>
      <c r="AE11884" s="359"/>
      <c r="AF11884" s="359"/>
      <c r="AG11884" s="359"/>
      <c r="AH11884" s="359"/>
    </row>
    <row r="11885" spans="28:34" x14ac:dyDescent="0.2">
      <c r="AB11885" s="359"/>
      <c r="AC11885" s="359"/>
      <c r="AD11885" s="359"/>
      <c r="AE11885" s="359"/>
      <c r="AF11885" s="359"/>
      <c r="AG11885" s="359"/>
      <c r="AH11885" s="359"/>
    </row>
    <row r="11886" spans="28:34" x14ac:dyDescent="0.2">
      <c r="AB11886" s="359"/>
      <c r="AC11886" s="359"/>
      <c r="AD11886" s="359"/>
      <c r="AE11886" s="359"/>
      <c r="AF11886" s="359"/>
      <c r="AG11886" s="359"/>
      <c r="AH11886" s="359"/>
    </row>
    <row r="11887" spans="28:34" x14ac:dyDescent="0.2">
      <c r="AB11887" s="359"/>
      <c r="AC11887" s="359"/>
      <c r="AD11887" s="359"/>
      <c r="AE11887" s="359"/>
      <c r="AF11887" s="359"/>
      <c r="AG11887" s="359"/>
      <c r="AH11887" s="359"/>
    </row>
    <row r="11888" spans="28:34" x14ac:dyDescent="0.2">
      <c r="AB11888" s="359"/>
      <c r="AC11888" s="359"/>
      <c r="AD11888" s="359"/>
      <c r="AE11888" s="359"/>
      <c r="AF11888" s="359"/>
      <c r="AG11888" s="359"/>
      <c r="AH11888" s="359"/>
    </row>
    <row r="11889" spans="28:34" x14ac:dyDescent="0.2">
      <c r="AB11889" s="359"/>
      <c r="AC11889" s="359"/>
      <c r="AD11889" s="359"/>
      <c r="AE11889" s="359"/>
      <c r="AF11889" s="359"/>
      <c r="AG11889" s="359"/>
      <c r="AH11889" s="359"/>
    </row>
    <row r="11890" spans="28:34" x14ac:dyDescent="0.2">
      <c r="AB11890" s="359"/>
      <c r="AC11890" s="359"/>
      <c r="AD11890" s="359"/>
      <c r="AE11890" s="359"/>
      <c r="AF11890" s="359"/>
      <c r="AG11890" s="359"/>
      <c r="AH11890" s="359"/>
    </row>
    <row r="11891" spans="28:34" x14ac:dyDescent="0.2">
      <c r="AB11891" s="359"/>
      <c r="AC11891" s="359"/>
      <c r="AD11891" s="359"/>
      <c r="AE11891" s="359"/>
      <c r="AF11891" s="359"/>
      <c r="AG11891" s="359"/>
      <c r="AH11891" s="359"/>
    </row>
    <row r="11892" spans="28:34" x14ac:dyDescent="0.2">
      <c r="AB11892" s="359"/>
      <c r="AC11892" s="359"/>
      <c r="AD11892" s="359"/>
      <c r="AE11892" s="359"/>
      <c r="AF11892" s="359"/>
      <c r="AG11892" s="359"/>
      <c r="AH11892" s="359"/>
    </row>
    <row r="11893" spans="28:34" x14ac:dyDescent="0.2">
      <c r="AB11893" s="359"/>
      <c r="AC11893" s="359"/>
      <c r="AD11893" s="359"/>
      <c r="AE11893" s="359"/>
      <c r="AF11893" s="359"/>
      <c r="AG11893" s="359"/>
      <c r="AH11893" s="359"/>
    </row>
    <row r="11894" spans="28:34" x14ac:dyDescent="0.2">
      <c r="AB11894" s="359"/>
      <c r="AC11894" s="359"/>
      <c r="AD11894" s="359"/>
      <c r="AE11894" s="359"/>
      <c r="AF11894" s="359"/>
      <c r="AG11894" s="359"/>
      <c r="AH11894" s="359"/>
    </row>
    <row r="11895" spans="28:34" x14ac:dyDescent="0.2">
      <c r="AB11895" s="359"/>
      <c r="AC11895" s="359"/>
      <c r="AD11895" s="359"/>
      <c r="AE11895" s="359"/>
      <c r="AF11895" s="359"/>
      <c r="AG11895" s="359"/>
      <c r="AH11895" s="359"/>
    </row>
    <row r="11896" spans="28:34" x14ac:dyDescent="0.2">
      <c r="AB11896" s="359"/>
      <c r="AC11896" s="359"/>
      <c r="AD11896" s="359"/>
      <c r="AE11896" s="359"/>
      <c r="AF11896" s="359"/>
      <c r="AG11896" s="359"/>
      <c r="AH11896" s="359"/>
    </row>
    <row r="11897" spans="28:34" x14ac:dyDescent="0.2">
      <c r="AB11897" s="359"/>
      <c r="AC11897" s="359"/>
      <c r="AD11897" s="359"/>
      <c r="AE11897" s="359"/>
      <c r="AF11897" s="359"/>
      <c r="AG11897" s="359"/>
      <c r="AH11897" s="359"/>
    </row>
    <row r="11898" spans="28:34" x14ac:dyDescent="0.2">
      <c r="AB11898" s="359"/>
      <c r="AC11898" s="359"/>
      <c r="AD11898" s="359"/>
      <c r="AE11898" s="359"/>
      <c r="AF11898" s="359"/>
      <c r="AG11898" s="359"/>
      <c r="AH11898" s="359"/>
    </row>
    <row r="11899" spans="28:34" x14ac:dyDescent="0.2">
      <c r="AB11899" s="359"/>
      <c r="AC11899" s="359"/>
      <c r="AD11899" s="359"/>
      <c r="AE11899" s="359"/>
      <c r="AF11899" s="359"/>
      <c r="AG11899" s="359"/>
      <c r="AH11899" s="359"/>
    </row>
    <row r="11900" spans="28:34" x14ac:dyDescent="0.2">
      <c r="AB11900" s="359"/>
      <c r="AC11900" s="359"/>
      <c r="AD11900" s="359"/>
      <c r="AE11900" s="359"/>
      <c r="AF11900" s="359"/>
      <c r="AG11900" s="359"/>
      <c r="AH11900" s="359"/>
    </row>
    <row r="11901" spans="28:34" x14ac:dyDescent="0.2">
      <c r="AB11901" s="359"/>
      <c r="AC11901" s="359"/>
      <c r="AD11901" s="359"/>
      <c r="AE11901" s="359"/>
      <c r="AF11901" s="359"/>
      <c r="AG11901" s="359"/>
      <c r="AH11901" s="359"/>
    </row>
    <row r="11902" spans="28:34" x14ac:dyDescent="0.2">
      <c r="AB11902" s="359"/>
      <c r="AC11902" s="359"/>
      <c r="AD11902" s="359"/>
      <c r="AE11902" s="359"/>
      <c r="AF11902" s="359"/>
      <c r="AG11902" s="359"/>
      <c r="AH11902" s="359"/>
    </row>
    <row r="11903" spans="28:34" x14ac:dyDescent="0.2">
      <c r="AB11903" s="359"/>
      <c r="AC11903" s="359"/>
      <c r="AD11903" s="359"/>
      <c r="AE11903" s="359"/>
      <c r="AF11903" s="359"/>
      <c r="AG11903" s="359"/>
      <c r="AH11903" s="359"/>
    </row>
    <row r="11904" spans="28:34" x14ac:dyDescent="0.2">
      <c r="AB11904" s="359"/>
      <c r="AC11904" s="359"/>
      <c r="AD11904" s="359"/>
      <c r="AE11904" s="359"/>
      <c r="AF11904" s="359"/>
      <c r="AG11904" s="359"/>
      <c r="AH11904" s="359"/>
    </row>
    <row r="11905" spans="28:34" x14ac:dyDescent="0.2">
      <c r="AB11905" s="359"/>
      <c r="AC11905" s="359"/>
      <c r="AD11905" s="359"/>
      <c r="AE11905" s="359"/>
      <c r="AF11905" s="359"/>
      <c r="AG11905" s="359"/>
      <c r="AH11905" s="359"/>
    </row>
    <row r="11906" spans="28:34" x14ac:dyDescent="0.2">
      <c r="AB11906" s="359"/>
      <c r="AC11906" s="359"/>
      <c r="AD11906" s="359"/>
      <c r="AE11906" s="359"/>
      <c r="AF11906" s="359"/>
      <c r="AG11906" s="359"/>
      <c r="AH11906" s="359"/>
    </row>
    <row r="11907" spans="28:34" x14ac:dyDescent="0.2">
      <c r="AB11907" s="359"/>
      <c r="AC11907" s="359"/>
      <c r="AD11907" s="359"/>
      <c r="AE11907" s="359"/>
      <c r="AF11907" s="359"/>
      <c r="AG11907" s="359"/>
      <c r="AH11907" s="359"/>
    </row>
    <row r="11908" spans="28:34" x14ac:dyDescent="0.2">
      <c r="AB11908" s="359"/>
      <c r="AC11908" s="359"/>
      <c r="AD11908" s="359"/>
      <c r="AE11908" s="359"/>
      <c r="AF11908" s="359"/>
      <c r="AG11908" s="359"/>
      <c r="AH11908" s="359"/>
    </row>
    <row r="11909" spans="28:34" x14ac:dyDescent="0.2">
      <c r="AB11909" s="359"/>
      <c r="AC11909" s="359"/>
      <c r="AD11909" s="359"/>
      <c r="AE11909" s="359"/>
      <c r="AF11909" s="359"/>
      <c r="AG11909" s="359"/>
      <c r="AH11909" s="359"/>
    </row>
    <row r="11910" spans="28:34" x14ac:dyDescent="0.2">
      <c r="AB11910" s="359"/>
      <c r="AC11910" s="359"/>
      <c r="AD11910" s="359"/>
      <c r="AE11910" s="359"/>
      <c r="AF11910" s="359"/>
      <c r="AG11910" s="359"/>
      <c r="AH11910" s="359"/>
    </row>
    <row r="11911" spans="28:34" x14ac:dyDescent="0.2">
      <c r="AB11911" s="359"/>
      <c r="AC11911" s="359"/>
      <c r="AD11911" s="359"/>
      <c r="AE11911" s="359"/>
      <c r="AF11911" s="359"/>
      <c r="AG11911" s="359"/>
      <c r="AH11911" s="359"/>
    </row>
    <row r="11912" spans="28:34" x14ac:dyDescent="0.2">
      <c r="AB11912" s="359"/>
      <c r="AC11912" s="359"/>
      <c r="AD11912" s="359"/>
      <c r="AE11912" s="359"/>
      <c r="AF11912" s="359"/>
      <c r="AG11912" s="359"/>
      <c r="AH11912" s="359"/>
    </row>
    <row r="11913" spans="28:34" x14ac:dyDescent="0.2">
      <c r="AB11913" s="359"/>
      <c r="AC11913" s="359"/>
      <c r="AD11913" s="359"/>
      <c r="AE11913" s="359"/>
      <c r="AF11913" s="359"/>
      <c r="AG11913" s="359"/>
      <c r="AH11913" s="359"/>
    </row>
    <row r="11914" spans="28:34" x14ac:dyDescent="0.2">
      <c r="AB11914" s="359"/>
      <c r="AC11914" s="359"/>
      <c r="AD11914" s="359"/>
      <c r="AE11914" s="359"/>
      <c r="AF11914" s="359"/>
      <c r="AG11914" s="359"/>
      <c r="AH11914" s="359"/>
    </row>
    <row r="11915" spans="28:34" x14ac:dyDescent="0.2">
      <c r="AB11915" s="359"/>
      <c r="AC11915" s="359"/>
      <c r="AD11915" s="359"/>
      <c r="AE11915" s="359"/>
      <c r="AF11915" s="359"/>
      <c r="AG11915" s="359"/>
      <c r="AH11915" s="359"/>
    </row>
    <row r="11916" spans="28:34" x14ac:dyDescent="0.2">
      <c r="AB11916" s="359"/>
      <c r="AC11916" s="359"/>
      <c r="AD11916" s="359"/>
      <c r="AE11916" s="359"/>
      <c r="AF11916" s="359"/>
      <c r="AG11916" s="359"/>
      <c r="AH11916" s="359"/>
    </row>
    <row r="11917" spans="28:34" x14ac:dyDescent="0.2">
      <c r="AB11917" s="359"/>
      <c r="AC11917" s="359"/>
      <c r="AD11917" s="359"/>
      <c r="AE11917" s="359"/>
      <c r="AF11917" s="359"/>
      <c r="AG11917" s="359"/>
      <c r="AH11917" s="359"/>
    </row>
    <row r="11918" spans="28:34" x14ac:dyDescent="0.2">
      <c r="AB11918" s="359"/>
      <c r="AC11918" s="359"/>
      <c r="AD11918" s="359"/>
      <c r="AE11918" s="359"/>
      <c r="AF11918" s="359"/>
      <c r="AG11918" s="359"/>
      <c r="AH11918" s="359"/>
    </row>
    <row r="11919" spans="28:34" x14ac:dyDescent="0.2">
      <c r="AB11919" s="359"/>
      <c r="AC11919" s="359"/>
      <c r="AD11919" s="359"/>
      <c r="AE11919" s="359"/>
      <c r="AF11919" s="359"/>
      <c r="AG11919" s="359"/>
      <c r="AH11919" s="359"/>
    </row>
    <row r="11920" spans="28:34" x14ac:dyDescent="0.2">
      <c r="AB11920" s="359"/>
      <c r="AC11920" s="359"/>
      <c r="AD11920" s="359"/>
      <c r="AE11920" s="359"/>
      <c r="AF11920" s="359"/>
      <c r="AG11920" s="359"/>
      <c r="AH11920" s="359"/>
    </row>
    <row r="11921" spans="28:34" x14ac:dyDescent="0.2">
      <c r="AB11921" s="359"/>
      <c r="AC11921" s="359"/>
      <c r="AD11921" s="359"/>
      <c r="AE11921" s="359"/>
      <c r="AF11921" s="359"/>
      <c r="AG11921" s="359"/>
      <c r="AH11921" s="359"/>
    </row>
    <row r="11922" spans="28:34" x14ac:dyDescent="0.2">
      <c r="AB11922" s="359"/>
      <c r="AC11922" s="359"/>
      <c r="AD11922" s="359"/>
      <c r="AE11922" s="359"/>
      <c r="AF11922" s="359"/>
      <c r="AG11922" s="359"/>
      <c r="AH11922" s="359"/>
    </row>
    <row r="11923" spans="28:34" x14ac:dyDescent="0.2">
      <c r="AB11923" s="359"/>
      <c r="AC11923" s="359"/>
      <c r="AD11923" s="359"/>
      <c r="AE11923" s="359"/>
      <c r="AF11923" s="359"/>
      <c r="AG11923" s="359"/>
      <c r="AH11923" s="359"/>
    </row>
    <row r="11924" spans="28:34" x14ac:dyDescent="0.2">
      <c r="AB11924" s="359"/>
      <c r="AC11924" s="359"/>
      <c r="AD11924" s="359"/>
      <c r="AE11924" s="359"/>
      <c r="AF11924" s="359"/>
      <c r="AG11924" s="359"/>
      <c r="AH11924" s="359"/>
    </row>
    <row r="11925" spans="28:34" x14ac:dyDescent="0.2">
      <c r="AB11925" s="359"/>
      <c r="AC11925" s="359"/>
      <c r="AD11925" s="359"/>
      <c r="AE11925" s="359"/>
      <c r="AF11925" s="359"/>
      <c r="AG11925" s="359"/>
      <c r="AH11925" s="359"/>
    </row>
    <row r="11926" spans="28:34" x14ac:dyDescent="0.2">
      <c r="AB11926" s="359"/>
      <c r="AC11926" s="359"/>
      <c r="AD11926" s="359"/>
      <c r="AE11926" s="359"/>
      <c r="AF11926" s="359"/>
      <c r="AG11926" s="359"/>
      <c r="AH11926" s="359"/>
    </row>
    <row r="11927" spans="28:34" x14ac:dyDescent="0.2">
      <c r="AB11927" s="359"/>
      <c r="AC11927" s="359"/>
      <c r="AD11927" s="359"/>
      <c r="AE11927" s="359"/>
      <c r="AF11927" s="359"/>
      <c r="AG11927" s="359"/>
      <c r="AH11927" s="359"/>
    </row>
    <row r="11928" spans="28:34" x14ac:dyDescent="0.2">
      <c r="AB11928" s="359"/>
      <c r="AC11928" s="359"/>
      <c r="AD11928" s="359"/>
      <c r="AE11928" s="359"/>
      <c r="AF11928" s="359"/>
      <c r="AG11928" s="359"/>
      <c r="AH11928" s="359"/>
    </row>
    <row r="11929" spans="28:34" x14ac:dyDescent="0.2">
      <c r="AB11929" s="359"/>
      <c r="AC11929" s="359"/>
      <c r="AD11929" s="359"/>
      <c r="AE11929" s="359"/>
      <c r="AF11929" s="359"/>
      <c r="AG11929" s="359"/>
      <c r="AH11929" s="359"/>
    </row>
    <row r="11930" spans="28:34" x14ac:dyDescent="0.2">
      <c r="AB11930" s="359"/>
      <c r="AC11930" s="359"/>
      <c r="AD11930" s="359"/>
      <c r="AE11930" s="359"/>
      <c r="AF11930" s="359"/>
      <c r="AG11930" s="359"/>
      <c r="AH11930" s="359"/>
    </row>
    <row r="11931" spans="28:34" x14ac:dyDescent="0.2">
      <c r="AB11931" s="359"/>
      <c r="AC11931" s="359"/>
      <c r="AD11931" s="359"/>
      <c r="AE11931" s="359"/>
      <c r="AF11931" s="359"/>
      <c r="AG11931" s="359"/>
      <c r="AH11931" s="359"/>
    </row>
    <row r="11932" spans="28:34" x14ac:dyDescent="0.2">
      <c r="AB11932" s="359"/>
      <c r="AC11932" s="359"/>
      <c r="AD11932" s="359"/>
      <c r="AE11932" s="359"/>
      <c r="AF11932" s="359"/>
      <c r="AG11932" s="359"/>
      <c r="AH11932" s="359"/>
    </row>
    <row r="11933" spans="28:34" x14ac:dyDescent="0.2">
      <c r="AB11933" s="359"/>
      <c r="AC11933" s="359"/>
      <c r="AD11933" s="359"/>
      <c r="AE11933" s="359"/>
      <c r="AF11933" s="359"/>
      <c r="AG11933" s="359"/>
      <c r="AH11933" s="359"/>
    </row>
    <row r="11934" spans="28:34" x14ac:dyDescent="0.2">
      <c r="AB11934" s="359"/>
      <c r="AC11934" s="359"/>
      <c r="AD11934" s="359"/>
      <c r="AE11934" s="359"/>
      <c r="AF11934" s="359"/>
      <c r="AG11934" s="359"/>
      <c r="AH11934" s="359"/>
    </row>
    <row r="11935" spans="28:34" x14ac:dyDescent="0.2">
      <c r="AB11935" s="359"/>
      <c r="AC11935" s="359"/>
      <c r="AD11935" s="359"/>
      <c r="AE11935" s="359"/>
      <c r="AF11935" s="359"/>
      <c r="AG11935" s="359"/>
      <c r="AH11935" s="359"/>
    </row>
    <row r="11936" spans="28:34" x14ac:dyDescent="0.2">
      <c r="AB11936" s="359"/>
      <c r="AC11936" s="359"/>
      <c r="AD11936" s="359"/>
      <c r="AE11936" s="359"/>
      <c r="AF11936" s="359"/>
      <c r="AG11936" s="359"/>
      <c r="AH11936" s="359"/>
    </row>
    <row r="11937" spans="28:34" x14ac:dyDescent="0.2">
      <c r="AB11937" s="359"/>
      <c r="AC11937" s="359"/>
      <c r="AD11937" s="359"/>
      <c r="AE11937" s="359"/>
      <c r="AF11937" s="359"/>
      <c r="AG11937" s="359"/>
      <c r="AH11937" s="359"/>
    </row>
    <row r="11938" spans="28:34" x14ac:dyDescent="0.2">
      <c r="AB11938" s="359"/>
      <c r="AC11938" s="359"/>
      <c r="AD11938" s="359"/>
      <c r="AE11938" s="359"/>
      <c r="AF11938" s="359"/>
      <c r="AG11938" s="359"/>
      <c r="AH11938" s="359"/>
    </row>
    <row r="11939" spans="28:34" x14ac:dyDescent="0.2">
      <c r="AB11939" s="359"/>
      <c r="AC11939" s="359"/>
      <c r="AD11939" s="359"/>
      <c r="AE11939" s="359"/>
      <c r="AF11939" s="359"/>
      <c r="AG11939" s="359"/>
      <c r="AH11939" s="359"/>
    </row>
    <row r="11940" spans="28:34" x14ac:dyDescent="0.2">
      <c r="AB11940" s="359"/>
      <c r="AC11940" s="359"/>
      <c r="AD11940" s="359"/>
      <c r="AE11940" s="359"/>
      <c r="AF11940" s="359"/>
      <c r="AG11940" s="359"/>
      <c r="AH11940" s="359"/>
    </row>
    <row r="11941" spans="28:34" x14ac:dyDescent="0.2">
      <c r="AB11941" s="359"/>
      <c r="AC11941" s="359"/>
      <c r="AD11941" s="359"/>
      <c r="AE11941" s="359"/>
      <c r="AF11941" s="359"/>
      <c r="AG11941" s="359"/>
      <c r="AH11941" s="359"/>
    </row>
    <row r="11942" spans="28:34" x14ac:dyDescent="0.2">
      <c r="AB11942" s="359"/>
      <c r="AC11942" s="359"/>
      <c r="AD11942" s="359"/>
      <c r="AE11942" s="359"/>
      <c r="AF11942" s="359"/>
      <c r="AG11942" s="359"/>
      <c r="AH11942" s="359"/>
    </row>
    <row r="11943" spans="28:34" x14ac:dyDescent="0.2">
      <c r="AB11943" s="359"/>
      <c r="AC11943" s="359"/>
      <c r="AD11943" s="359"/>
      <c r="AE11943" s="359"/>
      <c r="AF11943" s="359"/>
      <c r="AG11943" s="359"/>
      <c r="AH11943" s="359"/>
    </row>
    <row r="11944" spans="28:34" x14ac:dyDescent="0.2">
      <c r="AB11944" s="359"/>
      <c r="AC11944" s="359"/>
      <c r="AD11944" s="359"/>
      <c r="AE11944" s="359"/>
      <c r="AF11944" s="359"/>
      <c r="AG11944" s="359"/>
      <c r="AH11944" s="359"/>
    </row>
    <row r="11945" spans="28:34" x14ac:dyDescent="0.2">
      <c r="AB11945" s="359"/>
      <c r="AC11945" s="359"/>
      <c r="AD11945" s="359"/>
      <c r="AE11945" s="359"/>
      <c r="AF11945" s="359"/>
      <c r="AG11945" s="359"/>
      <c r="AH11945" s="359"/>
    </row>
    <row r="11946" spans="28:34" x14ac:dyDescent="0.2">
      <c r="AB11946" s="359"/>
      <c r="AC11946" s="359"/>
      <c r="AD11946" s="359"/>
      <c r="AE11946" s="359"/>
      <c r="AF11946" s="359"/>
      <c r="AG11946" s="359"/>
      <c r="AH11946" s="359"/>
    </row>
    <row r="11947" spans="28:34" x14ac:dyDescent="0.2">
      <c r="AB11947" s="359"/>
      <c r="AC11947" s="359"/>
      <c r="AD11947" s="359"/>
      <c r="AE11947" s="359"/>
      <c r="AF11947" s="359"/>
      <c r="AG11947" s="359"/>
      <c r="AH11947" s="359"/>
    </row>
    <row r="11948" spans="28:34" x14ac:dyDescent="0.2">
      <c r="AB11948" s="359"/>
      <c r="AC11948" s="359"/>
      <c r="AD11948" s="359"/>
      <c r="AE11948" s="359"/>
      <c r="AF11948" s="359"/>
      <c r="AG11948" s="359"/>
      <c r="AH11948" s="359"/>
    </row>
    <row r="11949" spans="28:34" x14ac:dyDescent="0.2">
      <c r="AB11949" s="359"/>
      <c r="AC11949" s="359"/>
      <c r="AD11949" s="359"/>
      <c r="AE11949" s="359"/>
      <c r="AF11949" s="359"/>
      <c r="AG11949" s="359"/>
      <c r="AH11949" s="359"/>
    </row>
    <row r="11950" spans="28:34" x14ac:dyDescent="0.2">
      <c r="AB11950" s="359"/>
      <c r="AC11950" s="359"/>
      <c r="AD11950" s="359"/>
      <c r="AE11950" s="359"/>
      <c r="AF11950" s="359"/>
      <c r="AG11950" s="359"/>
      <c r="AH11950" s="359"/>
    </row>
    <row r="11951" spans="28:34" x14ac:dyDescent="0.2">
      <c r="AB11951" s="359"/>
      <c r="AC11951" s="359"/>
      <c r="AD11951" s="359"/>
      <c r="AE11951" s="359"/>
      <c r="AF11951" s="359"/>
      <c r="AG11951" s="359"/>
      <c r="AH11951" s="359"/>
    </row>
    <row r="11952" spans="28:34" x14ac:dyDescent="0.2">
      <c r="AB11952" s="359"/>
      <c r="AC11952" s="359"/>
      <c r="AD11952" s="359"/>
      <c r="AE11952" s="359"/>
      <c r="AF11952" s="359"/>
      <c r="AG11952" s="359"/>
      <c r="AH11952" s="359"/>
    </row>
    <row r="11953" spans="28:34" x14ac:dyDescent="0.2">
      <c r="AB11953" s="359"/>
      <c r="AC11953" s="359"/>
      <c r="AD11953" s="359"/>
      <c r="AE11953" s="359"/>
      <c r="AF11953" s="359"/>
      <c r="AG11953" s="359"/>
      <c r="AH11953" s="359"/>
    </row>
    <row r="11954" spans="28:34" x14ac:dyDescent="0.2">
      <c r="AB11954" s="359"/>
      <c r="AC11954" s="359"/>
      <c r="AD11954" s="359"/>
      <c r="AE11954" s="359"/>
      <c r="AF11954" s="359"/>
      <c r="AG11954" s="359"/>
      <c r="AH11954" s="359"/>
    </row>
    <row r="11955" spans="28:34" x14ac:dyDescent="0.2">
      <c r="AB11955" s="359"/>
      <c r="AC11955" s="359"/>
      <c r="AD11955" s="359"/>
      <c r="AE11955" s="359"/>
      <c r="AF11955" s="359"/>
      <c r="AG11955" s="359"/>
      <c r="AH11955" s="359"/>
    </row>
    <row r="11956" spans="28:34" x14ac:dyDescent="0.2">
      <c r="AB11956" s="359"/>
      <c r="AC11956" s="359"/>
      <c r="AD11956" s="359"/>
      <c r="AE11956" s="359"/>
      <c r="AF11956" s="359"/>
      <c r="AG11956" s="359"/>
      <c r="AH11956" s="359"/>
    </row>
    <row r="11957" spans="28:34" x14ac:dyDescent="0.2">
      <c r="AB11957" s="359"/>
      <c r="AC11957" s="359"/>
      <c r="AD11957" s="359"/>
      <c r="AE11957" s="359"/>
      <c r="AF11957" s="359"/>
      <c r="AG11957" s="359"/>
      <c r="AH11957" s="359"/>
    </row>
    <row r="11958" spans="28:34" x14ac:dyDescent="0.2">
      <c r="AB11958" s="359"/>
      <c r="AC11958" s="359"/>
      <c r="AD11958" s="359"/>
      <c r="AE11958" s="359"/>
      <c r="AF11958" s="359"/>
      <c r="AG11958" s="359"/>
      <c r="AH11958" s="359"/>
    </row>
    <row r="11959" spans="28:34" x14ac:dyDescent="0.2">
      <c r="AB11959" s="359"/>
      <c r="AC11959" s="359"/>
      <c r="AD11959" s="359"/>
      <c r="AE11959" s="359"/>
      <c r="AF11959" s="359"/>
      <c r="AG11959" s="359"/>
      <c r="AH11959" s="359"/>
    </row>
    <row r="11960" spans="28:34" x14ac:dyDescent="0.2">
      <c r="AB11960" s="359"/>
      <c r="AC11960" s="359"/>
      <c r="AD11960" s="359"/>
      <c r="AE11960" s="359"/>
      <c r="AF11960" s="359"/>
      <c r="AG11960" s="359"/>
      <c r="AH11960" s="359"/>
    </row>
    <row r="11961" spans="28:34" x14ac:dyDescent="0.2">
      <c r="AB11961" s="359"/>
      <c r="AC11961" s="359"/>
      <c r="AD11961" s="359"/>
      <c r="AE11961" s="359"/>
      <c r="AF11961" s="359"/>
      <c r="AG11961" s="359"/>
      <c r="AH11961" s="359"/>
    </row>
    <row r="11962" spans="28:34" x14ac:dyDescent="0.2">
      <c r="AB11962" s="359"/>
      <c r="AC11962" s="359"/>
      <c r="AD11962" s="359"/>
      <c r="AE11962" s="359"/>
      <c r="AF11962" s="359"/>
      <c r="AG11962" s="359"/>
      <c r="AH11962" s="359"/>
    </row>
    <row r="11963" spans="28:34" x14ac:dyDescent="0.2">
      <c r="AB11963" s="359"/>
      <c r="AC11963" s="359"/>
      <c r="AD11963" s="359"/>
      <c r="AE11963" s="359"/>
      <c r="AF11963" s="359"/>
      <c r="AG11963" s="359"/>
      <c r="AH11963" s="359"/>
    </row>
    <row r="11964" spans="28:34" x14ac:dyDescent="0.2">
      <c r="AB11964" s="359"/>
      <c r="AC11964" s="359"/>
      <c r="AD11964" s="359"/>
      <c r="AE11964" s="359"/>
      <c r="AF11964" s="359"/>
      <c r="AG11964" s="359"/>
      <c r="AH11964" s="359"/>
    </row>
    <row r="11965" spans="28:34" x14ac:dyDescent="0.2">
      <c r="AB11965" s="359"/>
      <c r="AC11965" s="359"/>
      <c r="AD11965" s="359"/>
      <c r="AE11965" s="359"/>
      <c r="AF11965" s="359"/>
      <c r="AG11965" s="359"/>
      <c r="AH11965" s="359"/>
    </row>
    <row r="11966" spans="28:34" x14ac:dyDescent="0.2">
      <c r="AB11966" s="359"/>
      <c r="AC11966" s="359"/>
      <c r="AD11966" s="359"/>
      <c r="AE11966" s="359"/>
      <c r="AF11966" s="359"/>
      <c r="AG11966" s="359"/>
      <c r="AH11966" s="359"/>
    </row>
    <row r="11967" spans="28:34" x14ac:dyDescent="0.2">
      <c r="AB11967" s="359"/>
      <c r="AC11967" s="359"/>
      <c r="AD11967" s="359"/>
      <c r="AE11967" s="359"/>
      <c r="AF11967" s="359"/>
      <c r="AG11967" s="359"/>
      <c r="AH11967" s="359"/>
    </row>
    <row r="11968" spans="28:34" x14ac:dyDescent="0.2">
      <c r="AB11968" s="359"/>
      <c r="AC11968" s="359"/>
      <c r="AD11968" s="359"/>
      <c r="AE11968" s="359"/>
      <c r="AF11968" s="359"/>
      <c r="AG11968" s="359"/>
      <c r="AH11968" s="359"/>
    </row>
    <row r="11969" spans="28:34" x14ac:dyDescent="0.2">
      <c r="AB11969" s="359"/>
      <c r="AC11969" s="359"/>
      <c r="AD11969" s="359"/>
      <c r="AE11969" s="359"/>
      <c r="AF11969" s="359"/>
      <c r="AG11969" s="359"/>
      <c r="AH11969" s="359"/>
    </row>
    <row r="11970" spans="28:34" x14ac:dyDescent="0.2">
      <c r="AB11970" s="359"/>
      <c r="AC11970" s="359"/>
      <c r="AD11970" s="359"/>
      <c r="AE11970" s="359"/>
      <c r="AF11970" s="359"/>
      <c r="AG11970" s="359"/>
      <c r="AH11970" s="359"/>
    </row>
    <row r="11971" spans="28:34" x14ac:dyDescent="0.2">
      <c r="AB11971" s="359"/>
      <c r="AC11971" s="359"/>
      <c r="AD11971" s="359"/>
      <c r="AE11971" s="359"/>
      <c r="AF11971" s="359"/>
      <c r="AG11971" s="359"/>
      <c r="AH11971" s="359"/>
    </row>
    <row r="11972" spans="28:34" x14ac:dyDescent="0.2">
      <c r="AB11972" s="359"/>
      <c r="AC11972" s="359"/>
      <c r="AD11972" s="359"/>
      <c r="AE11972" s="359"/>
      <c r="AF11972" s="359"/>
      <c r="AG11972" s="359"/>
      <c r="AH11972" s="359"/>
    </row>
    <row r="11973" spans="28:34" x14ac:dyDescent="0.2">
      <c r="AB11973" s="359"/>
      <c r="AC11973" s="359"/>
      <c r="AD11973" s="359"/>
      <c r="AE11973" s="359"/>
      <c r="AF11973" s="359"/>
      <c r="AG11973" s="359"/>
      <c r="AH11973" s="359"/>
    </row>
    <row r="11974" spans="28:34" x14ac:dyDescent="0.2">
      <c r="AB11974" s="359"/>
      <c r="AC11974" s="359"/>
      <c r="AD11974" s="359"/>
      <c r="AE11974" s="359"/>
      <c r="AF11974" s="359"/>
      <c r="AG11974" s="359"/>
      <c r="AH11974" s="359"/>
    </row>
    <row r="11975" spans="28:34" x14ac:dyDescent="0.2">
      <c r="AB11975" s="359"/>
      <c r="AC11975" s="359"/>
      <c r="AD11975" s="359"/>
      <c r="AE11975" s="359"/>
      <c r="AF11975" s="359"/>
      <c r="AG11975" s="359"/>
      <c r="AH11975" s="359"/>
    </row>
    <row r="11976" spans="28:34" x14ac:dyDescent="0.2">
      <c r="AB11976" s="359"/>
      <c r="AC11976" s="359"/>
      <c r="AD11976" s="359"/>
      <c r="AE11976" s="359"/>
      <c r="AF11976" s="359"/>
      <c r="AG11976" s="359"/>
      <c r="AH11976" s="359"/>
    </row>
    <row r="11977" spans="28:34" x14ac:dyDescent="0.2">
      <c r="AB11977" s="359"/>
      <c r="AC11977" s="359"/>
      <c r="AD11977" s="359"/>
      <c r="AE11977" s="359"/>
      <c r="AF11977" s="359"/>
      <c r="AG11977" s="359"/>
      <c r="AH11977" s="359"/>
    </row>
    <row r="11978" spans="28:34" x14ac:dyDescent="0.2">
      <c r="AB11978" s="359"/>
      <c r="AC11978" s="359"/>
      <c r="AD11978" s="359"/>
      <c r="AE11978" s="359"/>
      <c r="AF11978" s="359"/>
      <c r="AG11978" s="359"/>
      <c r="AH11978" s="359"/>
    </row>
    <row r="11979" spans="28:34" x14ac:dyDescent="0.2">
      <c r="AB11979" s="359"/>
      <c r="AC11979" s="359"/>
      <c r="AD11979" s="359"/>
      <c r="AE11979" s="359"/>
      <c r="AF11979" s="359"/>
      <c r="AG11979" s="359"/>
      <c r="AH11979" s="359"/>
    </row>
    <row r="11980" spans="28:34" x14ac:dyDescent="0.2">
      <c r="AB11980" s="359"/>
      <c r="AC11980" s="359"/>
      <c r="AD11980" s="359"/>
      <c r="AE11980" s="359"/>
      <c r="AF11980" s="359"/>
      <c r="AG11980" s="359"/>
      <c r="AH11980" s="359"/>
    </row>
    <row r="11981" spans="28:34" x14ac:dyDescent="0.2">
      <c r="AB11981" s="359"/>
      <c r="AC11981" s="359"/>
      <c r="AD11981" s="359"/>
      <c r="AE11981" s="359"/>
      <c r="AF11981" s="359"/>
      <c r="AG11981" s="359"/>
      <c r="AH11981" s="359"/>
    </row>
    <row r="11982" spans="28:34" x14ac:dyDescent="0.2">
      <c r="AB11982" s="359"/>
      <c r="AC11982" s="359"/>
      <c r="AD11982" s="359"/>
      <c r="AE11982" s="359"/>
      <c r="AF11982" s="359"/>
      <c r="AG11982" s="359"/>
      <c r="AH11982" s="359"/>
    </row>
    <row r="11983" spans="28:34" x14ac:dyDescent="0.2">
      <c r="AB11983" s="359"/>
      <c r="AC11983" s="359"/>
      <c r="AD11983" s="359"/>
      <c r="AE11983" s="359"/>
      <c r="AF11983" s="359"/>
      <c r="AG11983" s="359"/>
      <c r="AH11983" s="359"/>
    </row>
    <row r="11984" spans="28:34" x14ac:dyDescent="0.2">
      <c r="AB11984" s="359"/>
      <c r="AC11984" s="359"/>
      <c r="AD11984" s="359"/>
      <c r="AE11984" s="359"/>
      <c r="AF11984" s="359"/>
      <c r="AG11984" s="359"/>
      <c r="AH11984" s="359"/>
    </row>
    <row r="11985" spans="28:34" x14ac:dyDescent="0.2">
      <c r="AB11985" s="359"/>
      <c r="AC11985" s="359"/>
      <c r="AD11985" s="359"/>
      <c r="AE11985" s="359"/>
      <c r="AF11985" s="359"/>
      <c r="AG11985" s="359"/>
      <c r="AH11985" s="359"/>
    </row>
    <row r="11986" spans="28:34" x14ac:dyDescent="0.2">
      <c r="AB11986" s="359"/>
      <c r="AC11986" s="359"/>
      <c r="AD11986" s="359"/>
      <c r="AE11986" s="359"/>
      <c r="AF11986" s="359"/>
      <c r="AG11986" s="359"/>
      <c r="AH11986" s="359"/>
    </row>
    <row r="11987" spans="28:34" x14ac:dyDescent="0.2">
      <c r="AB11987" s="359"/>
      <c r="AC11987" s="359"/>
      <c r="AD11987" s="359"/>
      <c r="AE11987" s="359"/>
      <c r="AF11987" s="359"/>
      <c r="AG11987" s="359"/>
      <c r="AH11987" s="359"/>
    </row>
    <row r="11988" spans="28:34" x14ac:dyDescent="0.2">
      <c r="AB11988" s="359"/>
      <c r="AC11988" s="359"/>
      <c r="AD11988" s="359"/>
      <c r="AE11988" s="359"/>
      <c r="AF11988" s="359"/>
      <c r="AG11988" s="359"/>
      <c r="AH11988" s="359"/>
    </row>
    <row r="11989" spans="28:34" x14ac:dyDescent="0.2">
      <c r="AB11989" s="359"/>
      <c r="AC11989" s="359"/>
      <c r="AD11989" s="359"/>
      <c r="AE11989" s="359"/>
      <c r="AF11989" s="359"/>
      <c r="AG11989" s="359"/>
      <c r="AH11989" s="359"/>
    </row>
    <row r="11990" spans="28:34" x14ac:dyDescent="0.2">
      <c r="AB11990" s="359"/>
      <c r="AC11990" s="359"/>
      <c r="AD11990" s="359"/>
      <c r="AE11990" s="359"/>
      <c r="AF11990" s="359"/>
      <c r="AG11990" s="359"/>
      <c r="AH11990" s="359"/>
    </row>
    <row r="11991" spans="28:34" x14ac:dyDescent="0.2">
      <c r="AB11991" s="359"/>
      <c r="AC11991" s="359"/>
      <c r="AD11991" s="359"/>
      <c r="AE11991" s="359"/>
      <c r="AF11991" s="359"/>
      <c r="AG11991" s="359"/>
      <c r="AH11991" s="359"/>
    </row>
    <row r="11992" spans="28:34" x14ac:dyDescent="0.2">
      <c r="AB11992" s="359"/>
      <c r="AC11992" s="359"/>
      <c r="AD11992" s="359"/>
      <c r="AE11992" s="359"/>
      <c r="AF11992" s="359"/>
      <c r="AG11992" s="359"/>
      <c r="AH11992" s="359"/>
    </row>
    <row r="11993" spans="28:34" x14ac:dyDescent="0.2">
      <c r="AB11993" s="359"/>
      <c r="AC11993" s="359"/>
      <c r="AD11993" s="359"/>
      <c r="AE11993" s="359"/>
      <c r="AF11993" s="359"/>
      <c r="AG11993" s="359"/>
      <c r="AH11993" s="359"/>
    </row>
    <row r="11994" spans="28:34" x14ac:dyDescent="0.2">
      <c r="AB11994" s="359"/>
      <c r="AC11994" s="359"/>
      <c r="AD11994" s="359"/>
      <c r="AE11994" s="359"/>
      <c r="AF11994" s="359"/>
      <c r="AG11994" s="359"/>
      <c r="AH11994" s="359"/>
    </row>
    <row r="11995" spans="28:34" x14ac:dyDescent="0.2">
      <c r="AB11995" s="359"/>
      <c r="AC11995" s="359"/>
      <c r="AD11995" s="359"/>
      <c r="AE11995" s="359"/>
      <c r="AF11995" s="359"/>
      <c r="AG11995" s="359"/>
      <c r="AH11995" s="359"/>
    </row>
    <row r="11996" spans="28:34" x14ac:dyDescent="0.2">
      <c r="AB11996" s="359"/>
      <c r="AC11996" s="359"/>
      <c r="AD11996" s="359"/>
      <c r="AE11996" s="359"/>
      <c r="AF11996" s="359"/>
      <c r="AG11996" s="359"/>
      <c r="AH11996" s="359"/>
    </row>
    <row r="11997" spans="28:34" x14ac:dyDescent="0.2">
      <c r="AB11997" s="359"/>
      <c r="AC11997" s="359"/>
      <c r="AD11997" s="359"/>
      <c r="AE11997" s="359"/>
      <c r="AF11997" s="359"/>
      <c r="AG11997" s="359"/>
      <c r="AH11997" s="359"/>
    </row>
    <row r="11998" spans="28:34" x14ac:dyDescent="0.2">
      <c r="AB11998" s="359"/>
      <c r="AC11998" s="359"/>
      <c r="AD11998" s="359"/>
      <c r="AE11998" s="359"/>
      <c r="AF11998" s="359"/>
      <c r="AG11998" s="359"/>
      <c r="AH11998" s="359"/>
    </row>
    <row r="11999" spans="28:34" x14ac:dyDescent="0.2">
      <c r="AB11999" s="359"/>
      <c r="AC11999" s="359"/>
      <c r="AD11999" s="359"/>
      <c r="AE11999" s="359"/>
      <c r="AF11999" s="359"/>
      <c r="AG11999" s="359"/>
      <c r="AH11999" s="359"/>
    </row>
    <row r="12000" spans="28:34" x14ac:dyDescent="0.2">
      <c r="AB12000" s="359"/>
      <c r="AC12000" s="359"/>
      <c r="AD12000" s="359"/>
      <c r="AE12000" s="359"/>
      <c r="AF12000" s="359"/>
      <c r="AG12000" s="359"/>
      <c r="AH12000" s="359"/>
    </row>
    <row r="12001" spans="28:34" x14ac:dyDescent="0.2">
      <c r="AB12001" s="359"/>
      <c r="AC12001" s="359"/>
      <c r="AD12001" s="359"/>
      <c r="AE12001" s="359"/>
      <c r="AF12001" s="359"/>
      <c r="AG12001" s="359"/>
      <c r="AH12001" s="359"/>
    </row>
    <row r="12002" spans="28:34" x14ac:dyDescent="0.2">
      <c r="AB12002" s="359"/>
      <c r="AC12002" s="359"/>
      <c r="AD12002" s="359"/>
      <c r="AE12002" s="359"/>
      <c r="AF12002" s="359"/>
      <c r="AG12002" s="359"/>
      <c r="AH12002" s="359"/>
    </row>
    <row r="12003" spans="28:34" x14ac:dyDescent="0.2">
      <c r="AB12003" s="359"/>
      <c r="AC12003" s="359"/>
      <c r="AD12003" s="359"/>
      <c r="AE12003" s="359"/>
      <c r="AF12003" s="359"/>
      <c r="AG12003" s="359"/>
      <c r="AH12003" s="359"/>
    </row>
    <row r="12004" spans="28:34" x14ac:dyDescent="0.2">
      <c r="AB12004" s="359"/>
      <c r="AC12004" s="359"/>
      <c r="AD12004" s="359"/>
      <c r="AE12004" s="359"/>
      <c r="AF12004" s="359"/>
      <c r="AG12004" s="359"/>
      <c r="AH12004" s="359"/>
    </row>
    <row r="12005" spans="28:34" x14ac:dyDescent="0.2">
      <c r="AB12005" s="359"/>
      <c r="AC12005" s="359"/>
      <c r="AD12005" s="359"/>
      <c r="AE12005" s="359"/>
      <c r="AF12005" s="359"/>
      <c r="AG12005" s="359"/>
      <c r="AH12005" s="359"/>
    </row>
    <row r="12006" spans="28:34" x14ac:dyDescent="0.2">
      <c r="AB12006" s="359"/>
      <c r="AC12006" s="359"/>
      <c r="AD12006" s="359"/>
      <c r="AE12006" s="359"/>
      <c r="AF12006" s="359"/>
      <c r="AG12006" s="359"/>
      <c r="AH12006" s="359"/>
    </row>
    <row r="12007" spans="28:34" x14ac:dyDescent="0.2">
      <c r="AB12007" s="359"/>
      <c r="AC12007" s="359"/>
      <c r="AD12007" s="359"/>
      <c r="AE12007" s="359"/>
      <c r="AF12007" s="359"/>
      <c r="AG12007" s="359"/>
      <c r="AH12007" s="359"/>
    </row>
    <row r="12008" spans="28:34" x14ac:dyDescent="0.2">
      <c r="AB12008" s="359"/>
      <c r="AC12008" s="359"/>
      <c r="AD12008" s="359"/>
      <c r="AE12008" s="359"/>
      <c r="AF12008" s="359"/>
      <c r="AG12008" s="359"/>
      <c r="AH12008" s="359"/>
    </row>
    <row r="12009" spans="28:34" x14ac:dyDescent="0.2">
      <c r="AB12009" s="359"/>
      <c r="AC12009" s="359"/>
      <c r="AD12009" s="359"/>
      <c r="AE12009" s="359"/>
      <c r="AF12009" s="359"/>
      <c r="AG12009" s="359"/>
      <c r="AH12009" s="359"/>
    </row>
    <row r="12010" spans="28:34" x14ac:dyDescent="0.2">
      <c r="AB12010" s="359"/>
      <c r="AC12010" s="359"/>
      <c r="AD12010" s="359"/>
      <c r="AE12010" s="359"/>
      <c r="AF12010" s="359"/>
      <c r="AG12010" s="359"/>
      <c r="AH12010" s="359"/>
    </row>
    <row r="12011" spans="28:34" x14ac:dyDescent="0.2">
      <c r="AB12011" s="359"/>
      <c r="AC12011" s="359"/>
      <c r="AD12011" s="359"/>
      <c r="AE12011" s="359"/>
      <c r="AF12011" s="359"/>
      <c r="AG12011" s="359"/>
      <c r="AH12011" s="359"/>
    </row>
    <row r="12012" spans="28:34" x14ac:dyDescent="0.2">
      <c r="AB12012" s="359"/>
      <c r="AC12012" s="359"/>
      <c r="AD12012" s="359"/>
      <c r="AE12012" s="359"/>
      <c r="AF12012" s="359"/>
      <c r="AG12012" s="359"/>
      <c r="AH12012" s="359"/>
    </row>
    <row r="12013" spans="28:34" x14ac:dyDescent="0.2">
      <c r="AB12013" s="359"/>
      <c r="AC12013" s="359"/>
      <c r="AD12013" s="359"/>
      <c r="AE12013" s="359"/>
      <c r="AF12013" s="359"/>
      <c r="AG12013" s="359"/>
      <c r="AH12013" s="359"/>
    </row>
    <row r="12014" spans="28:34" x14ac:dyDescent="0.2">
      <c r="AB12014" s="359"/>
      <c r="AC12014" s="359"/>
      <c r="AD12014" s="359"/>
      <c r="AE12014" s="359"/>
      <c r="AF12014" s="359"/>
      <c r="AG12014" s="359"/>
      <c r="AH12014" s="359"/>
    </row>
    <row r="12015" spans="28:34" x14ac:dyDescent="0.2">
      <c r="AB12015" s="359"/>
      <c r="AC12015" s="359"/>
      <c r="AD12015" s="359"/>
      <c r="AE12015" s="359"/>
      <c r="AF12015" s="359"/>
      <c r="AG12015" s="359"/>
      <c r="AH12015" s="359"/>
    </row>
    <row r="12016" spans="28:34" x14ac:dyDescent="0.2">
      <c r="AB12016" s="359"/>
      <c r="AC12016" s="359"/>
      <c r="AD12016" s="359"/>
      <c r="AE12016" s="359"/>
      <c r="AF12016" s="359"/>
      <c r="AG12016" s="359"/>
      <c r="AH12016" s="359"/>
    </row>
    <row r="12017" spans="28:34" x14ac:dyDescent="0.2">
      <c r="AB12017" s="359"/>
      <c r="AC12017" s="359"/>
      <c r="AD12017" s="359"/>
      <c r="AE12017" s="359"/>
      <c r="AF12017" s="359"/>
      <c r="AG12017" s="359"/>
      <c r="AH12017" s="359"/>
    </row>
    <row r="12018" spans="28:34" x14ac:dyDescent="0.2">
      <c r="AB12018" s="359"/>
      <c r="AC12018" s="359"/>
      <c r="AD12018" s="359"/>
      <c r="AE12018" s="359"/>
      <c r="AF12018" s="359"/>
      <c r="AG12018" s="359"/>
      <c r="AH12018" s="359"/>
    </row>
    <row r="12019" spans="28:34" x14ac:dyDescent="0.2">
      <c r="AB12019" s="359"/>
      <c r="AC12019" s="359"/>
      <c r="AD12019" s="359"/>
      <c r="AE12019" s="359"/>
      <c r="AF12019" s="359"/>
      <c r="AG12019" s="359"/>
      <c r="AH12019" s="359"/>
    </row>
    <row r="12020" spans="28:34" x14ac:dyDescent="0.2">
      <c r="AB12020" s="359"/>
      <c r="AC12020" s="359"/>
      <c r="AD12020" s="359"/>
      <c r="AE12020" s="359"/>
      <c r="AF12020" s="359"/>
      <c r="AG12020" s="359"/>
      <c r="AH12020" s="359"/>
    </row>
    <row r="12021" spans="28:34" x14ac:dyDescent="0.2">
      <c r="AB12021" s="359"/>
      <c r="AC12021" s="359"/>
      <c r="AD12021" s="359"/>
      <c r="AE12021" s="359"/>
      <c r="AF12021" s="359"/>
      <c r="AG12021" s="359"/>
      <c r="AH12021" s="359"/>
    </row>
    <row r="12022" spans="28:34" x14ac:dyDescent="0.2">
      <c r="AB12022" s="359"/>
      <c r="AC12022" s="359"/>
      <c r="AD12022" s="359"/>
      <c r="AE12022" s="359"/>
      <c r="AF12022" s="359"/>
      <c r="AG12022" s="359"/>
      <c r="AH12022" s="359"/>
    </row>
    <row r="12023" spans="28:34" x14ac:dyDescent="0.2">
      <c r="AB12023" s="359"/>
      <c r="AC12023" s="359"/>
      <c r="AD12023" s="359"/>
      <c r="AE12023" s="359"/>
      <c r="AF12023" s="359"/>
      <c r="AG12023" s="359"/>
      <c r="AH12023" s="359"/>
    </row>
    <row r="12024" spans="28:34" x14ac:dyDescent="0.2">
      <c r="AB12024" s="359"/>
      <c r="AC12024" s="359"/>
      <c r="AD12024" s="359"/>
      <c r="AE12024" s="359"/>
      <c r="AF12024" s="359"/>
      <c r="AG12024" s="359"/>
      <c r="AH12024" s="359"/>
    </row>
    <row r="12025" spans="28:34" x14ac:dyDescent="0.2">
      <c r="AB12025" s="359"/>
      <c r="AC12025" s="359"/>
      <c r="AD12025" s="359"/>
      <c r="AE12025" s="359"/>
      <c r="AF12025" s="359"/>
      <c r="AG12025" s="359"/>
      <c r="AH12025" s="359"/>
    </row>
    <row r="12026" spans="28:34" x14ac:dyDescent="0.2">
      <c r="AB12026" s="359"/>
      <c r="AC12026" s="359"/>
      <c r="AD12026" s="359"/>
      <c r="AE12026" s="359"/>
      <c r="AF12026" s="359"/>
      <c r="AG12026" s="359"/>
      <c r="AH12026" s="359"/>
    </row>
    <row r="12027" spans="28:34" x14ac:dyDescent="0.2">
      <c r="AB12027" s="359"/>
      <c r="AC12027" s="359"/>
      <c r="AD12027" s="359"/>
      <c r="AE12027" s="359"/>
      <c r="AF12027" s="359"/>
      <c r="AG12027" s="359"/>
      <c r="AH12027" s="359"/>
    </row>
    <row r="12028" spans="28:34" x14ac:dyDescent="0.2">
      <c r="AB12028" s="359"/>
      <c r="AC12028" s="359"/>
      <c r="AD12028" s="359"/>
      <c r="AE12028" s="359"/>
      <c r="AF12028" s="359"/>
      <c r="AG12028" s="359"/>
      <c r="AH12028" s="359"/>
    </row>
    <row r="12029" spans="28:34" x14ac:dyDescent="0.2">
      <c r="AB12029" s="359"/>
      <c r="AC12029" s="359"/>
      <c r="AD12029" s="359"/>
      <c r="AE12029" s="359"/>
      <c r="AF12029" s="359"/>
      <c r="AG12029" s="359"/>
      <c r="AH12029" s="359"/>
    </row>
    <row r="12030" spans="28:34" x14ac:dyDescent="0.2">
      <c r="AB12030" s="359"/>
      <c r="AC12030" s="359"/>
      <c r="AD12030" s="359"/>
      <c r="AE12030" s="359"/>
      <c r="AF12030" s="359"/>
      <c r="AG12030" s="359"/>
      <c r="AH12030" s="359"/>
    </row>
    <row r="12031" spans="28:34" x14ac:dyDescent="0.2">
      <c r="AB12031" s="359"/>
      <c r="AC12031" s="359"/>
      <c r="AD12031" s="359"/>
      <c r="AE12031" s="359"/>
      <c r="AF12031" s="359"/>
      <c r="AG12031" s="359"/>
      <c r="AH12031" s="359"/>
    </row>
    <row r="12032" spans="28:34" x14ac:dyDescent="0.2">
      <c r="AB12032" s="359"/>
      <c r="AC12032" s="359"/>
      <c r="AD12032" s="359"/>
      <c r="AE12032" s="359"/>
      <c r="AF12032" s="359"/>
      <c r="AG12032" s="359"/>
      <c r="AH12032" s="359"/>
    </row>
    <row r="12033" spans="28:34" x14ac:dyDescent="0.2">
      <c r="AB12033" s="359"/>
      <c r="AC12033" s="359"/>
      <c r="AD12033" s="359"/>
      <c r="AE12033" s="359"/>
      <c r="AF12033" s="359"/>
      <c r="AG12033" s="359"/>
      <c r="AH12033" s="359"/>
    </row>
    <row r="12034" spans="28:34" x14ac:dyDescent="0.2">
      <c r="AB12034" s="359"/>
      <c r="AC12034" s="359"/>
      <c r="AD12034" s="359"/>
      <c r="AE12034" s="359"/>
      <c r="AF12034" s="359"/>
      <c r="AG12034" s="359"/>
      <c r="AH12034" s="359"/>
    </row>
    <row r="12035" spans="28:34" x14ac:dyDescent="0.2">
      <c r="AB12035" s="359"/>
      <c r="AC12035" s="359"/>
      <c r="AD12035" s="359"/>
      <c r="AE12035" s="359"/>
      <c r="AF12035" s="359"/>
      <c r="AG12035" s="359"/>
      <c r="AH12035" s="359"/>
    </row>
    <row r="12036" spans="28:34" x14ac:dyDescent="0.2">
      <c r="AB12036" s="359"/>
      <c r="AC12036" s="359"/>
      <c r="AD12036" s="359"/>
      <c r="AE12036" s="359"/>
      <c r="AF12036" s="359"/>
      <c r="AG12036" s="359"/>
      <c r="AH12036" s="359"/>
    </row>
    <row r="12037" spans="28:34" x14ac:dyDescent="0.2">
      <c r="AB12037" s="359"/>
      <c r="AC12037" s="359"/>
      <c r="AD12037" s="359"/>
      <c r="AE12037" s="359"/>
      <c r="AF12037" s="359"/>
      <c r="AG12037" s="359"/>
      <c r="AH12037" s="359"/>
    </row>
    <row r="12038" spans="28:34" x14ac:dyDescent="0.2">
      <c r="AB12038" s="359"/>
      <c r="AC12038" s="359"/>
      <c r="AD12038" s="359"/>
      <c r="AE12038" s="359"/>
      <c r="AF12038" s="359"/>
      <c r="AG12038" s="359"/>
      <c r="AH12038" s="359"/>
    </row>
    <row r="12039" spans="28:34" x14ac:dyDescent="0.2">
      <c r="AB12039" s="359"/>
      <c r="AC12039" s="359"/>
      <c r="AD12039" s="359"/>
      <c r="AE12039" s="359"/>
      <c r="AF12039" s="359"/>
      <c r="AG12039" s="359"/>
      <c r="AH12039" s="359"/>
    </row>
    <row r="12040" spans="28:34" x14ac:dyDescent="0.2">
      <c r="AB12040" s="359"/>
      <c r="AC12040" s="359"/>
      <c r="AD12040" s="359"/>
      <c r="AE12040" s="359"/>
      <c r="AF12040" s="359"/>
      <c r="AG12040" s="359"/>
      <c r="AH12040" s="359"/>
    </row>
    <row r="12041" spans="28:34" x14ac:dyDescent="0.2">
      <c r="AB12041" s="359"/>
      <c r="AC12041" s="359"/>
      <c r="AD12041" s="359"/>
      <c r="AE12041" s="359"/>
      <c r="AF12041" s="359"/>
      <c r="AG12041" s="359"/>
      <c r="AH12041" s="359"/>
    </row>
    <row r="12042" spans="28:34" x14ac:dyDescent="0.2">
      <c r="AB12042" s="359"/>
      <c r="AC12042" s="359"/>
      <c r="AD12042" s="359"/>
      <c r="AE12042" s="359"/>
      <c r="AF12042" s="359"/>
      <c r="AG12042" s="359"/>
      <c r="AH12042" s="359"/>
    </row>
    <row r="12043" spans="28:34" x14ac:dyDescent="0.2">
      <c r="AB12043" s="359"/>
      <c r="AC12043" s="359"/>
      <c r="AD12043" s="359"/>
      <c r="AE12043" s="359"/>
      <c r="AF12043" s="359"/>
      <c r="AG12043" s="359"/>
      <c r="AH12043" s="359"/>
    </row>
    <row r="12044" spans="28:34" x14ac:dyDescent="0.2">
      <c r="AB12044" s="359"/>
      <c r="AC12044" s="359"/>
      <c r="AD12044" s="359"/>
      <c r="AE12044" s="359"/>
      <c r="AF12044" s="359"/>
      <c r="AG12044" s="359"/>
      <c r="AH12044" s="359"/>
    </row>
    <row r="12045" spans="28:34" x14ac:dyDescent="0.2">
      <c r="AB12045" s="359"/>
      <c r="AC12045" s="359"/>
      <c r="AD12045" s="359"/>
      <c r="AE12045" s="359"/>
      <c r="AF12045" s="359"/>
      <c r="AG12045" s="359"/>
      <c r="AH12045" s="359"/>
    </row>
    <row r="12046" spans="28:34" x14ac:dyDescent="0.2">
      <c r="AB12046" s="359"/>
      <c r="AC12046" s="359"/>
      <c r="AD12046" s="359"/>
      <c r="AE12046" s="359"/>
      <c r="AF12046" s="359"/>
      <c r="AG12046" s="359"/>
      <c r="AH12046" s="359"/>
    </row>
    <row r="12047" spans="28:34" x14ac:dyDescent="0.2">
      <c r="AB12047" s="359"/>
      <c r="AC12047" s="359"/>
      <c r="AD12047" s="359"/>
      <c r="AE12047" s="359"/>
      <c r="AF12047" s="359"/>
      <c r="AG12047" s="359"/>
      <c r="AH12047" s="359"/>
    </row>
    <row r="12048" spans="28:34" x14ac:dyDescent="0.2">
      <c r="AB12048" s="359"/>
      <c r="AC12048" s="359"/>
      <c r="AD12048" s="359"/>
      <c r="AE12048" s="359"/>
      <c r="AF12048" s="359"/>
      <c r="AG12048" s="359"/>
      <c r="AH12048" s="359"/>
    </row>
    <row r="12049" spans="28:34" x14ac:dyDescent="0.2">
      <c r="AB12049" s="359"/>
      <c r="AC12049" s="359"/>
      <c r="AD12049" s="359"/>
      <c r="AE12049" s="359"/>
      <c r="AF12049" s="359"/>
      <c r="AG12049" s="359"/>
      <c r="AH12049" s="359"/>
    </row>
    <row r="12050" spans="28:34" x14ac:dyDescent="0.2">
      <c r="AB12050" s="359"/>
      <c r="AC12050" s="359"/>
      <c r="AD12050" s="359"/>
      <c r="AE12050" s="359"/>
      <c r="AF12050" s="359"/>
      <c r="AG12050" s="359"/>
      <c r="AH12050" s="359"/>
    </row>
    <row r="12051" spans="28:34" x14ac:dyDescent="0.2">
      <c r="AB12051" s="359"/>
      <c r="AC12051" s="359"/>
      <c r="AD12051" s="359"/>
      <c r="AE12051" s="359"/>
      <c r="AF12051" s="359"/>
      <c r="AG12051" s="359"/>
      <c r="AH12051" s="359"/>
    </row>
    <row r="12052" spans="28:34" x14ac:dyDescent="0.2">
      <c r="AB12052" s="359"/>
      <c r="AC12052" s="359"/>
      <c r="AD12052" s="359"/>
      <c r="AE12052" s="359"/>
      <c r="AF12052" s="359"/>
      <c r="AG12052" s="359"/>
      <c r="AH12052" s="359"/>
    </row>
    <row r="12053" spans="28:34" x14ac:dyDescent="0.2">
      <c r="AB12053" s="359"/>
      <c r="AC12053" s="359"/>
      <c r="AD12053" s="359"/>
      <c r="AE12053" s="359"/>
      <c r="AF12053" s="359"/>
      <c r="AG12053" s="359"/>
      <c r="AH12053" s="359"/>
    </row>
    <row r="12054" spans="28:34" x14ac:dyDescent="0.2">
      <c r="AB12054" s="359"/>
      <c r="AC12054" s="359"/>
      <c r="AD12054" s="359"/>
      <c r="AE12054" s="359"/>
      <c r="AF12054" s="359"/>
      <c r="AG12054" s="359"/>
      <c r="AH12054" s="359"/>
    </row>
    <row r="12055" spans="28:34" x14ac:dyDescent="0.2">
      <c r="AB12055" s="359"/>
      <c r="AC12055" s="359"/>
      <c r="AD12055" s="359"/>
      <c r="AE12055" s="359"/>
      <c r="AF12055" s="359"/>
      <c r="AG12055" s="359"/>
      <c r="AH12055" s="359"/>
    </row>
    <row r="12056" spans="28:34" x14ac:dyDescent="0.2">
      <c r="AB12056" s="359"/>
      <c r="AC12056" s="359"/>
      <c r="AD12056" s="359"/>
      <c r="AE12056" s="359"/>
      <c r="AF12056" s="359"/>
      <c r="AG12056" s="359"/>
      <c r="AH12056" s="359"/>
    </row>
    <row r="12057" spans="28:34" x14ac:dyDescent="0.2">
      <c r="AB12057" s="359"/>
      <c r="AC12057" s="359"/>
      <c r="AD12057" s="359"/>
      <c r="AE12057" s="359"/>
      <c r="AF12057" s="359"/>
      <c r="AG12057" s="359"/>
      <c r="AH12057" s="359"/>
    </row>
    <row r="12058" spans="28:34" x14ac:dyDescent="0.2">
      <c r="AB12058" s="359"/>
      <c r="AC12058" s="359"/>
      <c r="AD12058" s="359"/>
      <c r="AE12058" s="359"/>
      <c r="AF12058" s="359"/>
      <c r="AG12058" s="359"/>
      <c r="AH12058" s="359"/>
    </row>
    <row r="12059" spans="28:34" x14ac:dyDescent="0.2">
      <c r="AB12059" s="359"/>
      <c r="AC12059" s="359"/>
      <c r="AD12059" s="359"/>
      <c r="AE12059" s="359"/>
      <c r="AF12059" s="359"/>
      <c r="AG12059" s="359"/>
      <c r="AH12059" s="359"/>
    </row>
  </sheetData>
  <sheetProtection password="F0D8" sheet="1" objects="1" scenarios="1"/>
  <mergeCells count="185">
    <mergeCell ref="A117:D117"/>
    <mergeCell ref="C118:D118"/>
    <mergeCell ref="C119:D119"/>
    <mergeCell ref="E108:E110"/>
    <mergeCell ref="C109:D109"/>
    <mergeCell ref="C110:D110"/>
    <mergeCell ref="A111:D111"/>
    <mergeCell ref="E111:E119"/>
    <mergeCell ref="C112:D112"/>
    <mergeCell ref="C113:D113"/>
    <mergeCell ref="A114:D114"/>
    <mergeCell ref="C115:D115"/>
    <mergeCell ref="C116:D116"/>
    <mergeCell ref="A98:B98"/>
    <mergeCell ref="A99:B99"/>
    <mergeCell ref="A102:D102"/>
    <mergeCell ref="A106:A107"/>
    <mergeCell ref="B106:D107"/>
    <mergeCell ref="A108:D108"/>
    <mergeCell ref="A90:B90"/>
    <mergeCell ref="A91:B91"/>
    <mergeCell ref="A92:D92"/>
    <mergeCell ref="A95:B95"/>
    <mergeCell ref="A96:D96"/>
    <mergeCell ref="A97:B97"/>
    <mergeCell ref="A84:D84"/>
    <mergeCell ref="A85:B85"/>
    <mergeCell ref="A86:B86"/>
    <mergeCell ref="A87:B87"/>
    <mergeCell ref="A88:D88"/>
    <mergeCell ref="A89:B89"/>
    <mergeCell ref="A80:B80"/>
    <mergeCell ref="C80:D80"/>
    <mergeCell ref="E80:F80"/>
    <mergeCell ref="G80:H80"/>
    <mergeCell ref="A81:B82"/>
    <mergeCell ref="C81:D82"/>
    <mergeCell ref="E81:F82"/>
    <mergeCell ref="G81:H82"/>
    <mergeCell ref="A76:B77"/>
    <mergeCell ref="C76:D77"/>
    <mergeCell ref="E76:F77"/>
    <mergeCell ref="G76:H77"/>
    <mergeCell ref="A78:H78"/>
    <mergeCell ref="A79:B79"/>
    <mergeCell ref="C79:D79"/>
    <mergeCell ref="E79:F79"/>
    <mergeCell ref="G79:H79"/>
    <mergeCell ref="A73:H73"/>
    <mergeCell ref="A74:B75"/>
    <mergeCell ref="C74:D74"/>
    <mergeCell ref="E74:F74"/>
    <mergeCell ref="G74:H74"/>
    <mergeCell ref="C75:D75"/>
    <mergeCell ref="E75:F75"/>
    <mergeCell ref="G75:H75"/>
    <mergeCell ref="A69:B69"/>
    <mergeCell ref="C69:D69"/>
    <mergeCell ref="E69:F69"/>
    <mergeCell ref="G69:H69"/>
    <mergeCell ref="A70:B71"/>
    <mergeCell ref="C70:D71"/>
    <mergeCell ref="E70:F71"/>
    <mergeCell ref="G70:H71"/>
    <mergeCell ref="A65:B66"/>
    <mergeCell ref="C65:D66"/>
    <mergeCell ref="E65:F66"/>
    <mergeCell ref="G65:H66"/>
    <mergeCell ref="A67:H67"/>
    <mergeCell ref="A68:B68"/>
    <mergeCell ref="C68:D68"/>
    <mergeCell ref="E68:F68"/>
    <mergeCell ref="G68:H68"/>
    <mergeCell ref="A62:H62"/>
    <mergeCell ref="A63:B64"/>
    <mergeCell ref="C63:D63"/>
    <mergeCell ref="E63:F63"/>
    <mergeCell ref="G63:H63"/>
    <mergeCell ref="C64:D64"/>
    <mergeCell ref="E64:F64"/>
    <mergeCell ref="G64:H64"/>
    <mergeCell ref="A58:B58"/>
    <mergeCell ref="C58:D58"/>
    <mergeCell ref="E58:F58"/>
    <mergeCell ref="G58:H58"/>
    <mergeCell ref="A59:B60"/>
    <mergeCell ref="C59:D60"/>
    <mergeCell ref="E59:F60"/>
    <mergeCell ref="G59:H60"/>
    <mergeCell ref="A54:B55"/>
    <mergeCell ref="C54:D55"/>
    <mergeCell ref="E54:F55"/>
    <mergeCell ref="G54:H55"/>
    <mergeCell ref="A56:H56"/>
    <mergeCell ref="A57:B57"/>
    <mergeCell ref="C57:D57"/>
    <mergeCell ref="E57:F57"/>
    <mergeCell ref="G57:H57"/>
    <mergeCell ref="A51:H51"/>
    <mergeCell ref="A52:B53"/>
    <mergeCell ref="C52:D52"/>
    <mergeCell ref="E52:F52"/>
    <mergeCell ref="G52:H52"/>
    <mergeCell ref="C53:D53"/>
    <mergeCell ref="E53:F53"/>
    <mergeCell ref="G53:H53"/>
    <mergeCell ref="A47:B47"/>
    <mergeCell ref="C47:D47"/>
    <mergeCell ref="E47:F47"/>
    <mergeCell ref="G47:H47"/>
    <mergeCell ref="J47:K47"/>
    <mergeCell ref="A48:B49"/>
    <mergeCell ref="C48:D49"/>
    <mergeCell ref="E48:F49"/>
    <mergeCell ref="G48:H49"/>
    <mergeCell ref="J48:K48"/>
    <mergeCell ref="A45:H45"/>
    <mergeCell ref="J45:K45"/>
    <mergeCell ref="A46:B46"/>
    <mergeCell ref="C46:D46"/>
    <mergeCell ref="E46:F46"/>
    <mergeCell ref="G46:H46"/>
    <mergeCell ref="J46:K46"/>
    <mergeCell ref="A43:B44"/>
    <mergeCell ref="C43:D44"/>
    <mergeCell ref="E43:F44"/>
    <mergeCell ref="G43:H44"/>
    <mergeCell ref="J43:K43"/>
    <mergeCell ref="J44:K44"/>
    <mergeCell ref="A41:B42"/>
    <mergeCell ref="C41:D41"/>
    <mergeCell ref="E41:F41"/>
    <mergeCell ref="G41:H41"/>
    <mergeCell ref="J41:K41"/>
    <mergeCell ref="C42:D42"/>
    <mergeCell ref="E42:F42"/>
    <mergeCell ref="G42:H42"/>
    <mergeCell ref="J42:K42"/>
    <mergeCell ref="AC4:AF4"/>
    <mergeCell ref="E38:N38"/>
    <mergeCell ref="S38:AB38"/>
    <mergeCell ref="AG38:AP38"/>
    <mergeCell ref="AU38:BD38"/>
    <mergeCell ref="A40:H40"/>
    <mergeCell ref="J40:K40"/>
    <mergeCell ref="AZ35:AZ36"/>
    <mergeCell ref="A37:D37"/>
    <mergeCell ref="E37:N37"/>
    <mergeCell ref="O37:R37"/>
    <mergeCell ref="S37:AB37"/>
    <mergeCell ref="AC37:AF37"/>
    <mergeCell ref="AG37:AP37"/>
    <mergeCell ref="AQ37:AT37"/>
    <mergeCell ref="AU37:BD37"/>
    <mergeCell ref="G35:G36"/>
    <mergeCell ref="J35:J36"/>
    <mergeCell ref="U35:U36"/>
    <mergeCell ref="AI35:AI36"/>
    <mergeCell ref="AL35:AL36"/>
    <mergeCell ref="AW35:AW36"/>
    <mergeCell ref="AG4:AP4"/>
    <mergeCell ref="AQ4:AT4"/>
    <mergeCell ref="A1:C1"/>
    <mergeCell ref="A2:E2"/>
    <mergeCell ref="S2:U2"/>
    <mergeCell ref="AG2:AI2"/>
    <mergeCell ref="AU4:BD4"/>
    <mergeCell ref="G5:G6"/>
    <mergeCell ref="J5:J6"/>
    <mergeCell ref="U5:U6"/>
    <mergeCell ref="AL5:AL6"/>
    <mergeCell ref="AZ5:AZ6"/>
    <mergeCell ref="AG3:AP3"/>
    <mergeCell ref="AQ3:AT3"/>
    <mergeCell ref="AU3:BD3"/>
    <mergeCell ref="AU2:AW2"/>
    <mergeCell ref="A3:D3"/>
    <mergeCell ref="E3:N3"/>
    <mergeCell ref="O3:R3"/>
    <mergeCell ref="S3:AB3"/>
    <mergeCell ref="AC3:AF3"/>
    <mergeCell ref="A4:D4"/>
    <mergeCell ref="E4:N4"/>
    <mergeCell ref="O4:R4"/>
    <mergeCell ref="S4:AB4"/>
  </mergeCells>
  <pageMargins left="0.70866141732283472" right="0.51181102362204722" top="1.2204724409448819" bottom="0.74803149606299213" header="0.31496062992125984" footer="0.31496062992125984"/>
  <pageSetup paperSize="9" scale="71"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62"/>
  <sheetViews>
    <sheetView showGridLines="0" zoomScale="60" zoomScaleNormal="60" workbookViewId="0">
      <selection activeCell="N34" sqref="N34"/>
    </sheetView>
  </sheetViews>
  <sheetFormatPr defaultRowHeight="18" x14ac:dyDescent="0.25"/>
  <cols>
    <col min="1" max="9" width="28.7109375" style="280" customWidth="1"/>
    <col min="10" max="16384" width="9.140625" style="280"/>
  </cols>
  <sheetData>
    <row r="1" spans="1:10" ht="21.95" customHeight="1" x14ac:dyDescent="0.25">
      <c r="A1" s="280" t="s">
        <v>467</v>
      </c>
    </row>
    <row r="2" spans="1:10" ht="21.95" customHeight="1" x14ac:dyDescent="0.25">
      <c r="A2" s="569" t="s">
        <v>564</v>
      </c>
      <c r="B2" s="573">
        <v>0</v>
      </c>
      <c r="C2" s="571" t="s">
        <v>598</v>
      </c>
      <c r="D2" s="574">
        <v>0</v>
      </c>
      <c r="F2" s="569" t="s">
        <v>565</v>
      </c>
      <c r="G2" s="573">
        <v>0</v>
      </c>
      <c r="H2" s="571" t="s">
        <v>598</v>
      </c>
      <c r="I2" s="574">
        <v>0</v>
      </c>
    </row>
    <row r="3" spans="1:10" ht="21.95" customHeight="1" x14ac:dyDescent="0.25">
      <c r="C3" s="570" t="s">
        <v>563</v>
      </c>
      <c r="D3" s="572">
        <f>B2/1000*D2</f>
        <v>0</v>
      </c>
      <c r="E3" s="579"/>
      <c r="H3" s="570" t="s">
        <v>564</v>
      </c>
      <c r="I3" s="572" t="e">
        <f>G2*1000/I2</f>
        <v>#DIV/0!</v>
      </c>
    </row>
    <row r="4" spans="1:10" ht="21.95" customHeight="1" x14ac:dyDescent="0.25"/>
    <row r="5" spans="1:10" ht="21.95" customHeight="1" x14ac:dyDescent="0.25">
      <c r="A5" s="1494" t="s">
        <v>215</v>
      </c>
      <c r="B5" s="1495"/>
      <c r="C5" s="990">
        <v>8760</v>
      </c>
      <c r="D5" s="592" t="s">
        <v>598</v>
      </c>
      <c r="F5" s="569" t="s">
        <v>301</v>
      </c>
      <c r="G5" s="588">
        <v>0</v>
      </c>
      <c r="H5" s="985" t="s">
        <v>302</v>
      </c>
      <c r="I5" s="594">
        <f>G5*0.000001</f>
        <v>0</v>
      </c>
    </row>
    <row r="6" spans="1:10" ht="21.95" customHeight="1" x14ac:dyDescent="0.25">
      <c r="A6" s="1496" t="s">
        <v>215</v>
      </c>
      <c r="B6" s="1497"/>
      <c r="C6" s="595">
        <v>0</v>
      </c>
      <c r="D6" s="596">
        <f>C6*C7*C8</f>
        <v>0</v>
      </c>
      <c r="F6" s="597"/>
      <c r="G6" s="597"/>
      <c r="H6" s="986" t="s">
        <v>25</v>
      </c>
      <c r="I6" s="987">
        <f>G5*0.001</f>
        <v>0</v>
      </c>
    </row>
    <row r="7" spans="1:10" ht="21.95" customHeight="1" x14ac:dyDescent="0.25">
      <c r="A7" s="1498" t="s">
        <v>216</v>
      </c>
      <c r="B7" s="1499"/>
      <c r="C7" s="595">
        <v>0</v>
      </c>
      <c r="D7" s="598" t="s">
        <v>415</v>
      </c>
      <c r="F7" s="597"/>
      <c r="G7" s="597"/>
      <c r="H7" s="986" t="s">
        <v>298</v>
      </c>
      <c r="I7" s="987">
        <f>G5*0.0036</f>
        <v>0</v>
      </c>
    </row>
    <row r="8" spans="1:10" s="578" customFormat="1" ht="21.95" customHeight="1" x14ac:dyDescent="0.25">
      <c r="A8" s="1500" t="s">
        <v>218</v>
      </c>
      <c r="B8" s="1501"/>
      <c r="C8" s="595">
        <v>0</v>
      </c>
      <c r="D8" s="599">
        <f>D6/C5</f>
        <v>0</v>
      </c>
      <c r="F8" s="597"/>
      <c r="G8" s="597"/>
      <c r="H8" s="570" t="s">
        <v>235</v>
      </c>
      <c r="I8" s="988">
        <f>G5*3.4121414799</f>
        <v>0</v>
      </c>
      <c r="J8" s="580"/>
    </row>
    <row r="9" spans="1:10" s="586" customFormat="1" ht="21.95" customHeight="1" x14ac:dyDescent="0.25">
      <c r="A9" s="991"/>
      <c r="B9" s="991"/>
      <c r="C9" s="992"/>
      <c r="D9" s="993"/>
      <c r="F9" s="611"/>
      <c r="G9" s="611"/>
      <c r="H9" s="991"/>
      <c r="I9" s="994"/>
      <c r="J9" s="585"/>
    </row>
    <row r="10" spans="1:10" s="586" customFormat="1" ht="21.95" customHeight="1" x14ac:dyDescent="0.25">
      <c r="A10" s="569" t="s">
        <v>598</v>
      </c>
      <c r="B10" s="995">
        <v>1400</v>
      </c>
      <c r="C10" s="576" t="s">
        <v>742</v>
      </c>
      <c r="D10" s="996">
        <f>B10/8760</f>
        <v>0.15981735159817351</v>
      </c>
      <c r="E10" s="597"/>
      <c r="F10" s="569" t="s">
        <v>742</v>
      </c>
      <c r="G10" s="997">
        <v>0.1598</v>
      </c>
      <c r="H10" s="576" t="s">
        <v>598</v>
      </c>
      <c r="I10" s="998">
        <f>8760*G10</f>
        <v>1399.848</v>
      </c>
      <c r="J10" s="585"/>
    </row>
    <row r="11" spans="1:10" s="586" customFormat="1" ht="21.95" customHeight="1" x14ac:dyDescent="0.25">
      <c r="A11" s="581"/>
      <c r="B11" s="582"/>
      <c r="C11" s="581"/>
      <c r="D11" s="583"/>
      <c r="E11" s="584"/>
      <c r="F11" s="581"/>
      <c r="G11" s="582"/>
      <c r="H11" s="581"/>
      <c r="I11" s="583"/>
      <c r="J11" s="585"/>
    </row>
    <row r="12" spans="1:10" s="586" customFormat="1" ht="21.95" customHeight="1" x14ac:dyDescent="0.25">
      <c r="A12" s="587" t="s">
        <v>109</v>
      </c>
      <c r="B12" s="588">
        <v>0</v>
      </c>
      <c r="C12" s="587" t="s">
        <v>299</v>
      </c>
      <c r="D12" s="583"/>
      <c r="E12" s="584"/>
      <c r="F12" s="587" t="s">
        <v>25</v>
      </c>
      <c r="G12" s="588">
        <v>0</v>
      </c>
      <c r="H12" s="587" t="s">
        <v>300</v>
      </c>
      <c r="I12" s="584"/>
      <c r="J12" s="585"/>
    </row>
    <row r="13" spans="1:10" s="586" customFormat="1" ht="21.95" customHeight="1" x14ac:dyDescent="0.25">
      <c r="A13" s="589" t="s">
        <v>598</v>
      </c>
      <c r="B13" s="588">
        <v>0</v>
      </c>
      <c r="C13" s="589" t="s">
        <v>629</v>
      </c>
      <c r="D13" s="294" t="s">
        <v>630</v>
      </c>
      <c r="E13" s="308"/>
      <c r="F13" s="589" t="s">
        <v>598</v>
      </c>
      <c r="G13" s="588">
        <v>0</v>
      </c>
      <c r="H13" s="589" t="s">
        <v>629</v>
      </c>
      <c r="I13" s="294" t="s">
        <v>630</v>
      </c>
      <c r="J13" s="308"/>
    </row>
    <row r="14" spans="1:10" s="578" customFormat="1" ht="21.95" customHeight="1" x14ac:dyDescent="0.25">
      <c r="A14" s="570" t="s">
        <v>25</v>
      </c>
      <c r="B14" s="590">
        <f>B12*B13</f>
        <v>0</v>
      </c>
      <c r="C14" s="591" t="s">
        <v>300</v>
      </c>
      <c r="D14" s="989" t="s">
        <v>631</v>
      </c>
      <c r="E14" s="308"/>
      <c r="F14" s="570" t="s">
        <v>109</v>
      </c>
      <c r="G14" s="590" t="e">
        <f>G12/G13</f>
        <v>#DIV/0!</v>
      </c>
      <c r="H14" s="591" t="s">
        <v>299</v>
      </c>
      <c r="I14" s="989" t="s">
        <v>631</v>
      </c>
      <c r="J14" s="308"/>
    </row>
    <row r="15" spans="1:10" s="578" customFormat="1" ht="21.95" customHeight="1" x14ac:dyDescent="0.25">
      <c r="A15" s="579"/>
      <c r="B15" s="579"/>
      <c r="C15" s="579"/>
      <c r="D15" s="583"/>
      <c r="E15" s="579"/>
      <c r="F15" s="579"/>
      <c r="G15" s="579"/>
      <c r="H15" s="579"/>
      <c r="I15" s="579"/>
    </row>
    <row r="16" spans="1:10" s="578" customFormat="1" ht="21.95" customHeight="1" x14ac:dyDescent="0.25">
      <c r="A16" s="569" t="s">
        <v>297</v>
      </c>
      <c r="B16" s="575">
        <v>0</v>
      </c>
      <c r="C16" s="576" t="s">
        <v>298</v>
      </c>
      <c r="D16" s="577">
        <f>B16*3.6</f>
        <v>0</v>
      </c>
      <c r="E16" s="593"/>
      <c r="F16" s="569" t="s">
        <v>298</v>
      </c>
      <c r="G16" s="575">
        <v>0</v>
      </c>
      <c r="H16" s="576" t="s">
        <v>297</v>
      </c>
      <c r="I16" s="577">
        <f>G16/3.6</f>
        <v>0</v>
      </c>
    </row>
    <row r="17" spans="1:19" s="578" customFormat="1" ht="21.95" customHeight="1" x14ac:dyDescent="0.25">
      <c r="E17" s="328"/>
    </row>
    <row r="18" spans="1:19" s="586" customFormat="1" ht="21.95" customHeight="1" x14ac:dyDescent="0.3">
      <c r="A18" s="569" t="s">
        <v>25</v>
      </c>
      <c r="B18" s="588">
        <v>0</v>
      </c>
      <c r="C18" s="985" t="s">
        <v>303</v>
      </c>
      <c r="D18" s="594">
        <f>B18*0.000001</f>
        <v>0</v>
      </c>
      <c r="E18" s="597"/>
      <c r="F18" s="569" t="s">
        <v>235</v>
      </c>
      <c r="G18" s="588">
        <v>0</v>
      </c>
      <c r="H18" s="985" t="s">
        <v>303</v>
      </c>
      <c r="I18" s="594">
        <f>G18*2.9307108333E-10</f>
        <v>0</v>
      </c>
      <c r="J18" s="600"/>
      <c r="S18" s="280"/>
    </row>
    <row r="19" spans="1:19" s="586" customFormat="1" ht="21.95" customHeight="1" x14ac:dyDescent="0.3">
      <c r="A19" s="597"/>
      <c r="B19" s="597"/>
      <c r="C19" s="986" t="s">
        <v>302</v>
      </c>
      <c r="D19" s="601">
        <f>B18*0.001</f>
        <v>0</v>
      </c>
      <c r="E19" s="597"/>
      <c r="F19" s="597"/>
      <c r="G19" s="597"/>
      <c r="H19" s="986" t="s">
        <v>302</v>
      </c>
      <c r="I19" s="601">
        <f>G18*0.00000029307108333</f>
        <v>0</v>
      </c>
      <c r="J19" s="600"/>
    </row>
    <row r="20" spans="1:19" s="586" customFormat="1" ht="21.95" customHeight="1" x14ac:dyDescent="0.3">
      <c r="A20" s="597"/>
      <c r="B20" s="597"/>
      <c r="C20" s="986" t="s">
        <v>235</v>
      </c>
      <c r="D20" s="987">
        <f>B18*3412.1414799</f>
        <v>0</v>
      </c>
      <c r="E20" s="597"/>
      <c r="F20" s="597"/>
      <c r="G20" s="597"/>
      <c r="H20" s="986" t="s">
        <v>25</v>
      </c>
      <c r="I20" s="987">
        <f>G18*0.00029307108333</f>
        <v>0</v>
      </c>
      <c r="J20" s="600"/>
    </row>
    <row r="21" spans="1:19" s="586" customFormat="1" ht="21.95" customHeight="1" x14ac:dyDescent="0.3">
      <c r="A21" s="597"/>
      <c r="B21" s="597"/>
      <c r="C21" s="986" t="s">
        <v>304</v>
      </c>
      <c r="D21" s="602">
        <f>B18*0.0036</f>
        <v>0</v>
      </c>
      <c r="E21" s="597"/>
      <c r="F21" s="597"/>
      <c r="G21" s="597"/>
      <c r="H21" s="986" t="s">
        <v>304</v>
      </c>
      <c r="I21" s="602">
        <f>G18*0.0000010550559</f>
        <v>0</v>
      </c>
      <c r="J21" s="600"/>
    </row>
    <row r="22" spans="1:19" s="586" customFormat="1" ht="21.95" customHeight="1" x14ac:dyDescent="0.3">
      <c r="A22" s="597"/>
      <c r="B22" s="597"/>
      <c r="C22" s="986" t="s">
        <v>298</v>
      </c>
      <c r="D22" s="987">
        <f>B18*3.6</f>
        <v>0</v>
      </c>
      <c r="E22" s="597"/>
      <c r="F22" s="597"/>
      <c r="G22" s="597"/>
      <c r="H22" s="986" t="s">
        <v>298</v>
      </c>
      <c r="I22" s="987">
        <f>G18*0.00106</f>
        <v>0</v>
      </c>
      <c r="J22" s="600"/>
    </row>
    <row r="23" spans="1:19" s="586" customFormat="1" ht="21.95" customHeight="1" x14ac:dyDescent="0.3">
      <c r="A23" s="581"/>
      <c r="B23" s="303"/>
      <c r="C23" s="570" t="s">
        <v>305</v>
      </c>
      <c r="D23" s="988">
        <f>B18*1000</f>
        <v>0</v>
      </c>
      <c r="E23" s="584"/>
      <c r="F23" s="584"/>
      <c r="G23" s="584"/>
      <c r="H23" s="570" t="s">
        <v>305</v>
      </c>
      <c r="I23" s="988">
        <f>G18*0.2929</f>
        <v>0</v>
      </c>
      <c r="J23" s="600"/>
    </row>
    <row r="24" spans="1:19" s="586" customFormat="1" ht="21.95" customHeight="1" x14ac:dyDescent="0.3">
      <c r="A24" s="584"/>
      <c r="B24" s="584"/>
      <c r="C24" s="584"/>
      <c r="D24" s="584"/>
      <c r="E24" s="584"/>
      <c r="F24" s="584"/>
      <c r="G24" s="584"/>
      <c r="H24" s="584"/>
      <c r="I24" s="584"/>
      <c r="J24" s="600"/>
    </row>
    <row r="25" spans="1:19" s="586" customFormat="1" ht="21.95" customHeight="1" x14ac:dyDescent="0.3">
      <c r="A25" s="569" t="s">
        <v>298</v>
      </c>
      <c r="B25" s="603">
        <v>0</v>
      </c>
      <c r="C25" s="985" t="s">
        <v>302</v>
      </c>
      <c r="D25" s="594">
        <f>B25*0.00027777777778</f>
        <v>0</v>
      </c>
      <c r="E25" s="584"/>
      <c r="F25" s="569" t="s">
        <v>304</v>
      </c>
      <c r="G25" s="603">
        <v>0</v>
      </c>
      <c r="H25" s="985" t="s">
        <v>302</v>
      </c>
      <c r="I25" s="594">
        <f>G25*0.27777777778</f>
        <v>0</v>
      </c>
      <c r="J25" s="600"/>
    </row>
    <row r="26" spans="1:19" s="586" customFormat="1" ht="21.95" customHeight="1" x14ac:dyDescent="0.3">
      <c r="A26" s="597"/>
      <c r="B26" s="597"/>
      <c r="C26" s="986" t="s">
        <v>25</v>
      </c>
      <c r="D26" s="987">
        <f>B25*0.27777777778</f>
        <v>0</v>
      </c>
      <c r="E26" s="584"/>
      <c r="F26" s="597"/>
      <c r="G26" s="597"/>
      <c r="H26" s="986" t="s">
        <v>25</v>
      </c>
      <c r="I26" s="987">
        <f>G25*277.77777778</f>
        <v>0</v>
      </c>
      <c r="J26" s="600"/>
    </row>
    <row r="27" spans="1:19" s="586" customFormat="1" ht="21.95" customHeight="1" x14ac:dyDescent="0.3">
      <c r="A27" s="597"/>
      <c r="B27" s="597"/>
      <c r="C27" s="986" t="s">
        <v>304</v>
      </c>
      <c r="D27" s="602">
        <f>B25* 0.001</f>
        <v>0</v>
      </c>
      <c r="E27" s="584"/>
      <c r="F27" s="597"/>
      <c r="G27" s="597"/>
      <c r="H27" s="986" t="s">
        <v>298</v>
      </c>
      <c r="I27" s="987">
        <f>G25*1000</f>
        <v>0</v>
      </c>
      <c r="J27" s="600"/>
    </row>
    <row r="28" spans="1:19" s="586" customFormat="1" ht="21.95" customHeight="1" x14ac:dyDescent="0.3">
      <c r="A28" s="597"/>
      <c r="B28" s="597"/>
      <c r="C28" s="986" t="s">
        <v>235</v>
      </c>
      <c r="D28" s="987">
        <f>B25*947.81707775</f>
        <v>0</v>
      </c>
      <c r="E28" s="584"/>
      <c r="F28" s="597"/>
      <c r="G28" s="597"/>
      <c r="H28" s="986" t="s">
        <v>235</v>
      </c>
      <c r="I28" s="987">
        <f>G25*947817.07775</f>
        <v>0</v>
      </c>
      <c r="J28" s="600"/>
    </row>
    <row r="29" spans="1:19" s="586" customFormat="1" ht="21.95" customHeight="1" x14ac:dyDescent="0.3">
      <c r="A29" s="597"/>
      <c r="B29" s="597"/>
      <c r="C29" s="570" t="s">
        <v>305</v>
      </c>
      <c r="D29" s="988">
        <f>B25/3.6*1000</f>
        <v>0</v>
      </c>
      <c r="E29" s="584"/>
      <c r="F29" s="597"/>
      <c r="G29" s="597"/>
      <c r="H29" s="570" t="s">
        <v>305</v>
      </c>
      <c r="I29" s="988">
        <f>G25*277.77777778*1000</f>
        <v>0</v>
      </c>
      <c r="J29" s="600"/>
    </row>
    <row r="30" spans="1:19" s="586" customFormat="1" ht="21.95" customHeight="1" x14ac:dyDescent="0.3">
      <c r="A30" s="581"/>
      <c r="B30" s="303"/>
      <c r="C30" s="581"/>
      <c r="D30" s="584"/>
      <c r="E30" s="584"/>
      <c r="F30" s="584"/>
      <c r="G30" s="584"/>
      <c r="H30" s="581"/>
      <c r="I30" s="583"/>
      <c r="J30" s="600"/>
    </row>
    <row r="31" spans="1:19" s="586" customFormat="1" ht="21.95" customHeight="1" x14ac:dyDescent="0.3">
      <c r="A31" s="569" t="s">
        <v>302</v>
      </c>
      <c r="B31" s="575">
        <v>0</v>
      </c>
      <c r="C31" s="985" t="s">
        <v>25</v>
      </c>
      <c r="D31" s="604">
        <f>B31*1000</f>
        <v>0</v>
      </c>
      <c r="E31" s="584"/>
      <c r="F31" s="569" t="s">
        <v>303</v>
      </c>
      <c r="G31" s="605">
        <v>0</v>
      </c>
      <c r="H31" s="985" t="s">
        <v>25</v>
      </c>
      <c r="I31" s="604">
        <f>G31*1000000</f>
        <v>0</v>
      </c>
      <c r="J31" s="600"/>
    </row>
    <row r="32" spans="1:19" s="586" customFormat="1" ht="21.95" customHeight="1" x14ac:dyDescent="0.3">
      <c r="A32" s="597"/>
      <c r="B32" s="597"/>
      <c r="C32" s="986" t="s">
        <v>303</v>
      </c>
      <c r="D32" s="606">
        <f>B31*0.001</f>
        <v>0</v>
      </c>
      <c r="E32" s="584"/>
      <c r="F32" s="597"/>
      <c r="G32" s="597"/>
      <c r="H32" s="986" t="s">
        <v>302</v>
      </c>
      <c r="I32" s="601">
        <f>G31*1000</f>
        <v>0</v>
      </c>
      <c r="J32" s="600"/>
    </row>
    <row r="33" spans="1:12" s="586" customFormat="1" ht="21.95" customHeight="1" x14ac:dyDescent="0.3">
      <c r="A33" s="597"/>
      <c r="B33" s="597"/>
      <c r="C33" s="986" t="s">
        <v>235</v>
      </c>
      <c r="D33" s="987">
        <f>B31*3412141.4799</f>
        <v>0</v>
      </c>
      <c r="E33" s="584"/>
      <c r="F33" s="597"/>
      <c r="G33" s="597"/>
      <c r="H33" s="986" t="s">
        <v>235</v>
      </c>
      <c r="I33" s="987">
        <f>G31*3412141479.9</f>
        <v>0</v>
      </c>
      <c r="J33" s="600"/>
    </row>
    <row r="34" spans="1:12" ht="21.95" customHeight="1" x14ac:dyDescent="0.35">
      <c r="A34" s="597"/>
      <c r="B34" s="597"/>
      <c r="C34" s="570" t="s">
        <v>304</v>
      </c>
      <c r="D34" s="607">
        <f>B31*3.6</f>
        <v>0</v>
      </c>
      <c r="E34" s="584"/>
      <c r="F34" s="597"/>
      <c r="G34" s="597"/>
      <c r="H34" s="570" t="s">
        <v>304</v>
      </c>
      <c r="I34" s="607">
        <f>G31*3600</f>
        <v>0</v>
      </c>
      <c r="J34" s="608"/>
    </row>
    <row r="35" spans="1:12" ht="21.95" customHeight="1" x14ac:dyDescent="0.25">
      <c r="A35" s="597"/>
      <c r="B35" s="597"/>
      <c r="C35" s="597"/>
      <c r="D35" s="597"/>
      <c r="E35" s="597"/>
      <c r="F35" s="597"/>
      <c r="G35" s="597"/>
      <c r="H35" s="597"/>
      <c r="I35" s="597"/>
      <c r="J35" s="609"/>
    </row>
    <row r="36" spans="1:12" ht="21.95" customHeight="1" x14ac:dyDescent="0.25">
      <c r="A36" s="569" t="s">
        <v>306</v>
      </c>
      <c r="B36" s="610">
        <v>0</v>
      </c>
      <c r="C36" s="576" t="s">
        <v>307</v>
      </c>
      <c r="D36" s="577">
        <f>B36*0.3048</f>
        <v>0</v>
      </c>
      <c r="E36" s="597"/>
      <c r="F36" s="569" t="s">
        <v>307</v>
      </c>
      <c r="G36" s="610">
        <v>0</v>
      </c>
      <c r="H36" s="576" t="s">
        <v>306</v>
      </c>
      <c r="I36" s="577">
        <f>G36*3.2808399</f>
        <v>0</v>
      </c>
    </row>
    <row r="37" spans="1:12" ht="21.95" customHeight="1" x14ac:dyDescent="0.25">
      <c r="A37" s="597"/>
      <c r="B37" s="597"/>
      <c r="C37" s="597"/>
      <c r="D37" s="597"/>
      <c r="E37" s="597"/>
      <c r="F37" s="597"/>
      <c r="G37" s="597"/>
      <c r="H37" s="597"/>
      <c r="I37" s="597"/>
    </row>
    <row r="38" spans="1:12" ht="21.95" customHeight="1" x14ac:dyDescent="0.25">
      <c r="A38" s="569" t="s">
        <v>296</v>
      </c>
      <c r="B38" s="610">
        <v>0</v>
      </c>
      <c r="C38" s="576" t="s">
        <v>192</v>
      </c>
      <c r="D38" s="577">
        <f>B38*0.09290304</f>
        <v>0</v>
      </c>
      <c r="E38" s="597"/>
      <c r="F38" s="569" t="s">
        <v>192</v>
      </c>
      <c r="G38" s="610">
        <v>0</v>
      </c>
      <c r="H38" s="576" t="s">
        <v>296</v>
      </c>
      <c r="I38" s="577">
        <f>G38*10.7639104</f>
        <v>0</v>
      </c>
    </row>
    <row r="39" spans="1:12" ht="21.95" customHeight="1" x14ac:dyDescent="0.25">
      <c r="A39" s="597"/>
      <c r="B39" s="597"/>
      <c r="C39" s="597"/>
      <c r="D39" s="597"/>
      <c r="E39" s="597"/>
      <c r="F39" s="597"/>
      <c r="G39" s="597"/>
      <c r="H39" s="597"/>
      <c r="I39" s="597"/>
    </row>
    <row r="40" spans="1:12" ht="21.95" customHeight="1" x14ac:dyDescent="0.25">
      <c r="A40" s="569" t="s">
        <v>308</v>
      </c>
      <c r="B40" s="610">
        <v>0</v>
      </c>
      <c r="C40" s="576" t="s">
        <v>33</v>
      </c>
      <c r="D40" s="577">
        <f>B40/27.72</f>
        <v>0</v>
      </c>
      <c r="E40" s="611"/>
      <c r="F40" s="569" t="s">
        <v>33</v>
      </c>
      <c r="G40" s="610">
        <v>0</v>
      </c>
      <c r="H40" s="576" t="s">
        <v>308</v>
      </c>
      <c r="I40" s="577">
        <f>G40*27.72</f>
        <v>0</v>
      </c>
    </row>
    <row r="41" spans="1:12" ht="21.95" customHeight="1" x14ac:dyDescent="0.25">
      <c r="A41" s="581"/>
      <c r="B41" s="612"/>
      <c r="C41" s="581"/>
      <c r="D41" s="303"/>
      <c r="E41" s="611"/>
      <c r="F41" s="581"/>
      <c r="G41" s="303"/>
      <c r="H41" s="581"/>
      <c r="I41" s="613"/>
    </row>
    <row r="42" spans="1:12" ht="21.95" customHeight="1" x14ac:dyDescent="0.25">
      <c r="A42" s="569" t="s">
        <v>309</v>
      </c>
      <c r="B42" s="610">
        <v>0</v>
      </c>
      <c r="C42" s="576" t="s">
        <v>310</v>
      </c>
      <c r="D42" s="577">
        <f>B42/2.47</f>
        <v>0</v>
      </c>
      <c r="E42" s="597"/>
      <c r="F42" s="569" t="s">
        <v>310</v>
      </c>
      <c r="G42" s="610">
        <v>0</v>
      </c>
      <c r="H42" s="576" t="s">
        <v>309</v>
      </c>
      <c r="I42" s="577">
        <f>G42*2.471</f>
        <v>0</v>
      </c>
      <c r="J42" s="1488"/>
      <c r="K42" s="1489"/>
      <c r="L42" s="1489"/>
    </row>
    <row r="43" spans="1:12" ht="21.95" customHeight="1" x14ac:dyDescent="0.25">
      <c r="A43" s="597"/>
      <c r="B43" s="597"/>
      <c r="C43" s="597"/>
      <c r="D43" s="597"/>
      <c r="E43" s="597"/>
      <c r="F43" s="597"/>
      <c r="G43" s="597"/>
      <c r="H43" s="597"/>
      <c r="I43" s="597"/>
    </row>
    <row r="44" spans="1:12" ht="21.95" customHeight="1" x14ac:dyDescent="0.25">
      <c r="A44" s="371" t="s">
        <v>311</v>
      </c>
      <c r="B44" s="614">
        <v>0</v>
      </c>
      <c r="C44" s="372" t="s">
        <v>312</v>
      </c>
      <c r="D44" s="615">
        <f>SUM(B44-32)/9*5</f>
        <v>-17.777777777777779</v>
      </c>
      <c r="E44" s="597"/>
      <c r="F44" s="597"/>
      <c r="G44" s="597"/>
      <c r="H44" s="571" t="s">
        <v>349</v>
      </c>
      <c r="I44" s="574">
        <v>0</v>
      </c>
    </row>
    <row r="45" spans="1:12" ht="21.95" customHeight="1" x14ac:dyDescent="0.25">
      <c r="E45" s="597"/>
      <c r="F45" s="597"/>
      <c r="G45" s="597"/>
      <c r="H45" s="570" t="s">
        <v>25</v>
      </c>
      <c r="I45" s="616">
        <f>I44*10.85</f>
        <v>0</v>
      </c>
    </row>
    <row r="46" spans="1:12" ht="21.95" customHeight="1" x14ac:dyDescent="0.25">
      <c r="A46" s="371" t="s">
        <v>312</v>
      </c>
      <c r="B46" s="617">
        <v>0</v>
      </c>
      <c r="C46" s="372" t="s">
        <v>311</v>
      </c>
      <c r="D46" s="618">
        <f>B46*9/5+32</f>
        <v>32</v>
      </c>
      <c r="E46" s="597"/>
      <c r="F46" s="597"/>
      <c r="G46" s="597"/>
      <c r="H46" s="597"/>
      <c r="I46" s="597"/>
    </row>
    <row r="47" spans="1:12" ht="21.95" customHeight="1" x14ac:dyDescent="0.25">
      <c r="A47" s="1490" t="s">
        <v>313</v>
      </c>
      <c r="B47" s="1490"/>
      <c r="C47" s="1490"/>
      <c r="D47" s="1490"/>
      <c r="G47" s="597"/>
      <c r="H47" s="571" t="s">
        <v>25</v>
      </c>
      <c r="I47" s="574">
        <v>0</v>
      </c>
    </row>
    <row r="48" spans="1:12" ht="21.95" customHeight="1" x14ac:dyDescent="0.25">
      <c r="A48" s="569" t="s">
        <v>314</v>
      </c>
      <c r="B48" s="619">
        <v>0</v>
      </c>
      <c r="C48" s="569" t="s">
        <v>315</v>
      </c>
      <c r="D48" s="619">
        <v>0</v>
      </c>
      <c r="E48" s="1491" t="e">
        <f>D48/B48</f>
        <v>#DIV/0!</v>
      </c>
      <c r="F48" s="1491"/>
      <c r="G48" s="597"/>
      <c r="H48" s="570" t="s">
        <v>349</v>
      </c>
      <c r="I48" s="616">
        <f>I47/10.85</f>
        <v>0</v>
      </c>
    </row>
    <row r="49" spans="1:9" ht="21.95" customHeight="1" x14ac:dyDescent="0.25">
      <c r="A49" s="597"/>
      <c r="B49" s="597"/>
      <c r="C49" s="597"/>
      <c r="D49" s="597"/>
      <c r="E49" s="597"/>
      <c r="F49" s="597"/>
      <c r="G49" s="597"/>
      <c r="H49" s="597"/>
      <c r="I49" s="597"/>
    </row>
    <row r="50" spans="1:9" ht="21.95" customHeight="1" x14ac:dyDescent="0.25">
      <c r="A50" s="569" t="s">
        <v>316</v>
      </c>
      <c r="B50" s="619">
        <v>0</v>
      </c>
      <c r="C50" s="569" t="s">
        <v>317</v>
      </c>
      <c r="D50" s="610">
        <v>0</v>
      </c>
      <c r="E50" s="1492" t="e">
        <f>B50/D50</f>
        <v>#DIV/0!</v>
      </c>
      <c r="F50" s="1493"/>
      <c r="G50" s="597"/>
      <c r="H50" s="571" t="s">
        <v>349</v>
      </c>
      <c r="I50" s="574">
        <v>0</v>
      </c>
    </row>
    <row r="51" spans="1:9" ht="21.95" customHeight="1" x14ac:dyDescent="0.25">
      <c r="G51" s="597"/>
      <c r="H51" s="570" t="s">
        <v>235</v>
      </c>
      <c r="I51" s="616">
        <f>ROUNDDOWN(I50*10.85*3412.1392,0)</f>
        <v>0</v>
      </c>
    </row>
    <row r="52" spans="1:9" ht="21.95" customHeight="1" x14ac:dyDescent="0.25">
      <c r="A52" s="569" t="s">
        <v>318</v>
      </c>
      <c r="B52" s="620">
        <v>0</v>
      </c>
      <c r="C52" s="576" t="s">
        <v>143</v>
      </c>
      <c r="D52" s="621">
        <f>B52</f>
        <v>0</v>
      </c>
      <c r="G52" s="597"/>
      <c r="H52" s="597"/>
      <c r="I52" s="597"/>
    </row>
    <row r="53" spans="1:9" ht="21.95" customHeight="1" x14ac:dyDescent="0.25">
      <c r="G53" s="597"/>
      <c r="H53" s="571" t="s">
        <v>235</v>
      </c>
      <c r="I53" s="574">
        <v>0</v>
      </c>
    </row>
    <row r="54" spans="1:9" ht="21.95" customHeight="1" x14ac:dyDescent="0.25">
      <c r="A54" s="569" t="s">
        <v>143</v>
      </c>
      <c r="B54" s="622">
        <v>0</v>
      </c>
      <c r="C54" s="576" t="s">
        <v>318</v>
      </c>
      <c r="D54" s="623">
        <f>B54</f>
        <v>0</v>
      </c>
      <c r="G54" s="597"/>
      <c r="H54" s="570" t="s">
        <v>349</v>
      </c>
      <c r="I54" s="616">
        <f>ROUNDUP(I53/10.85/3412.1392,1)</f>
        <v>0</v>
      </c>
    </row>
    <row r="55" spans="1:9" ht="21.95" customHeight="1" x14ac:dyDescent="0.25">
      <c r="G55" s="597"/>
      <c r="H55" s="597"/>
      <c r="I55" s="597"/>
    </row>
    <row r="56" spans="1:9" ht="21.95" customHeight="1" x14ac:dyDescent="0.25">
      <c r="A56" s="576" t="s">
        <v>480</v>
      </c>
      <c r="B56" s="619">
        <v>0</v>
      </c>
      <c r="C56" s="569" t="s">
        <v>143</v>
      </c>
      <c r="D56" s="624">
        <v>0</v>
      </c>
      <c r="E56" s="576" t="s">
        <v>469</v>
      </c>
      <c r="F56" s="625">
        <f>B56-H56</f>
        <v>0</v>
      </c>
      <c r="G56" s="626" t="s">
        <v>479</v>
      </c>
      <c r="H56" s="627">
        <f>B56*D56</f>
        <v>0</v>
      </c>
      <c r="I56" s="597"/>
    </row>
    <row r="57" spans="1:9" ht="21.95" customHeight="1" x14ac:dyDescent="0.25">
      <c r="A57" s="597"/>
      <c r="B57" s="597"/>
      <c r="C57" s="597"/>
      <c r="D57" s="597"/>
      <c r="E57" s="597"/>
      <c r="F57" s="597"/>
      <c r="G57" s="597"/>
      <c r="H57" s="597"/>
      <c r="I57" s="597"/>
    </row>
    <row r="58" spans="1:9" ht="21.95" customHeight="1" x14ac:dyDescent="0.25">
      <c r="A58" s="569" t="s">
        <v>479</v>
      </c>
      <c r="B58" s="619">
        <v>0</v>
      </c>
      <c r="C58" s="569" t="s">
        <v>143</v>
      </c>
      <c r="D58" s="624">
        <v>0</v>
      </c>
      <c r="E58" s="576" t="s">
        <v>480</v>
      </c>
      <c r="F58" s="625" t="e">
        <f>B58/D58</f>
        <v>#DIV/0!</v>
      </c>
      <c r="G58" s="626" t="s">
        <v>469</v>
      </c>
      <c r="H58" s="627" t="e">
        <f>F58-B58</f>
        <v>#DIV/0!</v>
      </c>
      <c r="I58" s="597"/>
    </row>
    <row r="59" spans="1:9" ht="21.95" customHeight="1" x14ac:dyDescent="0.25"/>
    <row r="60" spans="1:9" ht="21.95" customHeight="1" x14ac:dyDescent="0.25">
      <c r="C60" s="576" t="s">
        <v>481</v>
      </c>
      <c r="D60" s="628">
        <f>F61/B61</f>
        <v>0.31963470319634701</v>
      </c>
    </row>
    <row r="61" spans="1:9" ht="21.95" customHeight="1" x14ac:dyDescent="0.25">
      <c r="A61" s="629" t="s">
        <v>480</v>
      </c>
      <c r="B61" s="619">
        <v>8760</v>
      </c>
      <c r="E61" s="618" t="s">
        <v>468</v>
      </c>
      <c r="F61" s="619">
        <v>2800</v>
      </c>
      <c r="G61" s="626" t="s">
        <v>469</v>
      </c>
      <c r="H61" s="627">
        <f>B61-F61</f>
        <v>5960</v>
      </c>
    </row>
    <row r="62" spans="1:9" ht="21.95" customHeight="1" x14ac:dyDescent="0.25">
      <c r="C62" s="576" t="s">
        <v>482</v>
      </c>
      <c r="D62" s="630">
        <f>100%-D60</f>
        <v>0.68036529680365299</v>
      </c>
    </row>
  </sheetData>
  <sheetProtection password="F0D8" sheet="1" objects="1" scenarios="1"/>
  <mergeCells count="8">
    <mergeCell ref="J42:L42"/>
    <mergeCell ref="A47:D47"/>
    <mergeCell ref="E48:F48"/>
    <mergeCell ref="E50:F50"/>
    <mergeCell ref="A5:B5"/>
    <mergeCell ref="A6:B6"/>
    <mergeCell ref="A7:B7"/>
    <mergeCell ref="A8:B8"/>
  </mergeCells>
  <pageMargins left="0.70866141732283472" right="0.70866141732283472" top="0.74803149606299213" bottom="0.74803149606299213" header="0.31496062992125984" footer="0.31496062992125984"/>
  <pageSetup paperSize="9" scale="3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outlinePr showOutlineSymbols="0"/>
  </sheetPr>
  <dimension ref="A1:R360"/>
  <sheetViews>
    <sheetView showGridLines="0" showOutlineSymbols="0" zoomScale="60" zoomScaleNormal="60" zoomScalePageLayoutView="60" workbookViewId="0">
      <selection activeCell="K330" sqref="K330"/>
    </sheetView>
  </sheetViews>
  <sheetFormatPr defaultRowHeight="15" x14ac:dyDescent="0.25"/>
  <cols>
    <col min="1" max="1" width="16.7109375" style="783" customWidth="1"/>
    <col min="2" max="3" width="18.7109375" style="783" customWidth="1"/>
    <col min="4" max="5" width="13.7109375" style="783" customWidth="1"/>
    <col min="6" max="6" width="15.7109375" style="783" customWidth="1"/>
    <col min="7" max="8" width="13.7109375" style="783" customWidth="1"/>
    <col min="9" max="9" width="12.7109375" style="783" customWidth="1"/>
    <col min="10" max="10" width="9.140625" style="783"/>
    <col min="11" max="17" width="16.7109375" style="783" customWidth="1"/>
    <col min="18" max="19" width="14.7109375" style="783" customWidth="1"/>
    <col min="20" max="16384" width="9.140625" style="783"/>
  </cols>
  <sheetData>
    <row r="1" spans="1:18" ht="18" customHeight="1" thickBot="1" x14ac:dyDescent="0.3">
      <c r="A1" s="1540" t="s">
        <v>444</v>
      </c>
      <c r="B1" s="1540"/>
      <c r="C1" s="1540"/>
      <c r="D1" s="786"/>
      <c r="E1" s="786"/>
      <c r="F1" s="784"/>
      <c r="G1" s="784"/>
      <c r="H1" s="784"/>
      <c r="I1" s="784"/>
    </row>
    <row r="2" spans="1:18" ht="18" customHeight="1" x14ac:dyDescent="0.25">
      <c r="B2" s="1541" t="s">
        <v>0</v>
      </c>
      <c r="C2" s="1542"/>
      <c r="D2" s="1545"/>
      <c r="E2" s="1546"/>
      <c r="F2" s="1546"/>
      <c r="G2" s="1546"/>
      <c r="H2" s="1546"/>
      <c r="I2" s="1547"/>
      <c r="K2" s="1020" t="s">
        <v>199</v>
      </c>
      <c r="L2" s="1021" t="s">
        <v>119</v>
      </c>
      <c r="M2" s="1022" t="s">
        <v>21</v>
      </c>
      <c r="N2" s="1023" t="s">
        <v>200</v>
      </c>
      <c r="O2" s="1024" t="s">
        <v>201</v>
      </c>
      <c r="P2" s="1089"/>
      <c r="Q2" s="1026"/>
      <c r="R2" s="785"/>
    </row>
    <row r="3" spans="1:18" ht="18" customHeight="1" x14ac:dyDescent="0.25">
      <c r="B3" s="1543"/>
      <c r="C3" s="1544"/>
      <c r="D3" s="1548"/>
      <c r="E3" s="1549"/>
      <c r="F3" s="1549"/>
      <c r="G3" s="1549"/>
      <c r="H3" s="1549"/>
      <c r="I3" s="1550"/>
      <c r="K3" s="1555" t="s">
        <v>110</v>
      </c>
      <c r="L3" s="1027">
        <v>0</v>
      </c>
      <c r="M3" s="1028">
        <f>L3*10.85</f>
        <v>0</v>
      </c>
      <c r="N3" s="1502">
        <v>0</v>
      </c>
      <c r="O3" s="1029">
        <f>M3*N3</f>
        <v>0</v>
      </c>
      <c r="P3" s="1089"/>
      <c r="Q3" s="1030"/>
      <c r="R3" s="785"/>
    </row>
    <row r="4" spans="1:18" ht="18" customHeight="1" x14ac:dyDescent="0.25">
      <c r="B4" s="1504" t="s">
        <v>338</v>
      </c>
      <c r="C4" s="1505"/>
      <c r="D4" s="1510">
        <v>30000</v>
      </c>
      <c r="E4" s="1511"/>
      <c r="F4" s="1516" t="s">
        <v>754</v>
      </c>
      <c r="G4" s="1517"/>
      <c r="H4" s="1520">
        <v>0.8</v>
      </c>
      <c r="I4" s="1521"/>
      <c r="K4" s="1556"/>
      <c r="L4" s="1031">
        <f>M4/10.85</f>
        <v>0</v>
      </c>
      <c r="M4" s="1032">
        <v>0</v>
      </c>
      <c r="N4" s="1503"/>
      <c r="O4" s="1033">
        <f>M4*N3</f>
        <v>0</v>
      </c>
      <c r="P4" s="1030"/>
      <c r="Q4" s="1030"/>
      <c r="R4" s="785"/>
    </row>
    <row r="5" spans="1:18" ht="18" customHeight="1" x14ac:dyDescent="0.25">
      <c r="B5" s="1506"/>
      <c r="C5" s="1507"/>
      <c r="D5" s="1512"/>
      <c r="E5" s="1513"/>
      <c r="F5" s="1518"/>
      <c r="G5" s="1519"/>
      <c r="H5" s="1522"/>
      <c r="I5" s="1523"/>
      <c r="K5" s="1090"/>
      <c r="L5" s="1090"/>
      <c r="M5" s="1090"/>
      <c r="N5" s="1090"/>
      <c r="O5" s="1090"/>
      <c r="P5" s="1090"/>
      <c r="Q5" s="1090"/>
    </row>
    <row r="6" spans="1:18" ht="18" customHeight="1" x14ac:dyDescent="0.25">
      <c r="B6" s="1506"/>
      <c r="C6" s="1507"/>
      <c r="D6" s="1512"/>
      <c r="E6" s="1513"/>
      <c r="F6" s="1524" t="s">
        <v>483</v>
      </c>
      <c r="G6" s="1525"/>
      <c r="H6" s="1526">
        <f>D4*10.85</f>
        <v>325500</v>
      </c>
      <c r="I6" s="1527"/>
      <c r="K6" s="1035" t="s">
        <v>541</v>
      </c>
      <c r="L6" s="1036">
        <v>0</v>
      </c>
      <c r="M6" s="1037"/>
      <c r="N6" s="1035" t="s">
        <v>544</v>
      </c>
      <c r="O6" s="1038">
        <v>0</v>
      </c>
      <c r="P6" s="1039"/>
    </row>
    <row r="7" spans="1:18" ht="18" customHeight="1" x14ac:dyDescent="0.25">
      <c r="B7" s="1508"/>
      <c r="C7" s="1509"/>
      <c r="D7" s="1514"/>
      <c r="E7" s="1515"/>
      <c r="F7" s="1528" t="s">
        <v>484</v>
      </c>
      <c r="G7" s="1529"/>
      <c r="H7" s="1530">
        <f>H6*H4</f>
        <v>260400</v>
      </c>
      <c r="I7" s="1531"/>
      <c r="K7" s="1140" t="s">
        <v>542</v>
      </c>
      <c r="L7" s="1091">
        <v>0</v>
      </c>
      <c r="M7" s="1042"/>
      <c r="N7" s="1140" t="s">
        <v>545</v>
      </c>
      <c r="O7" s="1043">
        <v>0</v>
      </c>
      <c r="P7" s="1039"/>
    </row>
    <row r="8" spans="1:18" ht="18" customHeight="1" x14ac:dyDescent="0.25">
      <c r="B8" s="1532" t="s">
        <v>2</v>
      </c>
      <c r="C8" s="1533"/>
      <c r="D8" s="1534"/>
      <c r="E8" s="1535"/>
      <c r="F8" s="1535"/>
      <c r="G8" s="1535"/>
      <c r="H8" s="1535"/>
      <c r="I8" s="1536"/>
      <c r="K8" s="1044" t="s">
        <v>543</v>
      </c>
      <c r="L8" s="1045">
        <f>L6*L7</f>
        <v>0</v>
      </c>
      <c r="M8" s="1046"/>
      <c r="N8" s="1044" t="s">
        <v>546</v>
      </c>
      <c r="O8" s="1092">
        <f>IFERROR(O6/O7,0)</f>
        <v>0</v>
      </c>
      <c r="P8" s="1039"/>
      <c r="Q8" s="1039"/>
      <c r="R8" s="238"/>
    </row>
    <row r="9" spans="1:18" ht="18" customHeight="1" x14ac:dyDescent="0.25">
      <c r="B9" s="1532" t="s">
        <v>3</v>
      </c>
      <c r="C9" s="1533"/>
      <c r="D9" s="1537"/>
      <c r="E9" s="1538"/>
      <c r="F9" s="1538"/>
      <c r="G9" s="1538"/>
      <c r="H9" s="1538"/>
      <c r="I9" s="1539"/>
      <c r="K9" s="1048" t="s">
        <v>383</v>
      </c>
      <c r="L9" s="1049">
        <f>L6*10.85</f>
        <v>0</v>
      </c>
      <c r="M9" s="1050"/>
      <c r="N9" s="1048" t="s">
        <v>383</v>
      </c>
      <c r="O9" s="1049">
        <f>O7*10.85</f>
        <v>0</v>
      </c>
      <c r="P9" s="1039"/>
      <c r="Q9" s="1039"/>
      <c r="R9" s="163"/>
    </row>
    <row r="10" spans="1:18" ht="18" customHeight="1" thickBot="1" x14ac:dyDescent="0.3">
      <c r="B10" s="1559" t="s">
        <v>4</v>
      </c>
      <c r="C10" s="1560"/>
      <c r="D10" s="1561"/>
      <c r="E10" s="1562"/>
      <c r="F10" s="1562"/>
      <c r="G10" s="1562"/>
      <c r="H10" s="1562"/>
      <c r="I10" s="1563"/>
      <c r="K10" s="1040"/>
      <c r="L10" s="1051"/>
      <c r="M10" s="1040"/>
      <c r="N10" s="1040"/>
      <c r="O10" s="1040"/>
      <c r="P10" s="1039"/>
      <c r="Q10" s="1039"/>
      <c r="R10" s="163"/>
    </row>
    <row r="11" spans="1:18" ht="18" customHeight="1" x14ac:dyDescent="0.25">
      <c r="A11" s="787"/>
      <c r="D11" s="1564"/>
      <c r="E11" s="1564"/>
      <c r="F11" s="1564"/>
      <c r="G11" s="1564"/>
      <c r="H11" s="1564"/>
      <c r="I11" s="1564"/>
      <c r="K11" s="1565" t="s">
        <v>547</v>
      </c>
      <c r="L11" s="1566"/>
      <c r="M11" s="1052">
        <v>0</v>
      </c>
      <c r="N11" s="1090"/>
      <c r="O11" s="1053"/>
      <c r="P11" s="1039"/>
      <c r="Q11" s="1090"/>
    </row>
    <row r="12" spans="1:18" ht="18" customHeight="1" x14ac:dyDescent="0.25">
      <c r="A12" s="788"/>
      <c r="B12" s="788"/>
      <c r="C12" s="787"/>
      <c r="K12" s="1567" t="s">
        <v>450</v>
      </c>
      <c r="L12" s="1568"/>
      <c r="M12" s="1036">
        <v>0</v>
      </c>
      <c r="N12" s="1090"/>
      <c r="O12" s="1037"/>
      <c r="P12" s="1039"/>
      <c r="Q12" s="1090"/>
    </row>
    <row r="13" spans="1:18" ht="18" customHeight="1" x14ac:dyDescent="0.25">
      <c r="A13" s="788"/>
      <c r="B13" s="788"/>
      <c r="C13" s="787"/>
      <c r="D13" s="789"/>
      <c r="E13" s="789"/>
      <c r="F13" s="789"/>
      <c r="G13" s="789"/>
      <c r="H13" s="789"/>
      <c r="I13" s="789"/>
      <c r="K13" s="1569" t="s">
        <v>548</v>
      </c>
      <c r="L13" s="1570"/>
      <c r="M13" s="1093">
        <f>IFERROR(M11/M12,0)</f>
        <v>0</v>
      </c>
      <c r="N13" s="1090"/>
      <c r="O13" s="1090"/>
      <c r="P13" s="1090"/>
      <c r="Q13" s="1090"/>
    </row>
    <row r="14" spans="1:18" ht="18" customHeight="1" x14ac:dyDescent="0.25">
      <c r="A14" s="787"/>
      <c r="B14" s="787"/>
      <c r="C14" s="787"/>
      <c r="D14" s="787"/>
      <c r="E14" s="787"/>
      <c r="F14" s="787"/>
      <c r="G14" s="787"/>
      <c r="H14" s="787"/>
      <c r="I14" s="787"/>
      <c r="K14" s="1039"/>
      <c r="L14" s="1039"/>
      <c r="M14" s="1055"/>
      <c r="N14" s="1056"/>
      <c r="O14" s="1090"/>
      <c r="P14" s="1090"/>
      <c r="Q14" s="1090"/>
    </row>
    <row r="15" spans="1:18" ht="18" customHeight="1" x14ac:dyDescent="0.25">
      <c r="A15" s="787"/>
      <c r="B15" s="787"/>
      <c r="C15" s="787"/>
      <c r="D15" s="787"/>
      <c r="E15" s="787"/>
      <c r="F15" s="787"/>
      <c r="G15" s="787"/>
      <c r="H15" s="787"/>
      <c r="I15" s="787"/>
      <c r="K15" s="1551" t="s">
        <v>549</v>
      </c>
      <c r="L15" s="1552"/>
      <c r="M15" s="1057">
        <v>0</v>
      </c>
      <c r="N15" s="1058"/>
      <c r="O15" s="1058"/>
      <c r="P15" s="1090"/>
      <c r="Q15" s="1039"/>
    </row>
    <row r="16" spans="1:18" ht="18" customHeight="1" x14ac:dyDescent="0.25">
      <c r="A16" s="787"/>
      <c r="B16" s="787"/>
      <c r="C16" s="787"/>
      <c r="D16" s="787"/>
      <c r="E16" s="787"/>
      <c r="F16" s="787"/>
      <c r="G16" s="787"/>
      <c r="H16" s="787"/>
      <c r="I16" s="787"/>
      <c r="K16" s="1553" t="s">
        <v>25</v>
      </c>
      <c r="L16" s="1554"/>
      <c r="M16" s="1059">
        <f>M15*10.85</f>
        <v>0</v>
      </c>
      <c r="N16" s="1060"/>
      <c r="O16" s="1060"/>
      <c r="P16" s="1090"/>
      <c r="Q16" s="1039"/>
    </row>
    <row r="17" spans="1:18" ht="18" customHeight="1" x14ac:dyDescent="0.25">
      <c r="A17" s="787"/>
      <c r="B17" s="787"/>
      <c r="C17" s="787"/>
      <c r="D17" s="787"/>
      <c r="E17" s="787"/>
      <c r="F17" s="787"/>
      <c r="G17" s="787"/>
      <c r="H17" s="787"/>
      <c r="I17" s="787"/>
      <c r="K17" s="1061"/>
      <c r="L17" s="1061"/>
      <c r="M17" s="1039"/>
      <c r="N17" s="1062"/>
      <c r="O17" s="1062"/>
      <c r="P17" s="1062"/>
      <c r="Q17" s="1039"/>
    </row>
    <row r="18" spans="1:18" ht="18" customHeight="1" x14ac:dyDescent="0.25">
      <c r="A18" s="787"/>
      <c r="B18" s="787"/>
      <c r="C18" s="787"/>
      <c r="D18" s="787"/>
      <c r="E18" s="787"/>
      <c r="F18" s="787"/>
      <c r="G18" s="787"/>
      <c r="H18" s="787"/>
      <c r="I18" s="787"/>
      <c r="K18" s="1551" t="s">
        <v>25</v>
      </c>
      <c r="L18" s="1552"/>
      <c r="M18" s="1063">
        <v>0</v>
      </c>
      <c r="N18" s="1090"/>
      <c r="O18" s="1058"/>
      <c r="P18" s="1058"/>
      <c r="Q18" s="1039"/>
    </row>
    <row r="19" spans="1:18" ht="18" customHeight="1" x14ac:dyDescent="0.25">
      <c r="A19" s="787"/>
      <c r="B19" s="787"/>
      <c r="C19" s="787"/>
      <c r="D19" s="787"/>
      <c r="E19" s="787"/>
      <c r="F19" s="787"/>
      <c r="G19" s="787"/>
      <c r="H19" s="787"/>
      <c r="I19" s="787"/>
      <c r="K19" s="1553" t="s">
        <v>549</v>
      </c>
      <c r="L19" s="1554"/>
      <c r="M19" s="1059">
        <f>M18/10.85</f>
        <v>0</v>
      </c>
      <c r="N19" s="1090"/>
      <c r="O19" s="1060"/>
      <c r="P19" s="1060"/>
      <c r="Q19" s="1039"/>
      <c r="R19" s="241"/>
    </row>
    <row r="20" spans="1:18" ht="18" customHeight="1" x14ac:dyDescent="0.25">
      <c r="A20" s="788"/>
      <c r="B20" s="788"/>
      <c r="C20" s="790"/>
      <c r="D20" s="790"/>
      <c r="E20" s="790"/>
      <c r="F20" s="790"/>
      <c r="G20" s="790"/>
      <c r="H20" s="790"/>
      <c r="I20" s="787"/>
      <c r="K20" s="1039"/>
      <c r="L20" s="1039"/>
      <c r="M20" s="1039"/>
      <c r="N20" s="1039"/>
      <c r="O20" s="1039"/>
      <c r="P20" s="1039"/>
      <c r="Q20" s="1039"/>
      <c r="R20" s="241"/>
    </row>
    <row r="21" spans="1:18" ht="18" customHeight="1" x14ac:dyDescent="0.25">
      <c r="A21" s="787"/>
      <c r="B21" s="787"/>
      <c r="C21" s="787"/>
      <c r="D21" s="787"/>
      <c r="E21" s="787"/>
      <c r="F21" s="787"/>
      <c r="G21" s="787"/>
      <c r="H21" s="787"/>
      <c r="I21" s="787"/>
      <c r="K21" s="1551" t="s">
        <v>215</v>
      </c>
      <c r="L21" s="1552"/>
      <c r="M21" s="1557">
        <v>8760</v>
      </c>
      <c r="N21" s="1558"/>
      <c r="O21" s="1581" t="s">
        <v>600</v>
      </c>
      <c r="P21" s="1582"/>
      <c r="Q21" s="1583"/>
      <c r="R21" s="376"/>
    </row>
    <row r="22" spans="1:18" ht="18" customHeight="1" x14ac:dyDescent="0.25">
      <c r="A22" s="787"/>
      <c r="B22" s="787"/>
      <c r="C22" s="787"/>
      <c r="D22" s="787"/>
      <c r="E22" s="787"/>
      <c r="F22" s="787"/>
      <c r="G22" s="787"/>
      <c r="H22" s="787"/>
      <c r="I22" s="787"/>
      <c r="K22" s="1578" t="s">
        <v>215</v>
      </c>
      <c r="L22" s="1584"/>
      <c r="M22" s="1585">
        <v>0</v>
      </c>
      <c r="N22" s="1585"/>
      <c r="O22" s="1586">
        <f>M22*M23*M24</f>
        <v>0</v>
      </c>
      <c r="P22" s="1587"/>
      <c r="Q22" s="1588"/>
      <c r="R22" s="328"/>
    </row>
    <row r="23" spans="1:18" ht="18" customHeight="1" x14ac:dyDescent="0.25">
      <c r="A23" s="787"/>
      <c r="B23" s="787"/>
      <c r="C23" s="787"/>
      <c r="D23" s="787"/>
      <c r="E23" s="787"/>
      <c r="F23" s="787"/>
      <c r="G23" s="787"/>
      <c r="H23" s="787"/>
      <c r="I23" s="787"/>
      <c r="K23" s="1578" t="s">
        <v>216</v>
      </c>
      <c r="L23" s="1584"/>
      <c r="M23" s="1585">
        <v>0</v>
      </c>
      <c r="N23" s="1585"/>
      <c r="O23" s="1589" t="s">
        <v>415</v>
      </c>
      <c r="P23" s="1590"/>
      <c r="Q23" s="1591"/>
      <c r="R23" s="376"/>
    </row>
    <row r="24" spans="1:18" ht="18" customHeight="1" x14ac:dyDescent="0.25">
      <c r="A24" s="787"/>
      <c r="B24" s="787"/>
      <c r="C24" s="787"/>
      <c r="D24" s="787"/>
      <c r="E24" s="787"/>
      <c r="F24" s="787"/>
      <c r="G24" s="787"/>
      <c r="H24" s="787"/>
      <c r="I24" s="787"/>
      <c r="K24" s="1553" t="s">
        <v>218</v>
      </c>
      <c r="L24" s="1554"/>
      <c r="M24" s="1585">
        <v>0</v>
      </c>
      <c r="N24" s="1585"/>
      <c r="O24" s="1571">
        <f>O22/M21</f>
        <v>0</v>
      </c>
      <c r="P24" s="1572"/>
      <c r="Q24" s="1573"/>
      <c r="R24" s="329"/>
    </row>
    <row r="25" spans="1:18" ht="18" customHeight="1" x14ac:dyDescent="0.25">
      <c r="A25" s="787"/>
      <c r="B25" s="787"/>
      <c r="C25" s="787"/>
      <c r="D25" s="787"/>
      <c r="E25" s="787"/>
      <c r="F25" s="787"/>
      <c r="G25" s="787"/>
      <c r="H25" s="787"/>
      <c r="I25" s="787"/>
      <c r="K25" s="1064" t="s">
        <v>718</v>
      </c>
      <c r="L25" s="1090"/>
      <c r="M25" s="1090"/>
      <c r="N25" s="1090"/>
      <c r="O25" s="1090"/>
      <c r="P25" s="1090"/>
      <c r="Q25" s="1090"/>
    </row>
    <row r="26" spans="1:18" ht="18" customHeight="1" x14ac:dyDescent="0.25">
      <c r="A26" s="787"/>
      <c r="B26" s="787"/>
      <c r="C26" s="787"/>
      <c r="D26" s="787"/>
      <c r="E26" s="787"/>
      <c r="F26" s="787"/>
      <c r="G26" s="787"/>
      <c r="H26" s="787"/>
      <c r="I26" s="787"/>
      <c r="K26" s="1574" t="s">
        <v>21</v>
      </c>
      <c r="L26" s="1575"/>
      <c r="M26" s="1576">
        <f>IFERROR(M27/M29,0)</f>
        <v>0</v>
      </c>
      <c r="N26" s="1577"/>
      <c r="O26" s="1094"/>
      <c r="P26" s="1090"/>
      <c r="Q26" s="1090"/>
    </row>
    <row r="27" spans="1:18" ht="18" customHeight="1" x14ac:dyDescent="0.25">
      <c r="A27" s="787"/>
      <c r="B27" s="787"/>
      <c r="C27" s="787"/>
      <c r="D27" s="787"/>
      <c r="E27" s="787"/>
      <c r="F27" s="787"/>
      <c r="G27" s="787"/>
      <c r="H27" s="787"/>
      <c r="I27" s="787"/>
      <c r="K27" s="1578" t="s">
        <v>486</v>
      </c>
      <c r="L27" s="1579"/>
      <c r="M27" s="1580">
        <v>0</v>
      </c>
      <c r="N27" s="1580"/>
      <c r="O27" s="1094"/>
      <c r="P27" s="1090"/>
      <c r="Q27" s="1090"/>
    </row>
    <row r="28" spans="1:18" ht="18" customHeight="1" x14ac:dyDescent="0.25">
      <c r="A28" s="787"/>
      <c r="B28" s="787"/>
      <c r="C28" s="787"/>
      <c r="D28" s="787"/>
      <c r="E28" s="787"/>
      <c r="F28" s="787"/>
      <c r="G28" s="787"/>
      <c r="H28" s="787"/>
      <c r="I28" s="787"/>
      <c r="K28" s="1567" t="s">
        <v>600</v>
      </c>
      <c r="L28" s="1592"/>
      <c r="M28" s="1580">
        <v>0</v>
      </c>
      <c r="N28" s="1580"/>
      <c r="O28" s="1094"/>
      <c r="P28" s="1090"/>
      <c r="Q28" s="1090"/>
    </row>
    <row r="29" spans="1:18" ht="18" customHeight="1" x14ac:dyDescent="0.25">
      <c r="A29" s="787"/>
      <c r="B29" s="787"/>
      <c r="C29" s="787"/>
      <c r="D29" s="787"/>
      <c r="E29" s="787"/>
      <c r="F29" s="787"/>
      <c r="G29" s="787"/>
      <c r="H29" s="787"/>
      <c r="I29" s="787"/>
      <c r="K29" s="1593" t="s">
        <v>13</v>
      </c>
      <c r="L29" s="1594"/>
      <c r="M29" s="1595">
        <v>0</v>
      </c>
      <c r="N29" s="1595"/>
      <c r="O29" s="1090"/>
      <c r="P29" s="1090"/>
      <c r="Q29" s="1090"/>
    </row>
    <row r="30" spans="1:18" ht="18" customHeight="1" x14ac:dyDescent="0.25">
      <c r="A30" s="787"/>
      <c r="B30" s="787"/>
      <c r="C30" s="787"/>
      <c r="D30" s="787"/>
      <c r="E30" s="787"/>
      <c r="F30" s="787"/>
      <c r="G30" s="787"/>
      <c r="H30" s="787"/>
      <c r="I30" s="787"/>
      <c r="K30" s="1553" t="s">
        <v>485</v>
      </c>
      <c r="L30" s="1597"/>
      <c r="M30" s="1598">
        <f>IFERROR(M27/M28,0)</f>
        <v>0</v>
      </c>
      <c r="N30" s="1599"/>
      <c r="O30" s="1090"/>
      <c r="P30" s="1090"/>
      <c r="Q30" s="1090"/>
    </row>
    <row r="31" spans="1:18" ht="18" customHeight="1" x14ac:dyDescent="0.25">
      <c r="A31" s="1596" t="s">
        <v>755</v>
      </c>
      <c r="B31" s="1596"/>
      <c r="C31" s="1596"/>
      <c r="D31" s="1596"/>
      <c r="E31" s="787"/>
      <c r="F31" s="787"/>
      <c r="G31" s="787"/>
      <c r="H31" s="787"/>
      <c r="I31" s="787"/>
      <c r="O31" s="724"/>
      <c r="P31" s="724"/>
      <c r="Q31" s="724"/>
    </row>
    <row r="32" spans="1:18" ht="18" customHeight="1" x14ac:dyDescent="0.25">
      <c r="A32" s="1610" t="s">
        <v>9</v>
      </c>
      <c r="B32" s="1611"/>
      <c r="C32" s="1612">
        <f>C37/C34</f>
        <v>124</v>
      </c>
      <c r="D32" s="1613"/>
      <c r="E32" s="1616"/>
      <c r="F32" s="1617"/>
      <c r="G32" s="1617"/>
      <c r="H32" s="787"/>
      <c r="I32" s="787"/>
      <c r="K32" s="724"/>
      <c r="L32" s="724"/>
      <c r="M32" s="724"/>
      <c r="N32" s="724"/>
      <c r="O32" s="724"/>
      <c r="P32" s="724"/>
      <c r="Q32" s="724"/>
    </row>
    <row r="33" spans="1:17" ht="18" customHeight="1" x14ac:dyDescent="0.25">
      <c r="A33" s="1600"/>
      <c r="B33" s="1601"/>
      <c r="C33" s="1614"/>
      <c r="D33" s="1615"/>
      <c r="E33" s="1616"/>
      <c r="F33" s="1617"/>
      <c r="G33" s="1617"/>
      <c r="H33" s="787"/>
      <c r="I33" s="787"/>
      <c r="K33" s="724"/>
      <c r="L33" s="724"/>
      <c r="M33" s="724"/>
      <c r="N33" s="724"/>
      <c r="O33" s="724"/>
      <c r="P33" s="724"/>
      <c r="Q33" s="724"/>
    </row>
    <row r="34" spans="1:17" ht="18" customHeight="1" x14ac:dyDescent="0.25">
      <c r="A34" s="1618" t="s">
        <v>600</v>
      </c>
      <c r="B34" s="1619"/>
      <c r="C34" s="1620">
        <v>2100</v>
      </c>
      <c r="D34" s="1621"/>
      <c r="E34" s="1190" t="s">
        <v>718</v>
      </c>
      <c r="F34" s="268"/>
      <c r="G34" s="268"/>
      <c r="H34" s="787"/>
      <c r="I34" s="787"/>
      <c r="K34" s="724"/>
      <c r="L34" s="724"/>
      <c r="M34" s="724"/>
      <c r="N34" s="724"/>
      <c r="O34" s="724"/>
      <c r="P34" s="724"/>
      <c r="Q34" s="724"/>
    </row>
    <row r="35" spans="1:17" ht="18" customHeight="1" x14ac:dyDescent="0.25">
      <c r="A35" s="1600" t="s">
        <v>12</v>
      </c>
      <c r="B35" s="1601"/>
      <c r="C35" s="1602">
        <f>H7/C36</f>
        <v>280000</v>
      </c>
      <c r="D35" s="1603"/>
      <c r="E35" s="1604"/>
      <c r="F35" s="1605"/>
      <c r="G35" s="1605"/>
      <c r="H35" s="787"/>
      <c r="I35" s="787"/>
      <c r="K35" s="724"/>
      <c r="L35" s="724"/>
      <c r="M35" s="724"/>
      <c r="N35" s="724"/>
      <c r="O35" s="724"/>
      <c r="P35" s="724"/>
      <c r="Q35" s="724"/>
    </row>
    <row r="36" spans="1:17" ht="18" customHeight="1" x14ac:dyDescent="0.25">
      <c r="A36" s="1600" t="s">
        <v>13</v>
      </c>
      <c r="B36" s="1606"/>
      <c r="C36" s="1607">
        <v>0.93</v>
      </c>
      <c r="D36" s="1607"/>
      <c r="E36" s="1608" t="s">
        <v>377</v>
      </c>
      <c r="F36" s="1609"/>
      <c r="G36" s="1609"/>
      <c r="H36" s="787"/>
      <c r="I36" s="787"/>
    </row>
    <row r="37" spans="1:17" ht="18" customHeight="1" x14ac:dyDescent="0.25">
      <c r="A37" s="1633" t="s">
        <v>326</v>
      </c>
      <c r="B37" s="1634"/>
      <c r="C37" s="1635">
        <f>H7</f>
        <v>260400</v>
      </c>
      <c r="D37" s="1636"/>
      <c r="E37" s="3"/>
      <c r="F37" s="3"/>
      <c r="G37" s="787"/>
      <c r="H37" s="787"/>
      <c r="I37" s="787"/>
    </row>
    <row r="38" spans="1:17" s="791" customFormat="1" ht="18" customHeight="1" x14ac:dyDescent="0.25">
      <c r="A38" s="374"/>
      <c r="B38" s="374"/>
      <c r="C38" s="375"/>
      <c r="D38" s="375"/>
      <c r="E38" s="274"/>
      <c r="F38" s="274"/>
      <c r="G38" s="787"/>
      <c r="H38" s="787"/>
      <c r="I38" s="787"/>
    </row>
    <row r="39" spans="1:17" ht="18" customHeight="1" x14ac:dyDescent="0.25">
      <c r="A39" s="1596" t="s">
        <v>478</v>
      </c>
      <c r="B39" s="1596"/>
      <c r="C39" s="1596"/>
      <c r="D39" s="1596"/>
      <c r="E39" s="3"/>
      <c r="F39" s="3"/>
      <c r="G39" s="787"/>
      <c r="H39" s="787"/>
      <c r="I39" s="787"/>
    </row>
    <row r="40" spans="1:17" ht="18" customHeight="1" x14ac:dyDescent="0.25">
      <c r="A40" s="1610" t="s">
        <v>15</v>
      </c>
      <c r="B40" s="1611"/>
      <c r="C40" s="1637">
        <f>C41/C36</f>
        <v>0</v>
      </c>
      <c r="D40" s="1638"/>
      <c r="E40" s="3"/>
      <c r="F40" s="3"/>
      <c r="G40" s="787"/>
      <c r="H40" s="787"/>
      <c r="I40" s="787"/>
    </row>
    <row r="41" spans="1:17" ht="18" customHeight="1" x14ac:dyDescent="0.25">
      <c r="A41" s="1600" t="s">
        <v>16</v>
      </c>
      <c r="B41" s="1606"/>
      <c r="C41" s="1639">
        <v>0</v>
      </c>
      <c r="D41" s="1640"/>
      <c r="E41" s="263" t="s">
        <v>447</v>
      </c>
      <c r="F41" s="3"/>
      <c r="G41" s="787"/>
      <c r="H41" s="787"/>
      <c r="I41" s="787"/>
    </row>
    <row r="42" spans="1:17" ht="18" customHeight="1" x14ac:dyDescent="0.25">
      <c r="A42" s="1622" t="s">
        <v>17</v>
      </c>
      <c r="B42" s="1623"/>
      <c r="C42" s="1626">
        <f>C41/C34</f>
        <v>0</v>
      </c>
      <c r="D42" s="1627"/>
      <c r="E42" s="716"/>
      <c r="F42" s="787"/>
      <c r="G42" s="787"/>
      <c r="H42" s="1630"/>
      <c r="I42" s="1630"/>
    </row>
    <row r="43" spans="1:17" ht="18" customHeight="1" x14ac:dyDescent="0.25">
      <c r="A43" s="1624"/>
      <c r="B43" s="1625"/>
      <c r="C43" s="1628"/>
      <c r="D43" s="1629"/>
      <c r="E43" s="716"/>
      <c r="F43" s="787"/>
      <c r="G43" s="787"/>
      <c r="H43" s="1630"/>
      <c r="I43" s="1630"/>
    </row>
    <row r="44" spans="1:17" ht="18" customHeight="1" x14ac:dyDescent="0.25">
      <c r="A44" s="4"/>
      <c r="B44" s="4"/>
      <c r="C44" s="5"/>
      <c r="D44" s="5"/>
      <c r="E44" s="716"/>
      <c r="F44" s="787"/>
      <c r="G44" s="787"/>
      <c r="H44" s="1134"/>
      <c r="I44" s="1134"/>
    </row>
    <row r="45" spans="1:17" ht="18" customHeight="1" x14ac:dyDescent="0.25">
      <c r="A45" s="1631" t="s">
        <v>18</v>
      </c>
      <c r="B45" s="1632"/>
      <c r="C45" s="1612">
        <f>ROUNDUP(C32+C42,0)</f>
        <v>124</v>
      </c>
      <c r="D45" s="1613"/>
      <c r="E45" s="716"/>
      <c r="F45" s="787"/>
      <c r="G45" s="787"/>
      <c r="H45" s="1630"/>
      <c r="I45" s="1630"/>
    </row>
    <row r="46" spans="1:17" ht="18" customHeight="1" x14ac:dyDescent="0.25">
      <c r="A46" s="1624"/>
      <c r="B46" s="1625"/>
      <c r="C46" s="1628"/>
      <c r="D46" s="1629"/>
      <c r="E46" s="716"/>
      <c r="F46" s="787"/>
      <c r="G46" s="787"/>
      <c r="H46" s="1630"/>
      <c r="I46" s="1630"/>
    </row>
    <row r="47" spans="1:17" ht="18" customHeight="1" x14ac:dyDescent="0.25">
      <c r="A47" s="235"/>
      <c r="B47" s="235"/>
      <c r="C47" s="235"/>
      <c r="D47" s="235"/>
      <c r="E47" s="3"/>
      <c r="F47" s="3"/>
      <c r="G47" s="787"/>
      <c r="H47" s="787"/>
      <c r="I47" s="787"/>
    </row>
    <row r="48" spans="1:17" ht="18" customHeight="1" x14ac:dyDescent="0.25">
      <c r="A48" s="1654" t="s">
        <v>125</v>
      </c>
      <c r="B48" s="1655"/>
      <c r="C48" s="1656">
        <v>150</v>
      </c>
      <c r="D48" s="1657"/>
      <c r="E48" s="3"/>
      <c r="F48" s="3"/>
      <c r="G48" s="787"/>
      <c r="H48" s="787"/>
      <c r="I48" s="787"/>
    </row>
    <row r="49" spans="1:9" ht="18" customHeight="1" x14ac:dyDescent="0.25">
      <c r="A49" s="1660" t="s">
        <v>373</v>
      </c>
      <c r="B49" s="1661"/>
      <c r="C49" s="1658"/>
      <c r="D49" s="1659"/>
      <c r="E49" s="3"/>
      <c r="F49" s="3"/>
      <c r="G49" s="787"/>
      <c r="H49" s="787"/>
      <c r="I49" s="787"/>
    </row>
    <row r="50" spans="1:9" ht="18" customHeight="1" x14ac:dyDescent="0.25">
      <c r="A50" s="235"/>
      <c r="B50" s="235"/>
      <c r="C50" s="235"/>
      <c r="D50" s="235"/>
      <c r="E50" s="3"/>
      <c r="F50" s="3"/>
      <c r="G50" s="787"/>
      <c r="H50" s="787"/>
      <c r="I50" s="787"/>
    </row>
    <row r="51" spans="1:9" ht="18" customHeight="1" x14ac:dyDescent="0.25">
      <c r="A51" s="1662" t="s">
        <v>475</v>
      </c>
      <c r="B51" s="1644"/>
      <c r="C51" s="1664">
        <f>C45</f>
        <v>124</v>
      </c>
      <c r="D51" s="1643" t="s">
        <v>476</v>
      </c>
      <c r="E51" s="1644"/>
      <c r="F51" s="1641">
        <f>C48</f>
        <v>150</v>
      </c>
      <c r="G51" s="1643" t="s">
        <v>477</v>
      </c>
      <c r="H51" s="1644"/>
      <c r="I51" s="1647">
        <f>F51/C51</f>
        <v>1.2096774193548387</v>
      </c>
    </row>
    <row r="52" spans="1:9" ht="18" customHeight="1" x14ac:dyDescent="0.25">
      <c r="A52" s="1663"/>
      <c r="B52" s="1646"/>
      <c r="C52" s="1665"/>
      <c r="D52" s="1645"/>
      <c r="E52" s="1646"/>
      <c r="F52" s="1642"/>
      <c r="G52" s="1645"/>
      <c r="H52" s="1646"/>
      <c r="I52" s="1648"/>
    </row>
    <row r="53" spans="1:9" ht="18" customHeight="1" x14ac:dyDescent="0.25">
      <c r="A53" s="235"/>
      <c r="B53" s="235"/>
      <c r="C53" s="235"/>
      <c r="D53" s="235"/>
      <c r="E53" s="3"/>
      <c r="F53" s="3"/>
      <c r="G53" s="787"/>
      <c r="H53" s="787"/>
      <c r="I53" s="787"/>
    </row>
    <row r="54" spans="1:9" ht="18" customHeight="1" x14ac:dyDescent="0.25">
      <c r="A54" s="235"/>
      <c r="B54" s="235"/>
      <c r="C54" s="235"/>
      <c r="D54" s="235"/>
      <c r="E54" s="3"/>
      <c r="F54" s="3"/>
      <c r="G54" s="787"/>
      <c r="H54" s="787"/>
      <c r="I54" s="787"/>
    </row>
    <row r="55" spans="1:9" ht="18" customHeight="1" x14ac:dyDescent="0.25">
      <c r="A55" s="235"/>
      <c r="B55" s="235"/>
      <c r="C55" s="235"/>
      <c r="D55" s="235"/>
      <c r="E55" s="3"/>
      <c r="F55" s="3"/>
      <c r="G55" s="787"/>
      <c r="H55" s="787"/>
      <c r="I55" s="787"/>
    </row>
    <row r="56" spans="1:9" ht="18" customHeight="1" x14ac:dyDescent="0.25">
      <c r="A56" s="235"/>
      <c r="B56" s="235"/>
      <c r="C56" s="235"/>
      <c r="D56" s="235"/>
      <c r="E56" s="3"/>
      <c r="F56" s="3"/>
      <c r="G56" s="787"/>
      <c r="H56" s="787"/>
      <c r="I56" s="787"/>
    </row>
    <row r="57" spans="1:9" ht="18" customHeight="1" x14ac:dyDescent="0.25">
      <c r="A57" s="235"/>
      <c r="B57" s="235"/>
      <c r="C57" s="235"/>
      <c r="D57" s="235"/>
      <c r="E57" s="3"/>
      <c r="F57" s="1120"/>
      <c r="G57" s="1120"/>
      <c r="H57" s="233"/>
      <c r="I57" s="233"/>
    </row>
    <row r="58" spans="1:9" ht="18" customHeight="1" x14ac:dyDescent="0.25">
      <c r="A58" s="235"/>
      <c r="B58" s="235"/>
      <c r="C58" s="235"/>
      <c r="D58" s="235"/>
      <c r="E58" s="3"/>
      <c r="F58" s="1120"/>
      <c r="G58" s="1120"/>
      <c r="H58" s="233"/>
      <c r="I58" s="233"/>
    </row>
    <row r="59" spans="1:9" ht="18" customHeight="1" x14ac:dyDescent="0.25">
      <c r="A59" s="235"/>
      <c r="B59" s="235"/>
      <c r="C59" s="235"/>
      <c r="D59" s="235"/>
      <c r="E59" s="3"/>
      <c r="F59" s="1120"/>
      <c r="G59" s="1120"/>
      <c r="H59" s="234"/>
      <c r="I59" s="234"/>
    </row>
    <row r="60" spans="1:9" ht="18" customHeight="1" x14ac:dyDescent="0.25">
      <c r="A60" s="235"/>
      <c r="B60" s="235"/>
      <c r="C60" s="235"/>
      <c r="D60" s="235"/>
      <c r="E60" s="3"/>
      <c r="F60" s="1120"/>
      <c r="G60" s="1120"/>
      <c r="H60" s="234"/>
      <c r="I60" s="234"/>
    </row>
    <row r="61" spans="1:9" ht="18" customHeight="1" x14ac:dyDescent="0.25">
      <c r="A61" s="1649" t="s">
        <v>376</v>
      </c>
      <c r="B61" s="1649"/>
      <c r="C61" s="1649"/>
      <c r="D61" s="1649"/>
      <c r="E61" s="6"/>
      <c r="F61" s="6"/>
      <c r="G61" s="6"/>
      <c r="H61" s="6"/>
      <c r="I61" s="6"/>
    </row>
    <row r="62" spans="1:9" ht="18" customHeight="1" x14ac:dyDescent="0.25">
      <c r="A62" s="1650" t="s">
        <v>378</v>
      </c>
      <c r="B62" s="1651"/>
      <c r="C62" s="1612">
        <f>C35</f>
        <v>280000</v>
      </c>
      <c r="D62" s="1613"/>
      <c r="E62" s="6"/>
      <c r="F62" s="6"/>
      <c r="G62" s="6"/>
      <c r="H62" s="6"/>
      <c r="I62" s="6"/>
    </row>
    <row r="63" spans="1:9" ht="18" customHeight="1" x14ac:dyDescent="0.25">
      <c r="A63" s="1652" t="s">
        <v>21</v>
      </c>
      <c r="B63" s="1653"/>
      <c r="C63" s="1614"/>
      <c r="D63" s="1615"/>
      <c r="E63" s="6"/>
      <c r="F63" s="6"/>
      <c r="G63" s="6"/>
      <c r="H63" s="6"/>
      <c r="I63" s="6"/>
    </row>
    <row r="64" spans="1:9" ht="18" customHeight="1" x14ac:dyDescent="0.25">
      <c r="A64" s="1666" t="s">
        <v>378</v>
      </c>
      <c r="B64" s="1667"/>
      <c r="C64" s="1614">
        <f>C37</f>
        <v>260400</v>
      </c>
      <c r="D64" s="1615"/>
      <c r="E64" s="6"/>
      <c r="F64" s="1668"/>
      <c r="G64" s="1668"/>
      <c r="H64" s="1672"/>
      <c r="I64" s="1672"/>
    </row>
    <row r="65" spans="1:9" ht="18" customHeight="1" x14ac:dyDescent="0.25">
      <c r="A65" s="1652" t="s">
        <v>22</v>
      </c>
      <c r="B65" s="1653"/>
      <c r="C65" s="1614"/>
      <c r="D65" s="1615"/>
      <c r="E65" s="6"/>
      <c r="F65" s="1668"/>
      <c r="G65" s="1668"/>
      <c r="H65" s="1673"/>
      <c r="I65" s="1673"/>
    </row>
    <row r="66" spans="1:9" ht="18" customHeight="1" x14ac:dyDescent="0.25">
      <c r="A66" s="1666" t="s">
        <v>379</v>
      </c>
      <c r="B66" s="1667"/>
      <c r="C66" s="1614">
        <f>C40</f>
        <v>0</v>
      </c>
      <c r="D66" s="1615"/>
      <c r="E66" s="6"/>
      <c r="F66" s="1668"/>
      <c r="G66" s="1668"/>
      <c r="H66" s="1669"/>
      <c r="I66" s="1669"/>
    </row>
    <row r="67" spans="1:9" ht="18" customHeight="1" x14ac:dyDescent="0.25">
      <c r="A67" s="1652" t="s">
        <v>21</v>
      </c>
      <c r="B67" s="1653"/>
      <c r="C67" s="1614"/>
      <c r="D67" s="1615"/>
      <c r="E67" s="6"/>
      <c r="F67" s="6"/>
      <c r="G67" s="6"/>
      <c r="H67" s="6"/>
      <c r="I67" s="6"/>
    </row>
    <row r="68" spans="1:9" ht="18" customHeight="1" x14ac:dyDescent="0.25">
      <c r="A68" s="1666" t="s">
        <v>379</v>
      </c>
      <c r="B68" s="1667"/>
      <c r="C68" s="1614">
        <f>C41</f>
        <v>0</v>
      </c>
      <c r="D68" s="1615"/>
      <c r="E68" s="6"/>
      <c r="F68" s="6"/>
      <c r="G68" s="6"/>
      <c r="H68" s="6"/>
      <c r="I68" s="6"/>
    </row>
    <row r="69" spans="1:9" ht="18" customHeight="1" x14ac:dyDescent="0.25">
      <c r="A69" s="1670" t="s">
        <v>22</v>
      </c>
      <c r="B69" s="1671"/>
      <c r="C69" s="1628"/>
      <c r="D69" s="1629"/>
      <c r="E69" s="6"/>
      <c r="F69" s="6"/>
      <c r="G69" s="6"/>
      <c r="H69" s="6"/>
      <c r="I69" s="6"/>
    </row>
    <row r="70" spans="1:9" ht="18" customHeight="1" x14ac:dyDescent="0.25">
      <c r="A70" s="6"/>
      <c r="B70" s="6"/>
      <c r="C70" s="1684"/>
      <c r="D70" s="1685"/>
      <c r="E70" s="6"/>
      <c r="F70" s="6"/>
      <c r="G70" s="6"/>
      <c r="H70" s="6"/>
      <c r="I70" s="6"/>
    </row>
    <row r="71" spans="1:9" ht="18" customHeight="1" x14ac:dyDescent="0.25">
      <c r="A71" s="1650" t="s">
        <v>24</v>
      </c>
      <c r="B71" s="1651"/>
      <c r="C71" s="1676">
        <f>C62+C66</f>
        <v>280000</v>
      </c>
      <c r="D71" s="1677"/>
      <c r="E71" s="6"/>
      <c r="F71" s="6"/>
      <c r="G71" s="6"/>
      <c r="H71" s="6"/>
      <c r="I71" s="6"/>
    </row>
    <row r="72" spans="1:9" ht="18" customHeight="1" x14ac:dyDescent="0.25">
      <c r="A72" s="1670" t="s">
        <v>25</v>
      </c>
      <c r="B72" s="1671"/>
      <c r="C72" s="1676"/>
      <c r="D72" s="1677"/>
      <c r="E72" s="716"/>
      <c r="F72" s="787"/>
      <c r="G72" s="787"/>
      <c r="H72" s="787"/>
      <c r="I72" s="787"/>
    </row>
    <row r="73" spans="1:9" ht="18" customHeight="1" x14ac:dyDescent="0.25">
      <c r="A73" s="4"/>
      <c r="B73" s="4"/>
      <c r="C73" s="7"/>
      <c r="D73" s="7"/>
      <c r="E73" s="8"/>
      <c r="F73" s="787"/>
      <c r="G73" s="787"/>
      <c r="H73" s="787"/>
      <c r="I73" s="787"/>
    </row>
    <row r="74" spans="1:9" ht="18" customHeight="1" x14ac:dyDescent="0.25">
      <c r="A74" s="1650" t="s">
        <v>26</v>
      </c>
      <c r="B74" s="1651"/>
      <c r="C74" s="1676">
        <f>C64+C68</f>
        <v>260400</v>
      </c>
      <c r="D74" s="1677"/>
      <c r="E74" s="8"/>
      <c r="F74" s="787"/>
      <c r="G74" s="787"/>
      <c r="H74" s="787"/>
      <c r="I74" s="787"/>
    </row>
    <row r="75" spans="1:9" ht="18" customHeight="1" x14ac:dyDescent="0.25">
      <c r="A75" s="1670" t="s">
        <v>25</v>
      </c>
      <c r="B75" s="1671"/>
      <c r="C75" s="1676"/>
      <c r="D75" s="1677"/>
      <c r="E75" s="8"/>
      <c r="F75" s="787"/>
      <c r="G75" s="787"/>
      <c r="H75" s="787"/>
      <c r="I75" s="787"/>
    </row>
    <row r="76" spans="1:9" ht="18" customHeight="1" x14ac:dyDescent="0.25">
      <c r="A76" s="4"/>
      <c r="B76" s="4"/>
      <c r="C76" s="7"/>
      <c r="D76" s="7"/>
      <c r="E76" s="8"/>
      <c r="F76" s="787"/>
      <c r="G76" s="787"/>
      <c r="H76" s="787"/>
      <c r="I76" s="787"/>
    </row>
    <row r="77" spans="1:9" ht="18" customHeight="1" x14ac:dyDescent="0.25">
      <c r="A77" s="1674" t="s">
        <v>27</v>
      </c>
      <c r="B77" s="1675"/>
      <c r="C77" s="1676">
        <f>C45</f>
        <v>124</v>
      </c>
      <c r="D77" s="1677"/>
      <c r="E77" s="8"/>
      <c r="F77" s="787"/>
      <c r="G77" s="787"/>
      <c r="H77" s="787"/>
      <c r="I77" s="787"/>
    </row>
    <row r="78" spans="1:9" ht="18" customHeight="1" x14ac:dyDescent="0.25">
      <c r="A78" s="1674"/>
      <c r="B78" s="1675"/>
      <c r="C78" s="1676"/>
      <c r="D78" s="1677"/>
      <c r="E78" s="8"/>
      <c r="F78" s="787"/>
      <c r="G78" s="787"/>
      <c r="H78" s="787"/>
      <c r="I78" s="787"/>
    </row>
    <row r="79" spans="1:9" ht="18" customHeight="1" x14ac:dyDescent="0.25">
      <c r="A79" s="787"/>
      <c r="B79" s="787"/>
      <c r="C79" s="787"/>
      <c r="D79" s="787"/>
      <c r="E79" s="8"/>
      <c r="F79" s="787"/>
      <c r="G79" s="787"/>
      <c r="H79" s="787"/>
      <c r="I79" s="787"/>
    </row>
    <row r="80" spans="1:9" ht="18" customHeight="1" x14ac:dyDescent="0.25">
      <c r="A80" s="1649" t="s">
        <v>328</v>
      </c>
      <c r="B80" s="1649"/>
      <c r="C80" s="1649"/>
      <c r="D80" s="1649"/>
      <c r="E80" s="8"/>
      <c r="F80" s="792"/>
      <c r="G80" s="792"/>
      <c r="H80" s="792"/>
      <c r="I80" s="787"/>
    </row>
    <row r="81" spans="1:9" ht="18" customHeight="1" x14ac:dyDescent="0.25">
      <c r="A81" s="1631" t="s">
        <v>324</v>
      </c>
      <c r="B81" s="1632"/>
      <c r="C81" s="1612">
        <f>C77</f>
        <v>124</v>
      </c>
      <c r="D81" s="1613"/>
      <c r="E81" s="8"/>
      <c r="F81" s="792"/>
      <c r="G81" s="792"/>
      <c r="H81" s="792"/>
      <c r="I81" s="787"/>
    </row>
    <row r="82" spans="1:9" ht="18" customHeight="1" x14ac:dyDescent="0.25">
      <c r="A82" s="1622"/>
      <c r="B82" s="1623"/>
      <c r="C82" s="1614"/>
      <c r="D82" s="1615"/>
      <c r="E82" s="8"/>
      <c r="F82" s="792"/>
      <c r="G82" s="792"/>
      <c r="H82" s="792"/>
      <c r="I82" s="787"/>
    </row>
    <row r="83" spans="1:9" ht="18" customHeight="1" x14ac:dyDescent="0.25">
      <c r="A83" s="1678" t="s">
        <v>224</v>
      </c>
      <c r="B83" s="1679"/>
      <c r="C83" s="1680">
        <v>15</v>
      </c>
      <c r="D83" s="1681"/>
      <c r="E83" s="1702" t="s">
        <v>434</v>
      </c>
      <c r="F83" s="1703"/>
      <c r="G83" s="1703"/>
      <c r="H83" s="1703"/>
      <c r="I83" s="787"/>
    </row>
    <row r="84" spans="1:9" ht="18" customHeight="1" x14ac:dyDescent="0.25">
      <c r="A84" s="1678"/>
      <c r="B84" s="1679"/>
      <c r="C84" s="1682"/>
      <c r="D84" s="1683"/>
      <c r="E84" s="1702"/>
      <c r="F84" s="1703"/>
      <c r="G84" s="1703"/>
      <c r="H84" s="1703"/>
      <c r="I84" s="787"/>
    </row>
    <row r="85" spans="1:9" ht="18" customHeight="1" x14ac:dyDescent="0.25">
      <c r="A85" s="1704" t="s">
        <v>225</v>
      </c>
      <c r="B85" s="1705"/>
      <c r="C85" s="1708">
        <f>C81*C83</f>
        <v>1860</v>
      </c>
      <c r="D85" s="1709"/>
      <c r="E85" s="8"/>
      <c r="F85" s="9"/>
      <c r="G85" s="793"/>
      <c r="H85" s="793"/>
      <c r="I85" s="787"/>
    </row>
    <row r="86" spans="1:9" ht="18" customHeight="1" x14ac:dyDescent="0.25">
      <c r="A86" s="1706"/>
      <c r="B86" s="1707"/>
      <c r="C86" s="1710"/>
      <c r="D86" s="1711"/>
      <c r="E86" s="8"/>
      <c r="F86" s="9"/>
      <c r="G86" s="793"/>
      <c r="H86" s="793"/>
      <c r="I86" s="787"/>
    </row>
    <row r="87" spans="1:9" ht="18" customHeight="1" x14ac:dyDescent="0.25">
      <c r="A87" s="1712" t="s">
        <v>227</v>
      </c>
      <c r="B87" s="1712"/>
      <c r="C87" s="1712"/>
      <c r="D87" s="1712"/>
      <c r="E87" s="1712"/>
      <c r="F87" s="1712"/>
      <c r="G87" s="1712"/>
      <c r="H87" s="1712"/>
      <c r="I87" s="787"/>
    </row>
    <row r="88" spans="1:9" ht="18" customHeight="1" x14ac:dyDescent="0.25">
      <c r="A88" s="4"/>
      <c r="B88" s="4"/>
      <c r="C88" s="7"/>
      <c r="D88" s="7"/>
      <c r="E88" s="8"/>
      <c r="F88" s="9"/>
      <c r="G88" s="790"/>
      <c r="H88" s="790"/>
      <c r="I88" s="787"/>
    </row>
    <row r="89" spans="1:9" ht="18" customHeight="1" x14ac:dyDescent="0.25">
      <c r="A89" s="4"/>
      <c r="B89" s="4"/>
      <c r="C89" s="7"/>
      <c r="D89" s="7"/>
      <c r="E89" s="8"/>
      <c r="F89" s="9"/>
      <c r="G89" s="790"/>
      <c r="H89" s="790"/>
      <c r="I89" s="787"/>
    </row>
    <row r="90" spans="1:9" ht="18" customHeight="1" x14ac:dyDescent="0.25">
      <c r="A90" s="4"/>
      <c r="B90" s="4"/>
      <c r="C90" s="7"/>
      <c r="D90" s="7"/>
      <c r="E90" s="8"/>
      <c r="F90" s="9"/>
      <c r="G90" s="790"/>
      <c r="H90" s="790"/>
      <c r="I90" s="787"/>
    </row>
    <row r="91" spans="1:9" ht="18" customHeight="1" x14ac:dyDescent="0.25">
      <c r="A91" s="1713" t="s">
        <v>237</v>
      </c>
      <c r="B91" s="1713"/>
      <c r="C91" s="1713"/>
      <c r="D91" s="1713"/>
      <c r="E91" s="8"/>
      <c r="F91" s="9"/>
      <c r="G91" s="790"/>
      <c r="H91" s="790"/>
      <c r="I91" s="787"/>
    </row>
    <row r="92" spans="1:9" ht="18" customHeight="1" x14ac:dyDescent="0.25">
      <c r="A92" s="1113"/>
      <c r="B92" s="1113"/>
      <c r="C92" s="1113"/>
      <c r="D92" s="1113"/>
      <c r="E92" s="8"/>
      <c r="F92" s="1686" t="s">
        <v>28</v>
      </c>
      <c r="G92" s="1687"/>
      <c r="H92" s="1714">
        <f>C94/3/12</f>
        <v>2.228589621139764</v>
      </c>
      <c r="I92" s="1715"/>
    </row>
    <row r="93" spans="1:9" ht="18" customHeight="1" x14ac:dyDescent="0.25">
      <c r="A93" s="1090"/>
      <c r="B93" s="1090"/>
      <c r="C93" s="1090"/>
      <c r="D93" s="1090"/>
      <c r="E93" s="716"/>
      <c r="F93" s="1718" t="s">
        <v>30</v>
      </c>
      <c r="G93" s="1719"/>
      <c r="H93" s="1716"/>
      <c r="I93" s="1717"/>
    </row>
    <row r="94" spans="1:9" ht="18" customHeight="1" x14ac:dyDescent="0.25">
      <c r="A94" s="1686" t="s">
        <v>28</v>
      </c>
      <c r="B94" s="1687"/>
      <c r="C94" s="1688">
        <f>C71/3.49/1000</f>
        <v>80.229226361031508</v>
      </c>
      <c r="D94" s="1689"/>
      <c r="E94" s="794"/>
      <c r="F94" s="1692" t="s">
        <v>28</v>
      </c>
      <c r="G94" s="1693"/>
      <c r="H94" s="1694">
        <f>ROUNDUP(H92/0.225,2)</f>
        <v>9.91</v>
      </c>
      <c r="I94" s="1695"/>
    </row>
    <row r="95" spans="1:9" ht="18" customHeight="1" x14ac:dyDescent="0.25">
      <c r="A95" s="1698" t="s">
        <v>29</v>
      </c>
      <c r="B95" s="1699"/>
      <c r="C95" s="1690"/>
      <c r="D95" s="1691"/>
      <c r="E95" s="794"/>
      <c r="F95" s="1700" t="s">
        <v>32</v>
      </c>
      <c r="G95" s="1701"/>
      <c r="H95" s="1696"/>
      <c r="I95" s="1697"/>
    </row>
    <row r="96" spans="1:9" ht="18" customHeight="1" x14ac:dyDescent="0.25">
      <c r="A96" s="1090"/>
      <c r="B96" s="1090"/>
      <c r="C96" s="1090"/>
      <c r="D96" s="1090"/>
      <c r="E96" s="794"/>
      <c r="F96" s="1692" t="s">
        <v>31</v>
      </c>
      <c r="G96" s="1693"/>
      <c r="H96" s="1720">
        <v>40</v>
      </c>
      <c r="I96" s="1721"/>
    </row>
    <row r="97" spans="1:9" ht="18" customHeight="1" x14ac:dyDescent="0.25">
      <c r="A97" s="1686" t="s">
        <v>28</v>
      </c>
      <c r="B97" s="1687"/>
      <c r="C97" s="1688">
        <f>C94/0.225</f>
        <v>356.57433938236227</v>
      </c>
      <c r="D97" s="1689"/>
      <c r="E97" s="794"/>
      <c r="F97" s="1718" t="s">
        <v>33</v>
      </c>
      <c r="G97" s="1719"/>
      <c r="H97" s="1720"/>
      <c r="I97" s="1721"/>
    </row>
    <row r="98" spans="1:9" ht="18" customHeight="1" x14ac:dyDescent="0.25">
      <c r="A98" s="1698" t="s">
        <v>753</v>
      </c>
      <c r="B98" s="1699"/>
      <c r="C98" s="1690"/>
      <c r="D98" s="1691"/>
      <c r="E98" s="794"/>
      <c r="F98" s="1692" t="s">
        <v>34</v>
      </c>
      <c r="G98" s="1693"/>
      <c r="H98" s="1716">
        <f>H96/H94</f>
        <v>4.0363269424823409</v>
      </c>
      <c r="I98" s="1717"/>
    </row>
    <row r="99" spans="1:9" ht="18" customHeight="1" x14ac:dyDescent="0.25">
      <c r="A99" s="795"/>
      <c r="B99" s="795"/>
      <c r="C99" s="796"/>
      <c r="D99" s="796"/>
      <c r="E99" s="794"/>
      <c r="F99" s="1698" t="s">
        <v>35</v>
      </c>
      <c r="G99" s="1699"/>
      <c r="H99" s="1722"/>
      <c r="I99" s="1723"/>
    </row>
    <row r="100" spans="1:9" ht="18" customHeight="1" x14ac:dyDescent="0.25">
      <c r="A100" s="1090"/>
      <c r="B100" s="1090"/>
      <c r="C100" s="1090"/>
      <c r="D100" s="1090"/>
      <c r="E100" s="1090"/>
      <c r="F100" s="1090"/>
      <c r="G100" s="1090"/>
      <c r="H100" s="1090"/>
      <c r="I100" s="1090"/>
    </row>
    <row r="101" spans="1:9" ht="18" customHeight="1" x14ac:dyDescent="0.25">
      <c r="A101" s="1090"/>
      <c r="B101" s="1090"/>
      <c r="C101" s="1090"/>
      <c r="D101" s="1090"/>
      <c r="E101" s="8"/>
      <c r="F101" s="1724" t="s">
        <v>748</v>
      </c>
      <c r="G101" s="1725"/>
      <c r="H101" s="1726">
        <f>C103/3/12</f>
        <v>2.3569023569023568</v>
      </c>
      <c r="I101" s="1727"/>
    </row>
    <row r="102" spans="1:9" ht="18" customHeight="1" x14ac:dyDescent="0.25">
      <c r="A102" s="1090"/>
      <c r="B102" s="1090"/>
      <c r="C102" s="1090"/>
      <c r="D102" s="1090"/>
      <c r="E102" s="716"/>
      <c r="F102" s="1730" t="s">
        <v>30</v>
      </c>
      <c r="G102" s="1731"/>
      <c r="H102" s="1728"/>
      <c r="I102" s="1729"/>
    </row>
    <row r="103" spans="1:9" ht="18" customHeight="1" x14ac:dyDescent="0.25">
      <c r="A103" s="1724" t="s">
        <v>748</v>
      </c>
      <c r="B103" s="1725"/>
      <c r="C103" s="1732">
        <f>C71/3.3/1000</f>
        <v>84.848484848484844</v>
      </c>
      <c r="D103" s="1733"/>
      <c r="E103" s="538"/>
      <c r="F103" s="1736" t="s">
        <v>28</v>
      </c>
      <c r="G103" s="1737"/>
      <c r="H103" s="1738">
        <f>ROUNDUP(H101/0.225,2)</f>
        <v>10.48</v>
      </c>
      <c r="I103" s="1739"/>
    </row>
    <row r="104" spans="1:9" ht="18" customHeight="1" x14ac:dyDescent="0.25">
      <c r="A104" s="1742" t="s">
        <v>29</v>
      </c>
      <c r="B104" s="1743"/>
      <c r="C104" s="1734"/>
      <c r="D104" s="1735"/>
      <c r="E104" s="538"/>
      <c r="F104" s="1744" t="s">
        <v>32</v>
      </c>
      <c r="G104" s="1745"/>
      <c r="H104" s="1740"/>
      <c r="I104" s="1741"/>
    </row>
    <row r="105" spans="1:9" ht="18" customHeight="1" x14ac:dyDescent="0.25">
      <c r="A105" s="1034"/>
      <c r="B105" s="1034"/>
      <c r="C105" s="1034"/>
      <c r="D105" s="1034"/>
      <c r="E105" s="538"/>
      <c r="F105" s="1736" t="s">
        <v>31</v>
      </c>
      <c r="G105" s="1737"/>
      <c r="H105" s="1746">
        <v>40</v>
      </c>
      <c r="I105" s="1747"/>
    </row>
    <row r="106" spans="1:9" ht="18" customHeight="1" x14ac:dyDescent="0.25">
      <c r="A106" s="1724" t="s">
        <v>748</v>
      </c>
      <c r="B106" s="1725"/>
      <c r="C106" s="1732">
        <f>C103/0.326</f>
        <v>260.27142591559766</v>
      </c>
      <c r="D106" s="1733"/>
      <c r="E106" s="538"/>
      <c r="F106" s="1730" t="s">
        <v>33</v>
      </c>
      <c r="G106" s="1731"/>
      <c r="H106" s="1746"/>
      <c r="I106" s="1747"/>
    </row>
    <row r="107" spans="1:9" ht="18" customHeight="1" x14ac:dyDescent="0.25">
      <c r="A107" s="1742" t="s">
        <v>753</v>
      </c>
      <c r="B107" s="1743"/>
      <c r="C107" s="1734"/>
      <c r="D107" s="1735"/>
      <c r="E107" s="538"/>
      <c r="F107" s="1736" t="s">
        <v>34</v>
      </c>
      <c r="G107" s="1737"/>
      <c r="H107" s="1728">
        <f>H105/H103</f>
        <v>3.8167938931297707</v>
      </c>
      <c r="I107" s="1729"/>
    </row>
    <row r="108" spans="1:9" ht="18" customHeight="1" x14ac:dyDescent="0.25">
      <c r="A108" s="539"/>
      <c r="B108" s="539"/>
      <c r="C108" s="540"/>
      <c r="D108" s="540"/>
      <c r="E108" s="538"/>
      <c r="F108" s="1742" t="s">
        <v>35</v>
      </c>
      <c r="G108" s="1743"/>
      <c r="H108" s="1748"/>
      <c r="I108" s="1749"/>
    </row>
    <row r="109" spans="1:9" ht="18" customHeight="1" x14ac:dyDescent="0.25">
      <c r="A109" s="1090"/>
      <c r="B109" s="1090"/>
      <c r="C109" s="1090"/>
      <c r="D109" s="1090"/>
      <c r="E109" s="1090"/>
      <c r="F109" s="1090"/>
      <c r="G109" s="1090"/>
      <c r="H109" s="1090"/>
      <c r="I109" s="1090"/>
    </row>
    <row r="110" spans="1:9" ht="18" customHeight="1" x14ac:dyDescent="0.25">
      <c r="A110" s="1090"/>
      <c r="B110" s="1090"/>
      <c r="C110" s="1090"/>
      <c r="D110" s="1090"/>
      <c r="E110" s="794"/>
      <c r="F110" s="1750" t="s">
        <v>36</v>
      </c>
      <c r="G110" s="1751"/>
      <c r="H110" s="1752">
        <f>C112/3/12</f>
        <v>1.6619183285849954</v>
      </c>
      <c r="I110" s="1753"/>
    </row>
    <row r="111" spans="1:9" ht="18" customHeight="1" x14ac:dyDescent="0.25">
      <c r="A111" s="1090"/>
      <c r="B111" s="1090"/>
      <c r="C111" s="1090"/>
      <c r="D111" s="1090"/>
      <c r="E111" s="794"/>
      <c r="F111" s="1756" t="s">
        <v>30</v>
      </c>
      <c r="G111" s="1757"/>
      <c r="H111" s="1754"/>
      <c r="I111" s="1755"/>
    </row>
    <row r="112" spans="1:9" ht="18" customHeight="1" x14ac:dyDescent="0.25">
      <c r="A112" s="1758" t="s">
        <v>36</v>
      </c>
      <c r="B112" s="1759"/>
      <c r="C112" s="1760">
        <f>C71/4.68/1000</f>
        <v>59.829059829059837</v>
      </c>
      <c r="D112" s="1761"/>
      <c r="E112" s="794"/>
      <c r="F112" s="1750" t="s">
        <v>36</v>
      </c>
      <c r="G112" s="1751"/>
      <c r="H112" s="1764">
        <f>ROUNDUP(H110/0.667,2)</f>
        <v>2.5</v>
      </c>
      <c r="I112" s="1765"/>
    </row>
    <row r="113" spans="1:9" ht="18" customHeight="1" x14ac:dyDescent="0.25">
      <c r="A113" s="1768" t="s">
        <v>29</v>
      </c>
      <c r="B113" s="1769"/>
      <c r="C113" s="1762"/>
      <c r="D113" s="1763"/>
      <c r="E113" s="794"/>
      <c r="F113" s="1756" t="s">
        <v>32</v>
      </c>
      <c r="G113" s="1757"/>
      <c r="H113" s="1766"/>
      <c r="I113" s="1767"/>
    </row>
    <row r="114" spans="1:9" ht="18" customHeight="1" x14ac:dyDescent="0.25">
      <c r="A114" s="723"/>
      <c r="B114" s="723"/>
      <c r="C114" s="723"/>
      <c r="D114" s="723"/>
      <c r="E114" s="794"/>
      <c r="F114" s="1750" t="s">
        <v>31</v>
      </c>
      <c r="G114" s="1751"/>
      <c r="H114" s="1786">
        <v>40</v>
      </c>
      <c r="I114" s="1787"/>
    </row>
    <row r="115" spans="1:9" ht="18" customHeight="1" x14ac:dyDescent="0.25">
      <c r="A115" s="1758" t="s">
        <v>36</v>
      </c>
      <c r="B115" s="1759"/>
      <c r="C115" s="1760">
        <f>C112/0.667</f>
        <v>89.698740373403055</v>
      </c>
      <c r="D115" s="1761"/>
      <c r="E115" s="794"/>
      <c r="F115" s="1756" t="s">
        <v>33</v>
      </c>
      <c r="G115" s="1757"/>
      <c r="H115" s="1788"/>
      <c r="I115" s="1789"/>
    </row>
    <row r="116" spans="1:9" ht="18" customHeight="1" x14ac:dyDescent="0.25">
      <c r="A116" s="1768" t="s">
        <v>753</v>
      </c>
      <c r="B116" s="1769"/>
      <c r="C116" s="1762"/>
      <c r="D116" s="1763"/>
      <c r="E116" s="794"/>
      <c r="F116" s="1790" t="s">
        <v>34</v>
      </c>
      <c r="G116" s="1791"/>
      <c r="H116" s="1792">
        <f>H114/H112</f>
        <v>16</v>
      </c>
      <c r="I116" s="1793"/>
    </row>
    <row r="117" spans="1:9" ht="18" customHeight="1" x14ac:dyDescent="0.25">
      <c r="A117" s="1796"/>
      <c r="B117" s="1796"/>
      <c r="C117" s="1111"/>
      <c r="D117" s="1111"/>
      <c r="E117" s="794"/>
      <c r="F117" s="1756" t="s">
        <v>35</v>
      </c>
      <c r="G117" s="1757"/>
      <c r="H117" s="1794"/>
      <c r="I117" s="1795"/>
    </row>
    <row r="118" spans="1:9" ht="18" customHeight="1" x14ac:dyDescent="0.25">
      <c r="A118" s="1160"/>
      <c r="B118" s="1160"/>
      <c r="C118" s="724"/>
      <c r="D118" s="724"/>
      <c r="E118" s="794"/>
      <c r="F118" s="795"/>
      <c r="G118" s="795"/>
      <c r="H118" s="1095"/>
      <c r="I118" s="1095"/>
    </row>
    <row r="119" spans="1:9" ht="18" customHeight="1" x14ac:dyDescent="0.25">
      <c r="A119" s="1160"/>
      <c r="B119" s="1160"/>
      <c r="C119" s="724"/>
      <c r="D119" s="724"/>
      <c r="E119" s="794"/>
      <c r="F119" s="795"/>
      <c r="G119" s="795"/>
      <c r="H119" s="1095"/>
      <c r="I119" s="1095"/>
    </row>
    <row r="120" spans="1:9" ht="18" customHeight="1" x14ac:dyDescent="0.25">
      <c r="A120" s="1160"/>
      <c r="B120" s="1160"/>
      <c r="C120" s="724"/>
      <c r="D120" s="724"/>
      <c r="E120" s="794"/>
      <c r="F120" s="795"/>
      <c r="G120" s="795"/>
      <c r="H120" s="1095"/>
      <c r="I120" s="1095"/>
    </row>
    <row r="121" spans="1:9" ht="18" customHeight="1" x14ac:dyDescent="0.25">
      <c r="A121" s="1066" t="s">
        <v>749</v>
      </c>
      <c r="B121" s="723"/>
      <c r="C121" s="723"/>
      <c r="D121" s="723"/>
      <c r="E121" s="794"/>
    </row>
    <row r="122" spans="1:9" ht="18" customHeight="1" x14ac:dyDescent="0.25">
      <c r="A122" s="1770" t="s">
        <v>37</v>
      </c>
      <c r="B122" s="1771"/>
      <c r="C122" s="1772">
        <f>0.185*(C64+C68)/1000</f>
        <v>48.173999999999999</v>
      </c>
      <c r="D122" s="1773"/>
      <c r="E122" s="784"/>
      <c r="F122" s="1776" t="s">
        <v>38</v>
      </c>
      <c r="G122" s="1777"/>
      <c r="H122" s="1778">
        <f>0.251*(C62+C66)/1000</f>
        <v>70.28</v>
      </c>
      <c r="I122" s="1779"/>
    </row>
    <row r="123" spans="1:9" ht="18" customHeight="1" x14ac:dyDescent="0.25">
      <c r="A123" s="1782" t="s">
        <v>39</v>
      </c>
      <c r="B123" s="1783"/>
      <c r="C123" s="1774"/>
      <c r="D123" s="1775"/>
      <c r="E123" s="784"/>
      <c r="F123" s="1784" t="s">
        <v>39</v>
      </c>
      <c r="G123" s="1785"/>
      <c r="H123" s="1780"/>
      <c r="I123" s="1781"/>
    </row>
    <row r="124" spans="1:9" ht="18" customHeight="1" x14ac:dyDescent="0.25">
      <c r="A124" s="1805" t="s">
        <v>40</v>
      </c>
      <c r="B124" s="1806"/>
      <c r="C124" s="1774">
        <f>0.025*(C64+C68)/1000</f>
        <v>6.51</v>
      </c>
      <c r="D124" s="1775"/>
      <c r="E124" s="797"/>
      <c r="F124" s="1807" t="s">
        <v>40</v>
      </c>
      <c r="G124" s="1808"/>
      <c r="H124" s="1809">
        <f>0.025*(C62+C66)/1000</f>
        <v>7</v>
      </c>
      <c r="I124" s="1810"/>
    </row>
    <row r="125" spans="1:9" ht="18" customHeight="1" x14ac:dyDescent="0.25">
      <c r="A125" s="1811" t="s">
        <v>39</v>
      </c>
      <c r="B125" s="1812"/>
      <c r="C125" s="1774"/>
      <c r="D125" s="1775"/>
      <c r="E125" s="797"/>
      <c r="F125" s="1784" t="s">
        <v>39</v>
      </c>
      <c r="G125" s="1785"/>
      <c r="H125" s="1780"/>
      <c r="I125" s="1781"/>
    </row>
    <row r="126" spans="1:9" ht="18" customHeight="1" x14ac:dyDescent="0.25">
      <c r="A126" s="1822" t="s">
        <v>41</v>
      </c>
      <c r="B126" s="1823"/>
      <c r="C126" s="1824">
        <f>C122-C124</f>
        <v>41.664000000000001</v>
      </c>
      <c r="D126" s="1825"/>
      <c r="E126" s="794"/>
      <c r="F126" s="1828" t="s">
        <v>41</v>
      </c>
      <c r="G126" s="1829"/>
      <c r="H126" s="1797">
        <f>H122-H124</f>
        <v>63.28</v>
      </c>
      <c r="I126" s="1798"/>
    </row>
    <row r="127" spans="1:9" ht="18" customHeight="1" x14ac:dyDescent="0.25">
      <c r="A127" s="1801" t="s">
        <v>42</v>
      </c>
      <c r="B127" s="1802"/>
      <c r="C127" s="1826"/>
      <c r="D127" s="1827"/>
      <c r="E127" s="794"/>
      <c r="F127" s="1803" t="s">
        <v>43</v>
      </c>
      <c r="G127" s="1804"/>
      <c r="H127" s="1799"/>
      <c r="I127" s="1800"/>
    </row>
    <row r="128" spans="1:9" s="791" customFormat="1" ht="15" customHeight="1" x14ac:dyDescent="0.25">
      <c r="A128" s="798"/>
      <c r="B128" s="798"/>
      <c r="C128" s="799"/>
      <c r="D128" s="799"/>
      <c r="E128" s="794"/>
      <c r="F128" s="798"/>
      <c r="G128" s="798"/>
      <c r="H128" s="799"/>
      <c r="I128" s="799"/>
    </row>
    <row r="129" spans="1:9" s="791" customFormat="1" ht="15" customHeight="1" x14ac:dyDescent="0.25">
      <c r="A129" s="798"/>
      <c r="B129" s="798"/>
      <c r="C129" s="799"/>
      <c r="D129" s="799"/>
      <c r="E129" s="794"/>
      <c r="F129" s="798"/>
      <c r="G129" s="798"/>
      <c r="H129" s="799"/>
      <c r="I129" s="799"/>
    </row>
    <row r="130" spans="1:9" s="791" customFormat="1" ht="15" customHeight="1" x14ac:dyDescent="0.25">
      <c r="A130" s="798"/>
      <c r="B130" s="798"/>
      <c r="C130" s="799"/>
      <c r="D130" s="799"/>
      <c r="E130" s="794"/>
      <c r="F130" s="798"/>
      <c r="G130" s="798"/>
      <c r="H130" s="799"/>
      <c r="I130" s="799"/>
    </row>
    <row r="131" spans="1:9" s="791" customFormat="1" ht="15" customHeight="1" x14ac:dyDescent="0.25">
      <c r="A131" s="798"/>
      <c r="B131" s="798"/>
      <c r="C131" s="799"/>
      <c r="D131" s="799"/>
      <c r="E131" s="794"/>
      <c r="F131" s="798"/>
      <c r="G131" s="798"/>
      <c r="H131" s="799"/>
      <c r="I131" s="799"/>
    </row>
    <row r="132" spans="1:9" s="791" customFormat="1" ht="15" customHeight="1" x14ac:dyDescent="0.25">
      <c r="A132" s="798"/>
      <c r="B132" s="798"/>
      <c r="C132" s="799"/>
      <c r="D132" s="799"/>
      <c r="E132" s="794"/>
      <c r="F132" s="798"/>
      <c r="G132" s="798"/>
      <c r="H132" s="799"/>
      <c r="I132" s="799"/>
    </row>
    <row r="133" spans="1:9" s="791" customFormat="1" ht="15" customHeight="1" x14ac:dyDescent="0.25">
      <c r="A133" s="798"/>
      <c r="B133" s="798"/>
      <c r="C133" s="799"/>
      <c r="D133" s="799"/>
      <c r="E133" s="794"/>
      <c r="F133" s="798"/>
      <c r="G133" s="798"/>
      <c r="H133" s="799"/>
      <c r="I133" s="799"/>
    </row>
    <row r="134" spans="1:9" s="791" customFormat="1" ht="15" customHeight="1" x14ac:dyDescent="0.25">
      <c r="A134" s="798"/>
      <c r="B134" s="798"/>
      <c r="C134" s="799"/>
      <c r="D134" s="799"/>
      <c r="E134" s="794"/>
      <c r="F134" s="798"/>
      <c r="G134" s="798"/>
      <c r="H134" s="799"/>
      <c r="I134" s="799"/>
    </row>
    <row r="135" spans="1:9" s="791" customFormat="1" ht="15" customHeight="1" x14ac:dyDescent="0.25">
      <c r="A135" s="798"/>
      <c r="B135" s="798"/>
      <c r="C135" s="799"/>
      <c r="D135" s="799"/>
      <c r="E135" s="794"/>
      <c r="F135" s="798"/>
      <c r="G135" s="798"/>
      <c r="H135" s="799"/>
      <c r="I135" s="799"/>
    </row>
    <row r="136" spans="1:9" s="791" customFormat="1" ht="15" customHeight="1" x14ac:dyDescent="0.25">
      <c r="A136" s="798"/>
      <c r="B136" s="798"/>
      <c r="C136" s="799"/>
      <c r="D136" s="799"/>
      <c r="E136" s="794"/>
      <c r="F136" s="798"/>
      <c r="G136" s="798"/>
      <c r="H136" s="799"/>
      <c r="I136" s="799"/>
    </row>
    <row r="137" spans="1:9" s="791" customFormat="1" ht="15" customHeight="1" x14ac:dyDescent="0.25">
      <c r="A137" s="798"/>
      <c r="B137" s="798"/>
      <c r="C137" s="799"/>
      <c r="D137" s="799"/>
      <c r="E137" s="794"/>
      <c r="F137" s="798"/>
      <c r="G137" s="798"/>
      <c r="H137" s="799"/>
      <c r="I137" s="799"/>
    </row>
    <row r="138" spans="1:9" s="791" customFormat="1" ht="15" customHeight="1" x14ac:dyDescent="0.25">
      <c r="A138" s="798"/>
      <c r="B138" s="798"/>
      <c r="C138" s="799"/>
      <c r="D138" s="799"/>
      <c r="E138" s="794"/>
      <c r="F138" s="798"/>
      <c r="G138" s="798"/>
      <c r="H138" s="799"/>
      <c r="I138" s="799"/>
    </row>
    <row r="139" spans="1:9" s="791" customFormat="1" ht="15" customHeight="1" x14ac:dyDescent="0.25">
      <c r="A139" s="798"/>
      <c r="B139" s="798"/>
      <c r="C139" s="799"/>
      <c r="D139" s="799"/>
      <c r="E139" s="794"/>
      <c r="F139" s="798"/>
      <c r="G139" s="798"/>
      <c r="H139" s="799"/>
      <c r="I139" s="799"/>
    </row>
    <row r="140" spans="1:9" s="791" customFormat="1" ht="15" customHeight="1" x14ac:dyDescent="0.25">
      <c r="A140" s="798"/>
      <c r="B140" s="798"/>
      <c r="C140" s="799"/>
      <c r="D140" s="799"/>
      <c r="E140" s="794"/>
      <c r="F140" s="798"/>
      <c r="G140" s="798"/>
      <c r="H140" s="799"/>
      <c r="I140" s="799"/>
    </row>
    <row r="141" spans="1:9" s="791" customFormat="1" ht="15" customHeight="1" x14ac:dyDescent="0.25">
      <c r="A141" s="798"/>
      <c r="B141" s="798"/>
      <c r="C141" s="799"/>
      <c r="D141" s="799"/>
      <c r="E141" s="794"/>
      <c r="F141" s="798"/>
      <c r="G141" s="798"/>
      <c r="H141" s="799"/>
      <c r="I141" s="799"/>
    </row>
    <row r="142" spans="1:9" s="791" customFormat="1" ht="15" customHeight="1" x14ac:dyDescent="0.25">
      <c r="A142" s="798"/>
      <c r="B142" s="798"/>
      <c r="C142" s="799"/>
      <c r="D142" s="799"/>
      <c r="E142" s="794"/>
      <c r="F142" s="798"/>
      <c r="G142" s="798"/>
      <c r="H142" s="799"/>
      <c r="I142" s="799"/>
    </row>
    <row r="143" spans="1:9" s="791" customFormat="1" ht="15" customHeight="1" x14ac:dyDescent="0.25">
      <c r="A143" s="798"/>
      <c r="B143" s="798"/>
      <c r="C143" s="799"/>
      <c r="D143" s="799"/>
      <c r="E143" s="794"/>
      <c r="F143" s="798"/>
      <c r="G143" s="798"/>
      <c r="H143" s="799"/>
      <c r="I143" s="799"/>
    </row>
    <row r="144" spans="1:9" s="791" customFormat="1" ht="15" customHeight="1" x14ac:dyDescent="0.25">
      <c r="A144" s="798"/>
      <c r="B144" s="798"/>
      <c r="C144" s="799"/>
      <c r="D144" s="799"/>
      <c r="E144" s="794"/>
      <c r="F144" s="798"/>
      <c r="G144" s="798"/>
      <c r="H144" s="799"/>
      <c r="I144" s="799"/>
    </row>
    <row r="145" spans="1:9" s="791" customFormat="1" ht="15" customHeight="1" x14ac:dyDescent="0.25">
      <c r="A145" s="798"/>
      <c r="B145" s="798"/>
      <c r="C145" s="799"/>
      <c r="D145" s="799"/>
      <c r="E145" s="794"/>
      <c r="F145" s="798"/>
      <c r="G145" s="798"/>
      <c r="H145" s="799"/>
      <c r="I145" s="799"/>
    </row>
    <row r="146" spans="1:9" s="791" customFormat="1" ht="15" customHeight="1" x14ac:dyDescent="0.25">
      <c r="A146" s="798"/>
      <c r="B146" s="798"/>
      <c r="C146" s="799"/>
      <c r="D146" s="799"/>
      <c r="E146" s="794"/>
      <c r="F146" s="798"/>
      <c r="G146" s="798"/>
      <c r="H146" s="799"/>
      <c r="I146" s="799"/>
    </row>
    <row r="147" spans="1:9" s="791" customFormat="1" ht="15" customHeight="1" x14ac:dyDescent="0.25">
      <c r="A147" s="798"/>
      <c r="B147" s="798"/>
      <c r="C147" s="799"/>
      <c r="D147" s="799"/>
      <c r="E147" s="794"/>
      <c r="F147" s="798"/>
      <c r="G147" s="798"/>
      <c r="H147" s="799"/>
      <c r="I147" s="799"/>
    </row>
    <row r="148" spans="1:9" s="791" customFormat="1" ht="15" customHeight="1" x14ac:dyDescent="0.25">
      <c r="A148" s="798"/>
      <c r="B148" s="798"/>
      <c r="C148" s="799"/>
      <c r="D148" s="799"/>
      <c r="E148" s="794"/>
      <c r="F148" s="798"/>
      <c r="G148" s="798"/>
      <c r="H148" s="799"/>
      <c r="I148" s="799"/>
    </row>
    <row r="149" spans="1:9" s="791" customFormat="1" ht="15" customHeight="1" x14ac:dyDescent="0.25">
      <c r="A149" s="798"/>
      <c r="B149" s="798"/>
      <c r="C149" s="799"/>
      <c r="D149" s="799"/>
      <c r="E149" s="794"/>
      <c r="F149" s="798"/>
      <c r="G149" s="798"/>
      <c r="H149" s="799"/>
      <c r="I149" s="799"/>
    </row>
    <row r="150" spans="1:9" s="791" customFormat="1" ht="15" customHeight="1" x14ac:dyDescent="0.25">
      <c r="A150" s="798"/>
      <c r="B150" s="798"/>
      <c r="C150" s="799"/>
      <c r="D150" s="799"/>
      <c r="E150" s="794"/>
      <c r="F150" s="798"/>
      <c r="G150" s="798"/>
      <c r="H150" s="799"/>
      <c r="I150" s="799"/>
    </row>
    <row r="151" spans="1:9" s="791" customFormat="1" ht="15" customHeight="1" x14ac:dyDescent="0.25">
      <c r="A151" s="798"/>
      <c r="B151" s="798"/>
      <c r="C151" s="799"/>
      <c r="D151" s="799"/>
      <c r="E151" s="794"/>
      <c r="F151" s="798"/>
      <c r="G151" s="798"/>
      <c r="H151" s="799"/>
      <c r="I151" s="799"/>
    </row>
    <row r="152" spans="1:9" s="791" customFormat="1" ht="15" customHeight="1" x14ac:dyDescent="0.25">
      <c r="A152" s="798"/>
      <c r="B152" s="798"/>
      <c r="C152" s="799"/>
      <c r="D152" s="799"/>
      <c r="E152" s="794"/>
      <c r="F152" s="798"/>
      <c r="G152" s="798"/>
      <c r="H152" s="799"/>
      <c r="I152" s="799"/>
    </row>
    <row r="153" spans="1:9" s="791" customFormat="1" ht="15" customHeight="1" x14ac:dyDescent="0.25">
      <c r="A153" s="798"/>
      <c r="B153" s="798"/>
      <c r="C153" s="799"/>
      <c r="D153" s="799"/>
      <c r="E153" s="794"/>
      <c r="F153" s="798"/>
      <c r="G153" s="798"/>
      <c r="H153" s="799"/>
      <c r="I153" s="799"/>
    </row>
    <row r="154" spans="1:9" s="791" customFormat="1" ht="15" customHeight="1" x14ac:dyDescent="0.25">
      <c r="A154" s="798"/>
      <c r="B154" s="798"/>
      <c r="C154" s="799"/>
      <c r="D154" s="799"/>
      <c r="E154" s="794"/>
      <c r="F154" s="798"/>
      <c r="G154" s="798"/>
      <c r="H154" s="799"/>
      <c r="I154" s="799"/>
    </row>
    <row r="155" spans="1:9" ht="18" customHeight="1" x14ac:dyDescent="0.25">
      <c r="A155" s="1813" t="s">
        <v>47</v>
      </c>
      <c r="B155" s="1814"/>
      <c r="C155" s="1817" t="s">
        <v>48</v>
      </c>
      <c r="D155" s="1817" t="s">
        <v>50</v>
      </c>
      <c r="E155" s="1170" t="s">
        <v>49</v>
      </c>
      <c r="F155" s="1819" t="s">
        <v>321</v>
      </c>
      <c r="G155" s="740" t="s">
        <v>322</v>
      </c>
      <c r="H155" s="799"/>
      <c r="I155" s="799"/>
    </row>
    <row r="156" spans="1:9" ht="18" customHeight="1" x14ac:dyDescent="0.25">
      <c r="A156" s="1815"/>
      <c r="B156" s="1816"/>
      <c r="C156" s="1818"/>
      <c r="D156" s="1818"/>
      <c r="E156" s="1171" t="s">
        <v>51</v>
      </c>
      <c r="F156" s="1820"/>
      <c r="G156" s="742" t="s">
        <v>323</v>
      </c>
      <c r="H156" s="799"/>
      <c r="I156" s="799"/>
    </row>
    <row r="157" spans="1:9" ht="18" customHeight="1" x14ac:dyDescent="0.25">
      <c r="A157" s="1815"/>
      <c r="B157" s="1816"/>
      <c r="C157" s="743" t="s">
        <v>52</v>
      </c>
      <c r="D157" s="743" t="s">
        <v>52</v>
      </c>
      <c r="E157" s="743" t="s">
        <v>52</v>
      </c>
      <c r="F157" s="743" t="s">
        <v>52</v>
      </c>
      <c r="G157" s="1018" t="s">
        <v>52</v>
      </c>
      <c r="H157" s="800"/>
      <c r="I157" s="800"/>
    </row>
    <row r="158" spans="1:9" ht="18" customHeight="1" x14ac:dyDescent="0.25">
      <c r="A158" s="1821" t="s">
        <v>53</v>
      </c>
      <c r="B158" s="1821"/>
      <c r="C158" s="1161"/>
      <c r="D158" s="1161"/>
      <c r="E158" s="1161"/>
      <c r="F158" s="1161"/>
      <c r="G158" s="1172"/>
      <c r="H158" s="800"/>
      <c r="I158" s="800"/>
    </row>
    <row r="159" spans="1:9" ht="18" customHeight="1" x14ac:dyDescent="0.25">
      <c r="A159" s="1821" t="s">
        <v>54</v>
      </c>
      <c r="B159" s="1821"/>
      <c r="C159" s="1161"/>
      <c r="D159" s="1161"/>
      <c r="E159" s="1161"/>
      <c r="F159" s="1161"/>
      <c r="G159" s="1172"/>
      <c r="H159" s="801"/>
      <c r="I159" s="801"/>
    </row>
    <row r="160" spans="1:9" ht="18" customHeight="1" x14ac:dyDescent="0.25">
      <c r="A160" s="1830" t="s">
        <v>339</v>
      </c>
      <c r="B160" s="1831"/>
      <c r="C160" s="1161"/>
      <c r="D160" s="1161"/>
      <c r="E160" s="1161"/>
      <c r="F160" s="1161"/>
      <c r="G160" s="1172"/>
      <c r="H160" s="801"/>
      <c r="I160" s="801"/>
    </row>
    <row r="161" spans="1:9" ht="18" customHeight="1" x14ac:dyDescent="0.25">
      <c r="A161" s="1821" t="s">
        <v>31</v>
      </c>
      <c r="B161" s="1821"/>
      <c r="C161" s="1161"/>
      <c r="D161" s="1161"/>
      <c r="E161" s="1161"/>
      <c r="F161" s="1161"/>
      <c r="G161" s="1172"/>
      <c r="H161" s="802"/>
      <c r="I161" s="802"/>
    </row>
    <row r="162" spans="1:9" ht="18" customHeight="1" x14ac:dyDescent="0.25">
      <c r="A162" s="1830" t="s">
        <v>55</v>
      </c>
      <c r="B162" s="1831"/>
      <c r="C162" s="1161"/>
      <c r="D162" s="1161"/>
      <c r="E162" s="1161"/>
      <c r="F162" s="1161"/>
      <c r="G162" s="1172"/>
      <c r="H162" s="802"/>
      <c r="I162" s="802"/>
    </row>
    <row r="163" spans="1:9" ht="18" customHeight="1" x14ac:dyDescent="0.25">
      <c r="A163" s="1821" t="s">
        <v>56</v>
      </c>
      <c r="B163" s="1821"/>
      <c r="C163" s="1161"/>
      <c r="D163" s="1161"/>
      <c r="E163" s="1161"/>
      <c r="F163" s="1161"/>
      <c r="G163" s="1172"/>
      <c r="H163" s="802"/>
      <c r="I163" s="802"/>
    </row>
    <row r="164" spans="1:9" ht="18" customHeight="1" x14ac:dyDescent="0.25">
      <c r="A164" s="1821" t="s">
        <v>57</v>
      </c>
      <c r="B164" s="1821"/>
      <c r="C164" s="1161"/>
      <c r="D164" s="1161"/>
      <c r="E164" s="1161"/>
      <c r="F164" s="1161"/>
      <c r="G164" s="1172"/>
      <c r="H164" s="802"/>
      <c r="I164" s="802"/>
    </row>
    <row r="165" spans="1:9" ht="18" customHeight="1" x14ac:dyDescent="0.25">
      <c r="A165" s="1830" t="s">
        <v>58</v>
      </c>
      <c r="B165" s="1831"/>
      <c r="C165" s="1161"/>
      <c r="D165" s="1161"/>
      <c r="E165" s="1161"/>
      <c r="F165" s="1161"/>
      <c r="G165" s="1172"/>
      <c r="H165" s="802"/>
      <c r="I165" s="802"/>
    </row>
    <row r="166" spans="1:9" ht="18" customHeight="1" x14ac:dyDescent="0.25">
      <c r="A166" s="1821" t="s">
        <v>59</v>
      </c>
      <c r="B166" s="1821"/>
      <c r="C166" s="1161"/>
      <c r="D166" s="1161"/>
      <c r="E166" s="1161"/>
      <c r="F166" s="1161"/>
      <c r="G166" s="1172"/>
      <c r="H166" s="802"/>
      <c r="I166" s="802"/>
    </row>
    <row r="167" spans="1:9" ht="18" customHeight="1" x14ac:dyDescent="0.25">
      <c r="A167" s="1830" t="s">
        <v>421</v>
      </c>
      <c r="B167" s="1831"/>
      <c r="C167" s="1161"/>
      <c r="D167" s="1161"/>
      <c r="E167" s="1161"/>
      <c r="F167" s="1161"/>
      <c r="G167" s="1172"/>
      <c r="H167" s="802"/>
      <c r="I167" s="802"/>
    </row>
    <row r="168" spans="1:9" ht="18" customHeight="1" x14ac:dyDescent="0.25">
      <c r="A168" s="1821" t="s">
        <v>60</v>
      </c>
      <c r="B168" s="1821"/>
      <c r="C168" s="1161"/>
      <c r="D168" s="1161"/>
      <c r="E168" s="1161"/>
      <c r="F168" s="1161"/>
      <c r="G168" s="1172"/>
      <c r="H168" s="802"/>
      <c r="I168" s="802"/>
    </row>
    <row r="169" spans="1:9" ht="18" customHeight="1" x14ac:dyDescent="0.25">
      <c r="A169" s="1830" t="s">
        <v>425</v>
      </c>
      <c r="B169" s="1831"/>
      <c r="C169" s="1161"/>
      <c r="D169" s="1161"/>
      <c r="E169" s="1161"/>
      <c r="F169" s="1161"/>
      <c r="G169" s="1172"/>
      <c r="H169" s="802"/>
      <c r="I169" s="802"/>
    </row>
    <row r="170" spans="1:9" ht="18" customHeight="1" x14ac:dyDescent="0.25">
      <c r="A170" s="1830" t="s">
        <v>424</v>
      </c>
      <c r="B170" s="1831"/>
      <c r="C170" s="1161"/>
      <c r="D170" s="1161"/>
      <c r="E170" s="1161"/>
      <c r="F170" s="1161"/>
      <c r="G170" s="1172"/>
      <c r="H170" s="802"/>
      <c r="I170" s="802"/>
    </row>
    <row r="171" spans="1:9" ht="18" customHeight="1" x14ac:dyDescent="0.25">
      <c r="A171" s="1821" t="s">
        <v>61</v>
      </c>
      <c r="B171" s="1821"/>
      <c r="C171" s="1161"/>
      <c r="D171" s="1161"/>
      <c r="E171" s="1161"/>
      <c r="F171" s="1161"/>
      <c r="G171" s="1172"/>
      <c r="H171" s="803"/>
      <c r="I171" s="803"/>
    </row>
    <row r="172" spans="1:9" ht="18" customHeight="1" x14ac:dyDescent="0.25">
      <c r="A172" s="748" t="s">
        <v>62</v>
      </c>
      <c r="B172" s="749"/>
      <c r="C172" s="749"/>
      <c r="D172" s="749"/>
      <c r="E172" s="749"/>
      <c r="F172" s="749"/>
      <c r="G172" s="750"/>
      <c r="H172" s="781"/>
      <c r="I172" s="781"/>
    </row>
    <row r="173" spans="1:9" ht="18" customHeight="1" x14ac:dyDescent="0.25">
      <c r="A173" s="804"/>
      <c r="B173" s="781"/>
      <c r="C173" s="781"/>
      <c r="D173" s="781"/>
      <c r="E173" s="781"/>
      <c r="F173" s="781"/>
      <c r="G173" s="781"/>
      <c r="H173" s="781"/>
      <c r="I173" s="781"/>
    </row>
    <row r="174" spans="1:9" ht="18" customHeight="1" x14ac:dyDescent="0.25">
      <c r="A174" s="781"/>
      <c r="B174" s="781"/>
      <c r="C174" s="781"/>
      <c r="D174" s="781"/>
      <c r="E174" s="781"/>
      <c r="F174" s="781"/>
      <c r="G174" s="781"/>
      <c r="H174" s="781"/>
      <c r="I174" s="781"/>
    </row>
    <row r="175" spans="1:9" ht="18" customHeight="1" x14ac:dyDescent="0.25">
      <c r="A175" s="781"/>
      <c r="B175" s="781"/>
      <c r="C175" s="781"/>
      <c r="D175" s="781"/>
      <c r="E175" s="781"/>
      <c r="F175" s="781"/>
      <c r="G175" s="781"/>
      <c r="H175" s="781"/>
      <c r="I175" s="781"/>
    </row>
    <row r="176" spans="1:9" ht="18" customHeight="1" x14ac:dyDescent="0.25">
      <c r="A176" s="781"/>
      <c r="B176" s="781"/>
      <c r="C176" s="781"/>
      <c r="D176" s="781"/>
      <c r="E176" s="781"/>
      <c r="F176" s="781"/>
      <c r="G176" s="781"/>
      <c r="H176" s="781"/>
      <c r="I176" s="781"/>
    </row>
    <row r="177" spans="1:9" ht="18" customHeight="1" x14ac:dyDescent="0.25">
      <c r="A177" s="781"/>
      <c r="B177" s="781"/>
      <c r="C177" s="781"/>
      <c r="D177" s="781"/>
      <c r="E177" s="781"/>
      <c r="F177" s="781"/>
      <c r="G177" s="781"/>
      <c r="H177" s="781"/>
      <c r="I177" s="781"/>
    </row>
    <row r="178" spans="1:9" ht="18" customHeight="1" x14ac:dyDescent="0.25">
      <c r="A178" s="781"/>
      <c r="B178" s="781"/>
      <c r="C178" s="781"/>
      <c r="D178" s="781"/>
      <c r="E178" s="781"/>
      <c r="F178" s="781"/>
      <c r="G178" s="781"/>
      <c r="H178" s="781"/>
      <c r="I178" s="781"/>
    </row>
    <row r="179" spans="1:9" ht="18" customHeight="1" x14ac:dyDescent="0.25">
      <c r="A179" s="781"/>
      <c r="B179" s="781"/>
      <c r="C179" s="781"/>
      <c r="D179" s="781"/>
      <c r="E179" s="781"/>
      <c r="F179" s="781"/>
      <c r="G179" s="781"/>
      <c r="H179" s="781"/>
      <c r="I179" s="781"/>
    </row>
    <row r="180" spans="1:9" ht="18" customHeight="1" x14ac:dyDescent="0.25">
      <c r="A180" s="781"/>
      <c r="B180" s="781"/>
      <c r="C180" s="781"/>
      <c r="D180" s="781"/>
      <c r="E180" s="781"/>
      <c r="F180" s="781"/>
      <c r="G180" s="781"/>
      <c r="H180" s="781"/>
      <c r="I180" s="781"/>
    </row>
    <row r="181" spans="1:9" ht="18" customHeight="1" x14ac:dyDescent="0.25">
      <c r="A181" s="781"/>
      <c r="B181" s="781"/>
      <c r="C181" s="781"/>
      <c r="D181" s="781"/>
      <c r="E181" s="781"/>
      <c r="F181" s="781"/>
      <c r="G181" s="781"/>
      <c r="H181" s="781"/>
      <c r="I181" s="781"/>
    </row>
    <row r="182" spans="1:9" ht="18" customHeight="1" x14ac:dyDescent="0.25">
      <c r="A182" s="781"/>
      <c r="B182" s="781"/>
      <c r="C182" s="781"/>
      <c r="D182" s="781"/>
      <c r="E182" s="781"/>
      <c r="F182" s="781"/>
      <c r="G182" s="781"/>
      <c r="H182" s="781"/>
      <c r="I182" s="781"/>
    </row>
    <row r="183" spans="1:9" ht="18" customHeight="1" x14ac:dyDescent="0.25">
      <c r="A183" s="781"/>
      <c r="B183" s="781"/>
      <c r="C183" s="781"/>
      <c r="D183" s="781"/>
      <c r="E183" s="781"/>
      <c r="F183" s="781"/>
      <c r="G183" s="781"/>
      <c r="H183" s="781"/>
      <c r="I183" s="781"/>
    </row>
    <row r="184" spans="1:9" ht="18" customHeight="1" x14ac:dyDescent="0.25">
      <c r="A184" s="781"/>
      <c r="B184" s="781"/>
      <c r="C184" s="781"/>
      <c r="D184" s="781"/>
      <c r="E184" s="781"/>
      <c r="F184" s="781"/>
      <c r="G184" s="781"/>
      <c r="H184" s="781"/>
      <c r="I184" s="781"/>
    </row>
    <row r="185" spans="1:9" ht="18" customHeight="1" x14ac:dyDescent="0.25">
      <c r="A185" s="1833" t="s">
        <v>63</v>
      </c>
      <c r="B185" s="1834"/>
      <c r="C185" s="1834"/>
      <c r="D185" s="1834"/>
      <c r="E185" s="1835" t="s">
        <v>64</v>
      </c>
      <c r="F185" s="1834"/>
      <c r="G185" s="1834"/>
      <c r="H185" s="1836"/>
      <c r="I185" s="781"/>
    </row>
    <row r="186" spans="1:9" ht="18" customHeight="1" x14ac:dyDescent="0.25">
      <c r="A186" s="1837" t="s">
        <v>47</v>
      </c>
      <c r="B186" s="1838"/>
      <c r="C186" s="1839" t="s">
        <v>52</v>
      </c>
      <c r="D186" s="1839"/>
      <c r="E186" s="1840" t="s">
        <v>47</v>
      </c>
      <c r="F186" s="1838"/>
      <c r="G186" s="1839" t="s">
        <v>52</v>
      </c>
      <c r="H186" s="1841"/>
      <c r="I186" s="781"/>
    </row>
    <row r="187" spans="1:9" ht="18" customHeight="1" x14ac:dyDescent="0.25">
      <c r="A187" s="1821" t="s">
        <v>65</v>
      </c>
      <c r="B187" s="1821"/>
      <c r="C187" s="1832"/>
      <c r="D187" s="1832"/>
      <c r="E187" s="1821" t="s">
        <v>66</v>
      </c>
      <c r="F187" s="1821"/>
      <c r="G187" s="1832"/>
      <c r="H187" s="1832"/>
    </row>
    <row r="188" spans="1:9" ht="18" customHeight="1" x14ac:dyDescent="0.25">
      <c r="A188" s="1821" t="s">
        <v>347</v>
      </c>
      <c r="B188" s="1821"/>
      <c r="C188" s="1832"/>
      <c r="D188" s="1832"/>
      <c r="E188" s="1821" t="s">
        <v>67</v>
      </c>
      <c r="F188" s="1821"/>
      <c r="G188" s="1832"/>
      <c r="H188" s="1832"/>
      <c r="I188" s="805"/>
    </row>
    <row r="189" spans="1:9" ht="18" customHeight="1" x14ac:dyDescent="0.25">
      <c r="A189" s="1821" t="s">
        <v>346</v>
      </c>
      <c r="B189" s="1821"/>
      <c r="C189" s="1857"/>
      <c r="D189" s="1857"/>
      <c r="E189" s="1821" t="s">
        <v>69</v>
      </c>
      <c r="F189" s="1821"/>
      <c r="G189" s="1832"/>
      <c r="H189" s="1832"/>
      <c r="I189" s="805"/>
    </row>
    <row r="190" spans="1:9" ht="18" customHeight="1" x14ac:dyDescent="0.25">
      <c r="A190" s="1821" t="s">
        <v>68</v>
      </c>
      <c r="B190" s="1830"/>
      <c r="C190" s="1832"/>
      <c r="D190" s="1832"/>
      <c r="E190" s="1831" t="s">
        <v>70</v>
      </c>
      <c r="F190" s="1821"/>
      <c r="G190" s="1858"/>
      <c r="H190" s="1858"/>
      <c r="I190" s="805"/>
    </row>
    <row r="191" spans="1:9" ht="18" customHeight="1" x14ac:dyDescent="0.25">
      <c r="A191" s="1830" t="s">
        <v>420</v>
      </c>
      <c r="B191" s="1842"/>
      <c r="C191" s="1843"/>
      <c r="D191" s="1844"/>
      <c r="E191" s="1845"/>
      <c r="F191" s="1845"/>
      <c r="G191" s="1846"/>
      <c r="H191" s="1847"/>
      <c r="I191" s="805"/>
    </row>
    <row r="192" spans="1:9" ht="18" customHeight="1" x14ac:dyDescent="0.25">
      <c r="A192" s="1848" t="s">
        <v>62</v>
      </c>
      <c r="B192" s="1849"/>
      <c r="C192" s="1849"/>
      <c r="D192" s="1849"/>
      <c r="E192" s="1849"/>
      <c r="F192" s="1849"/>
      <c r="G192" s="1849"/>
      <c r="H192" s="1850"/>
      <c r="I192" s="805"/>
    </row>
    <row r="193" spans="1:9" ht="18" customHeight="1" x14ac:dyDescent="0.25">
      <c r="A193" s="781"/>
      <c r="B193" s="781"/>
      <c r="C193" s="781"/>
      <c r="D193" s="781"/>
      <c r="E193" s="806"/>
      <c r="F193" s="806"/>
      <c r="G193" s="781"/>
      <c r="H193" s="781"/>
      <c r="I193" s="781"/>
    </row>
    <row r="194" spans="1:9" ht="18" customHeight="1" x14ac:dyDescent="0.25">
      <c r="A194" s="781"/>
      <c r="B194" s="781"/>
      <c r="C194" s="781"/>
      <c r="D194" s="781"/>
      <c r="E194" s="806"/>
      <c r="F194" s="806"/>
      <c r="G194" s="781"/>
      <c r="H194" s="781"/>
      <c r="I194" s="781"/>
    </row>
    <row r="195" spans="1:9" ht="18" customHeight="1" x14ac:dyDescent="0.25">
      <c r="A195" s="781"/>
      <c r="B195" s="781"/>
      <c r="C195" s="781"/>
      <c r="D195" s="781"/>
      <c r="E195" s="806"/>
      <c r="F195" s="806"/>
      <c r="G195" s="781"/>
      <c r="H195" s="781"/>
      <c r="I195" s="781"/>
    </row>
    <row r="196" spans="1:9" ht="18" customHeight="1" x14ac:dyDescent="0.25">
      <c r="A196" s="781"/>
      <c r="B196" s="781"/>
      <c r="C196" s="781"/>
      <c r="D196" s="781"/>
      <c r="E196" s="806"/>
      <c r="F196" s="806"/>
      <c r="G196" s="781"/>
      <c r="H196" s="781"/>
      <c r="I196" s="781"/>
    </row>
    <row r="197" spans="1:9" ht="18" customHeight="1" x14ac:dyDescent="0.25">
      <c r="A197" s="781"/>
      <c r="B197" s="781"/>
      <c r="C197" s="781"/>
      <c r="D197" s="781"/>
      <c r="E197" s="806"/>
      <c r="F197" s="806"/>
      <c r="G197" s="781"/>
      <c r="H197" s="781"/>
      <c r="I197" s="781"/>
    </row>
    <row r="198" spans="1:9" ht="18" customHeight="1" x14ac:dyDescent="0.25">
      <c r="A198" s="781"/>
      <c r="B198" s="781"/>
      <c r="C198" s="781"/>
      <c r="D198" s="781"/>
      <c r="E198" s="806"/>
      <c r="F198" s="806"/>
      <c r="G198" s="781"/>
      <c r="H198" s="781"/>
      <c r="I198" s="781"/>
    </row>
    <row r="199" spans="1:9" ht="18" customHeight="1" x14ac:dyDescent="0.25">
      <c r="A199" s="781"/>
      <c r="B199" s="781"/>
      <c r="C199" s="781"/>
      <c r="D199" s="781"/>
      <c r="E199" s="806"/>
      <c r="F199" s="806"/>
      <c r="G199" s="807"/>
      <c r="H199" s="807"/>
      <c r="I199" s="807"/>
    </row>
    <row r="200" spans="1:9" ht="18" customHeight="1" x14ac:dyDescent="0.25">
      <c r="A200" s="781"/>
      <c r="B200" s="781"/>
      <c r="C200" s="781"/>
      <c r="D200" s="781"/>
      <c r="E200" s="806"/>
      <c r="F200" s="806"/>
      <c r="G200" s="807"/>
      <c r="H200" s="807"/>
      <c r="I200" s="807"/>
    </row>
    <row r="201" spans="1:9" ht="18" customHeight="1" x14ac:dyDescent="0.25">
      <c r="A201" s="781"/>
      <c r="B201" s="781"/>
      <c r="C201" s="781"/>
      <c r="D201" s="781"/>
      <c r="E201" s="806"/>
      <c r="F201" s="806"/>
      <c r="G201" s="807"/>
      <c r="H201" s="807"/>
      <c r="I201" s="807"/>
    </row>
    <row r="202" spans="1:9" ht="18" customHeight="1" x14ac:dyDescent="0.25">
      <c r="A202" s="781"/>
      <c r="B202" s="781"/>
      <c r="C202" s="781"/>
      <c r="D202" s="781"/>
      <c r="E202" s="806"/>
      <c r="F202" s="806"/>
      <c r="G202" s="807"/>
      <c r="H202" s="807"/>
      <c r="I202" s="807"/>
    </row>
    <row r="203" spans="1:9" ht="18" customHeight="1" x14ac:dyDescent="0.25">
      <c r="A203" s="781"/>
      <c r="B203" s="781"/>
      <c r="C203" s="781"/>
      <c r="D203" s="781"/>
      <c r="E203" s="806"/>
      <c r="F203" s="806"/>
      <c r="G203" s="807"/>
      <c r="H203" s="807"/>
      <c r="I203" s="807"/>
    </row>
    <row r="204" spans="1:9" ht="18" customHeight="1" x14ac:dyDescent="0.25">
      <c r="A204" s="781"/>
      <c r="B204" s="781"/>
      <c r="C204" s="781"/>
      <c r="D204" s="781"/>
      <c r="E204" s="806"/>
      <c r="F204" s="806"/>
      <c r="G204" s="807"/>
      <c r="H204" s="807"/>
      <c r="I204" s="807"/>
    </row>
    <row r="205" spans="1:9" ht="18" customHeight="1" x14ac:dyDescent="0.25">
      <c r="A205" s="781"/>
      <c r="B205" s="781"/>
      <c r="C205" s="781"/>
      <c r="D205" s="781"/>
      <c r="E205" s="806"/>
      <c r="F205" s="806"/>
      <c r="G205" s="807"/>
      <c r="H205" s="807"/>
      <c r="I205" s="807"/>
    </row>
    <row r="206" spans="1:9" ht="18" customHeight="1" x14ac:dyDescent="0.25">
      <c r="A206" s="781"/>
      <c r="B206" s="781"/>
      <c r="C206" s="781"/>
      <c r="D206" s="781"/>
      <c r="E206" s="806"/>
      <c r="F206" s="806"/>
      <c r="G206" s="807"/>
      <c r="H206" s="807"/>
      <c r="I206" s="807"/>
    </row>
    <row r="207" spans="1:9" ht="18" customHeight="1" x14ac:dyDescent="0.25">
      <c r="A207" s="781"/>
      <c r="B207" s="781"/>
      <c r="C207" s="781"/>
      <c r="D207" s="781"/>
      <c r="E207" s="806"/>
      <c r="F207" s="806"/>
      <c r="G207" s="807"/>
      <c r="H207" s="807"/>
      <c r="I207" s="807"/>
    </row>
    <row r="208" spans="1:9" ht="18" customHeight="1" x14ac:dyDescent="0.25">
      <c r="A208" s="781"/>
      <c r="B208" s="781"/>
      <c r="C208" s="781"/>
      <c r="D208" s="781"/>
      <c r="E208" s="806"/>
      <c r="F208" s="806"/>
      <c r="G208" s="807"/>
      <c r="H208" s="807"/>
      <c r="I208" s="807"/>
    </row>
    <row r="209" spans="1:9" ht="18" customHeight="1" x14ac:dyDescent="0.25">
      <c r="A209" s="781"/>
      <c r="B209" s="781"/>
      <c r="C209" s="781"/>
      <c r="D209" s="781"/>
      <c r="E209" s="806"/>
      <c r="F209" s="806"/>
      <c r="G209" s="807"/>
      <c r="H209" s="807"/>
      <c r="I209" s="807"/>
    </row>
    <row r="210" spans="1:9" ht="18" customHeight="1" x14ac:dyDescent="0.25">
      <c r="A210" s="781"/>
      <c r="B210" s="781"/>
      <c r="C210" s="781"/>
      <c r="D210" s="781"/>
      <c r="E210" s="806"/>
      <c r="F210" s="806"/>
      <c r="G210" s="807"/>
      <c r="H210" s="807"/>
      <c r="I210" s="807"/>
    </row>
    <row r="211" spans="1:9" ht="18" customHeight="1" x14ac:dyDescent="0.25">
      <c r="A211" s="781"/>
      <c r="B211" s="781"/>
      <c r="C211" s="781"/>
      <c r="D211" s="781"/>
      <c r="E211" s="784"/>
      <c r="F211" s="784"/>
      <c r="G211" s="807"/>
      <c r="H211" s="807"/>
      <c r="I211" s="807"/>
    </row>
    <row r="212" spans="1:9" ht="18" customHeight="1" x14ac:dyDescent="0.25">
      <c r="A212" s="781"/>
      <c r="B212" s="781"/>
      <c r="C212" s="781"/>
      <c r="D212" s="781"/>
      <c r="E212" s="784"/>
      <c r="F212" s="784"/>
      <c r="G212" s="807"/>
      <c r="H212" s="807"/>
      <c r="I212" s="807"/>
    </row>
    <row r="213" spans="1:9" ht="18" customHeight="1" x14ac:dyDescent="0.25">
      <c r="A213" s="781"/>
      <c r="B213" s="781"/>
      <c r="C213" s="781"/>
      <c r="D213" s="781"/>
      <c r="E213" s="784"/>
      <c r="F213" s="784"/>
      <c r="G213" s="807"/>
      <c r="H213" s="807"/>
      <c r="I213" s="807"/>
    </row>
    <row r="214" spans="1:9" ht="18" customHeight="1" x14ac:dyDescent="0.25">
      <c r="A214" s="781"/>
      <c r="B214" s="781"/>
      <c r="C214" s="781"/>
      <c r="D214" s="781"/>
      <c r="E214" s="784"/>
      <c r="F214" s="784"/>
      <c r="G214" s="807"/>
      <c r="H214" s="807"/>
      <c r="I214" s="807"/>
    </row>
    <row r="215" spans="1:9" ht="18" customHeight="1" x14ac:dyDescent="0.25">
      <c r="A215" s="1833" t="s">
        <v>71</v>
      </c>
      <c r="B215" s="1834"/>
      <c r="C215" s="1834"/>
      <c r="D215" s="1834"/>
      <c r="E215" s="1851" t="s">
        <v>62</v>
      </c>
      <c r="F215" s="1852"/>
      <c r="G215" s="1852"/>
      <c r="H215" s="1853"/>
      <c r="I215" s="778"/>
    </row>
    <row r="216" spans="1:9" ht="18" customHeight="1" x14ac:dyDescent="0.25">
      <c r="A216" s="1837" t="s">
        <v>47</v>
      </c>
      <c r="B216" s="1838"/>
      <c r="C216" s="1838"/>
      <c r="D216" s="1173" t="s">
        <v>52</v>
      </c>
      <c r="E216" s="1854"/>
      <c r="F216" s="1855"/>
      <c r="G216" s="1855"/>
      <c r="H216" s="1856"/>
      <c r="I216" s="778"/>
    </row>
    <row r="217" spans="1:9" ht="18" customHeight="1" x14ac:dyDescent="0.25">
      <c r="A217" s="1821" t="s">
        <v>72</v>
      </c>
      <c r="B217" s="1821"/>
      <c r="C217" s="1821"/>
      <c r="D217" s="1172"/>
    </row>
    <row r="218" spans="1:9" ht="18" customHeight="1" x14ac:dyDescent="0.25">
      <c r="A218" s="1821" t="s">
        <v>73</v>
      </c>
      <c r="B218" s="1821"/>
      <c r="C218" s="1821"/>
      <c r="D218" s="1172"/>
      <c r="E218" s="778"/>
      <c r="F218" s="784"/>
      <c r="G218" s="784"/>
      <c r="H218" s="784"/>
      <c r="I218" s="784"/>
    </row>
    <row r="219" spans="1:9" ht="18" customHeight="1" x14ac:dyDescent="0.25">
      <c r="A219" s="1821" t="s">
        <v>74</v>
      </c>
      <c r="B219" s="1821"/>
      <c r="C219" s="1821"/>
      <c r="D219" s="1172"/>
      <c r="E219" s="808"/>
      <c r="F219" s="784"/>
      <c r="G219" s="784"/>
      <c r="H219" s="784"/>
      <c r="I219" s="784"/>
    </row>
    <row r="220" spans="1:9" ht="18" customHeight="1" x14ac:dyDescent="0.25">
      <c r="A220" s="1821" t="s">
        <v>75</v>
      </c>
      <c r="B220" s="1821"/>
      <c r="C220" s="1821"/>
      <c r="D220" s="1172"/>
      <c r="E220" s="808"/>
      <c r="F220" s="784"/>
      <c r="G220" s="784"/>
      <c r="H220" s="784"/>
      <c r="I220" s="784"/>
    </row>
    <row r="221" spans="1:9" ht="18" customHeight="1" x14ac:dyDescent="0.25">
      <c r="A221" s="1821" t="s">
        <v>76</v>
      </c>
      <c r="B221" s="1821"/>
      <c r="C221" s="1821"/>
      <c r="D221" s="1172"/>
      <c r="E221" s="808"/>
      <c r="F221" s="784"/>
      <c r="G221" s="784"/>
      <c r="H221" s="784"/>
      <c r="I221" s="784"/>
    </row>
    <row r="222" spans="1:9" ht="18" customHeight="1" x14ac:dyDescent="0.25">
      <c r="A222" s="1821" t="s">
        <v>77</v>
      </c>
      <c r="B222" s="1821"/>
      <c r="C222" s="1821"/>
      <c r="D222" s="1172"/>
      <c r="E222" s="808"/>
      <c r="F222" s="784"/>
      <c r="G222" s="784"/>
      <c r="H222" s="784"/>
      <c r="I222" s="784"/>
    </row>
    <row r="223" spans="1:9" ht="18" customHeight="1" x14ac:dyDescent="0.25">
      <c r="A223" s="1821" t="s">
        <v>78</v>
      </c>
      <c r="B223" s="1821"/>
      <c r="C223" s="1821"/>
      <c r="D223" s="762"/>
      <c r="E223" s="808"/>
      <c r="F223" s="784"/>
      <c r="G223" s="784"/>
      <c r="H223" s="784"/>
      <c r="I223" s="784"/>
    </row>
    <row r="224" spans="1:9" ht="18" customHeight="1" x14ac:dyDescent="0.25">
      <c r="A224" s="1821" t="s">
        <v>79</v>
      </c>
      <c r="B224" s="1821"/>
      <c r="C224" s="1821"/>
      <c r="D224" s="762"/>
      <c r="E224" s="808"/>
      <c r="F224" s="784"/>
      <c r="G224" s="784"/>
      <c r="H224" s="784"/>
      <c r="I224" s="784"/>
    </row>
    <row r="225" spans="1:9" ht="18" customHeight="1" x14ac:dyDescent="0.25">
      <c r="A225" s="1821" t="s">
        <v>80</v>
      </c>
      <c r="B225" s="1821"/>
      <c r="C225" s="1821"/>
      <c r="D225" s="762"/>
      <c r="E225" s="809"/>
      <c r="F225" s="784"/>
      <c r="G225" s="784"/>
      <c r="H225" s="784"/>
      <c r="I225" s="784"/>
    </row>
    <row r="226" spans="1:9" ht="18" customHeight="1" x14ac:dyDescent="0.25">
      <c r="A226" s="1859" t="s">
        <v>81</v>
      </c>
      <c r="B226" s="1859"/>
      <c r="C226" s="1859"/>
      <c r="D226" s="762"/>
      <c r="E226" s="809"/>
      <c r="F226" s="784"/>
      <c r="G226" s="784"/>
      <c r="H226" s="784"/>
      <c r="I226" s="784"/>
    </row>
    <row r="227" spans="1:9" ht="18" customHeight="1" x14ac:dyDescent="0.25">
      <c r="A227" s="1860" t="s">
        <v>82</v>
      </c>
      <c r="B227" s="1860"/>
      <c r="C227" s="1860"/>
      <c r="D227" s="1860"/>
      <c r="E227" s="809"/>
      <c r="F227" s="784"/>
      <c r="G227" s="784"/>
      <c r="H227" s="784"/>
      <c r="I227" s="784"/>
    </row>
    <row r="228" spans="1:9" ht="18" customHeight="1" x14ac:dyDescent="0.25">
      <c r="A228" s="784"/>
      <c r="B228" s="784"/>
      <c r="C228" s="784"/>
      <c r="D228" s="784"/>
      <c r="E228" s="809"/>
      <c r="F228" s="784"/>
      <c r="G228" s="784"/>
      <c r="H228" s="784"/>
      <c r="I228" s="784"/>
    </row>
    <row r="229" spans="1:9" ht="18" customHeight="1" x14ac:dyDescent="0.25">
      <c r="A229" s="1833" t="s">
        <v>47</v>
      </c>
      <c r="B229" s="1834"/>
      <c r="C229" s="1834"/>
      <c r="D229" s="764" t="s">
        <v>52</v>
      </c>
      <c r="E229" s="1865" t="s">
        <v>62</v>
      </c>
      <c r="F229" s="1866"/>
      <c r="G229" s="1866"/>
      <c r="H229" s="1867"/>
      <c r="I229" s="778"/>
    </row>
    <row r="230" spans="1:9" ht="18" customHeight="1" x14ac:dyDescent="0.25">
      <c r="A230" s="1830" t="s">
        <v>83</v>
      </c>
      <c r="B230" s="1842"/>
      <c r="C230" s="1842"/>
      <c r="D230" s="1172"/>
      <c r="E230" s="765"/>
      <c r="F230" s="765"/>
      <c r="G230" s="765"/>
      <c r="H230" s="765"/>
      <c r="I230" s="787"/>
    </row>
    <row r="231" spans="1:9" ht="18" customHeight="1" x14ac:dyDescent="0.25">
      <c r="A231" s="1830" t="s">
        <v>84</v>
      </c>
      <c r="B231" s="1842"/>
      <c r="C231" s="1842"/>
      <c r="D231" s="1172"/>
      <c r="E231" s="765"/>
      <c r="F231" s="765"/>
      <c r="G231" s="765"/>
      <c r="H231" s="765"/>
    </row>
    <row r="232" spans="1:9" ht="18" customHeight="1" x14ac:dyDescent="0.25">
      <c r="A232" s="1830" t="s">
        <v>85</v>
      </c>
      <c r="B232" s="1842"/>
      <c r="C232" s="1842"/>
      <c r="D232" s="1172"/>
      <c r="E232" s="778"/>
      <c r="F232" s="778"/>
      <c r="G232" s="778"/>
      <c r="H232" s="778"/>
      <c r="I232" s="784"/>
    </row>
    <row r="233" spans="1:9" ht="18" customHeight="1" x14ac:dyDescent="0.25">
      <c r="A233" s="1830" t="s">
        <v>86</v>
      </c>
      <c r="B233" s="1842"/>
      <c r="C233" s="1842"/>
      <c r="D233" s="1172"/>
      <c r="E233" s="778"/>
      <c r="F233" s="778"/>
      <c r="G233" s="778"/>
      <c r="H233" s="778"/>
      <c r="I233" s="784"/>
    </row>
    <row r="234" spans="1:9" ht="18" customHeight="1" x14ac:dyDescent="0.25">
      <c r="A234" s="1830" t="s">
        <v>87</v>
      </c>
      <c r="B234" s="1842"/>
      <c r="C234" s="1842"/>
      <c r="D234" s="1172"/>
      <c r="E234" s="808"/>
      <c r="F234" s="810"/>
      <c r="G234" s="784"/>
      <c r="H234" s="784"/>
      <c r="I234" s="784"/>
    </row>
    <row r="235" spans="1:9" ht="18" customHeight="1" x14ac:dyDescent="0.25">
      <c r="A235" s="1830" t="s">
        <v>88</v>
      </c>
      <c r="B235" s="1842"/>
      <c r="C235" s="1842"/>
      <c r="D235" s="1172"/>
      <c r="E235" s="808"/>
      <c r="F235" s="784"/>
      <c r="G235" s="784"/>
      <c r="H235" s="784"/>
      <c r="I235" s="784"/>
    </row>
    <row r="236" spans="1:9" ht="18" customHeight="1" x14ac:dyDescent="0.25">
      <c r="A236" s="1830" t="s">
        <v>89</v>
      </c>
      <c r="B236" s="1842"/>
      <c r="C236" s="1842"/>
      <c r="D236" s="762"/>
      <c r="E236" s="808"/>
      <c r="F236" s="784"/>
      <c r="G236" s="784"/>
      <c r="H236" s="784"/>
      <c r="I236" s="784"/>
    </row>
    <row r="237" spans="1:9" ht="18" customHeight="1" x14ac:dyDescent="0.25">
      <c r="A237" s="1830" t="s">
        <v>90</v>
      </c>
      <c r="B237" s="1842"/>
      <c r="C237" s="1842"/>
      <c r="D237" s="762"/>
      <c r="E237" s="808"/>
      <c r="F237" s="784"/>
      <c r="G237" s="784"/>
      <c r="H237" s="784"/>
      <c r="I237" s="784"/>
    </row>
    <row r="238" spans="1:9" ht="18" customHeight="1" x14ac:dyDescent="0.25">
      <c r="A238" s="1861" t="s">
        <v>91</v>
      </c>
      <c r="B238" s="1862"/>
      <c r="C238" s="1862"/>
      <c r="D238" s="762"/>
      <c r="E238" s="809"/>
      <c r="F238" s="784"/>
      <c r="G238" s="784"/>
      <c r="H238" s="784"/>
      <c r="I238" s="784"/>
    </row>
    <row r="239" spans="1:9" ht="18" customHeight="1" x14ac:dyDescent="0.25">
      <c r="A239" s="811"/>
      <c r="B239" s="811"/>
      <c r="C239" s="811"/>
      <c r="D239" s="812"/>
      <c r="E239" s="809"/>
      <c r="F239" s="784"/>
      <c r="G239" s="784"/>
      <c r="H239" s="784"/>
      <c r="I239" s="784"/>
    </row>
    <row r="240" spans="1:9" ht="18" customHeight="1" x14ac:dyDescent="0.25">
      <c r="A240" s="811"/>
      <c r="B240" s="811"/>
      <c r="C240" s="811"/>
      <c r="D240" s="812"/>
      <c r="E240" s="809"/>
      <c r="F240" s="784"/>
      <c r="G240" s="784"/>
      <c r="H240" s="784"/>
      <c r="I240" s="784"/>
    </row>
    <row r="241" spans="1:9" ht="18" customHeight="1" x14ac:dyDescent="0.25">
      <c r="A241" s="811"/>
      <c r="B241" s="811"/>
      <c r="C241" s="811"/>
      <c r="D241" s="812"/>
      <c r="E241" s="809"/>
      <c r="F241" s="784"/>
      <c r="G241" s="784"/>
      <c r="H241" s="784"/>
      <c r="I241" s="784"/>
    </row>
    <row r="242" spans="1:9" ht="18" customHeight="1" x14ac:dyDescent="0.25">
      <c r="A242" s="811"/>
      <c r="B242" s="811"/>
      <c r="C242" s="811"/>
      <c r="D242" s="812"/>
      <c r="E242" s="809"/>
      <c r="F242" s="784"/>
      <c r="G242" s="784"/>
      <c r="H242" s="784"/>
      <c r="I242" s="784"/>
    </row>
    <row r="243" spans="1:9" ht="18" customHeight="1" x14ac:dyDescent="0.25">
      <c r="A243" s="811"/>
      <c r="B243" s="811"/>
      <c r="C243" s="811"/>
      <c r="D243" s="812"/>
      <c r="E243" s="809"/>
      <c r="F243" s="784"/>
      <c r="G243" s="784"/>
      <c r="H243" s="784"/>
      <c r="I243" s="784"/>
    </row>
    <row r="244" spans="1:9" ht="18" customHeight="1" x14ac:dyDescent="0.25">
      <c r="A244" s="811"/>
      <c r="B244" s="811"/>
      <c r="C244" s="811"/>
      <c r="D244" s="812"/>
      <c r="E244" s="813"/>
      <c r="F244" s="784"/>
      <c r="G244" s="784"/>
      <c r="H244" s="784"/>
      <c r="I244" s="784"/>
    </row>
    <row r="245" spans="1:9" ht="18" customHeight="1" x14ac:dyDescent="0.25">
      <c r="A245" s="1833" t="s">
        <v>47</v>
      </c>
      <c r="B245" s="1834"/>
      <c r="C245" s="1834"/>
      <c r="D245" s="1176" t="s">
        <v>52</v>
      </c>
      <c r="E245" s="1863" t="s">
        <v>62</v>
      </c>
      <c r="F245" s="1863"/>
      <c r="G245" s="1863"/>
      <c r="H245" s="1864"/>
      <c r="I245" s="778"/>
    </row>
    <row r="246" spans="1:9" ht="18" customHeight="1" x14ac:dyDescent="0.25">
      <c r="A246" s="1821" t="s">
        <v>428</v>
      </c>
      <c r="B246" s="1821"/>
      <c r="C246" s="1821"/>
      <c r="D246" s="1172"/>
      <c r="E246" s="813"/>
      <c r="F246" s="784"/>
      <c r="G246" s="784"/>
      <c r="H246" s="784"/>
      <c r="I246" s="784"/>
    </row>
    <row r="247" spans="1:9" ht="18" customHeight="1" x14ac:dyDescent="0.25">
      <c r="A247" s="1821" t="s">
        <v>92</v>
      </c>
      <c r="B247" s="1821"/>
      <c r="C247" s="1821"/>
      <c r="D247" s="1172"/>
      <c r="I247" s="805"/>
    </row>
    <row r="248" spans="1:9" ht="18" customHeight="1" x14ac:dyDescent="0.25">
      <c r="A248" s="1821" t="s">
        <v>93</v>
      </c>
      <c r="B248" s="1821"/>
      <c r="C248" s="1821"/>
      <c r="D248" s="1172"/>
      <c r="E248" s="814"/>
      <c r="F248" s="815"/>
      <c r="G248" s="815"/>
      <c r="H248" s="815"/>
      <c r="I248" s="816"/>
    </row>
    <row r="249" spans="1:9" ht="18" customHeight="1" x14ac:dyDescent="0.25">
      <c r="A249" s="1821" t="s">
        <v>94</v>
      </c>
      <c r="B249" s="1821"/>
      <c r="C249" s="1821"/>
      <c r="D249" s="1172"/>
      <c r="E249" s="817"/>
      <c r="F249" s="816"/>
      <c r="G249" s="816"/>
      <c r="H249" s="816"/>
      <c r="I249" s="816"/>
    </row>
    <row r="250" spans="1:9" ht="18" customHeight="1" x14ac:dyDescent="0.25">
      <c r="A250" s="1821" t="s">
        <v>95</v>
      </c>
      <c r="B250" s="1821"/>
      <c r="C250" s="1821"/>
      <c r="D250" s="1172"/>
      <c r="E250" s="817"/>
      <c r="F250" s="816"/>
      <c r="G250" s="816"/>
      <c r="H250" s="816"/>
      <c r="I250" s="816"/>
    </row>
    <row r="251" spans="1:9" ht="18" customHeight="1" x14ac:dyDescent="0.25">
      <c r="A251" s="1821" t="s">
        <v>96</v>
      </c>
      <c r="B251" s="1821"/>
      <c r="C251" s="1821"/>
      <c r="D251" s="1172"/>
      <c r="E251" s="817"/>
      <c r="F251" s="816"/>
      <c r="G251" s="816"/>
      <c r="H251" s="816"/>
      <c r="I251" s="816"/>
    </row>
    <row r="252" spans="1:9" ht="18" customHeight="1" x14ac:dyDescent="0.25">
      <c r="A252" s="1821" t="s">
        <v>97</v>
      </c>
      <c r="B252" s="1821"/>
      <c r="C252" s="1821"/>
      <c r="D252" s="1172"/>
      <c r="E252" s="817"/>
      <c r="F252" s="816"/>
      <c r="G252" s="816"/>
      <c r="H252" s="816"/>
      <c r="I252" s="816"/>
    </row>
    <row r="253" spans="1:9" ht="18" customHeight="1" x14ac:dyDescent="0.25">
      <c r="A253" s="1821" t="s">
        <v>98</v>
      </c>
      <c r="B253" s="1821"/>
      <c r="C253" s="1821"/>
      <c r="D253" s="1172"/>
      <c r="E253" s="817"/>
      <c r="F253" s="816"/>
      <c r="G253" s="816"/>
      <c r="H253" s="816"/>
      <c r="I253" s="816"/>
    </row>
    <row r="254" spans="1:9" ht="18" customHeight="1" x14ac:dyDescent="0.25">
      <c r="A254" s="1830" t="s">
        <v>99</v>
      </c>
      <c r="B254" s="1842"/>
      <c r="C254" s="1831"/>
      <c r="D254" s="1172"/>
      <c r="E254" s="817"/>
      <c r="F254" s="816"/>
      <c r="G254" s="816"/>
      <c r="H254" s="816"/>
      <c r="I254" s="816"/>
    </row>
    <row r="255" spans="1:9" ht="18" customHeight="1" x14ac:dyDescent="0.25">
      <c r="A255" s="1830" t="s">
        <v>426</v>
      </c>
      <c r="B255" s="1842"/>
      <c r="C255" s="1831"/>
      <c r="D255" s="1172"/>
      <c r="E255" s="817"/>
      <c r="F255" s="816"/>
      <c r="G255" s="816"/>
      <c r="H255" s="816"/>
      <c r="I255" s="816"/>
    </row>
    <row r="256" spans="1:9" ht="18" customHeight="1" x14ac:dyDescent="0.25">
      <c r="A256" s="1830" t="s">
        <v>429</v>
      </c>
      <c r="B256" s="1842"/>
      <c r="C256" s="1831"/>
      <c r="D256" s="1172"/>
      <c r="E256" s="817"/>
      <c r="F256" s="816"/>
      <c r="G256" s="816"/>
      <c r="H256" s="816"/>
      <c r="I256" s="816"/>
    </row>
    <row r="257" spans="1:9" ht="18" customHeight="1" x14ac:dyDescent="0.25">
      <c r="A257" s="1830" t="s">
        <v>320</v>
      </c>
      <c r="B257" s="1842"/>
      <c r="C257" s="1831"/>
      <c r="D257" s="1172"/>
      <c r="E257" s="817"/>
      <c r="F257" s="816"/>
      <c r="G257" s="816"/>
      <c r="H257" s="816"/>
      <c r="I257" s="816"/>
    </row>
    <row r="258" spans="1:9" ht="18" customHeight="1" x14ac:dyDescent="0.25">
      <c r="A258" s="1830" t="s">
        <v>100</v>
      </c>
      <c r="B258" s="1842"/>
      <c r="C258" s="1831"/>
      <c r="D258" s="1172"/>
      <c r="E258" s="817"/>
      <c r="F258" s="816"/>
      <c r="G258" s="816"/>
      <c r="H258" s="816"/>
      <c r="I258" s="816"/>
    </row>
    <row r="259" spans="1:9" ht="18" customHeight="1" x14ac:dyDescent="0.25">
      <c r="A259" s="1830" t="s">
        <v>101</v>
      </c>
      <c r="B259" s="1842"/>
      <c r="C259" s="1831"/>
      <c r="D259" s="1172"/>
      <c r="E259" s="817"/>
      <c r="F259" s="816"/>
      <c r="G259" s="816"/>
      <c r="H259" s="816"/>
      <c r="I259" s="816"/>
    </row>
    <row r="260" spans="1:9" ht="18" customHeight="1" x14ac:dyDescent="0.25">
      <c r="A260" s="1830" t="s">
        <v>102</v>
      </c>
      <c r="B260" s="1842"/>
      <c r="C260" s="1831"/>
      <c r="D260" s="775"/>
      <c r="E260" s="817"/>
      <c r="F260" s="816"/>
      <c r="G260" s="816"/>
      <c r="H260" s="816"/>
      <c r="I260" s="816"/>
    </row>
    <row r="261" spans="1:9" ht="18" customHeight="1" x14ac:dyDescent="0.25">
      <c r="A261" s="1830" t="s">
        <v>430</v>
      </c>
      <c r="B261" s="1842"/>
      <c r="C261" s="1831"/>
      <c r="D261" s="775"/>
      <c r="E261" s="817"/>
      <c r="F261" s="816"/>
      <c r="G261" s="816"/>
      <c r="H261" s="816"/>
      <c r="I261" s="816"/>
    </row>
    <row r="262" spans="1:9" ht="18" customHeight="1" x14ac:dyDescent="0.25">
      <c r="A262" s="1830" t="s">
        <v>103</v>
      </c>
      <c r="B262" s="1842"/>
      <c r="C262" s="1831"/>
      <c r="D262" s="775"/>
      <c r="E262" s="817"/>
      <c r="F262" s="816"/>
      <c r="G262" s="816"/>
      <c r="H262" s="816"/>
      <c r="I262" s="816"/>
    </row>
    <row r="263" spans="1:9" ht="18" customHeight="1" x14ac:dyDescent="0.25">
      <c r="A263" s="1830" t="s">
        <v>432</v>
      </c>
      <c r="B263" s="1842"/>
      <c r="C263" s="1831"/>
      <c r="D263" s="775"/>
      <c r="E263" s="817"/>
      <c r="F263" s="816"/>
      <c r="G263" s="816"/>
      <c r="H263" s="816"/>
      <c r="I263" s="816"/>
    </row>
    <row r="264" spans="1:9" ht="18" customHeight="1" x14ac:dyDescent="0.25">
      <c r="A264" s="1861" t="s">
        <v>431</v>
      </c>
      <c r="B264" s="1862"/>
      <c r="C264" s="1868"/>
      <c r="D264" s="775"/>
      <c r="E264" s="817"/>
      <c r="F264" s="816"/>
      <c r="G264" s="816"/>
      <c r="H264" s="816"/>
      <c r="I264" s="816"/>
    </row>
    <row r="265" spans="1:9" ht="18" customHeight="1" x14ac:dyDescent="0.25">
      <c r="A265" s="818"/>
      <c r="B265" s="818"/>
      <c r="C265" s="818"/>
      <c r="D265" s="818"/>
      <c r="E265" s="816"/>
      <c r="F265" s="816"/>
      <c r="G265" s="816"/>
      <c r="H265" s="816"/>
      <c r="I265" s="816"/>
    </row>
    <row r="266" spans="1:9" ht="18" customHeight="1" x14ac:dyDescent="0.25">
      <c r="A266" s="818"/>
      <c r="B266" s="818"/>
      <c r="C266" s="818"/>
      <c r="D266" s="818"/>
      <c r="E266" s="816"/>
      <c r="F266" s="816"/>
      <c r="G266" s="816"/>
      <c r="H266" s="816"/>
      <c r="I266" s="816"/>
    </row>
    <row r="267" spans="1:9" ht="18" customHeight="1" x14ac:dyDescent="0.25">
      <c r="A267" s="818"/>
      <c r="B267" s="818"/>
      <c r="C267" s="818"/>
      <c r="D267" s="818"/>
      <c r="E267" s="816"/>
      <c r="F267" s="816"/>
      <c r="G267" s="816"/>
      <c r="H267" s="816"/>
      <c r="I267" s="816"/>
    </row>
    <row r="268" spans="1:9" ht="18" customHeight="1" x14ac:dyDescent="0.25">
      <c r="A268" s="818"/>
      <c r="B268" s="818"/>
      <c r="C268" s="818"/>
      <c r="D268" s="818"/>
      <c r="E268" s="816"/>
      <c r="F268" s="816"/>
      <c r="G268" s="816"/>
      <c r="H268" s="816"/>
      <c r="I268" s="816"/>
    </row>
    <row r="269" spans="1:9" ht="18" customHeight="1" x14ac:dyDescent="0.25">
      <c r="A269" s="818"/>
      <c r="B269" s="818"/>
      <c r="C269" s="818"/>
      <c r="D269" s="818"/>
      <c r="E269" s="818"/>
      <c r="F269" s="818"/>
      <c r="G269" s="818"/>
      <c r="H269" s="818"/>
      <c r="I269" s="818"/>
    </row>
    <row r="270" spans="1:9" ht="18" customHeight="1" x14ac:dyDescent="0.25">
      <c r="A270" s="818"/>
      <c r="B270" s="818"/>
      <c r="C270" s="818"/>
      <c r="D270" s="818"/>
      <c r="E270" s="818"/>
      <c r="F270" s="818"/>
      <c r="G270" s="818"/>
      <c r="H270" s="818"/>
      <c r="I270" s="818"/>
    </row>
    <row r="271" spans="1:9" ht="18" customHeight="1" x14ac:dyDescent="0.25">
      <c r="A271" s="818"/>
      <c r="B271" s="818"/>
      <c r="C271" s="818"/>
      <c r="D271" s="818"/>
      <c r="E271" s="818"/>
      <c r="F271" s="818"/>
      <c r="G271" s="818"/>
      <c r="H271" s="818"/>
      <c r="I271" s="818"/>
    </row>
    <row r="272" spans="1:9" ht="18" customHeight="1" x14ac:dyDescent="0.25">
      <c r="A272" s="818"/>
      <c r="B272" s="818"/>
      <c r="C272" s="818"/>
      <c r="D272" s="818"/>
      <c r="E272" s="818"/>
      <c r="F272" s="818"/>
      <c r="G272" s="818"/>
      <c r="H272" s="818"/>
      <c r="I272" s="818"/>
    </row>
    <row r="273" spans="1:9" ht="18" customHeight="1" x14ac:dyDescent="0.25">
      <c r="A273" s="818"/>
      <c r="B273" s="818"/>
      <c r="C273" s="818"/>
      <c r="D273" s="818"/>
      <c r="E273" s="818"/>
      <c r="F273" s="818"/>
      <c r="G273" s="818"/>
      <c r="H273" s="818"/>
      <c r="I273" s="818"/>
    </row>
    <row r="274" spans="1:9" ht="18" customHeight="1" x14ac:dyDescent="0.25">
      <c r="A274" s="818"/>
      <c r="B274" s="818"/>
      <c r="C274" s="818"/>
      <c r="D274" s="818"/>
      <c r="E274" s="818"/>
      <c r="F274" s="818"/>
      <c r="G274" s="818"/>
      <c r="H274" s="818"/>
      <c r="I274" s="818"/>
    </row>
    <row r="275" spans="1:9" ht="18" customHeight="1" x14ac:dyDescent="0.25">
      <c r="A275" s="1869" t="s">
        <v>451</v>
      </c>
      <c r="B275" s="1870"/>
      <c r="C275" s="1870"/>
      <c r="D275" s="1870"/>
      <c r="E275" s="1870"/>
      <c r="F275" s="1870"/>
      <c r="G275" s="1870"/>
      <c r="H275" s="1871"/>
      <c r="I275" s="805"/>
    </row>
    <row r="276" spans="1:9" ht="18" customHeight="1" x14ac:dyDescent="0.25">
      <c r="A276" s="1837" t="s">
        <v>47</v>
      </c>
      <c r="B276" s="1838"/>
      <c r="C276" s="1838"/>
      <c r="D276" s="1173" t="s">
        <v>52</v>
      </c>
      <c r="E276" s="1838" t="s">
        <v>47</v>
      </c>
      <c r="F276" s="1838"/>
      <c r="G276" s="1838"/>
      <c r="H276" s="1174" t="s">
        <v>52</v>
      </c>
    </row>
    <row r="277" spans="1:9" ht="18" customHeight="1" x14ac:dyDescent="0.25">
      <c r="A277" s="1830" t="s">
        <v>418</v>
      </c>
      <c r="B277" s="1842"/>
      <c r="C277" s="1831"/>
      <c r="D277" s="1172"/>
      <c r="E277" s="1830" t="s">
        <v>342</v>
      </c>
      <c r="F277" s="1842"/>
      <c r="G277" s="1831"/>
      <c r="H277" s="1172"/>
    </row>
    <row r="278" spans="1:9" ht="18" customHeight="1" x14ac:dyDescent="0.25">
      <c r="A278" s="1830" t="s">
        <v>340</v>
      </c>
      <c r="B278" s="1842"/>
      <c r="C278" s="1831"/>
      <c r="D278" s="1172"/>
      <c r="E278" s="1872" t="s">
        <v>345</v>
      </c>
      <c r="F278" s="1873"/>
      <c r="G278" s="1874"/>
      <c r="H278" s="1172"/>
    </row>
    <row r="279" spans="1:9" ht="18" customHeight="1" x14ac:dyDescent="0.25">
      <c r="A279" s="1830" t="s">
        <v>417</v>
      </c>
      <c r="B279" s="1842"/>
      <c r="C279" s="1831"/>
      <c r="D279" s="1175"/>
      <c r="E279" s="1830" t="s">
        <v>341</v>
      </c>
      <c r="F279" s="1842"/>
      <c r="G279" s="1831"/>
      <c r="H279" s="1175"/>
    </row>
    <row r="280" spans="1:9" ht="18" customHeight="1" x14ac:dyDescent="0.25">
      <c r="A280" s="1830" t="s">
        <v>427</v>
      </c>
      <c r="B280" s="1842"/>
      <c r="C280" s="1831"/>
      <c r="D280" s="1175"/>
      <c r="E280" s="1830" t="s">
        <v>422</v>
      </c>
      <c r="F280" s="1842"/>
      <c r="G280" s="1831"/>
      <c r="H280" s="1175"/>
    </row>
    <row r="281" spans="1:9" ht="18" customHeight="1" x14ac:dyDescent="0.25">
      <c r="A281" s="1830" t="s">
        <v>419</v>
      </c>
      <c r="B281" s="1842"/>
      <c r="C281" s="1831"/>
      <c r="D281" s="1172"/>
      <c r="E281" s="1830" t="s">
        <v>423</v>
      </c>
      <c r="F281" s="1842"/>
      <c r="G281" s="1831"/>
      <c r="H281" s="1172"/>
    </row>
    <row r="282" spans="1:9" ht="18" customHeight="1" x14ac:dyDescent="0.25">
      <c r="A282" s="1830" t="s">
        <v>104</v>
      </c>
      <c r="B282" s="1842"/>
      <c r="C282" s="1831"/>
      <c r="D282" s="1172"/>
      <c r="E282" s="1830" t="s">
        <v>344</v>
      </c>
      <c r="F282" s="1842"/>
      <c r="G282" s="1831"/>
      <c r="H282" s="1172"/>
    </row>
    <row r="283" spans="1:9" ht="18" customHeight="1" x14ac:dyDescent="0.25">
      <c r="A283" s="1830" t="s">
        <v>105</v>
      </c>
      <c r="B283" s="1842"/>
      <c r="C283" s="1831"/>
      <c r="D283" s="1175"/>
      <c r="E283" s="1830" t="s">
        <v>343</v>
      </c>
      <c r="F283" s="1842"/>
      <c r="G283" s="1831"/>
      <c r="H283" s="1175"/>
    </row>
    <row r="284" spans="1:9" ht="18" customHeight="1" x14ac:dyDescent="0.25">
      <c r="A284" s="1830" t="s">
        <v>106</v>
      </c>
      <c r="B284" s="1842"/>
      <c r="C284" s="1831"/>
      <c r="D284" s="777"/>
      <c r="E284" s="1888"/>
      <c r="F284" s="1845"/>
      <c r="G284" s="1889"/>
      <c r="H284" s="777"/>
    </row>
    <row r="285" spans="1:9" ht="18" customHeight="1" x14ac:dyDescent="0.25">
      <c r="A285" s="1821" t="s">
        <v>107</v>
      </c>
      <c r="B285" s="1821"/>
      <c r="C285" s="1821"/>
      <c r="D285" s="777"/>
      <c r="E285" s="1888"/>
      <c r="F285" s="1845"/>
      <c r="G285" s="1889"/>
      <c r="H285" s="777"/>
    </row>
    <row r="286" spans="1:9" ht="18" customHeight="1" x14ac:dyDescent="0.25">
      <c r="A286" s="1848" t="s">
        <v>62</v>
      </c>
      <c r="B286" s="1849"/>
      <c r="C286" s="1849"/>
      <c r="D286" s="1849"/>
      <c r="E286" s="1849"/>
      <c r="F286" s="1849"/>
      <c r="G286" s="1849"/>
      <c r="H286" s="1850"/>
      <c r="I286" s="778"/>
    </row>
    <row r="287" spans="1:9" ht="18" customHeight="1" x14ac:dyDescent="0.25">
      <c r="A287" s="819"/>
      <c r="B287" s="819"/>
      <c r="C287" s="819"/>
      <c r="D287" s="820"/>
      <c r="E287" s="781"/>
      <c r="F287" s="781"/>
      <c r="G287" s="781"/>
      <c r="H287" s="781"/>
      <c r="I287" s="781"/>
    </row>
    <row r="288" spans="1:9" ht="18" customHeight="1" x14ac:dyDescent="0.25">
      <c r="A288" s="819"/>
      <c r="B288" s="819"/>
      <c r="C288" s="819"/>
      <c r="D288" s="820"/>
      <c r="E288" s="781"/>
      <c r="F288" s="781"/>
      <c r="G288" s="781"/>
      <c r="H288" s="781"/>
      <c r="I288" s="781"/>
    </row>
    <row r="289" spans="1:9" ht="18" customHeight="1" x14ac:dyDescent="0.25">
      <c r="A289" s="819"/>
      <c r="B289" s="819"/>
      <c r="C289" s="819"/>
      <c r="D289" s="820"/>
      <c r="E289" s="781"/>
      <c r="F289" s="781"/>
      <c r="G289" s="781"/>
      <c r="H289" s="781"/>
      <c r="I289" s="781"/>
    </row>
    <row r="290" spans="1:9" ht="18" customHeight="1" x14ac:dyDescent="0.25">
      <c r="A290" s="819"/>
      <c r="B290" s="819"/>
      <c r="C290" s="819"/>
      <c r="D290" s="820"/>
      <c r="E290" s="781"/>
      <c r="F290" s="781"/>
      <c r="G290" s="781"/>
      <c r="H290" s="781"/>
      <c r="I290" s="781"/>
    </row>
    <row r="291" spans="1:9" ht="18" customHeight="1" x14ac:dyDescent="0.25">
      <c r="A291" s="819"/>
      <c r="B291" s="819"/>
      <c r="C291" s="819"/>
      <c r="D291" s="820"/>
      <c r="E291" s="781"/>
      <c r="F291" s="781"/>
      <c r="G291" s="781"/>
      <c r="H291" s="781"/>
      <c r="I291" s="781"/>
    </row>
    <row r="292" spans="1:9" ht="18" customHeight="1" x14ac:dyDescent="0.25">
      <c r="A292" s="819"/>
      <c r="B292" s="819"/>
      <c r="C292" s="819"/>
      <c r="D292" s="820"/>
      <c r="E292" s="781"/>
      <c r="F292" s="781"/>
      <c r="G292" s="781"/>
      <c r="H292" s="781"/>
      <c r="I292" s="781"/>
    </row>
    <row r="293" spans="1:9" ht="18" customHeight="1" x14ac:dyDescent="0.25">
      <c r="A293" s="819"/>
      <c r="B293" s="819"/>
      <c r="C293" s="819"/>
      <c r="D293" s="820"/>
      <c r="E293" s="781"/>
      <c r="F293" s="781"/>
      <c r="G293" s="781"/>
      <c r="H293" s="781"/>
      <c r="I293" s="781"/>
    </row>
    <row r="294" spans="1:9" ht="18" customHeight="1" x14ac:dyDescent="0.25">
      <c r="A294" s="819"/>
      <c r="B294" s="819"/>
      <c r="C294" s="819"/>
      <c r="D294" s="820"/>
      <c r="E294" s="781"/>
      <c r="F294" s="781"/>
      <c r="G294" s="781"/>
      <c r="H294" s="781"/>
      <c r="I294" s="781"/>
    </row>
    <row r="295" spans="1:9" ht="18" customHeight="1" x14ac:dyDescent="0.25">
      <c r="A295" s="819"/>
      <c r="B295" s="819"/>
      <c r="C295" s="819"/>
      <c r="D295" s="820"/>
      <c r="E295" s="781"/>
      <c r="F295" s="781"/>
      <c r="G295" s="781"/>
      <c r="H295" s="781"/>
      <c r="I295" s="781"/>
    </row>
    <row r="296" spans="1:9" ht="18" customHeight="1" x14ac:dyDescent="0.25">
      <c r="A296" s="819"/>
      <c r="B296" s="819"/>
      <c r="C296" s="819"/>
      <c r="D296" s="820"/>
      <c r="E296" s="781"/>
      <c r="F296" s="781"/>
      <c r="G296" s="781"/>
      <c r="H296" s="781"/>
      <c r="I296" s="781"/>
    </row>
    <row r="297" spans="1:9" ht="18" customHeight="1" x14ac:dyDescent="0.25">
      <c r="A297" s="819"/>
      <c r="B297" s="819"/>
      <c r="C297" s="819"/>
      <c r="D297" s="820"/>
      <c r="E297" s="781"/>
      <c r="F297" s="781"/>
      <c r="G297" s="781"/>
      <c r="H297" s="781"/>
      <c r="I297" s="781"/>
    </row>
    <row r="298" spans="1:9" ht="18" customHeight="1" x14ac:dyDescent="0.25">
      <c r="A298" s="819"/>
      <c r="B298" s="819"/>
      <c r="C298" s="819"/>
      <c r="D298" s="820"/>
      <c r="E298" s="781"/>
      <c r="F298" s="781"/>
      <c r="G298" s="781"/>
      <c r="H298" s="781"/>
      <c r="I298" s="781"/>
    </row>
    <row r="299" spans="1:9" ht="18" customHeight="1" x14ac:dyDescent="0.25">
      <c r="A299" s="819"/>
      <c r="B299" s="819"/>
      <c r="C299" s="819"/>
      <c r="D299" s="820"/>
      <c r="E299" s="781"/>
      <c r="F299" s="781"/>
      <c r="G299" s="781"/>
      <c r="H299" s="781"/>
      <c r="I299" s="781"/>
    </row>
    <row r="300" spans="1:9" ht="18" customHeight="1" x14ac:dyDescent="0.25">
      <c r="A300" s="819"/>
      <c r="B300" s="819"/>
      <c r="C300" s="819"/>
      <c r="D300" s="820"/>
      <c r="E300" s="781"/>
      <c r="F300" s="781"/>
      <c r="G300" s="781"/>
      <c r="H300" s="781"/>
      <c r="I300" s="781"/>
    </row>
    <row r="301" spans="1:9" ht="18" customHeight="1" x14ac:dyDescent="0.25">
      <c r="A301" s="819"/>
      <c r="B301" s="819"/>
      <c r="C301" s="819"/>
      <c r="D301" s="820"/>
      <c r="E301" s="781"/>
      <c r="F301" s="781"/>
      <c r="G301" s="781"/>
      <c r="H301" s="781"/>
      <c r="I301" s="781"/>
    </row>
    <row r="302" spans="1:9" ht="18" customHeight="1" x14ac:dyDescent="0.25">
      <c r="A302" s="819"/>
      <c r="B302" s="819"/>
      <c r="C302" s="819"/>
      <c r="D302" s="820"/>
      <c r="E302" s="781"/>
      <c r="F302" s="781"/>
      <c r="G302" s="781"/>
      <c r="H302" s="781"/>
      <c r="I302" s="781"/>
    </row>
    <row r="303" spans="1:9" ht="18" customHeight="1" x14ac:dyDescent="0.25">
      <c r="A303" s="819"/>
      <c r="B303" s="819"/>
      <c r="C303" s="819"/>
      <c r="D303" s="820"/>
      <c r="E303" s="781"/>
      <c r="F303" s="781"/>
      <c r="G303" s="781"/>
      <c r="H303" s="781"/>
      <c r="I303" s="781"/>
    </row>
    <row r="304" spans="1:9" ht="18" customHeight="1" x14ac:dyDescent="0.25">
      <c r="A304" s="819"/>
      <c r="B304" s="819"/>
      <c r="C304" s="819"/>
      <c r="D304" s="820"/>
      <c r="E304" s="781"/>
      <c r="F304" s="781"/>
      <c r="G304" s="781"/>
      <c r="H304" s="781"/>
      <c r="I304" s="781"/>
    </row>
    <row r="305" spans="1:9" ht="18" customHeight="1" x14ac:dyDescent="0.25">
      <c r="A305" s="1890" t="s">
        <v>374</v>
      </c>
      <c r="B305" s="1890"/>
      <c r="C305" s="1890"/>
      <c r="D305" s="1890"/>
      <c r="E305" s="1890"/>
      <c r="F305" s="1890"/>
      <c r="G305" s="1890"/>
      <c r="H305" s="1890"/>
      <c r="I305" s="782"/>
    </row>
    <row r="306" spans="1:9" ht="18" customHeight="1" x14ac:dyDescent="0.25">
      <c r="A306" s="683"/>
      <c r="B306" s="684"/>
      <c r="C306" s="1875" t="s">
        <v>108</v>
      </c>
      <c r="D306" s="1875"/>
      <c r="E306" s="1163" t="s">
        <v>109</v>
      </c>
      <c r="F306" s="1875" t="s">
        <v>108</v>
      </c>
      <c r="G306" s="1875"/>
      <c r="H306" s="685" t="s">
        <v>109</v>
      </c>
      <c r="I306" s="782"/>
    </row>
    <row r="307" spans="1:9" ht="18" customHeight="1" x14ac:dyDescent="0.25">
      <c r="A307" s="1876"/>
      <c r="B307" s="1877"/>
      <c r="C307" s="1878"/>
      <c r="D307" s="1879"/>
      <c r="E307" s="687">
        <v>0</v>
      </c>
      <c r="F307" s="1880"/>
      <c r="G307" s="1881"/>
      <c r="H307" s="687"/>
      <c r="I307" s="782"/>
    </row>
    <row r="308" spans="1:9" ht="18" customHeight="1" x14ac:dyDescent="0.25">
      <c r="A308" s="1882" t="s">
        <v>110</v>
      </c>
      <c r="B308" s="1883"/>
      <c r="C308" s="1884"/>
      <c r="D308" s="1885"/>
      <c r="E308" s="688"/>
      <c r="F308" s="1886"/>
      <c r="G308" s="1887"/>
      <c r="H308" s="688"/>
      <c r="I308" s="782"/>
    </row>
    <row r="309" spans="1:9" ht="18" x14ac:dyDescent="0.25">
      <c r="A309" s="1893" t="s">
        <v>111</v>
      </c>
      <c r="B309" s="1894"/>
      <c r="C309" s="1164"/>
      <c r="D309" s="1165"/>
      <c r="E309" s="688"/>
      <c r="F309" s="1166"/>
      <c r="G309" s="1167"/>
      <c r="H309" s="688"/>
    </row>
    <row r="310" spans="1:9" ht="15.75" x14ac:dyDescent="0.25">
      <c r="A310" s="689"/>
      <c r="B310" s="690"/>
      <c r="C310" s="1164"/>
      <c r="D310" s="1165"/>
      <c r="E310" s="688"/>
      <c r="F310" s="1166"/>
      <c r="G310" s="1167"/>
      <c r="H310" s="688"/>
    </row>
    <row r="311" spans="1:9" ht="15.75" x14ac:dyDescent="0.25">
      <c r="A311" s="691"/>
      <c r="B311" s="692"/>
      <c r="C311" s="1884"/>
      <c r="D311" s="1885"/>
      <c r="E311" s="688"/>
      <c r="F311" s="1886"/>
      <c r="G311" s="1887"/>
      <c r="H311" s="688"/>
    </row>
    <row r="312" spans="1:9" ht="18" x14ac:dyDescent="0.25">
      <c r="A312" s="1895" t="s">
        <v>112</v>
      </c>
      <c r="B312" s="1896"/>
      <c r="C312" s="1897">
        <v>0</v>
      </c>
      <c r="D312" s="1898"/>
      <c r="E312" s="693" t="s">
        <v>109</v>
      </c>
      <c r="F312" s="1897">
        <v>0</v>
      </c>
      <c r="G312" s="1898"/>
      <c r="H312" s="694" t="s">
        <v>25</v>
      </c>
    </row>
    <row r="313" spans="1:9" x14ac:dyDescent="0.25">
      <c r="A313" s="635"/>
      <c r="B313" s="695"/>
      <c r="C313" s="1891" t="s">
        <v>113</v>
      </c>
      <c r="D313" s="1891"/>
      <c r="E313" s="1891"/>
      <c r="F313" s="1891"/>
      <c r="G313" s="1891"/>
      <c r="H313" s="1891"/>
    </row>
    <row r="314" spans="1:9" ht="18" x14ac:dyDescent="0.25">
      <c r="A314" s="683"/>
      <c r="B314" s="684"/>
      <c r="C314" s="1892" t="s">
        <v>108</v>
      </c>
      <c r="D314" s="1892"/>
      <c r="E314" s="1168" t="s">
        <v>109</v>
      </c>
      <c r="F314" s="1892" t="s">
        <v>108</v>
      </c>
      <c r="G314" s="1892"/>
      <c r="H314" s="1169" t="s">
        <v>109</v>
      </c>
    </row>
    <row r="315" spans="1:9" ht="15.75" x14ac:dyDescent="0.25">
      <c r="A315" s="1876"/>
      <c r="B315" s="1877"/>
      <c r="C315" s="1878"/>
      <c r="D315" s="1879"/>
      <c r="E315" s="687"/>
      <c r="F315" s="1880"/>
      <c r="G315" s="1881"/>
      <c r="H315" s="687"/>
    </row>
    <row r="316" spans="1:9" ht="18" x14ac:dyDescent="0.25">
      <c r="A316" s="1882" t="s">
        <v>37</v>
      </c>
      <c r="B316" s="1883"/>
      <c r="C316" s="1884"/>
      <c r="D316" s="1885"/>
      <c r="E316" s="688"/>
      <c r="F316" s="1886"/>
      <c r="G316" s="1887"/>
      <c r="H316" s="688"/>
    </row>
    <row r="317" spans="1:9" ht="18" x14ac:dyDescent="0.25">
      <c r="A317" s="1893" t="s">
        <v>111</v>
      </c>
      <c r="B317" s="1894"/>
      <c r="C317" s="1899"/>
      <c r="D317" s="1885"/>
      <c r="E317" s="688"/>
      <c r="F317" s="1886"/>
      <c r="G317" s="1887"/>
      <c r="H317" s="688"/>
    </row>
    <row r="318" spans="1:9" ht="15.75" x14ac:dyDescent="0.25">
      <c r="A318" s="689"/>
      <c r="B318" s="690"/>
      <c r="C318" s="1899"/>
      <c r="D318" s="1885"/>
      <c r="E318" s="688"/>
      <c r="F318" s="1886"/>
      <c r="G318" s="1887"/>
      <c r="H318" s="688"/>
    </row>
    <row r="319" spans="1:9" ht="15.75" x14ac:dyDescent="0.25">
      <c r="A319" s="691"/>
      <c r="B319" s="692"/>
      <c r="C319" s="1884"/>
      <c r="D319" s="1885"/>
      <c r="E319" s="688"/>
      <c r="F319" s="1886"/>
      <c r="G319" s="1887"/>
      <c r="H319" s="688"/>
    </row>
    <row r="320" spans="1:9" ht="18" x14ac:dyDescent="0.25">
      <c r="A320" s="1895" t="s">
        <v>112</v>
      </c>
      <c r="B320" s="1896"/>
      <c r="C320" s="1897">
        <v>0</v>
      </c>
      <c r="D320" s="1898"/>
      <c r="E320" s="693" t="s">
        <v>109</v>
      </c>
      <c r="F320" s="1897">
        <v>0</v>
      </c>
      <c r="G320" s="1898"/>
      <c r="H320" s="694" t="s">
        <v>25</v>
      </c>
    </row>
    <row r="321" spans="1:8" x14ac:dyDescent="0.25">
      <c r="A321" s="635"/>
      <c r="B321" s="696"/>
      <c r="C321" s="1916" t="s">
        <v>114</v>
      </c>
      <c r="D321" s="1916"/>
      <c r="E321" s="1916"/>
      <c r="F321" s="1916"/>
      <c r="G321" s="1916"/>
      <c r="H321" s="1916"/>
    </row>
    <row r="322" spans="1:8" ht="18" x14ac:dyDescent="0.25">
      <c r="A322" s="1917" t="s">
        <v>115</v>
      </c>
      <c r="B322" s="1918"/>
      <c r="C322" s="1892" t="s">
        <v>25</v>
      </c>
      <c r="D322" s="1919"/>
      <c r="E322" s="697"/>
      <c r="F322" s="697"/>
      <c r="G322" s="697"/>
      <c r="H322" s="697"/>
    </row>
    <row r="323" spans="1:8" ht="18" x14ac:dyDescent="0.25">
      <c r="A323" s="1893" t="s">
        <v>25</v>
      </c>
      <c r="B323" s="1894"/>
      <c r="C323" s="1899">
        <v>0</v>
      </c>
      <c r="D323" s="1885"/>
      <c r="E323" s="697"/>
      <c r="F323" s="697"/>
      <c r="G323" s="697"/>
      <c r="H323" s="697"/>
    </row>
    <row r="324" spans="1:8" ht="18" x14ac:dyDescent="0.25">
      <c r="A324" s="1920" t="s">
        <v>112</v>
      </c>
      <c r="B324" s="1921"/>
      <c r="C324" s="1922">
        <v>0</v>
      </c>
      <c r="D324" s="1922"/>
      <c r="E324" s="698" t="s">
        <v>109</v>
      </c>
      <c r="F324" s="1897">
        <v>0</v>
      </c>
      <c r="G324" s="1898"/>
      <c r="H324" s="694" t="s">
        <v>25</v>
      </c>
    </row>
    <row r="325" spans="1:8" x14ac:dyDescent="0.25">
      <c r="A325" s="635"/>
      <c r="B325" s="695"/>
      <c r="C325" s="1891"/>
      <c r="D325" s="1891"/>
      <c r="E325" s="1891"/>
      <c r="F325" s="1891"/>
      <c r="G325" s="1891"/>
      <c r="H325" s="1891"/>
    </row>
    <row r="326" spans="1:8" ht="18" x14ac:dyDescent="0.25">
      <c r="A326" s="1900" t="s">
        <v>116</v>
      </c>
      <c r="B326" s="1901"/>
      <c r="C326" s="1902">
        <v>0</v>
      </c>
      <c r="D326" s="1903"/>
      <c r="E326" s="1906" t="s">
        <v>25</v>
      </c>
      <c r="F326" s="1907"/>
      <c r="G326" s="1910">
        <v>0</v>
      </c>
      <c r="H326" s="1911"/>
    </row>
    <row r="327" spans="1:8" ht="18" x14ac:dyDescent="0.25">
      <c r="A327" s="1914" t="s">
        <v>117</v>
      </c>
      <c r="B327" s="1915"/>
      <c r="C327" s="1904"/>
      <c r="D327" s="1905"/>
      <c r="E327" s="1908"/>
      <c r="F327" s="1909"/>
      <c r="G327" s="1912"/>
      <c r="H327" s="1913"/>
    </row>
    <row r="328" spans="1:8" x14ac:dyDescent="0.25">
      <c r="A328" s="1916" t="s">
        <v>375</v>
      </c>
      <c r="B328" s="1916"/>
      <c r="C328" s="1916"/>
      <c r="D328" s="1916"/>
      <c r="E328" s="1916"/>
      <c r="F328" s="1916"/>
      <c r="G328" s="1916"/>
      <c r="H328" s="1916"/>
    </row>
    <row r="338" spans="1:13" ht="16.5" thickBot="1" x14ac:dyDescent="0.3">
      <c r="A338" s="1068" t="s">
        <v>118</v>
      </c>
      <c r="B338" s="536"/>
      <c r="C338" s="537"/>
      <c r="D338" s="524"/>
      <c r="E338" s="524"/>
      <c r="F338" s="524"/>
      <c r="G338" s="524"/>
      <c r="H338" s="524"/>
    </row>
    <row r="339" spans="1:13" x14ac:dyDescent="0.25">
      <c r="A339" s="1934" t="s">
        <v>337</v>
      </c>
      <c r="B339" s="1935"/>
      <c r="C339" s="1938" t="s">
        <v>335</v>
      </c>
      <c r="D339" s="1940" t="s">
        <v>751</v>
      </c>
      <c r="E339" s="1941"/>
      <c r="F339" s="1938" t="s">
        <v>201</v>
      </c>
      <c r="G339" s="1943" t="s">
        <v>752</v>
      </c>
      <c r="H339" s="1944"/>
    </row>
    <row r="340" spans="1:13" x14ac:dyDescent="0.25">
      <c r="A340" s="1936"/>
      <c r="B340" s="1937"/>
      <c r="C340" s="1939"/>
      <c r="D340" s="1069" t="s">
        <v>21</v>
      </c>
      <c r="E340" s="1070" t="s">
        <v>200</v>
      </c>
      <c r="F340" s="1942"/>
      <c r="G340" s="1071" t="s">
        <v>200</v>
      </c>
      <c r="H340" s="1072" t="s">
        <v>120</v>
      </c>
    </row>
    <row r="341" spans="1:13" ht="15.75" x14ac:dyDescent="0.25">
      <c r="A341" s="1923" t="s">
        <v>331</v>
      </c>
      <c r="B341" s="1924"/>
      <c r="C341" s="1073">
        <v>30000</v>
      </c>
      <c r="D341" s="1074">
        <f>C341*10.85</f>
        <v>325500</v>
      </c>
      <c r="E341" s="1075">
        <v>0.8</v>
      </c>
      <c r="F341" s="1076">
        <f>D341*E341</f>
        <v>260400</v>
      </c>
      <c r="G341" s="1077">
        <v>0.93</v>
      </c>
      <c r="H341" s="1078">
        <f>IFERROR(F341/C34,0)</f>
        <v>124</v>
      </c>
      <c r="J341" s="791"/>
      <c r="K341" s="791"/>
      <c r="L341" s="791"/>
      <c r="M341" s="791"/>
    </row>
    <row r="342" spans="1:13" ht="15.75" x14ac:dyDescent="0.25">
      <c r="A342" s="1923" t="s">
        <v>332</v>
      </c>
      <c r="B342" s="1924"/>
      <c r="C342" s="1073">
        <v>325500</v>
      </c>
      <c r="D342" s="1074">
        <f>C342*1</f>
        <v>325500</v>
      </c>
      <c r="E342" s="1075">
        <v>0.8</v>
      </c>
      <c r="F342" s="1076">
        <f t="shared" ref="F342:F343" si="0">D342*E342</f>
        <v>260400</v>
      </c>
      <c r="G342" s="1079">
        <v>0.93</v>
      </c>
      <c r="H342" s="1078">
        <f>IFERROR(F342/C34,0)</f>
        <v>124</v>
      </c>
    </row>
    <row r="343" spans="1:13" ht="16.5" thickBot="1" x14ac:dyDescent="0.3">
      <c r="A343" s="1925" t="s">
        <v>333</v>
      </c>
      <c r="B343" s="1926"/>
      <c r="C343" s="1080">
        <v>325500</v>
      </c>
      <c r="D343" s="1081">
        <f>C343</f>
        <v>325500</v>
      </c>
      <c r="E343" s="1082">
        <v>0.8</v>
      </c>
      <c r="F343" s="1083">
        <f t="shared" si="0"/>
        <v>260400</v>
      </c>
      <c r="G343" s="1084">
        <v>0.93</v>
      </c>
      <c r="H343" s="1085">
        <f>IFERROR(F343/C34,0)</f>
        <v>124</v>
      </c>
    </row>
    <row r="344" spans="1:13" ht="15.75" thickBot="1" x14ac:dyDescent="0.3">
      <c r="A344" s="533"/>
      <c r="B344" s="533"/>
      <c r="C344" s="533"/>
      <c r="D344" s="533"/>
      <c r="E344" s="533"/>
      <c r="F344" s="533"/>
      <c r="G344" s="533"/>
      <c r="H344" s="533"/>
    </row>
    <row r="345" spans="1:13" ht="15.75" x14ac:dyDescent="0.25">
      <c r="A345" s="1927" t="s">
        <v>485</v>
      </c>
      <c r="B345" s="1928"/>
      <c r="C345" s="1931">
        <f>ROUNDUP(H341+H342+H343,0)</f>
        <v>372</v>
      </c>
      <c r="D345" s="1928"/>
      <c r="E345" s="533"/>
      <c r="F345" s="533"/>
      <c r="G345" s="533"/>
      <c r="H345" s="1086"/>
    </row>
    <row r="346" spans="1:13" ht="16.5" thickBot="1" x14ac:dyDescent="0.3">
      <c r="A346" s="1929"/>
      <c r="B346" s="1930"/>
      <c r="C346" s="1929"/>
      <c r="D346" s="1930"/>
      <c r="E346" s="533"/>
      <c r="F346" s="533"/>
      <c r="G346" s="533"/>
      <c r="H346" s="1087"/>
    </row>
    <row r="347" spans="1:13" ht="15.75" x14ac:dyDescent="0.25">
      <c r="A347" s="533"/>
      <c r="B347" s="533"/>
      <c r="C347" s="533"/>
      <c r="D347" s="533"/>
      <c r="E347" s="533"/>
      <c r="F347" s="533"/>
      <c r="G347" s="533"/>
      <c r="H347" s="1088"/>
    </row>
    <row r="348" spans="1:13" x14ac:dyDescent="0.25">
      <c r="A348" s="1932" t="s">
        <v>62</v>
      </c>
      <c r="B348" s="1933"/>
      <c r="C348" s="1933"/>
      <c r="D348" s="1933"/>
      <c r="E348" s="1933"/>
      <c r="F348" s="1933"/>
      <c r="G348" s="1933"/>
      <c r="H348" s="1933"/>
    </row>
    <row r="349" spans="1:13" ht="18" x14ac:dyDescent="0.25">
      <c r="A349" s="1945"/>
      <c r="B349" s="1945"/>
      <c r="C349" s="533"/>
      <c r="D349" s="533"/>
      <c r="E349" s="530"/>
      <c r="F349" s="524"/>
      <c r="G349" s="524"/>
      <c r="H349" s="524"/>
    </row>
    <row r="350" spans="1:13" x14ac:dyDescent="0.25">
      <c r="A350" s="524"/>
      <c r="B350" s="524"/>
      <c r="C350" s="524"/>
      <c r="D350" s="524"/>
      <c r="E350" s="524"/>
      <c r="F350" s="524"/>
      <c r="G350" s="524"/>
      <c r="H350" s="524"/>
    </row>
    <row r="351" spans="1:13" x14ac:dyDescent="0.25">
      <c r="A351" s="532"/>
      <c r="B351" s="532"/>
      <c r="C351" s="532"/>
      <c r="D351" s="532"/>
      <c r="E351" s="532"/>
      <c r="F351" s="532"/>
      <c r="G351" s="532"/>
      <c r="H351" s="532"/>
    </row>
    <row r="352" spans="1:13" x14ac:dyDescent="0.25">
      <c r="A352" s="532"/>
      <c r="B352" s="532"/>
      <c r="C352" s="532"/>
      <c r="D352" s="532"/>
      <c r="E352" s="532"/>
      <c r="F352" s="532"/>
      <c r="G352" s="532"/>
      <c r="H352" s="532"/>
    </row>
    <row r="353" spans="1:8" x14ac:dyDescent="0.25">
      <c r="A353" s="532"/>
      <c r="B353" s="532"/>
      <c r="C353" s="532"/>
      <c r="D353" s="532"/>
      <c r="E353" s="532"/>
      <c r="F353" s="532"/>
      <c r="G353" s="532"/>
      <c r="H353" s="532"/>
    </row>
    <row r="354" spans="1:8" x14ac:dyDescent="0.25">
      <c r="A354" s="532"/>
      <c r="B354" s="532"/>
      <c r="C354" s="532"/>
      <c r="D354" s="532"/>
      <c r="E354" s="532"/>
      <c r="F354" s="532"/>
      <c r="G354" s="532"/>
      <c r="H354" s="532"/>
    </row>
    <row r="355" spans="1:8" x14ac:dyDescent="0.25">
      <c r="A355" s="532"/>
      <c r="B355" s="532"/>
      <c r="C355" s="532"/>
      <c r="D355" s="532"/>
      <c r="E355" s="532"/>
      <c r="F355" s="532"/>
      <c r="G355" s="532"/>
      <c r="H355" s="532"/>
    </row>
    <row r="356" spans="1:8" ht="18" x14ac:dyDescent="0.25">
      <c r="A356" s="1946" t="s">
        <v>44</v>
      </c>
      <c r="B356" s="1947"/>
      <c r="C356" s="1950">
        <v>0</v>
      </c>
      <c r="D356" s="1951"/>
      <c r="E356" s="532"/>
      <c r="F356" s="1954" t="s">
        <v>474</v>
      </c>
      <c r="G356" s="1955"/>
      <c r="H356" s="532"/>
    </row>
    <row r="357" spans="1:8" ht="18" x14ac:dyDescent="0.25">
      <c r="A357" s="1948"/>
      <c r="B357" s="1949"/>
      <c r="C357" s="1952"/>
      <c r="D357" s="1953"/>
      <c r="E357" s="532"/>
      <c r="F357" s="1956" t="s">
        <v>373</v>
      </c>
      <c r="G357" s="1957"/>
      <c r="H357" s="532"/>
    </row>
    <row r="358" spans="1:8" x14ac:dyDescent="0.25">
      <c r="A358" s="532"/>
      <c r="B358" s="532"/>
      <c r="C358" s="532"/>
      <c r="D358" s="532"/>
      <c r="E358" s="532"/>
      <c r="F358" s="1958">
        <f>C48</f>
        <v>150</v>
      </c>
      <c r="G358" s="1959"/>
      <c r="H358" s="532"/>
    </row>
    <row r="359" spans="1:8" ht="18" x14ac:dyDescent="0.25">
      <c r="A359" s="1962" t="s">
        <v>45</v>
      </c>
      <c r="B359" s="1963"/>
      <c r="C359" s="1950">
        <v>0</v>
      </c>
      <c r="D359" s="1951"/>
      <c r="E359" s="532"/>
      <c r="F359" s="1958"/>
      <c r="G359" s="1959"/>
      <c r="H359" s="532"/>
    </row>
    <row r="360" spans="1:8" ht="18" x14ac:dyDescent="0.25">
      <c r="A360" s="1964" t="s">
        <v>46</v>
      </c>
      <c r="B360" s="1965"/>
      <c r="C360" s="1952"/>
      <c r="D360" s="1953"/>
      <c r="E360" s="532"/>
      <c r="F360" s="1960"/>
      <c r="G360" s="1961"/>
      <c r="H360" s="532"/>
    </row>
  </sheetData>
  <sheetProtection password="F0D8" sheet="1" objects="1" scenarios="1"/>
  <mergeCells count="377">
    <mergeCell ref="A349:B349"/>
    <mergeCell ref="A356:B357"/>
    <mergeCell ref="C356:D357"/>
    <mergeCell ref="F356:G356"/>
    <mergeCell ref="F357:G357"/>
    <mergeCell ref="F358:G360"/>
    <mergeCell ref="A359:B359"/>
    <mergeCell ref="C359:D360"/>
    <mergeCell ref="A360:B360"/>
    <mergeCell ref="A341:B341"/>
    <mergeCell ref="A342:B342"/>
    <mergeCell ref="A343:B343"/>
    <mergeCell ref="A345:B346"/>
    <mergeCell ref="C345:D346"/>
    <mergeCell ref="A348:H348"/>
    <mergeCell ref="A328:H328"/>
    <mergeCell ref="A339:B340"/>
    <mergeCell ref="C339:C340"/>
    <mergeCell ref="D339:E339"/>
    <mergeCell ref="F339:F340"/>
    <mergeCell ref="G339:H339"/>
    <mergeCell ref="C325:H325"/>
    <mergeCell ref="A326:B326"/>
    <mergeCell ref="C326:D327"/>
    <mergeCell ref="E326:F327"/>
    <mergeCell ref="G326:H327"/>
    <mergeCell ref="A327:B327"/>
    <mergeCell ref="C321:H321"/>
    <mergeCell ref="A322:B322"/>
    <mergeCell ref="C322:D322"/>
    <mergeCell ref="A323:B323"/>
    <mergeCell ref="C323:D323"/>
    <mergeCell ref="A324:B324"/>
    <mergeCell ref="C324:D324"/>
    <mergeCell ref="F324:G324"/>
    <mergeCell ref="C318:D318"/>
    <mergeCell ref="F318:G318"/>
    <mergeCell ref="C319:D319"/>
    <mergeCell ref="F319:G319"/>
    <mergeCell ref="A320:B320"/>
    <mergeCell ref="C320:D320"/>
    <mergeCell ref="F320:G320"/>
    <mergeCell ref="A316:B316"/>
    <mergeCell ref="C316:D316"/>
    <mergeCell ref="F316:G316"/>
    <mergeCell ref="A317:B317"/>
    <mergeCell ref="C317:D317"/>
    <mergeCell ref="F317:G317"/>
    <mergeCell ref="C313:H313"/>
    <mergeCell ref="C314:D314"/>
    <mergeCell ref="F314:G314"/>
    <mergeCell ref="A315:B315"/>
    <mergeCell ref="C315:D315"/>
    <mergeCell ref="F315:G315"/>
    <mergeCell ref="A309:B309"/>
    <mergeCell ref="C311:D311"/>
    <mergeCell ref="F311:G311"/>
    <mergeCell ref="A312:B312"/>
    <mergeCell ref="C312:D312"/>
    <mergeCell ref="F312:G312"/>
    <mergeCell ref="C306:D306"/>
    <mergeCell ref="F306:G306"/>
    <mergeCell ref="A307:B307"/>
    <mergeCell ref="C307:D307"/>
    <mergeCell ref="F307:G307"/>
    <mergeCell ref="A308:B308"/>
    <mergeCell ref="C308:D308"/>
    <mergeCell ref="F308:G308"/>
    <mergeCell ref="A284:C284"/>
    <mergeCell ref="E284:G284"/>
    <mergeCell ref="A285:C285"/>
    <mergeCell ref="E285:G285"/>
    <mergeCell ref="A286:H286"/>
    <mergeCell ref="A305:H305"/>
    <mergeCell ref="A281:C281"/>
    <mergeCell ref="E281:G281"/>
    <mergeCell ref="A282:C282"/>
    <mergeCell ref="E282:G282"/>
    <mergeCell ref="A283:C283"/>
    <mergeCell ref="E283:G283"/>
    <mergeCell ref="A278:C278"/>
    <mergeCell ref="E278:G278"/>
    <mergeCell ref="A279:C279"/>
    <mergeCell ref="E279:G279"/>
    <mergeCell ref="A280:C280"/>
    <mergeCell ref="E280:G280"/>
    <mergeCell ref="A264:C264"/>
    <mergeCell ref="A275:H275"/>
    <mergeCell ref="A276:C276"/>
    <mergeCell ref="E276:G276"/>
    <mergeCell ref="A277:C277"/>
    <mergeCell ref="E277:G277"/>
    <mergeCell ref="A258:C258"/>
    <mergeCell ref="A259:C259"/>
    <mergeCell ref="A260:C260"/>
    <mergeCell ref="A261:C261"/>
    <mergeCell ref="A262:C262"/>
    <mergeCell ref="A263:C263"/>
    <mergeCell ref="A252:C252"/>
    <mergeCell ref="A253:C253"/>
    <mergeCell ref="A254:C254"/>
    <mergeCell ref="A255:C255"/>
    <mergeCell ref="A256:C256"/>
    <mergeCell ref="A257:C257"/>
    <mergeCell ref="A246:C246"/>
    <mergeCell ref="A247:C247"/>
    <mergeCell ref="A248:C248"/>
    <mergeCell ref="A249:C249"/>
    <mergeCell ref="A250:C250"/>
    <mergeCell ref="A251:C251"/>
    <mergeCell ref="A235:C235"/>
    <mergeCell ref="A236:C236"/>
    <mergeCell ref="A237:C237"/>
    <mergeCell ref="A238:C238"/>
    <mergeCell ref="A245:C245"/>
    <mergeCell ref="E245:H245"/>
    <mergeCell ref="E229:H229"/>
    <mergeCell ref="A230:C230"/>
    <mergeCell ref="A231:C231"/>
    <mergeCell ref="A232:C232"/>
    <mergeCell ref="A233:C233"/>
    <mergeCell ref="A234:C234"/>
    <mergeCell ref="A223:C223"/>
    <mergeCell ref="A224:C224"/>
    <mergeCell ref="A225:C225"/>
    <mergeCell ref="A226:C226"/>
    <mergeCell ref="A227:D227"/>
    <mergeCell ref="A229:C229"/>
    <mergeCell ref="A217:C217"/>
    <mergeCell ref="A218:C218"/>
    <mergeCell ref="A219:C219"/>
    <mergeCell ref="A220:C220"/>
    <mergeCell ref="A221:C221"/>
    <mergeCell ref="A222:C222"/>
    <mergeCell ref="A191:B191"/>
    <mergeCell ref="C191:D191"/>
    <mergeCell ref="E191:F191"/>
    <mergeCell ref="G191:H191"/>
    <mergeCell ref="A192:H192"/>
    <mergeCell ref="A215:D215"/>
    <mergeCell ref="E215:H216"/>
    <mergeCell ref="A216:C216"/>
    <mergeCell ref="A189:B189"/>
    <mergeCell ref="C189:D189"/>
    <mergeCell ref="E189:F189"/>
    <mergeCell ref="G189:H189"/>
    <mergeCell ref="A190:B190"/>
    <mergeCell ref="C190:D190"/>
    <mergeCell ref="E190:F190"/>
    <mergeCell ref="G190:H190"/>
    <mergeCell ref="A187:B187"/>
    <mergeCell ref="C187:D187"/>
    <mergeCell ref="E187:F187"/>
    <mergeCell ref="G187:H187"/>
    <mergeCell ref="A188:B188"/>
    <mergeCell ref="C188:D188"/>
    <mergeCell ref="E188:F188"/>
    <mergeCell ref="G188:H188"/>
    <mergeCell ref="A185:D185"/>
    <mergeCell ref="E185:H185"/>
    <mergeCell ref="A186:B186"/>
    <mergeCell ref="C186:D186"/>
    <mergeCell ref="E186:F186"/>
    <mergeCell ref="G186:H186"/>
    <mergeCell ref="A166:B166"/>
    <mergeCell ref="A167:B167"/>
    <mergeCell ref="A168:B168"/>
    <mergeCell ref="A169:B169"/>
    <mergeCell ref="A170:B170"/>
    <mergeCell ref="A171:B171"/>
    <mergeCell ref="A160:B160"/>
    <mergeCell ref="A161:B161"/>
    <mergeCell ref="A162:B162"/>
    <mergeCell ref="A163:B163"/>
    <mergeCell ref="A164:B164"/>
    <mergeCell ref="A165:B165"/>
    <mergeCell ref="A155:B157"/>
    <mergeCell ref="C155:C156"/>
    <mergeCell ref="D155:D156"/>
    <mergeCell ref="F155:F156"/>
    <mergeCell ref="A158:B158"/>
    <mergeCell ref="A159:B159"/>
    <mergeCell ref="A126:B126"/>
    <mergeCell ref="C126:D127"/>
    <mergeCell ref="F126:G126"/>
    <mergeCell ref="H126:I127"/>
    <mergeCell ref="A127:B127"/>
    <mergeCell ref="F127:G127"/>
    <mergeCell ref="A124:B124"/>
    <mergeCell ref="C124:D125"/>
    <mergeCell ref="F124:G124"/>
    <mergeCell ref="H124:I125"/>
    <mergeCell ref="A125:B125"/>
    <mergeCell ref="F125:G125"/>
    <mergeCell ref="A122:B122"/>
    <mergeCell ref="C122:D123"/>
    <mergeCell ref="F122:G122"/>
    <mergeCell ref="H122:I123"/>
    <mergeCell ref="A123:B123"/>
    <mergeCell ref="F123:G123"/>
    <mergeCell ref="F114:G114"/>
    <mergeCell ref="H114:I115"/>
    <mergeCell ref="A115:B115"/>
    <mergeCell ref="C115:D116"/>
    <mergeCell ref="F115:G115"/>
    <mergeCell ref="A116:B116"/>
    <mergeCell ref="F116:G116"/>
    <mergeCell ref="H116:I117"/>
    <mergeCell ref="A117:B117"/>
    <mergeCell ref="F117:G117"/>
    <mergeCell ref="F110:G110"/>
    <mergeCell ref="H110:I111"/>
    <mergeCell ref="F111:G111"/>
    <mergeCell ref="A112:B112"/>
    <mergeCell ref="C112:D113"/>
    <mergeCell ref="F112:G112"/>
    <mergeCell ref="H112:I113"/>
    <mergeCell ref="A113:B113"/>
    <mergeCell ref="F113:G113"/>
    <mergeCell ref="F105:G105"/>
    <mergeCell ref="H105:I106"/>
    <mergeCell ref="A106:B106"/>
    <mergeCell ref="C106:D107"/>
    <mergeCell ref="F106:G106"/>
    <mergeCell ref="A107:B107"/>
    <mergeCell ref="F107:G107"/>
    <mergeCell ref="H107:I108"/>
    <mergeCell ref="F108:G108"/>
    <mergeCell ref="F101:G101"/>
    <mergeCell ref="H101:I102"/>
    <mergeCell ref="F102:G102"/>
    <mergeCell ref="A103:B103"/>
    <mergeCell ref="C103:D104"/>
    <mergeCell ref="F103:G103"/>
    <mergeCell ref="H103:I104"/>
    <mergeCell ref="A104:B104"/>
    <mergeCell ref="F104:G104"/>
    <mergeCell ref="F96:G96"/>
    <mergeCell ref="H96:I97"/>
    <mergeCell ref="A97:B97"/>
    <mergeCell ref="C97:D98"/>
    <mergeCell ref="F97:G97"/>
    <mergeCell ref="A98:B98"/>
    <mergeCell ref="F98:G98"/>
    <mergeCell ref="H98:I99"/>
    <mergeCell ref="F99:G99"/>
    <mergeCell ref="A94:B94"/>
    <mergeCell ref="C94:D95"/>
    <mergeCell ref="F94:G94"/>
    <mergeCell ref="H94:I95"/>
    <mergeCell ref="A95:B95"/>
    <mergeCell ref="F95:G95"/>
    <mergeCell ref="E83:H84"/>
    <mergeCell ref="A85:B86"/>
    <mergeCell ref="C85:D86"/>
    <mergeCell ref="A87:H87"/>
    <mergeCell ref="A91:D91"/>
    <mergeCell ref="F92:G92"/>
    <mergeCell ref="H92:I93"/>
    <mergeCell ref="F93:G93"/>
    <mergeCell ref="A77:B78"/>
    <mergeCell ref="C77:D78"/>
    <mergeCell ref="A80:D80"/>
    <mergeCell ref="A81:B82"/>
    <mergeCell ref="C81:D82"/>
    <mergeCell ref="A83:B84"/>
    <mergeCell ref="C83:D84"/>
    <mergeCell ref="C70:D70"/>
    <mergeCell ref="A71:B71"/>
    <mergeCell ref="C71:D72"/>
    <mergeCell ref="A72:B72"/>
    <mergeCell ref="A74:B74"/>
    <mergeCell ref="C74:D75"/>
    <mergeCell ref="A75:B75"/>
    <mergeCell ref="A66:B66"/>
    <mergeCell ref="C66:D67"/>
    <mergeCell ref="F66:G66"/>
    <mergeCell ref="H66:I66"/>
    <mergeCell ref="A67:B67"/>
    <mergeCell ref="A68:B68"/>
    <mergeCell ref="C68:D69"/>
    <mergeCell ref="A69:B69"/>
    <mergeCell ref="A64:B64"/>
    <mergeCell ref="C64:D65"/>
    <mergeCell ref="F64:G64"/>
    <mergeCell ref="H64:I64"/>
    <mergeCell ref="A65:B65"/>
    <mergeCell ref="F65:G65"/>
    <mergeCell ref="H65:I65"/>
    <mergeCell ref="F51:F52"/>
    <mergeCell ref="G51:H52"/>
    <mergeCell ref="I51:I52"/>
    <mergeCell ref="A61:D61"/>
    <mergeCell ref="A62:B62"/>
    <mergeCell ref="C62:D63"/>
    <mergeCell ref="A63:B63"/>
    <mergeCell ref="A48:B48"/>
    <mergeCell ref="C48:D49"/>
    <mergeCell ref="A49:B49"/>
    <mergeCell ref="A51:B52"/>
    <mergeCell ref="C51:C52"/>
    <mergeCell ref="D51:E52"/>
    <mergeCell ref="A42:B43"/>
    <mergeCell ref="C42:D43"/>
    <mergeCell ref="H42:I43"/>
    <mergeCell ref="A45:B46"/>
    <mergeCell ref="C45:D46"/>
    <mergeCell ref="H45:I46"/>
    <mergeCell ref="A37:B37"/>
    <mergeCell ref="C37:D37"/>
    <mergeCell ref="A39:D39"/>
    <mergeCell ref="A40:B40"/>
    <mergeCell ref="C40:D40"/>
    <mergeCell ref="A41:B41"/>
    <mergeCell ref="C41:D41"/>
    <mergeCell ref="A35:B35"/>
    <mergeCell ref="C35:D35"/>
    <mergeCell ref="E35:G35"/>
    <mergeCell ref="A36:B36"/>
    <mergeCell ref="C36:D36"/>
    <mergeCell ref="E36:G36"/>
    <mergeCell ref="A32:B33"/>
    <mergeCell ref="C32:D33"/>
    <mergeCell ref="E32:G32"/>
    <mergeCell ref="E33:G33"/>
    <mergeCell ref="A34:B34"/>
    <mergeCell ref="C34:D34"/>
    <mergeCell ref="K28:L28"/>
    <mergeCell ref="M28:N28"/>
    <mergeCell ref="K29:L29"/>
    <mergeCell ref="M29:N29"/>
    <mergeCell ref="A31:D31"/>
    <mergeCell ref="K30:L30"/>
    <mergeCell ref="M30:N30"/>
    <mergeCell ref="K24:L24"/>
    <mergeCell ref="M24:N24"/>
    <mergeCell ref="O24:Q24"/>
    <mergeCell ref="K26:L26"/>
    <mergeCell ref="M26:N26"/>
    <mergeCell ref="K27:L27"/>
    <mergeCell ref="M27:N27"/>
    <mergeCell ref="O21:Q21"/>
    <mergeCell ref="K22:L22"/>
    <mergeCell ref="M22:N22"/>
    <mergeCell ref="O22:Q22"/>
    <mergeCell ref="K23:L23"/>
    <mergeCell ref="M23:N23"/>
    <mergeCell ref="O23:Q23"/>
    <mergeCell ref="K18:L18"/>
    <mergeCell ref="K19:L19"/>
    <mergeCell ref="K21:L21"/>
    <mergeCell ref="M21:N21"/>
    <mergeCell ref="B10:C10"/>
    <mergeCell ref="D10:I10"/>
    <mergeCell ref="D11:I11"/>
    <mergeCell ref="K11:L11"/>
    <mergeCell ref="K12:L12"/>
    <mergeCell ref="K13:L13"/>
    <mergeCell ref="B8:C8"/>
    <mergeCell ref="D8:I8"/>
    <mergeCell ref="B9:C9"/>
    <mergeCell ref="D9:I9"/>
    <mergeCell ref="A1:C1"/>
    <mergeCell ref="B2:C3"/>
    <mergeCell ref="D2:I3"/>
    <mergeCell ref="K15:L15"/>
    <mergeCell ref="K16:L16"/>
    <mergeCell ref="K3:K4"/>
    <mergeCell ref="N3:N4"/>
    <mergeCell ref="B4:C7"/>
    <mergeCell ref="D4:E7"/>
    <mergeCell ref="F4:G5"/>
    <mergeCell ref="H4:I5"/>
    <mergeCell ref="F6:G6"/>
    <mergeCell ref="H6:I6"/>
    <mergeCell ref="F7:G7"/>
    <mergeCell ref="H7:I7"/>
  </mergeCells>
  <pageMargins left="0.41" right="0.19685039370078741" top="0.59055118110236227" bottom="0.43307086614173229" header="0.31496062992125984" footer="0.31496062992125984"/>
  <pageSetup paperSize="9" orientation="landscape"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R361"/>
  <sheetViews>
    <sheetView showGridLines="0" zoomScale="60" zoomScaleNormal="60" zoomScalePageLayoutView="60" workbookViewId="0">
      <selection activeCell="J336" sqref="J336"/>
    </sheetView>
  </sheetViews>
  <sheetFormatPr defaultRowHeight="15" x14ac:dyDescent="0.25"/>
  <cols>
    <col min="1" max="1" width="16.7109375" style="635" customWidth="1"/>
    <col min="2" max="3" width="18.7109375" style="635" customWidth="1"/>
    <col min="4" max="5" width="13.7109375" style="635" customWidth="1"/>
    <col min="6" max="6" width="15.7109375" style="635" customWidth="1"/>
    <col min="7" max="8" width="13.7109375" style="635" customWidth="1"/>
    <col min="9" max="9" width="12.7109375" style="635" customWidth="1"/>
    <col min="10" max="10" width="9.140625" style="635"/>
    <col min="11" max="17" width="16.7109375" style="635" customWidth="1"/>
    <col min="18" max="19" width="14.7109375" style="635" customWidth="1"/>
    <col min="20" max="16384" width="9.140625" style="635"/>
  </cols>
  <sheetData>
    <row r="1" spans="1:18" ht="18" customHeight="1" thickBot="1" x14ac:dyDescent="0.3">
      <c r="A1" s="2001" t="s">
        <v>444</v>
      </c>
      <c r="B1" s="2001"/>
      <c r="C1" s="2001"/>
      <c r="D1" s="633"/>
      <c r="E1" s="633"/>
      <c r="F1" s="634"/>
      <c r="G1" s="634"/>
      <c r="H1" s="634"/>
      <c r="I1" s="634"/>
    </row>
    <row r="2" spans="1:18" ht="18" customHeight="1" x14ac:dyDescent="0.25">
      <c r="B2" s="2002" t="s">
        <v>0</v>
      </c>
      <c r="C2" s="2003"/>
      <c r="D2" s="2006"/>
      <c r="E2" s="2007"/>
      <c r="F2" s="2007"/>
      <c r="G2" s="2007"/>
      <c r="H2" s="2007"/>
      <c r="I2" s="2008"/>
      <c r="K2" s="1020" t="s">
        <v>199</v>
      </c>
      <c r="L2" s="1021" t="s">
        <v>119</v>
      </c>
      <c r="M2" s="1022" t="s">
        <v>21</v>
      </c>
      <c r="N2" s="1023" t="s">
        <v>200</v>
      </c>
      <c r="O2" s="1024" t="s">
        <v>201</v>
      </c>
      <c r="P2" s="1089"/>
      <c r="Q2" s="1026"/>
      <c r="R2" s="636"/>
    </row>
    <row r="3" spans="1:18" ht="18" customHeight="1" x14ac:dyDescent="0.25">
      <c r="B3" s="2004"/>
      <c r="C3" s="2005"/>
      <c r="D3" s="2009"/>
      <c r="E3" s="2010"/>
      <c r="F3" s="2010"/>
      <c r="G3" s="2010"/>
      <c r="H3" s="2010"/>
      <c r="I3" s="2011"/>
      <c r="K3" s="1555" t="s">
        <v>110</v>
      </c>
      <c r="L3" s="1027">
        <v>0</v>
      </c>
      <c r="M3" s="1028">
        <f>L3*10.85</f>
        <v>0</v>
      </c>
      <c r="N3" s="1502">
        <v>0</v>
      </c>
      <c r="O3" s="1029">
        <f>M3*N3</f>
        <v>0</v>
      </c>
      <c r="P3" s="1089"/>
      <c r="Q3" s="1030"/>
      <c r="R3" s="636"/>
    </row>
    <row r="4" spans="1:18" ht="18" customHeight="1" x14ac:dyDescent="0.25">
      <c r="B4" s="1966" t="s">
        <v>338</v>
      </c>
      <c r="C4" s="1967"/>
      <c r="D4" s="1970" t="s">
        <v>335</v>
      </c>
      <c r="E4" s="1972">
        <v>30000</v>
      </c>
      <c r="F4" s="1973"/>
      <c r="G4" s="1976" t="s">
        <v>334</v>
      </c>
      <c r="H4" s="1972">
        <v>30000</v>
      </c>
      <c r="I4" s="1978"/>
      <c r="K4" s="1556"/>
      <c r="L4" s="1031">
        <f>M4/10.85</f>
        <v>0</v>
      </c>
      <c r="M4" s="1032">
        <v>0</v>
      </c>
      <c r="N4" s="1503"/>
      <c r="O4" s="1033">
        <f>M4*N3</f>
        <v>0</v>
      </c>
      <c r="P4" s="1030"/>
      <c r="Q4" s="1030"/>
      <c r="R4" s="636"/>
    </row>
    <row r="5" spans="1:18" ht="18" customHeight="1" x14ac:dyDescent="0.25">
      <c r="B5" s="1968"/>
      <c r="C5" s="1969"/>
      <c r="D5" s="1971"/>
      <c r="E5" s="1974"/>
      <c r="F5" s="1975"/>
      <c r="G5" s="1977"/>
      <c r="H5" s="1974"/>
      <c r="I5" s="1979"/>
      <c r="K5" s="1090"/>
      <c r="L5" s="1090"/>
      <c r="M5" s="1090"/>
      <c r="N5" s="1090"/>
      <c r="O5" s="1090"/>
      <c r="P5" s="1090"/>
      <c r="Q5" s="1090"/>
    </row>
    <row r="6" spans="1:18" ht="18" customHeight="1" x14ac:dyDescent="0.25">
      <c r="B6" s="1980" t="s">
        <v>754</v>
      </c>
      <c r="C6" s="1981"/>
      <c r="D6" s="1984">
        <v>0.8</v>
      </c>
      <c r="E6" s="1985"/>
      <c r="F6" s="1986"/>
      <c r="G6" s="1990" t="s">
        <v>550</v>
      </c>
      <c r="H6" s="1903">
        <f>SUM(E4+H4)/2</f>
        <v>30000</v>
      </c>
      <c r="I6" s="1991"/>
      <c r="K6" s="1035" t="s">
        <v>541</v>
      </c>
      <c r="L6" s="1036">
        <v>0</v>
      </c>
      <c r="M6" s="1037"/>
      <c r="N6" s="1035" t="s">
        <v>544</v>
      </c>
      <c r="O6" s="1038">
        <v>0</v>
      </c>
      <c r="P6" s="1039"/>
      <c r="Q6" s="1040"/>
      <c r="R6" s="237"/>
    </row>
    <row r="7" spans="1:18" ht="18" customHeight="1" x14ac:dyDescent="0.25">
      <c r="B7" s="1982"/>
      <c r="C7" s="1983"/>
      <c r="D7" s="1987"/>
      <c r="E7" s="1988"/>
      <c r="F7" s="1989"/>
      <c r="G7" s="1990"/>
      <c r="H7" s="1992"/>
      <c r="I7" s="1993"/>
      <c r="K7" s="1140" t="s">
        <v>542</v>
      </c>
      <c r="L7" s="1091">
        <v>0</v>
      </c>
      <c r="M7" s="1042"/>
      <c r="N7" s="1140" t="s">
        <v>545</v>
      </c>
      <c r="O7" s="1043">
        <v>0</v>
      </c>
      <c r="P7" s="1039"/>
      <c r="Q7" s="1040"/>
      <c r="R7" s="238"/>
    </row>
    <row r="8" spans="1:18" ht="18" customHeight="1" x14ac:dyDescent="0.25">
      <c r="B8" s="1994" t="s">
        <v>2</v>
      </c>
      <c r="C8" s="1995"/>
      <c r="D8" s="1996"/>
      <c r="E8" s="1997"/>
      <c r="F8" s="1998" t="s">
        <v>483</v>
      </c>
      <c r="G8" s="1999"/>
      <c r="H8" s="1971">
        <f>SUM(E4*10.85+H4*10.85)/2</f>
        <v>325500</v>
      </c>
      <c r="I8" s="2000"/>
      <c r="K8" s="1044" t="s">
        <v>543</v>
      </c>
      <c r="L8" s="1045">
        <f>L6*L7</f>
        <v>0</v>
      </c>
      <c r="M8" s="1046"/>
      <c r="N8" s="1044" t="s">
        <v>546</v>
      </c>
      <c r="O8" s="1092">
        <f>IFERROR(O6/O7,0)</f>
        <v>0</v>
      </c>
      <c r="P8" s="1039"/>
      <c r="Q8" s="1039"/>
      <c r="R8" s="238"/>
    </row>
    <row r="9" spans="1:18" ht="18" customHeight="1" x14ac:dyDescent="0.25">
      <c r="B9" s="1994" t="s">
        <v>3</v>
      </c>
      <c r="C9" s="1995"/>
      <c r="D9" s="1114"/>
      <c r="E9" s="1115"/>
      <c r="F9" s="2012" t="s">
        <v>22</v>
      </c>
      <c r="G9" s="2013"/>
      <c r="H9" s="2014">
        <f>H8*D6</f>
        <v>260400</v>
      </c>
      <c r="I9" s="2015"/>
      <c r="K9" s="1048" t="s">
        <v>383</v>
      </c>
      <c r="L9" s="1049">
        <f>L6*10.85</f>
        <v>0</v>
      </c>
      <c r="M9" s="1050"/>
      <c r="N9" s="1048" t="s">
        <v>383</v>
      </c>
      <c r="O9" s="1049">
        <f>O7*10.85</f>
        <v>0</v>
      </c>
      <c r="P9" s="1039"/>
    </row>
    <row r="10" spans="1:18" ht="18" customHeight="1" thickBot="1" x14ac:dyDescent="0.3">
      <c r="B10" s="2016" t="s">
        <v>4</v>
      </c>
      <c r="C10" s="2017"/>
      <c r="D10" s="2018"/>
      <c r="E10" s="2019"/>
      <c r="F10" s="2019"/>
      <c r="G10" s="2019"/>
      <c r="H10" s="2019"/>
      <c r="I10" s="2020"/>
      <c r="K10" s="1040"/>
      <c r="L10" s="1051"/>
      <c r="M10" s="1040"/>
      <c r="N10" s="1040"/>
      <c r="O10" s="1040"/>
      <c r="P10" s="1039"/>
    </row>
    <row r="11" spans="1:18" ht="18" customHeight="1" x14ac:dyDescent="0.25">
      <c r="A11" s="637"/>
      <c r="D11" s="2021"/>
      <c r="E11" s="2021"/>
      <c r="F11" s="2021"/>
      <c r="G11" s="2021"/>
      <c r="H11" s="2021"/>
      <c r="I11" s="2021"/>
      <c r="K11" s="1565" t="s">
        <v>547</v>
      </c>
      <c r="L11" s="1566"/>
      <c r="M11" s="1052">
        <v>0</v>
      </c>
      <c r="N11" s="1090"/>
      <c r="O11" s="1053"/>
      <c r="P11" s="1039"/>
      <c r="Q11" s="1090"/>
    </row>
    <row r="12" spans="1:18" ht="18" customHeight="1" x14ac:dyDescent="0.25">
      <c r="A12" s="638"/>
      <c r="K12" s="1567" t="s">
        <v>450</v>
      </c>
      <c r="L12" s="1568"/>
      <c r="M12" s="1036">
        <v>0</v>
      </c>
      <c r="N12" s="1090"/>
      <c r="O12" s="1037"/>
      <c r="P12" s="1039"/>
    </row>
    <row r="13" spans="1:18" ht="18" customHeight="1" x14ac:dyDescent="0.25">
      <c r="A13" s="638"/>
      <c r="B13" s="638"/>
      <c r="C13" s="637"/>
      <c r="D13" s="639"/>
      <c r="E13" s="639"/>
      <c r="F13" s="639"/>
      <c r="G13" s="639"/>
      <c r="H13" s="639"/>
      <c r="I13" s="639"/>
      <c r="K13" s="1569" t="s">
        <v>548</v>
      </c>
      <c r="L13" s="1570"/>
      <c r="M13" s="1093">
        <f>IFERROR(M11/M12,0)</f>
        <v>0</v>
      </c>
      <c r="N13" s="1090"/>
    </row>
    <row r="14" spans="1:18" ht="18" customHeight="1" x14ac:dyDescent="0.25">
      <c r="A14" s="637"/>
      <c r="B14" s="637"/>
      <c r="C14" s="637"/>
      <c r="D14" s="637"/>
      <c r="E14" s="637"/>
      <c r="F14" s="637"/>
      <c r="G14" s="637"/>
      <c r="H14" s="637"/>
      <c r="I14" s="637"/>
      <c r="K14" s="1039"/>
      <c r="L14" s="1039"/>
      <c r="M14" s="1055"/>
      <c r="N14" s="1056"/>
    </row>
    <row r="15" spans="1:18" ht="18" customHeight="1" x14ac:dyDescent="0.25">
      <c r="A15" s="637"/>
      <c r="B15" s="637"/>
      <c r="C15" s="637"/>
      <c r="D15" s="637"/>
      <c r="E15" s="637"/>
      <c r="F15" s="637"/>
      <c r="G15" s="637"/>
      <c r="H15" s="637"/>
      <c r="I15" s="637"/>
      <c r="K15" s="1551" t="s">
        <v>549</v>
      </c>
      <c r="L15" s="1552"/>
      <c r="M15" s="1057">
        <v>0</v>
      </c>
      <c r="N15" s="1058"/>
      <c r="O15" s="1058"/>
      <c r="P15" s="1090"/>
      <c r="Q15" s="1039"/>
    </row>
    <row r="16" spans="1:18" ht="18" customHeight="1" x14ac:dyDescent="0.25">
      <c r="A16" s="637"/>
      <c r="B16" s="637"/>
      <c r="C16" s="637"/>
      <c r="D16" s="637"/>
      <c r="E16" s="637"/>
      <c r="F16" s="637"/>
      <c r="G16" s="637"/>
      <c r="H16" s="637"/>
      <c r="I16" s="637"/>
      <c r="K16" s="1553" t="s">
        <v>25</v>
      </c>
      <c r="L16" s="1554"/>
      <c r="M16" s="1059">
        <f>M15*10.85</f>
        <v>0</v>
      </c>
      <c r="N16" s="1060"/>
      <c r="O16" s="1060"/>
      <c r="P16" s="1090"/>
      <c r="Q16" s="1039"/>
    </row>
    <row r="17" spans="1:18" ht="18" customHeight="1" x14ac:dyDescent="0.25">
      <c r="A17" s="637"/>
      <c r="B17" s="637"/>
      <c r="C17" s="637"/>
      <c r="D17" s="637"/>
      <c r="E17" s="637"/>
      <c r="F17" s="637"/>
      <c r="G17" s="637"/>
      <c r="H17" s="637"/>
      <c r="I17" s="637"/>
      <c r="K17" s="1061"/>
      <c r="L17" s="1061"/>
      <c r="M17" s="1039"/>
      <c r="N17" s="1062"/>
      <c r="O17" s="1062"/>
      <c r="P17" s="1062"/>
      <c r="Q17" s="1039"/>
    </row>
    <row r="18" spans="1:18" ht="18" customHeight="1" x14ac:dyDescent="0.25">
      <c r="A18" s="637"/>
      <c r="B18" s="637"/>
      <c r="C18" s="637"/>
      <c r="D18" s="637"/>
      <c r="E18" s="637"/>
      <c r="F18" s="637"/>
      <c r="G18" s="637"/>
      <c r="H18" s="637"/>
      <c r="I18" s="637"/>
      <c r="K18" s="1551" t="s">
        <v>25</v>
      </c>
      <c r="L18" s="1552"/>
      <c r="M18" s="1063">
        <v>0</v>
      </c>
      <c r="N18" s="1090"/>
      <c r="O18" s="1058"/>
      <c r="P18" s="1058"/>
      <c r="Q18" s="1039"/>
    </row>
    <row r="19" spans="1:18" ht="18" customHeight="1" x14ac:dyDescent="0.25">
      <c r="A19" s="637"/>
      <c r="B19" s="637"/>
      <c r="C19" s="637"/>
      <c r="D19" s="637"/>
      <c r="E19" s="637"/>
      <c r="F19" s="637"/>
      <c r="G19" s="637"/>
      <c r="H19" s="637"/>
      <c r="I19" s="637"/>
      <c r="K19" s="1553" t="s">
        <v>549</v>
      </c>
      <c r="L19" s="1554"/>
      <c r="M19" s="1059">
        <f>M18/10.85</f>
        <v>0</v>
      </c>
      <c r="N19" s="1090"/>
      <c r="O19" s="1060"/>
      <c r="P19" s="1060"/>
      <c r="Q19" s="1039"/>
      <c r="R19" s="241"/>
    </row>
    <row r="20" spans="1:18" ht="18" customHeight="1" x14ac:dyDescent="0.25">
      <c r="A20" s="638"/>
      <c r="B20" s="638"/>
      <c r="C20" s="640"/>
      <c r="D20" s="640"/>
      <c r="E20" s="640"/>
      <c r="F20" s="640"/>
      <c r="G20" s="640"/>
      <c r="H20" s="640"/>
      <c r="I20" s="637"/>
      <c r="K20" s="1039"/>
      <c r="L20" s="1039"/>
      <c r="M20" s="1039"/>
      <c r="N20" s="1039"/>
      <c r="O20" s="1039"/>
      <c r="P20" s="1039"/>
      <c r="Q20" s="1039"/>
      <c r="R20" s="241"/>
    </row>
    <row r="21" spans="1:18" ht="18" customHeight="1" x14ac:dyDescent="0.25">
      <c r="A21" s="637"/>
      <c r="B21" s="637"/>
      <c r="C21" s="637"/>
      <c r="D21" s="637"/>
      <c r="E21" s="637"/>
      <c r="F21" s="637"/>
      <c r="G21" s="637"/>
      <c r="H21" s="637"/>
      <c r="I21" s="637"/>
      <c r="K21" s="1551" t="s">
        <v>215</v>
      </c>
      <c r="L21" s="1552"/>
      <c r="M21" s="1557">
        <v>8760</v>
      </c>
      <c r="N21" s="1558"/>
      <c r="O21" s="1581" t="s">
        <v>600</v>
      </c>
      <c r="P21" s="1582"/>
      <c r="Q21" s="1583"/>
      <c r="R21" s="376"/>
    </row>
    <row r="22" spans="1:18" ht="18" customHeight="1" x14ac:dyDescent="0.25">
      <c r="A22" s="637"/>
      <c r="B22" s="637"/>
      <c r="C22" s="637"/>
      <c r="D22" s="637"/>
      <c r="E22" s="637"/>
      <c r="F22" s="637"/>
      <c r="G22" s="637"/>
      <c r="H22" s="637"/>
      <c r="I22" s="637"/>
      <c r="K22" s="1578" t="s">
        <v>215</v>
      </c>
      <c r="L22" s="1584"/>
      <c r="M22" s="1585">
        <v>0</v>
      </c>
      <c r="N22" s="1585"/>
      <c r="O22" s="1586">
        <f>M22*M23*M24</f>
        <v>0</v>
      </c>
      <c r="P22" s="1587"/>
      <c r="Q22" s="1588"/>
      <c r="R22" s="328"/>
    </row>
    <row r="23" spans="1:18" ht="18" customHeight="1" x14ac:dyDescent="0.25">
      <c r="A23" s="637"/>
      <c r="B23" s="637"/>
      <c r="C23" s="637"/>
      <c r="D23" s="637"/>
      <c r="E23" s="637"/>
      <c r="F23" s="637"/>
      <c r="G23" s="637"/>
      <c r="H23" s="637"/>
      <c r="I23" s="637"/>
      <c r="K23" s="1578" t="s">
        <v>216</v>
      </c>
      <c r="L23" s="1584"/>
      <c r="M23" s="1585">
        <v>0</v>
      </c>
      <c r="N23" s="1585"/>
      <c r="O23" s="1589" t="s">
        <v>415</v>
      </c>
      <c r="P23" s="1590"/>
      <c r="Q23" s="1591"/>
      <c r="R23" s="376"/>
    </row>
    <row r="24" spans="1:18" ht="18" customHeight="1" x14ac:dyDescent="0.25">
      <c r="A24" s="637"/>
      <c r="B24" s="637"/>
      <c r="C24" s="637"/>
      <c r="D24" s="637"/>
      <c r="E24" s="637"/>
      <c r="F24" s="637"/>
      <c r="G24" s="637"/>
      <c r="H24" s="637"/>
      <c r="I24" s="637"/>
      <c r="K24" s="1553" t="s">
        <v>218</v>
      </c>
      <c r="L24" s="1554"/>
      <c r="M24" s="1585">
        <v>0</v>
      </c>
      <c r="N24" s="1585"/>
      <c r="O24" s="1571">
        <f>O22/M21</f>
        <v>0</v>
      </c>
      <c r="P24" s="1572"/>
      <c r="Q24" s="1573"/>
      <c r="R24" s="329"/>
    </row>
    <row r="25" spans="1:18" ht="18" customHeight="1" x14ac:dyDescent="0.25">
      <c r="A25" s="637"/>
      <c r="B25" s="637"/>
      <c r="C25" s="637"/>
      <c r="D25" s="637"/>
      <c r="E25" s="637"/>
      <c r="F25" s="637"/>
      <c r="G25" s="637"/>
      <c r="H25" s="637"/>
      <c r="I25" s="637"/>
      <c r="K25" s="1064" t="s">
        <v>718</v>
      </c>
      <c r="L25" s="1090"/>
      <c r="M25" s="1090"/>
      <c r="N25" s="1090"/>
      <c r="O25" s="1090"/>
      <c r="P25" s="1090"/>
      <c r="Q25" s="1090"/>
    </row>
    <row r="26" spans="1:18" ht="18" customHeight="1" x14ac:dyDescent="0.25">
      <c r="A26" s="637"/>
      <c r="B26" s="637"/>
      <c r="C26" s="637"/>
      <c r="D26" s="637"/>
      <c r="E26" s="637"/>
      <c r="F26" s="637"/>
      <c r="G26" s="637"/>
      <c r="H26" s="637"/>
      <c r="I26" s="637"/>
      <c r="K26" s="1574" t="s">
        <v>21</v>
      </c>
      <c r="L26" s="1575"/>
      <c r="M26" s="1576">
        <f>IFERROR(M27/M29,0)</f>
        <v>0</v>
      </c>
      <c r="N26" s="1577"/>
      <c r="O26" s="1094"/>
      <c r="P26" s="1090"/>
      <c r="Q26" s="1090"/>
    </row>
    <row r="27" spans="1:18" ht="18" customHeight="1" x14ac:dyDescent="0.25">
      <c r="A27" s="637"/>
      <c r="B27" s="637"/>
      <c r="C27" s="637"/>
      <c r="D27" s="637"/>
      <c r="E27" s="637"/>
      <c r="F27" s="637"/>
      <c r="G27" s="637"/>
      <c r="H27" s="637"/>
      <c r="I27" s="637"/>
      <c r="K27" s="1578" t="s">
        <v>486</v>
      </c>
      <c r="L27" s="1579"/>
      <c r="M27" s="1580">
        <v>0</v>
      </c>
      <c r="N27" s="1580"/>
      <c r="O27" s="1094"/>
      <c r="P27" s="1090"/>
      <c r="Q27" s="1090"/>
    </row>
    <row r="28" spans="1:18" ht="18" customHeight="1" x14ac:dyDescent="0.25">
      <c r="A28" s="637"/>
      <c r="B28" s="637"/>
      <c r="C28" s="637"/>
      <c r="D28" s="637"/>
      <c r="E28" s="637"/>
      <c r="F28" s="637"/>
      <c r="G28" s="637"/>
      <c r="H28" s="637"/>
      <c r="I28" s="637"/>
      <c r="K28" s="1567" t="s">
        <v>600</v>
      </c>
      <c r="L28" s="1592"/>
      <c r="M28" s="1580">
        <v>0</v>
      </c>
      <c r="N28" s="1580"/>
      <c r="O28" s="1094"/>
      <c r="P28" s="1090"/>
      <c r="Q28" s="1090"/>
    </row>
    <row r="29" spans="1:18" ht="18" customHeight="1" x14ac:dyDescent="0.25">
      <c r="A29" s="637"/>
      <c r="B29" s="637"/>
      <c r="C29" s="637"/>
      <c r="D29" s="637"/>
      <c r="E29" s="637"/>
      <c r="F29" s="637"/>
      <c r="G29" s="637"/>
      <c r="H29" s="637"/>
      <c r="I29" s="637"/>
      <c r="K29" s="1593" t="s">
        <v>13</v>
      </c>
      <c r="L29" s="1594"/>
      <c r="M29" s="1595">
        <v>0</v>
      </c>
      <c r="N29" s="1595"/>
      <c r="O29" s="1090"/>
      <c r="P29" s="1090"/>
      <c r="Q29" s="1090"/>
    </row>
    <row r="30" spans="1:18" ht="18" customHeight="1" x14ac:dyDescent="0.25">
      <c r="A30" s="637"/>
      <c r="B30" s="637"/>
      <c r="C30" s="637"/>
      <c r="D30" s="637"/>
      <c r="E30" s="637"/>
      <c r="F30" s="637"/>
      <c r="G30" s="637"/>
      <c r="H30" s="637"/>
      <c r="I30" s="637"/>
      <c r="K30" s="2022" t="s">
        <v>485</v>
      </c>
      <c r="L30" s="2023"/>
      <c r="M30" s="2024">
        <f>IFERROR(M27/M28,0)</f>
        <v>0</v>
      </c>
      <c r="N30" s="2025"/>
      <c r="O30" s="1090"/>
      <c r="P30" s="1090"/>
      <c r="Q30" s="1090"/>
    </row>
    <row r="31" spans="1:18" ht="18" customHeight="1" x14ac:dyDescent="0.25">
      <c r="A31" s="2026" t="s">
        <v>376</v>
      </c>
      <c r="B31" s="2026"/>
      <c r="C31" s="2026"/>
      <c r="D31" s="2026"/>
      <c r="E31" s="637"/>
      <c r="F31" s="637"/>
      <c r="G31" s="637"/>
      <c r="H31" s="637"/>
      <c r="I31" s="637"/>
      <c r="K31" s="724"/>
      <c r="L31" s="724"/>
      <c r="M31" s="724"/>
      <c r="N31" s="724"/>
      <c r="O31" s="724"/>
      <c r="P31" s="724"/>
      <c r="Q31" s="724"/>
    </row>
    <row r="32" spans="1:18" ht="18" customHeight="1" x14ac:dyDescent="0.25">
      <c r="A32" s="1610" t="s">
        <v>9</v>
      </c>
      <c r="B32" s="1611"/>
      <c r="C32" s="1612">
        <f>C37/C34</f>
        <v>124</v>
      </c>
      <c r="D32" s="1613"/>
      <c r="E32" s="1616"/>
      <c r="F32" s="1617"/>
      <c r="G32" s="1617"/>
      <c r="H32" s="637"/>
      <c r="I32" s="637"/>
      <c r="K32" s="724"/>
      <c r="L32" s="724"/>
      <c r="M32" s="724"/>
      <c r="N32" s="724"/>
      <c r="O32" s="724"/>
      <c r="P32" s="724"/>
      <c r="Q32" s="724"/>
    </row>
    <row r="33" spans="1:17" ht="18" customHeight="1" x14ac:dyDescent="0.25">
      <c r="A33" s="1600"/>
      <c r="B33" s="1601"/>
      <c r="C33" s="1614"/>
      <c r="D33" s="1615"/>
      <c r="E33" s="1616"/>
      <c r="F33" s="1617"/>
      <c r="G33" s="1617"/>
      <c r="H33" s="637"/>
      <c r="I33" s="637"/>
      <c r="K33" s="724"/>
      <c r="L33" s="724"/>
      <c r="M33" s="724"/>
      <c r="N33" s="724"/>
      <c r="O33" s="724"/>
      <c r="P33" s="724"/>
      <c r="Q33" s="724"/>
    </row>
    <row r="34" spans="1:17" ht="18" customHeight="1" x14ac:dyDescent="0.25">
      <c r="A34" s="1618" t="s">
        <v>600</v>
      </c>
      <c r="B34" s="1619"/>
      <c r="C34" s="1620">
        <v>2100</v>
      </c>
      <c r="D34" s="1621"/>
      <c r="E34" s="1190" t="s">
        <v>718</v>
      </c>
      <c r="F34" s="268"/>
      <c r="G34" s="268"/>
      <c r="H34" s="637"/>
      <c r="I34" s="637"/>
    </row>
    <row r="35" spans="1:17" ht="18" customHeight="1" x14ac:dyDescent="0.25">
      <c r="A35" s="1600" t="s">
        <v>12</v>
      </c>
      <c r="B35" s="1601"/>
      <c r="C35" s="1602">
        <f>H9/C36</f>
        <v>280000</v>
      </c>
      <c r="D35" s="1603"/>
      <c r="E35" s="1604"/>
      <c r="F35" s="1605"/>
      <c r="G35" s="1605"/>
      <c r="H35" s="637"/>
      <c r="I35" s="637"/>
    </row>
    <row r="36" spans="1:17" ht="18" customHeight="1" x14ac:dyDescent="0.25">
      <c r="A36" s="1600" t="s">
        <v>13</v>
      </c>
      <c r="B36" s="1606"/>
      <c r="C36" s="1607">
        <v>0.93</v>
      </c>
      <c r="D36" s="1607"/>
      <c r="E36" s="2027" t="s">
        <v>377</v>
      </c>
      <c r="F36" s="2028"/>
      <c r="G36" s="2028"/>
      <c r="H36" s="637"/>
      <c r="I36" s="637"/>
    </row>
    <row r="37" spans="1:17" ht="18" customHeight="1" x14ac:dyDescent="0.25">
      <c r="A37" s="1633" t="s">
        <v>326</v>
      </c>
      <c r="B37" s="1634"/>
      <c r="C37" s="2029">
        <f>H9</f>
        <v>260400</v>
      </c>
      <c r="D37" s="2030"/>
      <c r="E37" s="3"/>
      <c r="F37" s="3"/>
      <c r="G37" s="637"/>
      <c r="H37" s="637"/>
      <c r="I37" s="637"/>
    </row>
    <row r="38" spans="1:17" s="641" customFormat="1" ht="18" customHeight="1" x14ac:dyDescent="0.25">
      <c r="A38" s="374"/>
      <c r="B38" s="374"/>
      <c r="C38" s="375"/>
      <c r="D38" s="375"/>
      <c r="E38" s="274"/>
      <c r="F38" s="274"/>
      <c r="G38" s="637"/>
      <c r="H38" s="637"/>
      <c r="I38" s="637"/>
    </row>
    <row r="39" spans="1:17" ht="18" customHeight="1" x14ac:dyDescent="0.25">
      <c r="A39" s="2026" t="s">
        <v>478</v>
      </c>
      <c r="B39" s="2026"/>
      <c r="C39" s="2026"/>
      <c r="D39" s="2026"/>
      <c r="E39" s="3"/>
      <c r="F39" s="3"/>
      <c r="G39" s="637"/>
      <c r="H39" s="637"/>
      <c r="I39" s="637"/>
    </row>
    <row r="40" spans="1:17" ht="18" customHeight="1" x14ac:dyDescent="0.25">
      <c r="A40" s="1610" t="s">
        <v>15</v>
      </c>
      <c r="B40" s="1611"/>
      <c r="C40" s="1637">
        <f>C41/C36</f>
        <v>0</v>
      </c>
      <c r="D40" s="1638"/>
      <c r="E40" s="3"/>
      <c r="F40" s="3"/>
      <c r="G40" s="637"/>
      <c r="H40" s="637"/>
      <c r="I40" s="637"/>
    </row>
    <row r="41" spans="1:17" ht="18" customHeight="1" x14ac:dyDescent="0.25">
      <c r="A41" s="1600" t="s">
        <v>16</v>
      </c>
      <c r="B41" s="1606"/>
      <c r="C41" s="1639">
        <v>0</v>
      </c>
      <c r="D41" s="1640"/>
      <c r="E41" s="263"/>
      <c r="F41" s="3"/>
      <c r="G41" s="637"/>
      <c r="H41" s="637"/>
      <c r="I41" s="637"/>
    </row>
    <row r="42" spans="1:17" ht="18" customHeight="1" x14ac:dyDescent="0.25">
      <c r="A42" s="1622" t="s">
        <v>17</v>
      </c>
      <c r="B42" s="1623"/>
      <c r="C42" s="1626">
        <f>C41/C34</f>
        <v>0</v>
      </c>
      <c r="D42" s="1627"/>
      <c r="E42" s="716"/>
      <c r="F42" s="637"/>
      <c r="G42" s="637"/>
      <c r="H42" s="1630"/>
      <c r="I42" s="1630"/>
    </row>
    <row r="43" spans="1:17" ht="18" customHeight="1" x14ac:dyDescent="0.25">
      <c r="A43" s="1624"/>
      <c r="B43" s="1625"/>
      <c r="C43" s="1628"/>
      <c r="D43" s="1629"/>
      <c r="E43" s="716"/>
      <c r="F43" s="637"/>
      <c r="G43" s="637"/>
      <c r="H43" s="1630"/>
      <c r="I43" s="1630"/>
    </row>
    <row r="44" spans="1:17" ht="18" customHeight="1" x14ac:dyDescent="0.25">
      <c r="A44" s="4"/>
      <c r="B44" s="4"/>
      <c r="C44" s="5"/>
      <c r="D44" s="5"/>
      <c r="E44" s="716"/>
      <c r="F44" s="637"/>
      <c r="G44" s="637"/>
      <c r="H44" s="1134"/>
      <c r="I44" s="1134"/>
    </row>
    <row r="45" spans="1:17" ht="18" customHeight="1" x14ac:dyDescent="0.25">
      <c r="A45" s="1631" t="s">
        <v>18</v>
      </c>
      <c r="B45" s="1632"/>
      <c r="C45" s="1612">
        <f>ROUNDUP(C32+C42,0)</f>
        <v>124</v>
      </c>
      <c r="D45" s="1613"/>
      <c r="E45" s="716"/>
      <c r="F45" s="637"/>
      <c r="G45" s="637"/>
      <c r="H45" s="1630"/>
      <c r="I45" s="1630"/>
    </row>
    <row r="46" spans="1:17" ht="18" customHeight="1" x14ac:dyDescent="0.25">
      <c r="A46" s="1624"/>
      <c r="B46" s="1625"/>
      <c r="C46" s="1628"/>
      <c r="D46" s="1629"/>
      <c r="E46" s="716"/>
      <c r="F46" s="637"/>
      <c r="G46" s="637"/>
      <c r="H46" s="1630"/>
      <c r="I46" s="1630"/>
    </row>
    <row r="47" spans="1:17" ht="18" customHeight="1" x14ac:dyDescent="0.25">
      <c r="A47" s="235"/>
      <c r="B47" s="235"/>
      <c r="C47" s="235"/>
      <c r="D47" s="235"/>
      <c r="E47" s="3"/>
      <c r="F47" s="3"/>
      <c r="G47" s="637"/>
      <c r="H47" s="637"/>
      <c r="I47" s="637"/>
    </row>
    <row r="48" spans="1:17" ht="18" customHeight="1" x14ac:dyDescent="0.25">
      <c r="A48" s="1654" t="s">
        <v>125</v>
      </c>
      <c r="B48" s="1655"/>
      <c r="C48" s="1656">
        <v>150</v>
      </c>
      <c r="D48" s="1657"/>
      <c r="E48" s="3"/>
      <c r="F48" s="3"/>
      <c r="G48" s="637"/>
      <c r="H48" s="637"/>
      <c r="I48" s="637"/>
    </row>
    <row r="49" spans="1:9" ht="18" customHeight="1" x14ac:dyDescent="0.25">
      <c r="A49" s="1660" t="s">
        <v>373</v>
      </c>
      <c r="B49" s="1661"/>
      <c r="C49" s="1658"/>
      <c r="D49" s="1659"/>
      <c r="E49" s="3"/>
      <c r="F49" s="3"/>
      <c r="G49" s="637"/>
      <c r="H49" s="637"/>
      <c r="I49" s="637"/>
    </row>
    <row r="50" spans="1:9" ht="18" customHeight="1" x14ac:dyDescent="0.25">
      <c r="A50" s="235"/>
      <c r="B50" s="235"/>
      <c r="C50" s="235"/>
      <c r="D50" s="235"/>
      <c r="E50" s="3"/>
      <c r="F50" s="3"/>
      <c r="G50" s="637"/>
      <c r="H50" s="637"/>
      <c r="I50" s="637"/>
    </row>
    <row r="51" spans="1:9" ht="18" customHeight="1" x14ac:dyDescent="0.25">
      <c r="A51" s="1662" t="s">
        <v>475</v>
      </c>
      <c r="B51" s="1644"/>
      <c r="C51" s="1664">
        <f>C45</f>
        <v>124</v>
      </c>
      <c r="D51" s="1643" t="s">
        <v>476</v>
      </c>
      <c r="E51" s="1644"/>
      <c r="F51" s="1641">
        <f>C48</f>
        <v>150</v>
      </c>
      <c r="G51" s="1643" t="s">
        <v>477</v>
      </c>
      <c r="H51" s="1644"/>
      <c r="I51" s="1647">
        <f>F51/C51</f>
        <v>1.2096774193548387</v>
      </c>
    </row>
    <row r="52" spans="1:9" ht="18" customHeight="1" x14ac:dyDescent="0.25">
      <c r="A52" s="1663"/>
      <c r="B52" s="1646"/>
      <c r="C52" s="1665"/>
      <c r="D52" s="1645"/>
      <c r="E52" s="1646"/>
      <c r="F52" s="1642"/>
      <c r="G52" s="1645"/>
      <c r="H52" s="1646"/>
      <c r="I52" s="2031"/>
    </row>
    <row r="53" spans="1:9" ht="18" customHeight="1" x14ac:dyDescent="0.25">
      <c r="A53" s="235"/>
      <c r="B53" s="235"/>
      <c r="C53" s="235"/>
      <c r="D53" s="235"/>
      <c r="E53" s="3"/>
      <c r="F53" s="3"/>
      <c r="G53" s="637"/>
      <c r="H53" s="637"/>
      <c r="I53" s="637"/>
    </row>
    <row r="54" spans="1:9" ht="18" customHeight="1" x14ac:dyDescent="0.25">
      <c r="A54" s="235"/>
      <c r="B54" s="235"/>
      <c r="C54" s="235"/>
      <c r="D54" s="235"/>
      <c r="E54" s="3"/>
      <c r="F54" s="3"/>
      <c r="G54" s="637"/>
      <c r="H54" s="637"/>
      <c r="I54" s="637"/>
    </row>
    <row r="55" spans="1:9" ht="18" customHeight="1" x14ac:dyDescent="0.25">
      <c r="A55" s="235"/>
      <c r="B55" s="235"/>
      <c r="C55" s="235"/>
      <c r="D55" s="235"/>
      <c r="E55" s="3"/>
      <c r="F55" s="3"/>
      <c r="G55" s="637"/>
      <c r="H55" s="637"/>
      <c r="I55" s="637"/>
    </row>
    <row r="56" spans="1:9" ht="18" customHeight="1" x14ac:dyDescent="0.25">
      <c r="A56" s="235"/>
      <c r="B56" s="235"/>
      <c r="C56" s="235"/>
      <c r="D56" s="235"/>
      <c r="E56" s="3"/>
      <c r="F56" s="3"/>
      <c r="G56" s="637"/>
      <c r="H56" s="637"/>
      <c r="I56" s="637"/>
    </row>
    <row r="57" spans="1:9" ht="18" customHeight="1" x14ac:dyDescent="0.25">
      <c r="A57" s="235"/>
      <c r="B57" s="235"/>
      <c r="C57" s="235"/>
      <c r="D57" s="235"/>
      <c r="E57" s="3"/>
      <c r="F57" s="1120"/>
      <c r="G57" s="1120"/>
      <c r="H57" s="233"/>
      <c r="I57" s="233"/>
    </row>
    <row r="58" spans="1:9" ht="18" customHeight="1" x14ac:dyDescent="0.25">
      <c r="A58" s="235"/>
      <c r="B58" s="235"/>
      <c r="C58" s="235"/>
      <c r="D58" s="235"/>
      <c r="E58" s="3"/>
      <c r="F58" s="1120"/>
      <c r="G58" s="1120"/>
      <c r="H58" s="234"/>
      <c r="I58" s="234"/>
    </row>
    <row r="59" spans="1:9" ht="18" customHeight="1" x14ac:dyDescent="0.25">
      <c r="A59" s="235"/>
      <c r="B59" s="235"/>
      <c r="C59" s="235"/>
      <c r="D59" s="235"/>
      <c r="E59" s="3"/>
      <c r="F59" s="1120"/>
      <c r="G59" s="1120"/>
      <c r="H59" s="234"/>
      <c r="I59" s="234"/>
    </row>
    <row r="60" spans="1:9" ht="18" customHeight="1" x14ac:dyDescent="0.25">
      <c r="A60" s="235"/>
      <c r="B60" s="235"/>
      <c r="C60" s="235"/>
      <c r="D60" s="235"/>
      <c r="E60" s="3"/>
      <c r="F60" s="1120"/>
      <c r="G60" s="1120"/>
      <c r="H60" s="234"/>
      <c r="I60" s="234"/>
    </row>
    <row r="61" spans="1:9" ht="18" customHeight="1" x14ac:dyDescent="0.25">
      <c r="A61" s="1649" t="s">
        <v>376</v>
      </c>
      <c r="B61" s="1649"/>
      <c r="C61" s="1649"/>
      <c r="D61" s="1649"/>
      <c r="E61" s="6"/>
      <c r="F61" s="6"/>
      <c r="G61" s="6"/>
      <c r="H61" s="6"/>
      <c r="I61" s="6"/>
    </row>
    <row r="62" spans="1:9" ht="18" customHeight="1" x14ac:dyDescent="0.25">
      <c r="A62" s="1650" t="s">
        <v>378</v>
      </c>
      <c r="B62" s="1651"/>
      <c r="C62" s="1612">
        <f>C35</f>
        <v>280000</v>
      </c>
      <c r="D62" s="1613"/>
      <c r="E62" s="6"/>
      <c r="F62" s="6"/>
      <c r="G62" s="6"/>
      <c r="H62" s="6"/>
      <c r="I62" s="6"/>
    </row>
    <row r="63" spans="1:9" ht="18" customHeight="1" x14ac:dyDescent="0.25">
      <c r="A63" s="1652" t="s">
        <v>21</v>
      </c>
      <c r="B63" s="1653"/>
      <c r="C63" s="1614"/>
      <c r="D63" s="1615"/>
      <c r="E63" s="6"/>
      <c r="F63" s="6"/>
      <c r="G63" s="6"/>
      <c r="H63" s="6"/>
      <c r="I63" s="6"/>
    </row>
    <row r="64" spans="1:9" ht="18" customHeight="1" x14ac:dyDescent="0.25">
      <c r="A64" s="1666" t="s">
        <v>378</v>
      </c>
      <c r="B64" s="1667"/>
      <c r="C64" s="1614">
        <f>C37</f>
        <v>260400</v>
      </c>
      <c r="D64" s="1615"/>
      <c r="E64" s="6"/>
      <c r="F64" s="1668"/>
      <c r="G64" s="1668"/>
      <c r="H64" s="1672"/>
      <c r="I64" s="1672"/>
    </row>
    <row r="65" spans="1:9" ht="18" customHeight="1" x14ac:dyDescent="0.25">
      <c r="A65" s="1652" t="s">
        <v>22</v>
      </c>
      <c r="B65" s="1653"/>
      <c r="C65" s="1614"/>
      <c r="D65" s="1615"/>
      <c r="E65" s="6"/>
      <c r="F65" s="1668"/>
      <c r="G65" s="1668"/>
      <c r="H65" s="1673"/>
      <c r="I65" s="1673"/>
    </row>
    <row r="66" spans="1:9" ht="18" customHeight="1" x14ac:dyDescent="0.25">
      <c r="A66" s="1666" t="s">
        <v>379</v>
      </c>
      <c r="B66" s="1667"/>
      <c r="C66" s="1614">
        <f>C40</f>
        <v>0</v>
      </c>
      <c r="D66" s="1615"/>
      <c r="E66" s="6"/>
      <c r="F66" s="1668"/>
      <c r="G66" s="1668"/>
      <c r="H66" s="1669"/>
      <c r="I66" s="1669"/>
    </row>
    <row r="67" spans="1:9" ht="18" customHeight="1" x14ac:dyDescent="0.25">
      <c r="A67" s="1652" t="s">
        <v>21</v>
      </c>
      <c r="B67" s="1653"/>
      <c r="C67" s="1614"/>
      <c r="D67" s="1615"/>
      <c r="E67" s="6"/>
      <c r="F67" s="6"/>
      <c r="G67" s="6"/>
      <c r="H67" s="6"/>
      <c r="I67" s="6"/>
    </row>
    <row r="68" spans="1:9" ht="18" customHeight="1" x14ac:dyDescent="0.25">
      <c r="A68" s="1666" t="s">
        <v>379</v>
      </c>
      <c r="B68" s="1667"/>
      <c r="C68" s="1614">
        <f>C41</f>
        <v>0</v>
      </c>
      <c r="D68" s="1615"/>
      <c r="E68" s="6"/>
      <c r="F68" s="6"/>
      <c r="G68" s="6"/>
      <c r="H68" s="6"/>
      <c r="I68" s="6"/>
    </row>
    <row r="69" spans="1:9" ht="18" customHeight="1" x14ac:dyDescent="0.25">
      <c r="A69" s="1670" t="s">
        <v>22</v>
      </c>
      <c r="B69" s="1671"/>
      <c r="C69" s="1628"/>
      <c r="D69" s="1629"/>
      <c r="E69" s="6"/>
      <c r="F69" s="6"/>
      <c r="G69" s="6"/>
      <c r="H69" s="6"/>
      <c r="I69" s="6"/>
    </row>
    <row r="70" spans="1:9" ht="18" customHeight="1" x14ac:dyDescent="0.25">
      <c r="A70" s="6"/>
      <c r="B70" s="6"/>
      <c r="C70" s="1684"/>
      <c r="D70" s="1685"/>
      <c r="E70" s="6"/>
      <c r="F70" s="6"/>
      <c r="G70" s="6"/>
      <c r="H70" s="6"/>
      <c r="I70" s="6"/>
    </row>
    <row r="71" spans="1:9" ht="18" customHeight="1" x14ac:dyDescent="0.25">
      <c r="A71" s="1650" t="s">
        <v>24</v>
      </c>
      <c r="B71" s="1651"/>
      <c r="C71" s="1676">
        <f>C62+C66</f>
        <v>280000</v>
      </c>
      <c r="D71" s="1677"/>
      <c r="E71" s="6"/>
      <c r="F71" s="6"/>
      <c r="G71" s="6"/>
      <c r="H71" s="6"/>
      <c r="I71" s="6"/>
    </row>
    <row r="72" spans="1:9" ht="18" customHeight="1" x14ac:dyDescent="0.25">
      <c r="A72" s="1670" t="s">
        <v>25</v>
      </c>
      <c r="B72" s="1671"/>
      <c r="C72" s="1676"/>
      <c r="D72" s="1677"/>
      <c r="E72" s="716"/>
      <c r="F72" s="637"/>
      <c r="G72" s="637"/>
      <c r="H72" s="637"/>
      <c r="I72" s="637"/>
    </row>
    <row r="73" spans="1:9" ht="18" customHeight="1" x14ac:dyDescent="0.25">
      <c r="A73" s="4"/>
      <c r="B73" s="4"/>
      <c r="C73" s="7"/>
      <c r="D73" s="7"/>
      <c r="E73" s="8"/>
      <c r="F73" s="637"/>
      <c r="G73" s="637"/>
      <c r="H73" s="637"/>
      <c r="I73" s="637"/>
    </row>
    <row r="74" spans="1:9" ht="18" customHeight="1" x14ac:dyDescent="0.25">
      <c r="A74" s="1650" t="s">
        <v>26</v>
      </c>
      <c r="B74" s="1651"/>
      <c r="C74" s="1676">
        <f>C64+C68</f>
        <v>260400</v>
      </c>
      <c r="D74" s="1677"/>
      <c r="E74" s="8"/>
      <c r="F74" s="637"/>
      <c r="G74" s="637"/>
      <c r="H74" s="637"/>
      <c r="I74" s="637"/>
    </row>
    <row r="75" spans="1:9" ht="18" customHeight="1" x14ac:dyDescent="0.25">
      <c r="A75" s="1670" t="s">
        <v>25</v>
      </c>
      <c r="B75" s="1671"/>
      <c r="C75" s="1676"/>
      <c r="D75" s="1677"/>
      <c r="E75" s="8"/>
      <c r="F75" s="637"/>
      <c r="G75" s="637"/>
      <c r="H75" s="637"/>
      <c r="I75" s="637"/>
    </row>
    <row r="76" spans="1:9" ht="18" customHeight="1" x14ac:dyDescent="0.25">
      <c r="A76" s="4"/>
      <c r="B76" s="4"/>
      <c r="C76" s="7"/>
      <c r="D76" s="7"/>
      <c r="E76" s="8"/>
      <c r="F76" s="637"/>
      <c r="G76" s="637"/>
      <c r="H76" s="637"/>
      <c r="I76" s="637"/>
    </row>
    <row r="77" spans="1:9" ht="18" customHeight="1" x14ac:dyDescent="0.25">
      <c r="A77" s="1674" t="s">
        <v>27</v>
      </c>
      <c r="B77" s="1675"/>
      <c r="C77" s="1676">
        <f>C45</f>
        <v>124</v>
      </c>
      <c r="D77" s="1677"/>
      <c r="E77" s="8"/>
      <c r="F77" s="637"/>
      <c r="G77" s="637"/>
      <c r="H77" s="637"/>
      <c r="I77" s="637"/>
    </row>
    <row r="78" spans="1:9" ht="18" customHeight="1" x14ac:dyDescent="0.25">
      <c r="A78" s="1674"/>
      <c r="B78" s="1675"/>
      <c r="C78" s="1676"/>
      <c r="D78" s="1677"/>
      <c r="E78" s="8"/>
      <c r="F78" s="637"/>
      <c r="G78" s="637"/>
      <c r="H78" s="637"/>
      <c r="I78" s="637"/>
    </row>
    <row r="79" spans="1:9" ht="18" customHeight="1" x14ac:dyDescent="0.25">
      <c r="A79" s="637"/>
      <c r="B79" s="637"/>
      <c r="C79" s="637"/>
      <c r="D79" s="637"/>
      <c r="E79" s="8"/>
      <c r="F79" s="637"/>
      <c r="G79" s="637"/>
      <c r="H79" s="637"/>
      <c r="I79" s="637"/>
    </row>
    <row r="80" spans="1:9" ht="18" customHeight="1" x14ac:dyDescent="0.25">
      <c r="A80" s="1649" t="s">
        <v>328</v>
      </c>
      <c r="B80" s="1649"/>
      <c r="C80" s="1649"/>
      <c r="D80" s="1649"/>
      <c r="E80" s="8"/>
      <c r="F80" s="642"/>
      <c r="G80" s="642"/>
      <c r="H80" s="642"/>
      <c r="I80" s="637"/>
    </row>
    <row r="81" spans="1:9" ht="18" customHeight="1" x14ac:dyDescent="0.25">
      <c r="A81" s="1631" t="s">
        <v>324</v>
      </c>
      <c r="B81" s="1632"/>
      <c r="C81" s="1612">
        <f>C77</f>
        <v>124</v>
      </c>
      <c r="D81" s="1613"/>
      <c r="E81" s="8"/>
      <c r="F81" s="642"/>
      <c r="G81" s="642"/>
      <c r="H81" s="642"/>
      <c r="I81" s="637"/>
    </row>
    <row r="82" spans="1:9" ht="18" customHeight="1" x14ac:dyDescent="0.25">
      <c r="A82" s="1622"/>
      <c r="B82" s="1623"/>
      <c r="C82" s="1614"/>
      <c r="D82" s="1615"/>
      <c r="E82" s="8"/>
      <c r="F82" s="642"/>
      <c r="G82" s="642"/>
      <c r="H82" s="642"/>
      <c r="I82" s="637"/>
    </row>
    <row r="83" spans="1:9" ht="18" customHeight="1" x14ac:dyDescent="0.25">
      <c r="A83" s="1678" t="s">
        <v>224</v>
      </c>
      <c r="B83" s="1679"/>
      <c r="C83" s="1680">
        <v>15</v>
      </c>
      <c r="D83" s="1681"/>
      <c r="E83" s="1702" t="s">
        <v>434</v>
      </c>
      <c r="F83" s="1703"/>
      <c r="G83" s="1703"/>
      <c r="H83" s="1703"/>
      <c r="I83" s="637"/>
    </row>
    <row r="84" spans="1:9" ht="18" customHeight="1" x14ac:dyDescent="0.25">
      <c r="A84" s="1678"/>
      <c r="B84" s="1679"/>
      <c r="C84" s="1682"/>
      <c r="D84" s="1683"/>
      <c r="E84" s="1702"/>
      <c r="F84" s="1703"/>
      <c r="G84" s="1703"/>
      <c r="H84" s="1703"/>
      <c r="I84" s="637"/>
    </row>
    <row r="85" spans="1:9" ht="18" customHeight="1" x14ac:dyDescent="0.25">
      <c r="A85" s="1704" t="s">
        <v>225</v>
      </c>
      <c r="B85" s="1705"/>
      <c r="C85" s="1708">
        <f>C81*C83</f>
        <v>1860</v>
      </c>
      <c r="D85" s="1709"/>
      <c r="E85" s="8"/>
      <c r="F85" s="9"/>
      <c r="G85" s="643"/>
      <c r="H85" s="643"/>
      <c r="I85" s="637"/>
    </row>
    <row r="86" spans="1:9" ht="18" customHeight="1" x14ac:dyDescent="0.25">
      <c r="A86" s="1706"/>
      <c r="B86" s="1707"/>
      <c r="C86" s="1710"/>
      <c r="D86" s="1711"/>
      <c r="E86" s="8"/>
      <c r="F86" s="9"/>
      <c r="G86" s="643"/>
      <c r="H86" s="643"/>
      <c r="I86" s="637"/>
    </row>
    <row r="87" spans="1:9" ht="18" customHeight="1" x14ac:dyDescent="0.25">
      <c r="A87" s="1712" t="s">
        <v>227</v>
      </c>
      <c r="B87" s="1712"/>
      <c r="C87" s="1712"/>
      <c r="D87" s="1712"/>
      <c r="E87" s="1712"/>
      <c r="F87" s="1712"/>
      <c r="G87" s="1712"/>
      <c r="H87" s="1712"/>
      <c r="I87" s="637"/>
    </row>
    <row r="88" spans="1:9" ht="18" customHeight="1" x14ac:dyDescent="0.25">
      <c r="A88" s="4"/>
      <c r="B88" s="4"/>
      <c r="C88" s="7"/>
      <c r="D88" s="7"/>
      <c r="E88" s="8"/>
      <c r="F88" s="9"/>
      <c r="G88" s="640"/>
      <c r="H88" s="640"/>
      <c r="I88" s="637"/>
    </row>
    <row r="89" spans="1:9" ht="18" customHeight="1" x14ac:dyDescent="0.25">
      <c r="A89" s="4"/>
      <c r="B89" s="4"/>
      <c r="C89" s="7"/>
      <c r="D89" s="7"/>
      <c r="E89" s="8"/>
      <c r="F89" s="9"/>
      <c r="G89" s="640"/>
      <c r="H89" s="640"/>
      <c r="I89" s="637"/>
    </row>
    <row r="90" spans="1:9" ht="18" customHeight="1" x14ac:dyDescent="0.25">
      <c r="A90" s="4"/>
      <c r="B90" s="4"/>
      <c r="C90" s="7"/>
      <c r="D90" s="7"/>
      <c r="E90" s="8"/>
      <c r="F90" s="9"/>
      <c r="G90" s="640"/>
      <c r="H90" s="640"/>
      <c r="I90" s="637"/>
    </row>
    <row r="91" spans="1:9" ht="18" customHeight="1" x14ac:dyDescent="0.25">
      <c r="A91" s="1713" t="s">
        <v>237</v>
      </c>
      <c r="B91" s="1713"/>
      <c r="C91" s="1713"/>
      <c r="D91" s="1713"/>
      <c r="E91" s="8"/>
      <c r="F91" s="9"/>
      <c r="G91" s="640"/>
      <c r="H91" s="640"/>
      <c r="I91" s="637"/>
    </row>
    <row r="92" spans="1:9" ht="18" customHeight="1" x14ac:dyDescent="0.25">
      <c r="A92" s="1113"/>
      <c r="B92" s="1113"/>
      <c r="C92" s="1113"/>
      <c r="D92" s="1113"/>
      <c r="E92" s="8"/>
      <c r="F92" s="2040" t="s">
        <v>28</v>
      </c>
      <c r="G92" s="2041"/>
      <c r="H92" s="2042">
        <f>C92/3/12</f>
        <v>0</v>
      </c>
      <c r="I92" s="2043"/>
    </row>
    <row r="93" spans="1:9" ht="18" customHeight="1" x14ac:dyDescent="0.25">
      <c r="A93" s="1090"/>
      <c r="B93" s="1090"/>
      <c r="C93" s="1090"/>
      <c r="D93" s="1090"/>
      <c r="E93" s="716"/>
      <c r="F93" s="2046" t="s">
        <v>30</v>
      </c>
      <c r="G93" s="2047"/>
      <c r="H93" s="2044"/>
      <c r="I93" s="2045"/>
    </row>
    <row r="94" spans="1:9" ht="18" customHeight="1" x14ac:dyDescent="0.25">
      <c r="A94" s="1686" t="s">
        <v>28</v>
      </c>
      <c r="B94" s="1687"/>
      <c r="C94" s="1688">
        <f>C71/3.49/1000</f>
        <v>80.229226361031508</v>
      </c>
      <c r="D94" s="1689"/>
      <c r="E94" s="644"/>
      <c r="F94" s="2032" t="s">
        <v>28</v>
      </c>
      <c r="G94" s="2033"/>
      <c r="H94" s="2034">
        <f>ROUNDUP(H92/0.225,2)</f>
        <v>0</v>
      </c>
      <c r="I94" s="2035"/>
    </row>
    <row r="95" spans="1:9" ht="18" customHeight="1" x14ac:dyDescent="0.25">
      <c r="A95" s="1698" t="s">
        <v>29</v>
      </c>
      <c r="B95" s="1699"/>
      <c r="C95" s="1690"/>
      <c r="D95" s="1691"/>
      <c r="E95" s="644"/>
      <c r="F95" s="2038" t="s">
        <v>32</v>
      </c>
      <c r="G95" s="2039"/>
      <c r="H95" s="2036"/>
      <c r="I95" s="2037"/>
    </row>
    <row r="96" spans="1:9" ht="18" customHeight="1" x14ac:dyDescent="0.25">
      <c r="A96" s="1090"/>
      <c r="B96" s="1090"/>
      <c r="C96" s="1090"/>
      <c r="D96" s="1090"/>
      <c r="E96" s="644"/>
      <c r="F96" s="2032" t="s">
        <v>31</v>
      </c>
      <c r="G96" s="2033"/>
      <c r="H96" s="2048">
        <v>0</v>
      </c>
      <c r="I96" s="2049"/>
    </row>
    <row r="97" spans="1:9" ht="18" customHeight="1" x14ac:dyDescent="0.25">
      <c r="A97" s="1686" t="s">
        <v>28</v>
      </c>
      <c r="B97" s="1687"/>
      <c r="C97" s="1688">
        <f>C94/0.225</f>
        <v>356.57433938236227</v>
      </c>
      <c r="D97" s="1689"/>
      <c r="E97" s="644"/>
      <c r="F97" s="2046" t="s">
        <v>33</v>
      </c>
      <c r="G97" s="2047"/>
      <c r="H97" s="2048"/>
      <c r="I97" s="2049"/>
    </row>
    <row r="98" spans="1:9" ht="18" customHeight="1" x14ac:dyDescent="0.25">
      <c r="A98" s="1698" t="s">
        <v>753</v>
      </c>
      <c r="B98" s="1699"/>
      <c r="C98" s="1690"/>
      <c r="D98" s="1691"/>
      <c r="E98" s="644"/>
      <c r="F98" s="2032" t="s">
        <v>34</v>
      </c>
      <c r="G98" s="2033"/>
      <c r="H98" s="2044">
        <f>IFERROR(H96/H94,0)</f>
        <v>0</v>
      </c>
      <c r="I98" s="2045"/>
    </row>
    <row r="99" spans="1:9" ht="18" customHeight="1" x14ac:dyDescent="0.25">
      <c r="A99" s="795"/>
      <c r="B99" s="795"/>
      <c r="C99" s="796"/>
      <c r="D99" s="796"/>
      <c r="E99" s="644"/>
      <c r="F99" s="2052" t="s">
        <v>35</v>
      </c>
      <c r="G99" s="2053"/>
      <c r="H99" s="2050"/>
      <c r="I99" s="2051"/>
    </row>
    <row r="100" spans="1:9" ht="18" customHeight="1" x14ac:dyDescent="0.25">
      <c r="A100" s="1090"/>
      <c r="B100" s="1090"/>
      <c r="C100" s="1090"/>
      <c r="D100" s="1090"/>
      <c r="E100" s="644"/>
    </row>
    <row r="101" spans="1:9" ht="18" customHeight="1" x14ac:dyDescent="0.25">
      <c r="A101" s="1090"/>
      <c r="B101" s="1090"/>
      <c r="C101" s="1090"/>
      <c r="D101" s="1090"/>
      <c r="E101" s="8"/>
      <c r="F101" s="1724" t="s">
        <v>748</v>
      </c>
      <c r="G101" s="1725"/>
      <c r="H101" s="1726">
        <f>C101/3/12</f>
        <v>0</v>
      </c>
      <c r="I101" s="1727"/>
    </row>
    <row r="102" spans="1:9" ht="18" customHeight="1" x14ac:dyDescent="0.25">
      <c r="A102" s="1090"/>
      <c r="B102" s="1090"/>
      <c r="C102" s="1090"/>
      <c r="D102" s="1090"/>
      <c r="E102" s="716"/>
      <c r="F102" s="1730" t="s">
        <v>30</v>
      </c>
      <c r="G102" s="1731"/>
      <c r="H102" s="1728"/>
      <c r="I102" s="1729"/>
    </row>
    <row r="103" spans="1:9" ht="18" customHeight="1" x14ac:dyDescent="0.25">
      <c r="A103" s="1724" t="s">
        <v>748</v>
      </c>
      <c r="B103" s="1725"/>
      <c r="C103" s="1732">
        <f>C71/3.3/1000</f>
        <v>84.848484848484844</v>
      </c>
      <c r="D103" s="1733"/>
      <c r="E103" s="538"/>
      <c r="F103" s="1736" t="s">
        <v>28</v>
      </c>
      <c r="G103" s="1737"/>
      <c r="H103" s="1738">
        <f>ROUNDUP(H101/0.225,2)</f>
        <v>0</v>
      </c>
      <c r="I103" s="1739"/>
    </row>
    <row r="104" spans="1:9" ht="18" customHeight="1" x14ac:dyDescent="0.25">
      <c r="A104" s="1742" t="s">
        <v>29</v>
      </c>
      <c r="B104" s="1743"/>
      <c r="C104" s="1734"/>
      <c r="D104" s="1735"/>
      <c r="E104" s="538"/>
      <c r="F104" s="1744" t="s">
        <v>32</v>
      </c>
      <c r="G104" s="1745"/>
      <c r="H104" s="1740"/>
      <c r="I104" s="1741"/>
    </row>
    <row r="105" spans="1:9" ht="18" customHeight="1" x14ac:dyDescent="0.25">
      <c r="A105" s="1034"/>
      <c r="B105" s="1034"/>
      <c r="C105" s="1034"/>
      <c r="D105" s="1034"/>
      <c r="E105" s="538"/>
      <c r="F105" s="1736" t="s">
        <v>31</v>
      </c>
      <c r="G105" s="1737"/>
      <c r="H105" s="1746">
        <v>32</v>
      </c>
      <c r="I105" s="1747"/>
    </row>
    <row r="106" spans="1:9" ht="18" customHeight="1" x14ac:dyDescent="0.25">
      <c r="A106" s="1724" t="s">
        <v>748</v>
      </c>
      <c r="B106" s="1725"/>
      <c r="C106" s="1732">
        <f>C103/0.326</f>
        <v>260.27142591559766</v>
      </c>
      <c r="D106" s="1733"/>
      <c r="E106" s="538"/>
      <c r="F106" s="1730" t="s">
        <v>33</v>
      </c>
      <c r="G106" s="1731"/>
      <c r="H106" s="1746"/>
      <c r="I106" s="1747"/>
    </row>
    <row r="107" spans="1:9" ht="18" customHeight="1" x14ac:dyDescent="0.25">
      <c r="A107" s="1742" t="s">
        <v>753</v>
      </c>
      <c r="B107" s="1743"/>
      <c r="C107" s="1734"/>
      <c r="D107" s="1735"/>
      <c r="E107" s="538"/>
      <c r="F107" s="1736" t="s">
        <v>34</v>
      </c>
      <c r="G107" s="1737"/>
      <c r="H107" s="1728">
        <f>IFERROR(H105/H103,0)</f>
        <v>0</v>
      </c>
      <c r="I107" s="1729"/>
    </row>
    <row r="108" spans="1:9" ht="18" customHeight="1" x14ac:dyDescent="0.25">
      <c r="A108" s="539"/>
      <c r="B108" s="539"/>
      <c r="C108" s="540"/>
      <c r="D108" s="540"/>
      <c r="E108" s="538"/>
      <c r="F108" s="1742" t="s">
        <v>35</v>
      </c>
      <c r="G108" s="1743"/>
      <c r="H108" s="1748"/>
      <c r="I108" s="1749"/>
    </row>
    <row r="109" spans="1:9" ht="18" customHeight="1" x14ac:dyDescent="0.25">
      <c r="A109" s="1090"/>
      <c r="B109" s="1090"/>
      <c r="C109" s="1090"/>
      <c r="D109" s="1090"/>
    </row>
    <row r="110" spans="1:9" ht="18" customHeight="1" x14ac:dyDescent="0.25">
      <c r="A110" s="1090"/>
      <c r="B110" s="1090"/>
      <c r="C110" s="1090"/>
      <c r="D110" s="1090"/>
      <c r="E110" s="644"/>
      <c r="F110" s="2054" t="s">
        <v>36</v>
      </c>
      <c r="G110" s="2055"/>
      <c r="H110" s="2056">
        <f>C110/3/12</f>
        <v>0</v>
      </c>
      <c r="I110" s="2057"/>
    </row>
    <row r="111" spans="1:9" ht="18" customHeight="1" x14ac:dyDescent="0.25">
      <c r="A111" s="1090"/>
      <c r="B111" s="1090"/>
      <c r="C111" s="1090"/>
      <c r="D111" s="1090"/>
      <c r="E111" s="644"/>
      <c r="F111" s="2060" t="s">
        <v>30</v>
      </c>
      <c r="G111" s="2061"/>
      <c r="H111" s="2058"/>
      <c r="I111" s="2059"/>
    </row>
    <row r="112" spans="1:9" ht="18" customHeight="1" x14ac:dyDescent="0.25">
      <c r="A112" s="1758" t="s">
        <v>36</v>
      </c>
      <c r="B112" s="1759"/>
      <c r="C112" s="1760">
        <f>C71/4.68/1000</f>
        <v>59.829059829059837</v>
      </c>
      <c r="D112" s="1761"/>
      <c r="E112" s="644"/>
      <c r="F112" s="2054" t="s">
        <v>36</v>
      </c>
      <c r="G112" s="2055"/>
      <c r="H112" s="2062">
        <f>ROUNDUP(H110/0.667,2)</f>
        <v>0</v>
      </c>
      <c r="I112" s="2063"/>
    </row>
    <row r="113" spans="1:9" ht="18" customHeight="1" x14ac:dyDescent="0.25">
      <c r="A113" s="1768" t="s">
        <v>29</v>
      </c>
      <c r="B113" s="1769"/>
      <c r="C113" s="1762"/>
      <c r="D113" s="1763"/>
      <c r="E113" s="644"/>
      <c r="F113" s="2060" t="s">
        <v>32</v>
      </c>
      <c r="G113" s="2061"/>
      <c r="H113" s="2064"/>
      <c r="I113" s="2065"/>
    </row>
    <row r="114" spans="1:9" ht="18" customHeight="1" x14ac:dyDescent="0.25">
      <c r="A114" s="723"/>
      <c r="B114" s="723"/>
      <c r="C114" s="723"/>
      <c r="D114" s="723"/>
      <c r="E114" s="644"/>
      <c r="F114" s="2054" t="s">
        <v>31</v>
      </c>
      <c r="G114" s="2055"/>
      <c r="H114" s="2080">
        <v>0</v>
      </c>
      <c r="I114" s="2081"/>
    </row>
    <row r="115" spans="1:9" ht="18" customHeight="1" x14ac:dyDescent="0.25">
      <c r="A115" s="1758" t="s">
        <v>36</v>
      </c>
      <c r="B115" s="1759"/>
      <c r="C115" s="1760">
        <f>C112/0.667</f>
        <v>89.698740373403055</v>
      </c>
      <c r="D115" s="1761"/>
      <c r="E115" s="644"/>
      <c r="F115" s="2060" t="s">
        <v>33</v>
      </c>
      <c r="G115" s="2061"/>
      <c r="H115" s="2082"/>
      <c r="I115" s="2083"/>
    </row>
    <row r="116" spans="1:9" ht="18" customHeight="1" x14ac:dyDescent="0.25">
      <c r="A116" s="1768" t="s">
        <v>753</v>
      </c>
      <c r="B116" s="1769"/>
      <c r="C116" s="1762"/>
      <c r="D116" s="1763"/>
      <c r="E116" s="644"/>
      <c r="F116" s="2054" t="s">
        <v>34</v>
      </c>
      <c r="G116" s="2055"/>
      <c r="H116" s="2084">
        <f>IFERROR(H114/H112,0)</f>
        <v>0</v>
      </c>
      <c r="I116" s="2085"/>
    </row>
    <row r="117" spans="1:9" ht="18" customHeight="1" x14ac:dyDescent="0.25">
      <c r="A117" s="2088"/>
      <c r="B117" s="2088"/>
      <c r="C117" s="489"/>
      <c r="D117" s="489"/>
      <c r="E117" s="644"/>
      <c r="F117" s="2060" t="s">
        <v>35</v>
      </c>
      <c r="G117" s="2061"/>
      <c r="H117" s="2086"/>
      <c r="I117" s="2087"/>
    </row>
    <row r="118" spans="1:9" ht="18" customHeight="1" x14ac:dyDescent="0.25"/>
    <row r="119" spans="1:9" ht="18" customHeight="1" x14ac:dyDescent="0.25"/>
    <row r="120" spans="1:9" ht="18" customHeight="1" x14ac:dyDescent="0.25"/>
    <row r="121" spans="1:9" ht="18" customHeight="1" x14ac:dyDescent="0.25">
      <c r="A121" s="1066" t="s">
        <v>749</v>
      </c>
      <c r="B121" s="488"/>
      <c r="C121" s="488"/>
      <c r="D121" s="488"/>
      <c r="E121" s="644"/>
    </row>
    <row r="122" spans="1:9" ht="18" customHeight="1" x14ac:dyDescent="0.25">
      <c r="A122" s="2066" t="s">
        <v>37</v>
      </c>
      <c r="B122" s="2067"/>
      <c r="C122" s="2068">
        <f>0.185*(C64+C68)/1000</f>
        <v>48.173999999999999</v>
      </c>
      <c r="D122" s="2069"/>
      <c r="E122" s="634"/>
      <c r="F122" s="1917" t="s">
        <v>38</v>
      </c>
      <c r="G122" s="1918"/>
      <c r="H122" s="2072">
        <f>0.251*(C62+C66)/1000</f>
        <v>70.28</v>
      </c>
      <c r="I122" s="2073"/>
    </row>
    <row r="123" spans="1:9" ht="18" customHeight="1" x14ac:dyDescent="0.25">
      <c r="A123" s="2076" t="s">
        <v>39</v>
      </c>
      <c r="B123" s="2077"/>
      <c r="C123" s="2070"/>
      <c r="D123" s="2071"/>
      <c r="E123" s="634"/>
      <c r="F123" s="2078" t="s">
        <v>39</v>
      </c>
      <c r="G123" s="2079"/>
      <c r="H123" s="2074"/>
      <c r="I123" s="2075"/>
    </row>
    <row r="124" spans="1:9" ht="18" customHeight="1" x14ac:dyDescent="0.25">
      <c r="A124" s="2097" t="s">
        <v>40</v>
      </c>
      <c r="B124" s="2098"/>
      <c r="C124" s="2070">
        <f>0.025*(C64+C68)/1000</f>
        <v>6.51</v>
      </c>
      <c r="D124" s="2071"/>
      <c r="E124" s="646"/>
      <c r="F124" s="2099" t="s">
        <v>40</v>
      </c>
      <c r="G124" s="2100"/>
      <c r="H124" s="2101">
        <f>0.025*(C62+C66)/1000</f>
        <v>7</v>
      </c>
      <c r="I124" s="2102"/>
    </row>
    <row r="125" spans="1:9" ht="18" customHeight="1" x14ac:dyDescent="0.25">
      <c r="A125" s="2103" t="s">
        <v>39</v>
      </c>
      <c r="B125" s="2104"/>
      <c r="C125" s="2070"/>
      <c r="D125" s="2071"/>
      <c r="E125" s="646"/>
      <c r="F125" s="2078" t="s">
        <v>39</v>
      </c>
      <c r="G125" s="2079"/>
      <c r="H125" s="2074"/>
      <c r="I125" s="2075"/>
    </row>
    <row r="126" spans="1:9" ht="18" customHeight="1" x14ac:dyDescent="0.25">
      <c r="A126" s="2114" t="s">
        <v>41</v>
      </c>
      <c r="B126" s="2115"/>
      <c r="C126" s="2116">
        <f>C122-C124</f>
        <v>41.664000000000001</v>
      </c>
      <c r="D126" s="2117"/>
      <c r="E126" s="644"/>
      <c r="F126" s="2120" t="s">
        <v>41</v>
      </c>
      <c r="G126" s="2121"/>
      <c r="H126" s="2089">
        <f>H122-H124</f>
        <v>63.28</v>
      </c>
      <c r="I126" s="2090"/>
    </row>
    <row r="127" spans="1:9" ht="18" customHeight="1" x14ac:dyDescent="0.25">
      <c r="A127" s="2093" t="s">
        <v>42</v>
      </c>
      <c r="B127" s="2094"/>
      <c r="C127" s="2118"/>
      <c r="D127" s="2119"/>
      <c r="E127" s="644"/>
      <c r="F127" s="2095" t="s">
        <v>43</v>
      </c>
      <c r="G127" s="2096"/>
      <c r="H127" s="2091"/>
      <c r="I127" s="2092"/>
    </row>
    <row r="128" spans="1:9" s="641" customFormat="1" ht="15" customHeight="1" x14ac:dyDescent="0.25">
      <c r="A128" s="647"/>
      <c r="B128" s="647"/>
      <c r="C128" s="648"/>
      <c r="D128" s="648"/>
      <c r="E128" s="644"/>
      <c r="F128" s="647"/>
      <c r="G128" s="647"/>
      <c r="H128" s="648"/>
      <c r="I128" s="648"/>
    </row>
    <row r="129" spans="1:9" s="641" customFormat="1" ht="15" customHeight="1" x14ac:dyDescent="0.25">
      <c r="A129" s="647"/>
      <c r="B129" s="647"/>
      <c r="C129" s="648"/>
      <c r="D129" s="648"/>
      <c r="E129" s="644"/>
      <c r="F129" s="647"/>
      <c r="G129" s="647"/>
      <c r="H129" s="648"/>
      <c r="I129" s="648"/>
    </row>
    <row r="130" spans="1:9" s="641" customFormat="1" ht="15" customHeight="1" x14ac:dyDescent="0.25">
      <c r="A130" s="647"/>
      <c r="B130" s="647"/>
      <c r="C130" s="648"/>
      <c r="D130" s="648"/>
      <c r="E130" s="644"/>
      <c r="F130" s="647"/>
      <c r="G130" s="647"/>
      <c r="H130" s="648"/>
      <c r="I130" s="648"/>
    </row>
    <row r="131" spans="1:9" s="641" customFormat="1" ht="15" customHeight="1" x14ac:dyDescent="0.25">
      <c r="A131" s="647"/>
      <c r="B131" s="647"/>
      <c r="C131" s="648"/>
      <c r="D131" s="648"/>
      <c r="E131" s="644"/>
      <c r="F131" s="647"/>
      <c r="G131" s="647"/>
      <c r="H131" s="648"/>
      <c r="I131" s="648"/>
    </row>
    <row r="132" spans="1:9" s="641" customFormat="1" ht="15" customHeight="1" x14ac:dyDescent="0.25">
      <c r="A132" s="647"/>
      <c r="B132" s="647"/>
      <c r="C132" s="648"/>
      <c r="D132" s="648"/>
      <c r="E132" s="644"/>
      <c r="F132" s="647"/>
      <c r="G132" s="647"/>
      <c r="H132" s="648"/>
      <c r="I132" s="648"/>
    </row>
    <row r="133" spans="1:9" s="641" customFormat="1" ht="15" customHeight="1" x14ac:dyDescent="0.25">
      <c r="A133" s="647"/>
      <c r="B133" s="647"/>
      <c r="C133" s="648"/>
      <c r="D133" s="648"/>
      <c r="E133" s="644"/>
      <c r="F133" s="647"/>
      <c r="G133" s="647"/>
      <c r="H133" s="648"/>
      <c r="I133" s="648"/>
    </row>
    <row r="134" spans="1:9" s="641" customFormat="1" ht="15" customHeight="1" x14ac:dyDescent="0.25">
      <c r="A134" s="647"/>
      <c r="B134" s="647"/>
      <c r="C134" s="648"/>
      <c r="D134" s="648"/>
      <c r="E134" s="644"/>
      <c r="F134" s="647"/>
      <c r="G134" s="647"/>
      <c r="H134" s="648"/>
      <c r="I134" s="648"/>
    </row>
    <row r="135" spans="1:9" s="641" customFormat="1" ht="15" customHeight="1" x14ac:dyDescent="0.25">
      <c r="A135" s="647"/>
      <c r="B135" s="647"/>
      <c r="C135" s="648"/>
      <c r="D135" s="648"/>
      <c r="E135" s="644"/>
      <c r="F135" s="647"/>
      <c r="G135" s="647"/>
      <c r="H135" s="648"/>
      <c r="I135" s="648"/>
    </row>
    <row r="136" spans="1:9" s="641" customFormat="1" ht="15" customHeight="1" x14ac:dyDescent="0.25">
      <c r="A136" s="647"/>
      <c r="B136" s="647"/>
      <c r="C136" s="648"/>
      <c r="D136" s="648"/>
      <c r="E136" s="644"/>
      <c r="F136" s="647"/>
      <c r="G136" s="647"/>
      <c r="H136" s="648"/>
      <c r="I136" s="648"/>
    </row>
    <row r="137" spans="1:9" s="641" customFormat="1" ht="15" customHeight="1" x14ac:dyDescent="0.25">
      <c r="A137" s="647"/>
      <c r="B137" s="647"/>
      <c r="C137" s="648"/>
      <c r="D137" s="648"/>
      <c r="E137" s="644"/>
      <c r="F137" s="647"/>
      <c r="G137" s="647"/>
      <c r="H137" s="648"/>
      <c r="I137" s="648"/>
    </row>
    <row r="138" spans="1:9" s="641" customFormat="1" ht="15" customHeight="1" x14ac:dyDescent="0.25">
      <c r="A138" s="647"/>
      <c r="B138" s="647"/>
      <c r="C138" s="648"/>
      <c r="D138" s="648"/>
      <c r="E138" s="644"/>
      <c r="F138" s="647"/>
      <c r="G138" s="647"/>
      <c r="H138" s="648"/>
      <c r="I138" s="648"/>
    </row>
    <row r="139" spans="1:9" s="641" customFormat="1" ht="15" customHeight="1" x14ac:dyDescent="0.25">
      <c r="A139" s="647"/>
      <c r="B139" s="647"/>
      <c r="C139" s="648"/>
      <c r="D139" s="648"/>
      <c r="E139" s="644"/>
      <c r="F139" s="647"/>
      <c r="G139" s="647"/>
      <c r="H139" s="648"/>
      <c r="I139" s="648"/>
    </row>
    <row r="140" spans="1:9" s="641" customFormat="1" ht="15" customHeight="1" x14ac:dyDescent="0.25">
      <c r="A140" s="647"/>
      <c r="B140" s="647"/>
      <c r="C140" s="648"/>
      <c r="D140" s="648"/>
      <c r="E140" s="644"/>
      <c r="F140" s="647"/>
      <c r="G140" s="647"/>
      <c r="H140" s="648"/>
      <c r="I140" s="648"/>
    </row>
    <row r="141" spans="1:9" s="641" customFormat="1" ht="15" customHeight="1" x14ac:dyDescent="0.25">
      <c r="A141" s="647"/>
      <c r="B141" s="647"/>
      <c r="C141" s="648"/>
      <c r="D141" s="648"/>
      <c r="E141" s="644"/>
      <c r="F141" s="647"/>
      <c r="G141" s="647"/>
      <c r="H141" s="648"/>
      <c r="I141" s="648"/>
    </row>
    <row r="142" spans="1:9" s="641" customFormat="1" ht="15" customHeight="1" x14ac:dyDescent="0.25">
      <c r="A142" s="647"/>
      <c r="B142" s="647"/>
      <c r="C142" s="648"/>
      <c r="D142" s="648"/>
      <c r="E142" s="644"/>
      <c r="F142" s="647"/>
      <c r="G142" s="647"/>
      <c r="H142" s="648"/>
      <c r="I142" s="648"/>
    </row>
    <row r="143" spans="1:9" s="641" customFormat="1" ht="15" customHeight="1" x14ac:dyDescent="0.25">
      <c r="A143" s="647"/>
      <c r="B143" s="647"/>
      <c r="C143" s="648"/>
      <c r="D143" s="648"/>
      <c r="E143" s="644"/>
      <c r="F143" s="647"/>
      <c r="G143" s="647"/>
      <c r="H143" s="648"/>
      <c r="I143" s="648"/>
    </row>
    <row r="144" spans="1:9" s="641" customFormat="1" ht="15" customHeight="1" x14ac:dyDescent="0.25">
      <c r="A144" s="647"/>
      <c r="B144" s="647"/>
      <c r="C144" s="648"/>
      <c r="D144" s="648"/>
      <c r="E144" s="644"/>
      <c r="F144" s="647"/>
      <c r="G144" s="647"/>
      <c r="H144" s="648"/>
      <c r="I144" s="648"/>
    </row>
    <row r="145" spans="1:9" s="641" customFormat="1" ht="15" customHeight="1" x14ac:dyDescent="0.25">
      <c r="A145" s="647"/>
      <c r="B145" s="647"/>
      <c r="C145" s="648"/>
      <c r="D145" s="648"/>
      <c r="E145" s="644"/>
      <c r="F145" s="647"/>
      <c r="G145" s="647"/>
      <c r="H145" s="648"/>
      <c r="I145" s="648"/>
    </row>
    <row r="146" spans="1:9" s="641" customFormat="1" ht="15" customHeight="1" x14ac:dyDescent="0.25">
      <c r="A146" s="647"/>
      <c r="B146" s="647"/>
      <c r="C146" s="648"/>
      <c r="D146" s="648"/>
      <c r="E146" s="644"/>
      <c r="F146" s="647"/>
      <c r="G146" s="647"/>
      <c r="H146" s="648"/>
      <c r="I146" s="648"/>
    </row>
    <row r="147" spans="1:9" s="641" customFormat="1" ht="15" customHeight="1" x14ac:dyDescent="0.25">
      <c r="A147" s="647"/>
      <c r="B147" s="647"/>
      <c r="C147" s="648"/>
      <c r="D147" s="648"/>
      <c r="E147" s="644"/>
      <c r="F147" s="647"/>
      <c r="G147" s="647"/>
      <c r="H147" s="648"/>
      <c r="I147" s="648"/>
    </row>
    <row r="148" spans="1:9" s="641" customFormat="1" ht="15" customHeight="1" x14ac:dyDescent="0.25">
      <c r="A148" s="647"/>
      <c r="B148" s="647"/>
      <c r="C148" s="648"/>
      <c r="D148" s="648"/>
      <c r="E148" s="644"/>
      <c r="F148" s="647"/>
      <c r="G148" s="647"/>
      <c r="H148" s="648"/>
      <c r="I148" s="648"/>
    </row>
    <row r="149" spans="1:9" s="641" customFormat="1" ht="15" customHeight="1" x14ac:dyDescent="0.25">
      <c r="A149" s="647"/>
      <c r="B149" s="647"/>
      <c r="C149" s="648"/>
      <c r="D149" s="648"/>
      <c r="E149" s="644"/>
      <c r="F149" s="647"/>
      <c r="G149" s="647"/>
      <c r="H149" s="648"/>
      <c r="I149" s="648"/>
    </row>
    <row r="150" spans="1:9" s="641" customFormat="1" ht="15" customHeight="1" x14ac:dyDescent="0.25">
      <c r="A150" s="647"/>
      <c r="B150" s="647"/>
      <c r="C150" s="648"/>
      <c r="D150" s="648"/>
      <c r="E150" s="644"/>
      <c r="F150" s="647"/>
      <c r="G150" s="647"/>
      <c r="H150" s="648"/>
      <c r="I150" s="648"/>
    </row>
    <row r="151" spans="1:9" s="641" customFormat="1" ht="15" customHeight="1" x14ac:dyDescent="0.25">
      <c r="A151" s="647"/>
      <c r="B151" s="647"/>
      <c r="C151" s="648"/>
      <c r="D151" s="648"/>
      <c r="E151" s="644"/>
      <c r="F151" s="647"/>
      <c r="G151" s="647"/>
      <c r="H151" s="648"/>
      <c r="I151" s="648"/>
    </row>
    <row r="152" spans="1:9" s="641" customFormat="1" ht="15" customHeight="1" x14ac:dyDescent="0.25">
      <c r="A152" s="647"/>
      <c r="B152" s="647"/>
      <c r="C152" s="648"/>
      <c r="D152" s="648"/>
      <c r="E152" s="644"/>
      <c r="F152" s="647"/>
      <c r="G152" s="647"/>
      <c r="H152" s="648"/>
      <c r="I152" s="648"/>
    </row>
    <row r="153" spans="1:9" s="641" customFormat="1" ht="15" customHeight="1" x14ac:dyDescent="0.25">
      <c r="A153" s="647"/>
      <c r="B153" s="647"/>
      <c r="C153" s="648"/>
      <c r="D153" s="648"/>
      <c r="E153" s="644"/>
      <c r="F153" s="647"/>
      <c r="G153" s="647"/>
      <c r="H153" s="648"/>
      <c r="I153" s="648"/>
    </row>
    <row r="154" spans="1:9" s="641" customFormat="1" ht="15" customHeight="1" x14ac:dyDescent="0.25">
      <c r="A154" s="647"/>
      <c r="B154" s="647"/>
      <c r="C154" s="648"/>
      <c r="D154" s="648"/>
      <c r="E154" s="644"/>
      <c r="F154" s="647"/>
      <c r="G154" s="647"/>
      <c r="H154" s="648"/>
      <c r="I154" s="648"/>
    </row>
    <row r="155" spans="1:9" s="641" customFormat="1" ht="15" customHeight="1" x14ac:dyDescent="0.25">
      <c r="A155" s="647"/>
      <c r="B155" s="647"/>
      <c r="C155" s="648"/>
      <c r="D155" s="648"/>
      <c r="E155" s="644"/>
      <c r="F155" s="647"/>
      <c r="G155" s="647"/>
      <c r="H155" s="648"/>
      <c r="I155" s="648"/>
    </row>
    <row r="156" spans="1:9" ht="18" customHeight="1" x14ac:dyDescent="0.25">
      <c r="A156" s="2105" t="s">
        <v>47</v>
      </c>
      <c r="B156" s="2106"/>
      <c r="C156" s="2109" t="s">
        <v>48</v>
      </c>
      <c r="D156" s="2109" t="s">
        <v>50</v>
      </c>
      <c r="E156" s="1177" t="s">
        <v>49</v>
      </c>
      <c r="F156" s="2111" t="s">
        <v>321</v>
      </c>
      <c r="G156" s="649" t="s">
        <v>322</v>
      </c>
      <c r="H156" s="648"/>
      <c r="I156" s="648"/>
    </row>
    <row r="157" spans="1:9" ht="18" customHeight="1" x14ac:dyDescent="0.25">
      <c r="A157" s="2107"/>
      <c r="B157" s="2108"/>
      <c r="C157" s="2110"/>
      <c r="D157" s="2110"/>
      <c r="E157" s="1178" t="s">
        <v>51</v>
      </c>
      <c r="F157" s="2112"/>
      <c r="G157" s="650" t="s">
        <v>323</v>
      </c>
      <c r="H157" s="648"/>
      <c r="I157" s="648"/>
    </row>
    <row r="158" spans="1:9" ht="18" customHeight="1" x14ac:dyDescent="0.25">
      <c r="A158" s="2107"/>
      <c r="B158" s="2108"/>
      <c r="C158" s="651" t="s">
        <v>52</v>
      </c>
      <c r="D158" s="651" t="s">
        <v>52</v>
      </c>
      <c r="E158" s="651" t="s">
        <v>52</v>
      </c>
      <c r="F158" s="651" t="s">
        <v>52</v>
      </c>
      <c r="G158" s="1019" t="s">
        <v>52</v>
      </c>
      <c r="H158" s="652"/>
      <c r="I158" s="652"/>
    </row>
    <row r="159" spans="1:9" ht="18" customHeight="1" x14ac:dyDescent="0.25">
      <c r="A159" s="2113" t="s">
        <v>53</v>
      </c>
      <c r="B159" s="2113"/>
      <c r="C159" s="1183"/>
      <c r="D159" s="1183"/>
      <c r="E159" s="1183"/>
      <c r="F159" s="1183"/>
      <c r="G159" s="1179"/>
      <c r="H159" s="652"/>
      <c r="I159" s="652"/>
    </row>
    <row r="160" spans="1:9" ht="18" customHeight="1" x14ac:dyDescent="0.25">
      <c r="A160" s="2113" t="s">
        <v>54</v>
      </c>
      <c r="B160" s="2113"/>
      <c r="C160" s="1183"/>
      <c r="D160" s="1183"/>
      <c r="E160" s="1183"/>
      <c r="F160" s="1183"/>
      <c r="G160" s="1179"/>
      <c r="H160" s="653"/>
      <c r="I160" s="653"/>
    </row>
    <row r="161" spans="1:9" ht="18" customHeight="1" x14ac:dyDescent="0.25">
      <c r="A161" s="2122" t="s">
        <v>339</v>
      </c>
      <c r="B161" s="2123"/>
      <c r="C161" s="1183"/>
      <c r="D161" s="1183"/>
      <c r="E161" s="1183"/>
      <c r="F161" s="1183"/>
      <c r="G161" s="1179"/>
      <c r="H161" s="653"/>
      <c r="I161" s="653"/>
    </row>
    <row r="162" spans="1:9" ht="18" customHeight="1" x14ac:dyDescent="0.25">
      <c r="A162" s="2113" t="s">
        <v>31</v>
      </c>
      <c r="B162" s="2113"/>
      <c r="C162" s="1183"/>
      <c r="D162" s="1183"/>
      <c r="E162" s="1183"/>
      <c r="F162" s="1183"/>
      <c r="G162" s="1179"/>
      <c r="H162" s="654"/>
      <c r="I162" s="654"/>
    </row>
    <row r="163" spans="1:9" ht="18" customHeight="1" x14ac:dyDescent="0.25">
      <c r="A163" s="2122" t="s">
        <v>55</v>
      </c>
      <c r="B163" s="2123"/>
      <c r="C163" s="1183"/>
      <c r="D163" s="1183"/>
      <c r="E163" s="1183"/>
      <c r="F163" s="1183"/>
      <c r="G163" s="1179"/>
      <c r="H163" s="654"/>
      <c r="I163" s="654"/>
    </row>
    <row r="164" spans="1:9" ht="18" customHeight="1" x14ac:dyDescent="0.25">
      <c r="A164" s="2113" t="s">
        <v>56</v>
      </c>
      <c r="B164" s="2113"/>
      <c r="C164" s="1183"/>
      <c r="D164" s="1183"/>
      <c r="E164" s="1183"/>
      <c r="F164" s="1183"/>
      <c r="G164" s="1179"/>
      <c r="H164" s="654"/>
      <c r="I164" s="654"/>
    </row>
    <row r="165" spans="1:9" ht="18" customHeight="1" x14ac:dyDescent="0.25">
      <c r="A165" s="2113" t="s">
        <v>57</v>
      </c>
      <c r="B165" s="2113"/>
      <c r="C165" s="1183"/>
      <c r="D165" s="1183"/>
      <c r="E165" s="1183"/>
      <c r="F165" s="1183"/>
      <c r="G165" s="1179"/>
      <c r="H165" s="654"/>
      <c r="I165" s="654"/>
    </row>
    <row r="166" spans="1:9" ht="18" customHeight="1" x14ac:dyDescent="0.25">
      <c r="A166" s="2122" t="s">
        <v>58</v>
      </c>
      <c r="B166" s="2123"/>
      <c r="C166" s="1183"/>
      <c r="D166" s="1183"/>
      <c r="E166" s="1183"/>
      <c r="F166" s="1183"/>
      <c r="G166" s="1179"/>
      <c r="H166" s="654"/>
      <c r="I166" s="654"/>
    </row>
    <row r="167" spans="1:9" ht="18" customHeight="1" x14ac:dyDescent="0.25">
      <c r="A167" s="2113" t="s">
        <v>59</v>
      </c>
      <c r="B167" s="2113"/>
      <c r="C167" s="1183"/>
      <c r="D167" s="1183"/>
      <c r="E167" s="1183"/>
      <c r="F167" s="1183"/>
      <c r="G167" s="1179"/>
      <c r="H167" s="654"/>
      <c r="I167" s="654"/>
    </row>
    <row r="168" spans="1:9" ht="18" customHeight="1" x14ac:dyDescent="0.25">
      <c r="A168" s="2122" t="s">
        <v>421</v>
      </c>
      <c r="B168" s="2123"/>
      <c r="C168" s="1183"/>
      <c r="D168" s="1183"/>
      <c r="E168" s="1183"/>
      <c r="F168" s="1183"/>
      <c r="G168" s="1179"/>
      <c r="H168" s="654"/>
      <c r="I168" s="654"/>
    </row>
    <row r="169" spans="1:9" ht="18" customHeight="1" x14ac:dyDescent="0.25">
      <c r="A169" s="2113" t="s">
        <v>60</v>
      </c>
      <c r="B169" s="2113"/>
      <c r="C169" s="1183"/>
      <c r="D169" s="1183"/>
      <c r="E169" s="1183"/>
      <c r="F169" s="1183"/>
      <c r="G169" s="1179"/>
      <c r="H169" s="654"/>
      <c r="I169" s="654"/>
    </row>
    <row r="170" spans="1:9" ht="18" customHeight="1" x14ac:dyDescent="0.25">
      <c r="A170" s="2122" t="s">
        <v>425</v>
      </c>
      <c r="B170" s="2123"/>
      <c r="C170" s="1183"/>
      <c r="D170" s="1183"/>
      <c r="E170" s="1183"/>
      <c r="F170" s="1183"/>
      <c r="G170" s="1179"/>
      <c r="H170" s="654"/>
      <c r="I170" s="654"/>
    </row>
    <row r="171" spans="1:9" ht="18" customHeight="1" x14ac:dyDescent="0.25">
      <c r="A171" s="2122" t="s">
        <v>424</v>
      </c>
      <c r="B171" s="2123"/>
      <c r="C171" s="1183"/>
      <c r="D171" s="1183"/>
      <c r="E171" s="1183"/>
      <c r="F171" s="1183"/>
      <c r="G171" s="1179"/>
      <c r="H171" s="654"/>
      <c r="I171" s="654"/>
    </row>
    <row r="172" spans="1:9" ht="18" customHeight="1" x14ac:dyDescent="0.25">
      <c r="A172" s="2113" t="s">
        <v>61</v>
      </c>
      <c r="B172" s="2113"/>
      <c r="C172" s="1183"/>
      <c r="D172" s="1183"/>
      <c r="E172" s="1183"/>
      <c r="F172" s="1183"/>
      <c r="G172" s="1179"/>
      <c r="H172" s="655"/>
      <c r="I172" s="655"/>
    </row>
    <row r="173" spans="1:9" ht="18" customHeight="1" x14ac:dyDescent="0.25">
      <c r="A173" s="656" t="s">
        <v>62</v>
      </c>
      <c r="B173" s="657"/>
      <c r="C173" s="657"/>
      <c r="D173" s="657"/>
      <c r="E173" s="657"/>
      <c r="F173" s="657"/>
      <c r="G173" s="658"/>
      <c r="H173" s="659"/>
      <c r="I173" s="659"/>
    </row>
    <row r="174" spans="1:9" ht="18" customHeight="1" x14ac:dyDescent="0.25">
      <c r="A174" s="660"/>
      <c r="B174" s="659"/>
      <c r="C174" s="659"/>
      <c r="D174" s="659"/>
      <c r="E174" s="659"/>
      <c r="F174" s="659"/>
      <c r="G174" s="659"/>
      <c r="H174" s="659"/>
      <c r="I174" s="659"/>
    </row>
    <row r="175" spans="1:9" ht="18" customHeight="1" x14ac:dyDescent="0.25">
      <c r="A175" s="659"/>
      <c r="B175" s="659"/>
      <c r="C175" s="659"/>
      <c r="D175" s="659"/>
      <c r="E175" s="659"/>
      <c r="F175" s="659"/>
      <c r="G175" s="659"/>
      <c r="H175" s="659"/>
      <c r="I175" s="659"/>
    </row>
    <row r="176" spans="1:9" ht="18" customHeight="1" x14ac:dyDescent="0.25">
      <c r="A176" s="659"/>
      <c r="B176" s="659"/>
      <c r="C176" s="659"/>
      <c r="D176" s="659"/>
      <c r="E176" s="659"/>
      <c r="F176" s="659"/>
      <c r="G176" s="659"/>
      <c r="H176" s="659"/>
      <c r="I176" s="659"/>
    </row>
    <row r="177" spans="1:9" ht="18" customHeight="1" x14ac:dyDescent="0.25">
      <c r="A177" s="659"/>
      <c r="B177" s="659"/>
      <c r="C177" s="659"/>
      <c r="D177" s="659"/>
      <c r="E177" s="659"/>
      <c r="F177" s="659"/>
      <c r="G177" s="659"/>
      <c r="H177" s="659"/>
      <c r="I177" s="659"/>
    </row>
    <row r="178" spans="1:9" ht="18" customHeight="1" x14ac:dyDescent="0.25">
      <c r="A178" s="659"/>
      <c r="B178" s="659"/>
      <c r="C178" s="659"/>
      <c r="D178" s="659"/>
      <c r="E178" s="659"/>
      <c r="F178" s="659"/>
      <c r="G178" s="659"/>
      <c r="H178" s="659"/>
      <c r="I178" s="659"/>
    </row>
    <row r="179" spans="1:9" ht="18" customHeight="1" x14ac:dyDescent="0.25">
      <c r="A179" s="659"/>
      <c r="B179" s="659"/>
      <c r="C179" s="659"/>
      <c r="D179" s="659"/>
      <c r="E179" s="659"/>
      <c r="F179" s="659"/>
      <c r="G179" s="659"/>
      <c r="H179" s="659"/>
      <c r="I179" s="659"/>
    </row>
    <row r="180" spans="1:9" ht="18" customHeight="1" x14ac:dyDescent="0.25">
      <c r="A180" s="659"/>
      <c r="B180" s="659"/>
      <c r="C180" s="659"/>
      <c r="D180" s="659"/>
      <c r="E180" s="659"/>
      <c r="F180" s="659"/>
      <c r="G180" s="659"/>
      <c r="H180" s="659"/>
      <c r="I180" s="659"/>
    </row>
    <row r="181" spans="1:9" ht="18" customHeight="1" x14ac:dyDescent="0.25">
      <c r="A181" s="659"/>
      <c r="B181" s="659"/>
      <c r="C181" s="659"/>
      <c r="D181" s="659"/>
      <c r="E181" s="659"/>
      <c r="F181" s="659"/>
      <c r="G181" s="659"/>
      <c r="H181" s="659"/>
      <c r="I181" s="659"/>
    </row>
    <row r="182" spans="1:9" ht="18" customHeight="1" x14ac:dyDescent="0.25">
      <c r="A182" s="659"/>
      <c r="B182" s="659"/>
      <c r="C182" s="659"/>
      <c r="D182" s="659"/>
      <c r="E182" s="659"/>
      <c r="F182" s="659"/>
      <c r="G182" s="659"/>
      <c r="H182" s="659"/>
      <c r="I182" s="659"/>
    </row>
    <row r="183" spans="1:9" ht="18" customHeight="1" x14ac:dyDescent="0.25">
      <c r="A183" s="659"/>
      <c r="B183" s="659"/>
      <c r="C183" s="659"/>
      <c r="D183" s="659"/>
      <c r="E183" s="659"/>
      <c r="F183" s="659"/>
      <c r="G183" s="659"/>
      <c r="H183" s="659"/>
      <c r="I183" s="659"/>
    </row>
    <row r="184" spans="1:9" ht="18" customHeight="1" x14ac:dyDescent="0.25">
      <c r="A184" s="659"/>
      <c r="B184" s="659"/>
      <c r="C184" s="659"/>
      <c r="D184" s="659"/>
      <c r="E184" s="659"/>
      <c r="F184" s="659"/>
      <c r="G184" s="659"/>
      <c r="H184" s="659"/>
      <c r="I184" s="659"/>
    </row>
    <row r="185" spans="1:9" ht="18" customHeight="1" x14ac:dyDescent="0.25">
      <c r="A185" s="659"/>
      <c r="B185" s="659"/>
      <c r="C185" s="659"/>
      <c r="D185" s="659"/>
      <c r="E185" s="659"/>
      <c r="F185" s="659"/>
      <c r="G185" s="659"/>
      <c r="H185" s="659"/>
      <c r="I185" s="659"/>
    </row>
    <row r="186" spans="1:9" ht="18" customHeight="1" x14ac:dyDescent="0.25">
      <c r="A186" s="2125" t="s">
        <v>63</v>
      </c>
      <c r="B186" s="2126"/>
      <c r="C186" s="2126"/>
      <c r="D186" s="2126"/>
      <c r="E186" s="2127" t="s">
        <v>64</v>
      </c>
      <c r="F186" s="2126"/>
      <c r="G186" s="2126"/>
      <c r="H186" s="2128"/>
      <c r="I186" s="659"/>
    </row>
    <row r="187" spans="1:9" ht="18" customHeight="1" x14ac:dyDescent="0.25">
      <c r="A187" s="2129" t="s">
        <v>47</v>
      </c>
      <c r="B187" s="2130"/>
      <c r="C187" s="2131" t="s">
        <v>52</v>
      </c>
      <c r="D187" s="2131"/>
      <c r="E187" s="2132" t="s">
        <v>47</v>
      </c>
      <c r="F187" s="2130"/>
      <c r="G187" s="2131" t="s">
        <v>52</v>
      </c>
      <c r="H187" s="2133"/>
      <c r="I187" s="659"/>
    </row>
    <row r="188" spans="1:9" ht="18" customHeight="1" x14ac:dyDescent="0.25">
      <c r="A188" s="2113" t="s">
        <v>65</v>
      </c>
      <c r="B188" s="2113"/>
      <c r="C188" s="2124"/>
      <c r="D188" s="2124"/>
      <c r="E188" s="2113" t="s">
        <v>66</v>
      </c>
      <c r="F188" s="2113"/>
      <c r="G188" s="2124"/>
      <c r="H188" s="2124"/>
    </row>
    <row r="189" spans="1:9" ht="18" customHeight="1" x14ac:dyDescent="0.25">
      <c r="A189" s="2113" t="s">
        <v>347</v>
      </c>
      <c r="B189" s="2113"/>
      <c r="C189" s="2124"/>
      <c r="D189" s="2124"/>
      <c r="E189" s="2113" t="s">
        <v>67</v>
      </c>
      <c r="F189" s="2113"/>
      <c r="G189" s="2124"/>
      <c r="H189" s="2124"/>
      <c r="I189" s="661"/>
    </row>
    <row r="190" spans="1:9" ht="18" customHeight="1" x14ac:dyDescent="0.25">
      <c r="A190" s="2113" t="s">
        <v>346</v>
      </c>
      <c r="B190" s="2113"/>
      <c r="C190" s="2145"/>
      <c r="D190" s="2145"/>
      <c r="E190" s="2113" t="s">
        <v>69</v>
      </c>
      <c r="F190" s="2113"/>
      <c r="G190" s="2124"/>
      <c r="H190" s="2124"/>
      <c r="I190" s="661"/>
    </row>
    <row r="191" spans="1:9" ht="18" customHeight="1" x14ac:dyDescent="0.25">
      <c r="A191" s="2113" t="s">
        <v>68</v>
      </c>
      <c r="B191" s="2122"/>
      <c r="C191" s="2124"/>
      <c r="D191" s="2124"/>
      <c r="E191" s="2123" t="s">
        <v>70</v>
      </c>
      <c r="F191" s="2113"/>
      <c r="G191" s="2146"/>
      <c r="H191" s="2146"/>
      <c r="I191" s="661"/>
    </row>
    <row r="192" spans="1:9" ht="18" customHeight="1" x14ac:dyDescent="0.25">
      <c r="A192" s="2122" t="s">
        <v>420</v>
      </c>
      <c r="B192" s="2147"/>
      <c r="C192" s="2148"/>
      <c r="D192" s="2149"/>
      <c r="E192" s="2150"/>
      <c r="F192" s="2150"/>
      <c r="G192" s="2134"/>
      <c r="H192" s="2135"/>
      <c r="I192" s="661"/>
    </row>
    <row r="193" spans="1:9" ht="18" customHeight="1" x14ac:dyDescent="0.25">
      <c r="A193" s="2136" t="s">
        <v>62</v>
      </c>
      <c r="B193" s="2137"/>
      <c r="C193" s="2137"/>
      <c r="D193" s="2137"/>
      <c r="E193" s="2137"/>
      <c r="F193" s="2137"/>
      <c r="G193" s="2137"/>
      <c r="H193" s="2138"/>
      <c r="I193" s="661"/>
    </row>
    <row r="194" spans="1:9" ht="18" customHeight="1" x14ac:dyDescent="0.25">
      <c r="A194" s="659"/>
      <c r="B194" s="659"/>
      <c r="C194" s="659"/>
      <c r="D194" s="659"/>
      <c r="E194" s="662"/>
      <c r="F194" s="662"/>
      <c r="G194" s="659"/>
      <c r="H194" s="659"/>
      <c r="I194" s="659"/>
    </row>
    <row r="195" spans="1:9" ht="18" customHeight="1" x14ac:dyDescent="0.25">
      <c r="A195" s="659"/>
      <c r="B195" s="659"/>
      <c r="C195" s="659"/>
      <c r="D195" s="659"/>
      <c r="E195" s="662"/>
      <c r="F195" s="662"/>
      <c r="G195" s="659"/>
      <c r="H195" s="659"/>
      <c r="I195" s="659"/>
    </row>
    <row r="196" spans="1:9" ht="18" customHeight="1" x14ac:dyDescent="0.25">
      <c r="A196" s="659"/>
      <c r="B196" s="659"/>
      <c r="C196" s="659"/>
      <c r="D196" s="659"/>
      <c r="E196" s="662"/>
      <c r="F196" s="662"/>
      <c r="G196" s="659"/>
      <c r="H196" s="659"/>
      <c r="I196" s="659"/>
    </row>
    <row r="197" spans="1:9" ht="18" customHeight="1" x14ac:dyDescent="0.25">
      <c r="A197" s="659"/>
      <c r="B197" s="659"/>
      <c r="C197" s="659"/>
      <c r="D197" s="659"/>
      <c r="E197" s="662"/>
      <c r="F197" s="662"/>
      <c r="G197" s="659"/>
      <c r="H197" s="659"/>
      <c r="I197" s="659"/>
    </row>
    <row r="198" spans="1:9" ht="18" customHeight="1" x14ac:dyDescent="0.25">
      <c r="A198" s="659"/>
      <c r="B198" s="659"/>
      <c r="C198" s="659"/>
      <c r="D198" s="659"/>
      <c r="E198" s="662"/>
      <c r="F198" s="662"/>
      <c r="G198" s="659"/>
      <c r="H198" s="659"/>
      <c r="I198" s="659"/>
    </row>
    <row r="199" spans="1:9" ht="18" customHeight="1" x14ac:dyDescent="0.25">
      <c r="A199" s="659"/>
      <c r="B199" s="659"/>
      <c r="C199" s="659"/>
      <c r="D199" s="659"/>
      <c r="E199" s="662"/>
      <c r="F199" s="662"/>
      <c r="G199" s="659"/>
      <c r="H199" s="659"/>
      <c r="I199" s="659"/>
    </row>
    <row r="200" spans="1:9" ht="18" customHeight="1" x14ac:dyDescent="0.25">
      <c r="A200" s="659"/>
      <c r="B200" s="659"/>
      <c r="C200" s="659"/>
      <c r="D200" s="659"/>
      <c r="E200" s="662"/>
      <c r="F200" s="662"/>
      <c r="G200" s="663"/>
      <c r="H200" s="663"/>
      <c r="I200" s="663"/>
    </row>
    <row r="201" spans="1:9" ht="18" customHeight="1" x14ac:dyDescent="0.25">
      <c r="A201" s="659"/>
      <c r="B201" s="659"/>
      <c r="C201" s="659"/>
      <c r="D201" s="659"/>
      <c r="E201" s="662"/>
      <c r="F201" s="662"/>
      <c r="G201" s="663"/>
      <c r="H201" s="663"/>
      <c r="I201" s="663"/>
    </row>
    <row r="202" spans="1:9" ht="18" customHeight="1" x14ac:dyDescent="0.25">
      <c r="A202" s="659"/>
      <c r="B202" s="659"/>
      <c r="C202" s="659"/>
      <c r="D202" s="659"/>
      <c r="E202" s="662"/>
      <c r="F202" s="662"/>
      <c r="G202" s="663"/>
      <c r="H202" s="663"/>
      <c r="I202" s="663"/>
    </row>
    <row r="203" spans="1:9" ht="18" customHeight="1" x14ac:dyDescent="0.25">
      <c r="A203" s="659"/>
      <c r="B203" s="659"/>
      <c r="C203" s="659"/>
      <c r="D203" s="659"/>
      <c r="E203" s="662"/>
      <c r="F203" s="662"/>
      <c r="G203" s="663"/>
      <c r="H203" s="663"/>
      <c r="I203" s="663"/>
    </row>
    <row r="204" spans="1:9" ht="18" customHeight="1" x14ac:dyDescent="0.25">
      <c r="A204" s="659"/>
      <c r="B204" s="659"/>
      <c r="C204" s="659"/>
      <c r="D204" s="659"/>
      <c r="E204" s="662"/>
      <c r="F204" s="662"/>
      <c r="G204" s="663"/>
      <c r="H204" s="663"/>
      <c r="I204" s="663"/>
    </row>
    <row r="205" spans="1:9" ht="18" customHeight="1" x14ac:dyDescent="0.25">
      <c r="A205" s="659"/>
      <c r="B205" s="659"/>
      <c r="C205" s="659"/>
      <c r="D205" s="659"/>
      <c r="E205" s="662"/>
      <c r="F205" s="662"/>
      <c r="G205" s="663"/>
      <c r="H205" s="663"/>
      <c r="I205" s="663"/>
    </row>
    <row r="206" spans="1:9" ht="18" customHeight="1" x14ac:dyDescent="0.25">
      <c r="A206" s="659"/>
      <c r="B206" s="659"/>
      <c r="C206" s="659"/>
      <c r="D206" s="659"/>
      <c r="E206" s="662"/>
      <c r="F206" s="662"/>
      <c r="G206" s="663"/>
      <c r="H206" s="663"/>
      <c r="I206" s="663"/>
    </row>
    <row r="207" spans="1:9" ht="18" customHeight="1" x14ac:dyDescent="0.25">
      <c r="A207" s="659"/>
      <c r="B207" s="659"/>
      <c r="C207" s="659"/>
      <c r="D207" s="659"/>
      <c r="E207" s="662"/>
      <c r="F207" s="662"/>
      <c r="G207" s="663"/>
      <c r="H207" s="663"/>
      <c r="I207" s="663"/>
    </row>
    <row r="208" spans="1:9" ht="18" customHeight="1" x14ac:dyDescent="0.25">
      <c r="A208" s="659"/>
      <c r="B208" s="659"/>
      <c r="C208" s="659"/>
      <c r="D208" s="659"/>
      <c r="E208" s="662"/>
      <c r="F208" s="662"/>
      <c r="G208" s="663"/>
      <c r="H208" s="663"/>
      <c r="I208" s="663"/>
    </row>
    <row r="209" spans="1:9" ht="18" customHeight="1" x14ac:dyDescent="0.25">
      <c r="A209" s="659"/>
      <c r="B209" s="659"/>
      <c r="C209" s="659"/>
      <c r="D209" s="659"/>
      <c r="E209" s="662"/>
      <c r="F209" s="662"/>
      <c r="G209" s="663"/>
      <c r="H209" s="663"/>
      <c r="I209" s="663"/>
    </row>
    <row r="210" spans="1:9" ht="18" customHeight="1" x14ac:dyDescent="0.25">
      <c r="A210" s="659"/>
      <c r="B210" s="659"/>
      <c r="C210" s="659"/>
      <c r="D210" s="659"/>
      <c r="E210" s="662"/>
      <c r="F210" s="662"/>
      <c r="G210" s="663"/>
      <c r="H210" s="663"/>
      <c r="I210" s="663"/>
    </row>
    <row r="211" spans="1:9" ht="18" customHeight="1" x14ac:dyDescent="0.25">
      <c r="A211" s="659"/>
      <c r="B211" s="659"/>
      <c r="C211" s="659"/>
      <c r="D211" s="659"/>
      <c r="E211" s="662"/>
      <c r="F211" s="662"/>
      <c r="G211" s="663"/>
      <c r="H211" s="663"/>
      <c r="I211" s="663"/>
    </row>
    <row r="212" spans="1:9" ht="18" customHeight="1" x14ac:dyDescent="0.25">
      <c r="A212" s="659"/>
      <c r="B212" s="659"/>
      <c r="C212" s="659"/>
      <c r="D212" s="659"/>
      <c r="E212" s="634"/>
      <c r="F212" s="634"/>
      <c r="G212" s="663"/>
      <c r="H212" s="663"/>
      <c r="I212" s="663"/>
    </row>
    <row r="213" spans="1:9" ht="18" customHeight="1" x14ac:dyDescent="0.25">
      <c r="A213" s="659"/>
      <c r="B213" s="659"/>
      <c r="C213" s="659"/>
      <c r="D213" s="659"/>
      <c r="E213" s="634"/>
      <c r="F213" s="634"/>
      <c r="G213" s="663"/>
      <c r="H213" s="663"/>
      <c r="I213" s="663"/>
    </row>
    <row r="214" spans="1:9" ht="18" customHeight="1" x14ac:dyDescent="0.25">
      <c r="A214" s="659"/>
      <c r="B214" s="659"/>
      <c r="C214" s="659"/>
      <c r="D214" s="659"/>
      <c r="E214" s="634"/>
      <c r="F214" s="634"/>
      <c r="G214" s="663"/>
      <c r="H214" s="663"/>
      <c r="I214" s="663"/>
    </row>
    <row r="215" spans="1:9" ht="18" customHeight="1" x14ac:dyDescent="0.25">
      <c r="A215" s="659"/>
      <c r="B215" s="659"/>
      <c r="C215" s="659"/>
      <c r="D215" s="659"/>
      <c r="E215" s="634"/>
      <c r="F215" s="634"/>
      <c r="G215" s="663"/>
      <c r="H215" s="663"/>
      <c r="I215" s="663"/>
    </row>
    <row r="216" spans="1:9" ht="18" customHeight="1" x14ac:dyDescent="0.25">
      <c r="A216" s="2125" t="s">
        <v>71</v>
      </c>
      <c r="B216" s="2126"/>
      <c r="C216" s="2126"/>
      <c r="D216" s="2126"/>
      <c r="E216" s="2139" t="s">
        <v>62</v>
      </c>
      <c r="F216" s="2140"/>
      <c r="G216" s="2140"/>
      <c r="H216" s="2141"/>
      <c r="I216" s="664"/>
    </row>
    <row r="217" spans="1:9" ht="18" customHeight="1" x14ac:dyDescent="0.25">
      <c r="A217" s="2129" t="s">
        <v>47</v>
      </c>
      <c r="B217" s="2130"/>
      <c r="C217" s="2130"/>
      <c r="D217" s="1180" t="s">
        <v>52</v>
      </c>
      <c r="E217" s="2142"/>
      <c r="F217" s="2143"/>
      <c r="G217" s="2143"/>
      <c r="H217" s="2144"/>
      <c r="I217" s="664"/>
    </row>
    <row r="218" spans="1:9" ht="18" customHeight="1" x14ac:dyDescent="0.25">
      <c r="A218" s="2113" t="s">
        <v>72</v>
      </c>
      <c r="B218" s="2113"/>
      <c r="C218" s="2113"/>
      <c r="D218" s="1179"/>
    </row>
    <row r="219" spans="1:9" ht="18" customHeight="1" x14ac:dyDescent="0.25">
      <c r="A219" s="2113" t="s">
        <v>73</v>
      </c>
      <c r="B219" s="2113"/>
      <c r="C219" s="2113"/>
      <c r="D219" s="1179"/>
      <c r="E219" s="664"/>
      <c r="F219" s="634"/>
      <c r="G219" s="634"/>
      <c r="H219" s="634"/>
      <c r="I219" s="634"/>
    </row>
    <row r="220" spans="1:9" ht="18" customHeight="1" x14ac:dyDescent="0.25">
      <c r="A220" s="2113" t="s">
        <v>74</v>
      </c>
      <c r="B220" s="2113"/>
      <c r="C220" s="2113"/>
      <c r="D220" s="1179"/>
      <c r="E220" s="665"/>
      <c r="F220" s="634"/>
      <c r="G220" s="634"/>
      <c r="H220" s="634"/>
      <c r="I220" s="634"/>
    </row>
    <row r="221" spans="1:9" ht="18" customHeight="1" x14ac:dyDescent="0.25">
      <c r="A221" s="2113" t="s">
        <v>75</v>
      </c>
      <c r="B221" s="2113"/>
      <c r="C221" s="2113"/>
      <c r="D221" s="1179"/>
      <c r="E221" s="665"/>
      <c r="F221" s="634"/>
      <c r="G221" s="634"/>
      <c r="H221" s="634"/>
      <c r="I221" s="634"/>
    </row>
    <row r="222" spans="1:9" ht="18" customHeight="1" x14ac:dyDescent="0.25">
      <c r="A222" s="2113" t="s">
        <v>76</v>
      </c>
      <c r="B222" s="2113"/>
      <c r="C222" s="2113"/>
      <c r="D222" s="1179"/>
      <c r="E222" s="665"/>
      <c r="F222" s="634"/>
      <c r="G222" s="634"/>
      <c r="H222" s="634"/>
      <c r="I222" s="634"/>
    </row>
    <row r="223" spans="1:9" ht="18" customHeight="1" x14ac:dyDescent="0.25">
      <c r="A223" s="2113" t="s">
        <v>77</v>
      </c>
      <c r="B223" s="2113"/>
      <c r="C223" s="2113"/>
      <c r="D223" s="1179"/>
      <c r="E223" s="665"/>
      <c r="F223" s="634"/>
      <c r="G223" s="634"/>
      <c r="H223" s="634"/>
      <c r="I223" s="634"/>
    </row>
    <row r="224" spans="1:9" ht="18" customHeight="1" x14ac:dyDescent="0.25">
      <c r="A224" s="2113" t="s">
        <v>78</v>
      </c>
      <c r="B224" s="2113"/>
      <c r="C224" s="2113"/>
      <c r="D224" s="666"/>
      <c r="E224" s="665"/>
      <c r="F224" s="634"/>
      <c r="G224" s="634"/>
      <c r="H224" s="634"/>
      <c r="I224" s="634"/>
    </row>
    <row r="225" spans="1:9" ht="18" customHeight="1" x14ac:dyDescent="0.25">
      <c r="A225" s="2113" t="s">
        <v>79</v>
      </c>
      <c r="B225" s="2113"/>
      <c r="C225" s="2113"/>
      <c r="D225" s="666"/>
      <c r="E225" s="665"/>
      <c r="F225" s="634"/>
      <c r="G225" s="634"/>
      <c r="H225" s="634"/>
      <c r="I225" s="634"/>
    </row>
    <row r="226" spans="1:9" ht="18" customHeight="1" x14ac:dyDescent="0.25">
      <c r="A226" s="2113" t="s">
        <v>80</v>
      </c>
      <c r="B226" s="2113"/>
      <c r="C226" s="2113"/>
      <c r="D226" s="666"/>
      <c r="E226" s="667"/>
      <c r="F226" s="634"/>
      <c r="G226" s="634"/>
      <c r="H226" s="634"/>
      <c r="I226" s="634"/>
    </row>
    <row r="227" spans="1:9" ht="18" customHeight="1" x14ac:dyDescent="0.25">
      <c r="A227" s="2156" t="s">
        <v>81</v>
      </c>
      <c r="B227" s="2156"/>
      <c r="C227" s="2156"/>
      <c r="D227" s="666"/>
      <c r="E227" s="667"/>
      <c r="F227" s="634"/>
      <c r="G227" s="634"/>
      <c r="H227" s="634"/>
      <c r="I227" s="634"/>
    </row>
    <row r="228" spans="1:9" ht="18" customHeight="1" x14ac:dyDescent="0.25">
      <c r="A228" s="2157" t="s">
        <v>82</v>
      </c>
      <c r="B228" s="2157"/>
      <c r="C228" s="2157"/>
      <c r="D228" s="2157"/>
      <c r="E228" s="667"/>
      <c r="F228" s="634"/>
      <c r="G228" s="634"/>
      <c r="H228" s="634"/>
      <c r="I228" s="634"/>
    </row>
    <row r="229" spans="1:9" ht="18" customHeight="1" x14ac:dyDescent="0.25">
      <c r="A229" s="634"/>
      <c r="B229" s="634"/>
      <c r="C229" s="634"/>
      <c r="D229" s="634"/>
      <c r="E229" s="667"/>
      <c r="F229" s="634"/>
      <c r="G229" s="634"/>
      <c r="H229" s="634"/>
      <c r="I229" s="634"/>
    </row>
    <row r="230" spans="1:9" ht="18" customHeight="1" x14ac:dyDescent="0.25">
      <c r="A230" s="2125" t="s">
        <v>47</v>
      </c>
      <c r="B230" s="2126"/>
      <c r="C230" s="2126"/>
      <c r="D230" s="668" t="s">
        <v>52</v>
      </c>
      <c r="E230" s="2153" t="s">
        <v>62</v>
      </c>
      <c r="F230" s="2154"/>
      <c r="G230" s="2154"/>
      <c r="H230" s="2155"/>
      <c r="I230" s="664"/>
    </row>
    <row r="231" spans="1:9" ht="18" customHeight="1" x14ac:dyDescent="0.25">
      <c r="A231" s="2122" t="s">
        <v>83</v>
      </c>
      <c r="B231" s="2147"/>
      <c r="C231" s="2147"/>
      <c r="D231" s="1179"/>
      <c r="E231" s="669"/>
      <c r="F231" s="669"/>
      <c r="G231" s="669"/>
      <c r="H231" s="669"/>
      <c r="I231" s="637"/>
    </row>
    <row r="232" spans="1:9" ht="18" customHeight="1" x14ac:dyDescent="0.25">
      <c r="A232" s="2122" t="s">
        <v>84</v>
      </c>
      <c r="B232" s="2147"/>
      <c r="C232" s="2147"/>
      <c r="D232" s="1179"/>
      <c r="E232" s="669"/>
      <c r="F232" s="669"/>
      <c r="G232" s="669"/>
      <c r="H232" s="669"/>
    </row>
    <row r="233" spans="1:9" ht="18" customHeight="1" x14ac:dyDescent="0.25">
      <c r="A233" s="2122" t="s">
        <v>85</v>
      </c>
      <c r="B233" s="2147"/>
      <c r="C233" s="2147"/>
      <c r="D233" s="1179"/>
      <c r="E233" s="664"/>
      <c r="F233" s="664"/>
      <c r="G233" s="664"/>
      <c r="H233" s="664"/>
      <c r="I233" s="634"/>
    </row>
    <row r="234" spans="1:9" ht="18" customHeight="1" x14ac:dyDescent="0.25">
      <c r="A234" s="2122" t="s">
        <v>86</v>
      </c>
      <c r="B234" s="2147"/>
      <c r="C234" s="2147"/>
      <c r="D234" s="1179"/>
      <c r="E234" s="664"/>
      <c r="F234" s="664"/>
      <c r="G234" s="664"/>
      <c r="H234" s="664"/>
      <c r="I234" s="634"/>
    </row>
    <row r="235" spans="1:9" ht="18" customHeight="1" x14ac:dyDescent="0.25">
      <c r="A235" s="2122" t="s">
        <v>87</v>
      </c>
      <c r="B235" s="2147"/>
      <c r="C235" s="2147"/>
      <c r="D235" s="1179"/>
      <c r="E235" s="665"/>
      <c r="F235" s="670"/>
      <c r="G235" s="634"/>
      <c r="H235" s="634"/>
      <c r="I235" s="634"/>
    </row>
    <row r="236" spans="1:9" ht="18" customHeight="1" x14ac:dyDescent="0.25">
      <c r="A236" s="2122" t="s">
        <v>88</v>
      </c>
      <c r="B236" s="2147"/>
      <c r="C236" s="2147"/>
      <c r="D236" s="1179"/>
      <c r="E236" s="665"/>
      <c r="F236" s="634"/>
      <c r="G236" s="634"/>
      <c r="H236" s="634"/>
      <c r="I236" s="634"/>
    </row>
    <row r="237" spans="1:9" ht="18" customHeight="1" x14ac:dyDescent="0.25">
      <c r="A237" s="2122" t="s">
        <v>89</v>
      </c>
      <c r="B237" s="2147"/>
      <c r="C237" s="2147"/>
      <c r="D237" s="666"/>
      <c r="E237" s="665"/>
      <c r="F237" s="634"/>
      <c r="G237" s="634"/>
      <c r="H237" s="634"/>
      <c r="I237" s="634"/>
    </row>
    <row r="238" spans="1:9" ht="18" customHeight="1" x14ac:dyDescent="0.25">
      <c r="A238" s="2122" t="s">
        <v>90</v>
      </c>
      <c r="B238" s="2147"/>
      <c r="C238" s="2147"/>
      <c r="D238" s="666"/>
      <c r="E238" s="665"/>
      <c r="F238" s="634"/>
      <c r="G238" s="634"/>
      <c r="H238" s="634"/>
      <c r="I238" s="634"/>
    </row>
    <row r="239" spans="1:9" ht="18" customHeight="1" x14ac:dyDescent="0.25">
      <c r="A239" s="2158" t="s">
        <v>91</v>
      </c>
      <c r="B239" s="2159"/>
      <c r="C239" s="2159"/>
      <c r="D239" s="666"/>
      <c r="E239" s="667"/>
      <c r="F239" s="634"/>
      <c r="G239" s="634"/>
      <c r="H239" s="634"/>
      <c r="I239" s="634"/>
    </row>
    <row r="240" spans="1:9" ht="18" customHeight="1" x14ac:dyDescent="0.25">
      <c r="A240" s="671"/>
      <c r="B240" s="671"/>
      <c r="C240" s="671"/>
      <c r="D240" s="672"/>
      <c r="E240" s="667"/>
      <c r="F240" s="634"/>
      <c r="G240" s="634"/>
      <c r="H240" s="634"/>
      <c r="I240" s="634"/>
    </row>
    <row r="241" spans="1:9" ht="18" customHeight="1" x14ac:dyDescent="0.25">
      <c r="A241" s="671"/>
      <c r="B241" s="671"/>
      <c r="C241" s="671"/>
      <c r="D241" s="672"/>
      <c r="E241" s="667"/>
      <c r="F241" s="634"/>
      <c r="G241" s="634"/>
      <c r="H241" s="634"/>
      <c r="I241" s="634"/>
    </row>
    <row r="242" spans="1:9" ht="18" customHeight="1" x14ac:dyDescent="0.25">
      <c r="A242" s="671"/>
      <c r="B242" s="671"/>
      <c r="C242" s="671"/>
      <c r="D242" s="672"/>
      <c r="E242" s="667"/>
      <c r="F242" s="634"/>
      <c r="G242" s="634"/>
      <c r="H242" s="634"/>
      <c r="I242" s="634"/>
    </row>
    <row r="243" spans="1:9" ht="18" customHeight="1" x14ac:dyDescent="0.25">
      <c r="A243" s="671"/>
      <c r="B243" s="671"/>
      <c r="C243" s="671"/>
      <c r="D243" s="672"/>
      <c r="E243" s="667"/>
      <c r="F243" s="634"/>
      <c r="G243" s="634"/>
      <c r="H243" s="634"/>
      <c r="I243" s="634"/>
    </row>
    <row r="244" spans="1:9" ht="18" customHeight="1" x14ac:dyDescent="0.25">
      <c r="A244" s="671"/>
      <c r="B244" s="671"/>
      <c r="C244" s="671"/>
      <c r="D244" s="672"/>
      <c r="E244" s="673"/>
      <c r="F244" s="634"/>
      <c r="G244" s="634"/>
      <c r="H244" s="634"/>
      <c r="I244" s="634"/>
    </row>
    <row r="245" spans="1:9" ht="18" customHeight="1" x14ac:dyDescent="0.25">
      <c r="A245" s="671"/>
      <c r="B245" s="671"/>
      <c r="C245" s="671"/>
      <c r="D245" s="672"/>
      <c r="E245" s="673"/>
      <c r="F245" s="634"/>
      <c r="G245" s="634"/>
      <c r="H245" s="634"/>
      <c r="I245" s="634"/>
    </row>
    <row r="246" spans="1:9" ht="18" customHeight="1" x14ac:dyDescent="0.25">
      <c r="A246" s="2125" t="s">
        <v>47</v>
      </c>
      <c r="B246" s="2126"/>
      <c r="C246" s="2126"/>
      <c r="D246" s="1184" t="s">
        <v>52</v>
      </c>
      <c r="E246" s="2151" t="s">
        <v>62</v>
      </c>
      <c r="F246" s="2151"/>
      <c r="G246" s="2151"/>
      <c r="H246" s="2152"/>
      <c r="I246" s="664"/>
    </row>
    <row r="247" spans="1:9" ht="18" customHeight="1" x14ac:dyDescent="0.25">
      <c r="A247" s="2113" t="s">
        <v>428</v>
      </c>
      <c r="B247" s="2113"/>
      <c r="C247" s="2113"/>
      <c r="D247" s="1179"/>
      <c r="E247" s="673"/>
      <c r="F247" s="634"/>
      <c r="G247" s="634"/>
      <c r="H247" s="634"/>
      <c r="I247" s="634"/>
    </row>
    <row r="248" spans="1:9" ht="18" customHeight="1" x14ac:dyDescent="0.25">
      <c r="A248" s="2113" t="s">
        <v>92</v>
      </c>
      <c r="B248" s="2113"/>
      <c r="C248" s="2113"/>
      <c r="D248" s="1179"/>
      <c r="I248" s="661"/>
    </row>
    <row r="249" spans="1:9" ht="18" customHeight="1" x14ac:dyDescent="0.25">
      <c r="A249" s="2113" t="s">
        <v>93</v>
      </c>
      <c r="B249" s="2113"/>
      <c r="C249" s="2113"/>
      <c r="D249" s="1179"/>
      <c r="E249" s="674"/>
      <c r="F249" s="675"/>
      <c r="G249" s="675"/>
      <c r="H249" s="675"/>
      <c r="I249" s="676"/>
    </row>
    <row r="250" spans="1:9" ht="18" customHeight="1" x14ac:dyDescent="0.25">
      <c r="A250" s="2113" t="s">
        <v>94</v>
      </c>
      <c r="B250" s="2113"/>
      <c r="C250" s="2113"/>
      <c r="D250" s="1179"/>
      <c r="E250" s="677"/>
      <c r="F250" s="676"/>
      <c r="G250" s="676"/>
      <c r="H250" s="676"/>
      <c r="I250" s="676"/>
    </row>
    <row r="251" spans="1:9" ht="18" customHeight="1" x14ac:dyDescent="0.25">
      <c r="A251" s="2113" t="s">
        <v>95</v>
      </c>
      <c r="B251" s="2113"/>
      <c r="C251" s="2113"/>
      <c r="D251" s="1179"/>
      <c r="E251" s="677"/>
      <c r="F251" s="676"/>
      <c r="G251" s="676"/>
      <c r="H251" s="676"/>
      <c r="I251" s="676"/>
    </row>
    <row r="252" spans="1:9" ht="18" customHeight="1" x14ac:dyDescent="0.25">
      <c r="A252" s="2113" t="s">
        <v>96</v>
      </c>
      <c r="B252" s="2113"/>
      <c r="C252" s="2113"/>
      <c r="D252" s="1179"/>
      <c r="E252" s="677"/>
      <c r="F252" s="676"/>
      <c r="G252" s="676"/>
      <c r="H252" s="676"/>
      <c r="I252" s="676"/>
    </row>
    <row r="253" spans="1:9" ht="18" customHeight="1" x14ac:dyDescent="0.25">
      <c r="A253" s="2113" t="s">
        <v>97</v>
      </c>
      <c r="B253" s="2113"/>
      <c r="C253" s="2113"/>
      <c r="D253" s="1179"/>
      <c r="E253" s="677"/>
      <c r="F253" s="676"/>
      <c r="G253" s="676"/>
      <c r="H253" s="676"/>
      <c r="I253" s="676"/>
    </row>
    <row r="254" spans="1:9" ht="18" customHeight="1" x14ac:dyDescent="0.25">
      <c r="A254" s="2113" t="s">
        <v>98</v>
      </c>
      <c r="B254" s="2113"/>
      <c r="C254" s="2113"/>
      <c r="D254" s="1179"/>
      <c r="E254" s="677"/>
      <c r="F254" s="676"/>
      <c r="G254" s="676"/>
      <c r="H254" s="676"/>
      <c r="I254" s="676"/>
    </row>
    <row r="255" spans="1:9" ht="18" customHeight="1" x14ac:dyDescent="0.25">
      <c r="A255" s="2122" t="s">
        <v>99</v>
      </c>
      <c r="B255" s="2147"/>
      <c r="C255" s="2123"/>
      <c r="D255" s="1179"/>
      <c r="E255" s="677"/>
      <c r="F255" s="676"/>
      <c r="G255" s="676"/>
      <c r="H255" s="676"/>
      <c r="I255" s="676"/>
    </row>
    <row r="256" spans="1:9" ht="18" customHeight="1" x14ac:dyDescent="0.25">
      <c r="A256" s="2122" t="s">
        <v>426</v>
      </c>
      <c r="B256" s="2147"/>
      <c r="C256" s="2123"/>
      <c r="D256" s="1179"/>
      <c r="E256" s="677"/>
      <c r="F256" s="676"/>
      <c r="G256" s="676"/>
      <c r="H256" s="676"/>
      <c r="I256" s="676"/>
    </row>
    <row r="257" spans="1:9" ht="18" customHeight="1" x14ac:dyDescent="0.25">
      <c r="A257" s="2122" t="s">
        <v>429</v>
      </c>
      <c r="B257" s="2147"/>
      <c r="C257" s="2123"/>
      <c r="D257" s="1179"/>
      <c r="E257" s="677"/>
      <c r="F257" s="676"/>
      <c r="G257" s="676"/>
      <c r="H257" s="676"/>
      <c r="I257" s="676"/>
    </row>
    <row r="258" spans="1:9" ht="18" customHeight="1" x14ac:dyDescent="0.25">
      <c r="A258" s="2122" t="s">
        <v>320</v>
      </c>
      <c r="B258" s="2147"/>
      <c r="C258" s="2123"/>
      <c r="D258" s="1179"/>
      <c r="E258" s="677"/>
      <c r="F258" s="676"/>
      <c r="G258" s="676"/>
      <c r="H258" s="676"/>
      <c r="I258" s="676"/>
    </row>
    <row r="259" spans="1:9" ht="18" customHeight="1" x14ac:dyDescent="0.25">
      <c r="A259" s="2122" t="s">
        <v>100</v>
      </c>
      <c r="B259" s="2147"/>
      <c r="C259" s="2123"/>
      <c r="D259" s="1179"/>
      <c r="E259" s="677"/>
      <c r="F259" s="676"/>
      <c r="G259" s="676"/>
      <c r="H259" s="676"/>
      <c r="I259" s="676"/>
    </row>
    <row r="260" spans="1:9" ht="18" customHeight="1" x14ac:dyDescent="0.25">
      <c r="A260" s="2122" t="s">
        <v>101</v>
      </c>
      <c r="B260" s="2147"/>
      <c r="C260" s="2123"/>
      <c r="D260" s="1179"/>
      <c r="E260" s="677"/>
      <c r="F260" s="676"/>
      <c r="G260" s="676"/>
      <c r="H260" s="676"/>
      <c r="I260" s="676"/>
    </row>
    <row r="261" spans="1:9" ht="18" customHeight="1" x14ac:dyDescent="0.25">
      <c r="A261" s="2122" t="s">
        <v>102</v>
      </c>
      <c r="B261" s="2147"/>
      <c r="C261" s="2123"/>
      <c r="D261" s="678"/>
      <c r="E261" s="677"/>
      <c r="F261" s="676"/>
      <c r="G261" s="676"/>
      <c r="H261" s="676"/>
      <c r="I261" s="676"/>
    </row>
    <row r="262" spans="1:9" ht="18" customHeight="1" x14ac:dyDescent="0.25">
      <c r="A262" s="2122" t="s">
        <v>430</v>
      </c>
      <c r="B262" s="2147"/>
      <c r="C262" s="2123"/>
      <c r="D262" s="678"/>
      <c r="E262" s="677"/>
      <c r="F262" s="676"/>
      <c r="G262" s="676"/>
      <c r="H262" s="676"/>
      <c r="I262" s="676"/>
    </row>
    <row r="263" spans="1:9" ht="18" customHeight="1" x14ac:dyDescent="0.25">
      <c r="A263" s="2122" t="s">
        <v>103</v>
      </c>
      <c r="B263" s="2147"/>
      <c r="C263" s="2123"/>
      <c r="D263" s="678"/>
      <c r="E263" s="677"/>
      <c r="F263" s="676"/>
      <c r="G263" s="676"/>
      <c r="H263" s="676"/>
      <c r="I263" s="676"/>
    </row>
    <row r="264" spans="1:9" ht="18" customHeight="1" x14ac:dyDescent="0.25">
      <c r="A264" s="2122" t="s">
        <v>432</v>
      </c>
      <c r="B264" s="2147"/>
      <c r="C264" s="2123"/>
      <c r="D264" s="678"/>
      <c r="E264" s="677"/>
      <c r="F264" s="676"/>
      <c r="G264" s="676"/>
      <c r="H264" s="676"/>
      <c r="I264" s="676"/>
    </row>
    <row r="265" spans="1:9" ht="18" customHeight="1" x14ac:dyDescent="0.25">
      <c r="A265" s="2158" t="s">
        <v>431</v>
      </c>
      <c r="B265" s="2159"/>
      <c r="C265" s="2163"/>
      <c r="D265" s="678"/>
      <c r="E265" s="677"/>
      <c r="F265" s="676"/>
      <c r="G265" s="676"/>
      <c r="H265" s="676"/>
      <c r="I265" s="676"/>
    </row>
    <row r="266" spans="1:9" ht="18" customHeight="1" x14ac:dyDescent="0.25">
      <c r="A266" s="679"/>
      <c r="B266" s="679"/>
      <c r="C266" s="679"/>
      <c r="D266" s="679"/>
      <c r="E266" s="676"/>
      <c r="F266" s="676"/>
      <c r="G266" s="676"/>
      <c r="H266" s="676"/>
      <c r="I266" s="676"/>
    </row>
    <row r="267" spans="1:9" ht="18" customHeight="1" x14ac:dyDescent="0.25">
      <c r="A267" s="679"/>
      <c r="B267" s="679"/>
      <c r="C267" s="679"/>
      <c r="D267" s="679"/>
      <c r="E267" s="676"/>
      <c r="F267" s="676"/>
      <c r="G267" s="676"/>
      <c r="H267" s="676"/>
      <c r="I267" s="676"/>
    </row>
    <row r="268" spans="1:9" ht="18" customHeight="1" x14ac:dyDescent="0.25">
      <c r="A268" s="679"/>
      <c r="B268" s="679"/>
      <c r="C268" s="679"/>
      <c r="D268" s="679"/>
      <c r="E268" s="676"/>
      <c r="F268" s="676"/>
      <c r="G268" s="676"/>
      <c r="H268" s="676"/>
      <c r="I268" s="676"/>
    </row>
    <row r="269" spans="1:9" ht="18" customHeight="1" x14ac:dyDescent="0.25">
      <c r="A269" s="679"/>
      <c r="B269" s="679"/>
      <c r="C269" s="679"/>
      <c r="D269" s="679"/>
      <c r="E269" s="676"/>
      <c r="F269" s="676"/>
      <c r="G269" s="676"/>
      <c r="H269" s="676"/>
      <c r="I269" s="676"/>
    </row>
    <row r="270" spans="1:9" ht="18" customHeight="1" x14ac:dyDescent="0.25">
      <c r="A270" s="679"/>
      <c r="B270" s="679"/>
      <c r="C270" s="679"/>
      <c r="D270" s="679"/>
      <c r="E270" s="679"/>
      <c r="F270" s="679"/>
      <c r="G270" s="679"/>
      <c r="H270" s="679"/>
      <c r="I270" s="679"/>
    </row>
    <row r="271" spans="1:9" ht="18" customHeight="1" x14ac:dyDescent="0.25">
      <c r="A271" s="679"/>
      <c r="B271" s="679"/>
      <c r="C271" s="679"/>
      <c r="D271" s="679"/>
      <c r="E271" s="679"/>
      <c r="F271" s="679"/>
      <c r="G271" s="679"/>
      <c r="H271" s="679"/>
      <c r="I271" s="679"/>
    </row>
    <row r="272" spans="1:9" ht="18" customHeight="1" x14ac:dyDescent="0.25">
      <c r="A272" s="679"/>
      <c r="B272" s="679"/>
      <c r="C272" s="679"/>
      <c r="D272" s="679"/>
      <c r="E272" s="679"/>
      <c r="F272" s="679"/>
      <c r="G272" s="679"/>
      <c r="H272" s="679"/>
      <c r="I272" s="679"/>
    </row>
    <row r="273" spans="1:9" ht="18" customHeight="1" x14ac:dyDescent="0.25">
      <c r="A273" s="679"/>
      <c r="B273" s="679"/>
      <c r="C273" s="679"/>
      <c r="D273" s="679"/>
      <c r="E273" s="679"/>
      <c r="F273" s="679"/>
      <c r="G273" s="679"/>
      <c r="H273" s="679"/>
      <c r="I273" s="679"/>
    </row>
    <row r="274" spans="1:9" ht="18" customHeight="1" x14ac:dyDescent="0.25">
      <c r="A274" s="679"/>
      <c r="B274" s="679"/>
      <c r="C274" s="679"/>
      <c r="D274" s="679"/>
      <c r="E274" s="679"/>
      <c r="F274" s="679"/>
      <c r="G274" s="679"/>
      <c r="H274" s="679"/>
      <c r="I274" s="679"/>
    </row>
    <row r="275" spans="1:9" ht="18" customHeight="1" x14ac:dyDescent="0.25">
      <c r="A275" s="637"/>
      <c r="B275" s="637"/>
      <c r="C275" s="637"/>
      <c r="D275" s="637"/>
      <c r="E275" s="637"/>
      <c r="F275" s="637"/>
      <c r="G275" s="637"/>
      <c r="H275" s="637"/>
      <c r="I275" s="637"/>
    </row>
    <row r="276" spans="1:9" ht="18" customHeight="1" x14ac:dyDescent="0.25">
      <c r="A276" s="2164" t="s">
        <v>451</v>
      </c>
      <c r="B276" s="2165"/>
      <c r="C276" s="2165"/>
      <c r="D276" s="2165"/>
      <c r="E276" s="2165"/>
      <c r="F276" s="2165"/>
      <c r="G276" s="2165"/>
      <c r="H276" s="2166"/>
      <c r="I276" s="661"/>
    </row>
    <row r="277" spans="1:9" ht="18" customHeight="1" x14ac:dyDescent="0.25">
      <c r="A277" s="2129" t="s">
        <v>47</v>
      </c>
      <c r="B277" s="2130"/>
      <c r="C277" s="2130"/>
      <c r="D277" s="1180" t="s">
        <v>52</v>
      </c>
      <c r="E277" s="2130" t="s">
        <v>47</v>
      </c>
      <c r="F277" s="2130"/>
      <c r="G277" s="2130"/>
      <c r="H277" s="1181" t="s">
        <v>52</v>
      </c>
    </row>
    <row r="278" spans="1:9" ht="18" customHeight="1" x14ac:dyDescent="0.25">
      <c r="A278" s="2122" t="s">
        <v>418</v>
      </c>
      <c r="B278" s="2147"/>
      <c r="C278" s="2123"/>
      <c r="D278" s="1179"/>
      <c r="E278" s="2122" t="s">
        <v>342</v>
      </c>
      <c r="F278" s="2147"/>
      <c r="G278" s="2123"/>
      <c r="H278" s="1179"/>
    </row>
    <row r="279" spans="1:9" ht="18" customHeight="1" x14ac:dyDescent="0.25">
      <c r="A279" s="2122" t="s">
        <v>340</v>
      </c>
      <c r="B279" s="2147"/>
      <c r="C279" s="2123"/>
      <c r="D279" s="1179"/>
      <c r="E279" s="2160" t="s">
        <v>345</v>
      </c>
      <c r="F279" s="2161"/>
      <c r="G279" s="2162"/>
      <c r="H279" s="1179"/>
    </row>
    <row r="280" spans="1:9" ht="18" customHeight="1" x14ac:dyDescent="0.25">
      <c r="A280" s="2122" t="s">
        <v>417</v>
      </c>
      <c r="B280" s="2147"/>
      <c r="C280" s="2123"/>
      <c r="D280" s="1182"/>
      <c r="E280" s="2122" t="s">
        <v>341</v>
      </c>
      <c r="F280" s="2147"/>
      <c r="G280" s="2123"/>
      <c r="H280" s="1182"/>
    </row>
    <row r="281" spans="1:9" ht="18" customHeight="1" x14ac:dyDescent="0.25">
      <c r="A281" s="2122" t="s">
        <v>427</v>
      </c>
      <c r="B281" s="2147"/>
      <c r="C281" s="2123"/>
      <c r="D281" s="1182"/>
      <c r="E281" s="2122" t="s">
        <v>422</v>
      </c>
      <c r="F281" s="2147"/>
      <c r="G281" s="2123"/>
      <c r="H281" s="1182"/>
    </row>
    <row r="282" spans="1:9" ht="18" customHeight="1" x14ac:dyDescent="0.25">
      <c r="A282" s="2122" t="s">
        <v>419</v>
      </c>
      <c r="B282" s="2147"/>
      <c r="C282" s="2123"/>
      <c r="D282" s="1179"/>
      <c r="E282" s="2122" t="s">
        <v>423</v>
      </c>
      <c r="F282" s="2147"/>
      <c r="G282" s="2123"/>
      <c r="H282" s="1179"/>
    </row>
    <row r="283" spans="1:9" ht="18" customHeight="1" x14ac:dyDescent="0.25">
      <c r="A283" s="2122" t="s">
        <v>104</v>
      </c>
      <c r="B283" s="2147"/>
      <c r="C283" s="2123"/>
      <c r="D283" s="1179"/>
      <c r="E283" s="2122" t="s">
        <v>344</v>
      </c>
      <c r="F283" s="2147"/>
      <c r="G283" s="2123"/>
      <c r="H283" s="1179"/>
    </row>
    <row r="284" spans="1:9" ht="18" customHeight="1" x14ac:dyDescent="0.25">
      <c r="A284" s="2122" t="s">
        <v>105</v>
      </c>
      <c r="B284" s="2147"/>
      <c r="C284" s="2123"/>
      <c r="D284" s="1182"/>
      <c r="E284" s="2122" t="s">
        <v>343</v>
      </c>
      <c r="F284" s="2147"/>
      <c r="G284" s="2123"/>
      <c r="H284" s="1182"/>
    </row>
    <row r="285" spans="1:9" ht="18" customHeight="1" x14ac:dyDescent="0.25">
      <c r="A285" s="2122" t="s">
        <v>106</v>
      </c>
      <c r="B285" s="2147"/>
      <c r="C285" s="2123"/>
      <c r="D285" s="680"/>
      <c r="E285" s="2167"/>
      <c r="F285" s="2150"/>
      <c r="G285" s="2168"/>
      <c r="H285" s="680"/>
    </row>
    <row r="286" spans="1:9" ht="18" customHeight="1" x14ac:dyDescent="0.25">
      <c r="A286" s="2113" t="s">
        <v>107</v>
      </c>
      <c r="B286" s="2113"/>
      <c r="C286" s="2113"/>
      <c r="D286" s="680"/>
      <c r="E286" s="2167"/>
      <c r="F286" s="2150"/>
      <c r="G286" s="2168"/>
      <c r="H286" s="680"/>
    </row>
    <row r="287" spans="1:9" ht="18" customHeight="1" x14ac:dyDescent="0.25">
      <c r="A287" s="2136" t="s">
        <v>62</v>
      </c>
      <c r="B287" s="2137"/>
      <c r="C287" s="2137"/>
      <c r="D287" s="2137"/>
      <c r="E287" s="2137"/>
      <c r="F287" s="2137"/>
      <c r="G287" s="2137"/>
      <c r="H287" s="2138"/>
      <c r="I287" s="664"/>
    </row>
    <row r="288" spans="1:9" ht="18" customHeight="1" x14ac:dyDescent="0.25">
      <c r="A288" s="681"/>
      <c r="B288" s="681"/>
      <c r="C288" s="681"/>
      <c r="D288" s="682"/>
      <c r="E288" s="659"/>
      <c r="F288" s="659"/>
      <c r="G288" s="659"/>
      <c r="H288" s="659"/>
      <c r="I288" s="659"/>
    </row>
    <row r="289" spans="1:9" ht="18" customHeight="1" x14ac:dyDescent="0.25">
      <c r="A289" s="681"/>
      <c r="B289" s="681"/>
      <c r="C289" s="681"/>
      <c r="D289" s="682"/>
      <c r="E289" s="659"/>
      <c r="F289" s="659"/>
      <c r="G289" s="659"/>
      <c r="H289" s="659"/>
      <c r="I289" s="659"/>
    </row>
    <row r="290" spans="1:9" ht="18" customHeight="1" x14ac:dyDescent="0.25">
      <c r="A290" s="681"/>
      <c r="B290" s="681"/>
      <c r="C290" s="681"/>
      <c r="D290" s="682"/>
      <c r="E290" s="659"/>
      <c r="F290" s="659"/>
      <c r="G290" s="659"/>
      <c r="H290" s="659"/>
      <c r="I290" s="659"/>
    </row>
    <row r="291" spans="1:9" ht="18" customHeight="1" x14ac:dyDescent="0.25">
      <c r="A291" s="681"/>
      <c r="B291" s="681"/>
      <c r="C291" s="681"/>
      <c r="D291" s="682"/>
      <c r="E291" s="659"/>
      <c r="F291" s="659"/>
      <c r="G291" s="659"/>
      <c r="H291" s="659"/>
      <c r="I291" s="659"/>
    </row>
    <row r="292" spans="1:9" ht="18" customHeight="1" x14ac:dyDescent="0.25">
      <c r="A292" s="681"/>
      <c r="B292" s="681"/>
      <c r="C292" s="681"/>
      <c r="D292" s="682"/>
      <c r="E292" s="659"/>
      <c r="F292" s="659"/>
      <c r="G292" s="659"/>
      <c r="H292" s="659"/>
      <c r="I292" s="659"/>
    </row>
    <row r="293" spans="1:9" ht="18" customHeight="1" x14ac:dyDescent="0.25">
      <c r="A293" s="681"/>
      <c r="B293" s="681"/>
      <c r="C293" s="681"/>
      <c r="D293" s="682"/>
      <c r="E293" s="659"/>
      <c r="F293" s="659"/>
      <c r="G293" s="659"/>
      <c r="H293" s="659"/>
      <c r="I293" s="659"/>
    </row>
    <row r="294" spans="1:9" ht="18" customHeight="1" x14ac:dyDescent="0.25">
      <c r="A294" s="681"/>
      <c r="B294" s="681"/>
      <c r="C294" s="681"/>
      <c r="D294" s="682"/>
      <c r="E294" s="659"/>
      <c r="F294" s="659"/>
      <c r="G294" s="659"/>
      <c r="H294" s="659"/>
      <c r="I294" s="659"/>
    </row>
    <row r="295" spans="1:9" ht="18" customHeight="1" x14ac:dyDescent="0.25">
      <c r="A295" s="681"/>
      <c r="B295" s="681"/>
      <c r="C295" s="681"/>
      <c r="D295" s="682"/>
      <c r="E295" s="659"/>
      <c r="F295" s="659"/>
      <c r="G295" s="659"/>
      <c r="H295" s="659"/>
      <c r="I295" s="659"/>
    </row>
    <row r="296" spans="1:9" ht="18" customHeight="1" x14ac:dyDescent="0.25">
      <c r="A296" s="681"/>
      <c r="B296" s="681"/>
      <c r="C296" s="681"/>
      <c r="D296" s="682"/>
      <c r="E296" s="659"/>
      <c r="F296" s="659"/>
      <c r="G296" s="659"/>
      <c r="H296" s="659"/>
      <c r="I296" s="659"/>
    </row>
    <row r="297" spans="1:9" ht="18" customHeight="1" x14ac:dyDescent="0.25">
      <c r="A297" s="681"/>
      <c r="B297" s="681"/>
      <c r="C297" s="681"/>
      <c r="D297" s="682"/>
      <c r="E297" s="659"/>
      <c r="F297" s="659"/>
      <c r="G297" s="659"/>
      <c r="H297" s="659"/>
      <c r="I297" s="659"/>
    </row>
    <row r="298" spans="1:9" ht="18" customHeight="1" x14ac:dyDescent="0.25">
      <c r="A298" s="681"/>
      <c r="B298" s="681"/>
      <c r="C298" s="681"/>
      <c r="D298" s="682"/>
      <c r="E298" s="659"/>
      <c r="F298" s="659"/>
      <c r="G298" s="659"/>
      <c r="H298" s="659"/>
      <c r="I298" s="659"/>
    </row>
    <row r="299" spans="1:9" ht="18" customHeight="1" x14ac:dyDescent="0.25">
      <c r="A299" s="681"/>
      <c r="B299" s="681"/>
      <c r="C299" s="681"/>
      <c r="D299" s="682"/>
      <c r="E299" s="659"/>
      <c r="F299" s="659"/>
      <c r="G299" s="659"/>
      <c r="H299" s="659"/>
      <c r="I299" s="659"/>
    </row>
    <row r="300" spans="1:9" ht="18" customHeight="1" x14ac:dyDescent="0.25">
      <c r="A300" s="681"/>
      <c r="B300" s="681"/>
      <c r="C300" s="681"/>
      <c r="D300" s="682"/>
      <c r="E300" s="659"/>
      <c r="F300" s="659"/>
      <c r="G300" s="659"/>
      <c r="H300" s="659"/>
      <c r="I300" s="659"/>
    </row>
    <row r="301" spans="1:9" ht="18" customHeight="1" x14ac:dyDescent="0.25">
      <c r="A301" s="681"/>
      <c r="B301" s="681"/>
      <c r="C301" s="681"/>
      <c r="D301" s="682"/>
      <c r="E301" s="659"/>
      <c r="F301" s="659"/>
      <c r="G301" s="659"/>
      <c r="H301" s="659"/>
      <c r="I301" s="659"/>
    </row>
    <row r="302" spans="1:9" ht="18" customHeight="1" x14ac:dyDescent="0.25">
      <c r="A302" s="681"/>
      <c r="B302" s="681"/>
      <c r="C302" s="681"/>
      <c r="D302" s="682"/>
      <c r="E302" s="659"/>
      <c r="F302" s="659"/>
      <c r="G302" s="659"/>
      <c r="H302" s="659"/>
      <c r="I302" s="659"/>
    </row>
    <row r="303" spans="1:9" ht="18" customHeight="1" x14ac:dyDescent="0.25">
      <c r="A303" s="681"/>
      <c r="B303" s="681"/>
      <c r="C303" s="681"/>
      <c r="D303" s="682"/>
      <c r="E303" s="659"/>
      <c r="F303" s="659"/>
      <c r="G303" s="659"/>
      <c r="H303" s="659"/>
      <c r="I303" s="659"/>
    </row>
    <row r="304" spans="1:9" ht="18" customHeight="1" x14ac:dyDescent="0.25">
      <c r="A304" s="681"/>
      <c r="B304" s="681"/>
      <c r="C304" s="681"/>
      <c r="D304" s="682"/>
      <c r="E304" s="659"/>
      <c r="F304" s="659"/>
      <c r="G304" s="659"/>
      <c r="H304" s="659"/>
      <c r="I304" s="659"/>
    </row>
    <row r="305" spans="1:9" ht="18" customHeight="1" x14ac:dyDescent="0.25">
      <c r="A305" s="681"/>
      <c r="B305" s="681"/>
      <c r="C305" s="681"/>
      <c r="D305" s="682"/>
      <c r="E305" s="659"/>
      <c r="F305" s="659"/>
      <c r="G305" s="659"/>
      <c r="H305" s="659"/>
      <c r="I305" s="659"/>
    </row>
    <row r="306" spans="1:9" ht="18" customHeight="1" x14ac:dyDescent="0.25">
      <c r="A306" s="1890" t="s">
        <v>374</v>
      </c>
      <c r="B306" s="1890"/>
      <c r="C306" s="1890"/>
      <c r="D306" s="1890"/>
      <c r="E306" s="1890"/>
      <c r="F306" s="1890"/>
      <c r="G306" s="1890"/>
      <c r="H306" s="1890"/>
      <c r="I306" s="659"/>
    </row>
    <row r="307" spans="1:9" ht="18" customHeight="1" x14ac:dyDescent="0.25">
      <c r="A307" s="683"/>
      <c r="B307" s="684"/>
      <c r="C307" s="1875" t="s">
        <v>108</v>
      </c>
      <c r="D307" s="1875"/>
      <c r="E307" s="1163" t="s">
        <v>109</v>
      </c>
      <c r="F307" s="1875" t="s">
        <v>108</v>
      </c>
      <c r="G307" s="1875"/>
      <c r="H307" s="685" t="s">
        <v>109</v>
      </c>
      <c r="I307" s="686"/>
    </row>
    <row r="308" spans="1:9" ht="18" customHeight="1" x14ac:dyDescent="0.25">
      <c r="A308" s="1876"/>
      <c r="B308" s="1877"/>
      <c r="C308" s="1878"/>
      <c r="D308" s="1879"/>
      <c r="E308" s="687">
        <v>0</v>
      </c>
      <c r="F308" s="1880"/>
      <c r="G308" s="1881"/>
      <c r="H308" s="687"/>
      <c r="I308" s="686"/>
    </row>
    <row r="309" spans="1:9" ht="18" customHeight="1" x14ac:dyDescent="0.25">
      <c r="A309" s="1882" t="s">
        <v>110</v>
      </c>
      <c r="B309" s="1883"/>
      <c r="C309" s="1884"/>
      <c r="D309" s="1885"/>
      <c r="E309" s="688"/>
      <c r="F309" s="1886"/>
      <c r="G309" s="1887"/>
      <c r="H309" s="688"/>
      <c r="I309" s="686"/>
    </row>
    <row r="310" spans="1:9" ht="18" customHeight="1" x14ac:dyDescent="0.25">
      <c r="A310" s="1893" t="s">
        <v>111</v>
      </c>
      <c r="B310" s="1894"/>
      <c r="C310" s="1164"/>
      <c r="D310" s="1165"/>
      <c r="E310" s="688"/>
      <c r="F310" s="1166"/>
      <c r="G310" s="1167"/>
      <c r="H310" s="688"/>
      <c r="I310" s="686"/>
    </row>
    <row r="311" spans="1:9" ht="18" customHeight="1" x14ac:dyDescent="0.25">
      <c r="A311" s="689"/>
      <c r="B311" s="690"/>
      <c r="C311" s="1164"/>
      <c r="D311" s="1165"/>
      <c r="E311" s="688"/>
      <c r="F311" s="1166"/>
      <c r="G311" s="1167"/>
      <c r="H311" s="688"/>
      <c r="I311" s="686"/>
    </row>
    <row r="312" spans="1:9" ht="18" customHeight="1" x14ac:dyDescent="0.25">
      <c r="A312" s="691"/>
      <c r="B312" s="692"/>
      <c r="C312" s="1884"/>
      <c r="D312" s="1885"/>
      <c r="E312" s="688"/>
      <c r="F312" s="1886"/>
      <c r="G312" s="1887"/>
      <c r="H312" s="688"/>
      <c r="I312" s="686"/>
    </row>
    <row r="313" spans="1:9" ht="18" customHeight="1" x14ac:dyDescent="0.25">
      <c r="A313" s="1895" t="s">
        <v>112</v>
      </c>
      <c r="B313" s="1896"/>
      <c r="C313" s="1897">
        <f>E308+E309+E310+E311+E312+H308+H309+H310+H311+H312</f>
        <v>0</v>
      </c>
      <c r="D313" s="1898"/>
      <c r="E313" s="693" t="s">
        <v>109</v>
      </c>
      <c r="F313" s="1897">
        <f>C313*C34</f>
        <v>0</v>
      </c>
      <c r="G313" s="1898"/>
      <c r="H313" s="694" t="s">
        <v>25</v>
      </c>
      <c r="I313" s="686"/>
    </row>
    <row r="314" spans="1:9" ht="18" customHeight="1" x14ac:dyDescent="0.25">
      <c r="B314" s="695"/>
      <c r="C314" s="1891" t="s">
        <v>113</v>
      </c>
      <c r="D314" s="1891"/>
      <c r="E314" s="1891"/>
      <c r="F314" s="1891"/>
      <c r="G314" s="1891"/>
      <c r="H314" s="1891"/>
      <c r="I314" s="686"/>
    </row>
    <row r="315" spans="1:9" ht="18" customHeight="1" x14ac:dyDescent="0.25">
      <c r="A315" s="683"/>
      <c r="B315" s="684"/>
      <c r="C315" s="1892" t="s">
        <v>108</v>
      </c>
      <c r="D315" s="1892"/>
      <c r="E315" s="1168" t="s">
        <v>109</v>
      </c>
      <c r="F315" s="1892" t="s">
        <v>108</v>
      </c>
      <c r="G315" s="1892"/>
      <c r="H315" s="1169" t="s">
        <v>109</v>
      </c>
      <c r="I315" s="686"/>
    </row>
    <row r="316" spans="1:9" ht="18" customHeight="1" x14ac:dyDescent="0.25">
      <c r="A316" s="1876"/>
      <c r="B316" s="1877"/>
      <c r="C316" s="1878"/>
      <c r="D316" s="1879"/>
      <c r="E316" s="687"/>
      <c r="F316" s="1880"/>
      <c r="G316" s="1881"/>
      <c r="H316" s="687"/>
      <c r="I316" s="686"/>
    </row>
    <row r="317" spans="1:9" ht="18" customHeight="1" x14ac:dyDescent="0.25">
      <c r="A317" s="1882" t="s">
        <v>37</v>
      </c>
      <c r="B317" s="1883"/>
      <c r="C317" s="1884"/>
      <c r="D317" s="1885"/>
      <c r="E317" s="688"/>
      <c r="F317" s="1886"/>
      <c r="G317" s="1887"/>
      <c r="H317" s="688"/>
      <c r="I317" s="686"/>
    </row>
    <row r="318" spans="1:9" ht="18" customHeight="1" x14ac:dyDescent="0.25">
      <c r="A318" s="1893" t="s">
        <v>111</v>
      </c>
      <c r="B318" s="1894"/>
      <c r="C318" s="1899"/>
      <c r="D318" s="1885"/>
      <c r="E318" s="688"/>
      <c r="F318" s="1886"/>
      <c r="G318" s="1887"/>
      <c r="H318" s="688"/>
      <c r="I318" s="686"/>
    </row>
    <row r="319" spans="1:9" ht="18" customHeight="1" x14ac:dyDescent="0.25">
      <c r="A319" s="689"/>
      <c r="B319" s="690"/>
      <c r="C319" s="1899"/>
      <c r="D319" s="1885"/>
      <c r="E319" s="688"/>
      <c r="F319" s="1886"/>
      <c r="G319" s="1887"/>
      <c r="H319" s="688"/>
      <c r="I319" s="686"/>
    </row>
    <row r="320" spans="1:9" ht="18" customHeight="1" x14ac:dyDescent="0.25">
      <c r="A320" s="691"/>
      <c r="B320" s="692"/>
      <c r="C320" s="1884"/>
      <c r="D320" s="1885"/>
      <c r="E320" s="688"/>
      <c r="F320" s="1886"/>
      <c r="G320" s="1887"/>
      <c r="H320" s="688"/>
      <c r="I320" s="686"/>
    </row>
    <row r="321" spans="1:9" ht="18" customHeight="1" x14ac:dyDescent="0.25">
      <c r="A321" s="1895" t="s">
        <v>112</v>
      </c>
      <c r="B321" s="1896"/>
      <c r="C321" s="1897">
        <f>E316+E317+E318+E319+E320+H316+H317+H318+H319+H320</f>
        <v>0</v>
      </c>
      <c r="D321" s="1898"/>
      <c r="E321" s="693" t="s">
        <v>109</v>
      </c>
      <c r="F321" s="1897">
        <f>C321*C34</f>
        <v>0</v>
      </c>
      <c r="G321" s="1898"/>
      <c r="H321" s="694" t="s">
        <v>25</v>
      </c>
      <c r="I321" s="686"/>
    </row>
    <row r="322" spans="1:9" ht="18" customHeight="1" x14ac:dyDescent="0.25">
      <c r="B322" s="696"/>
      <c r="C322" s="1916" t="s">
        <v>114</v>
      </c>
      <c r="D322" s="1916"/>
      <c r="E322" s="1916"/>
      <c r="F322" s="1916"/>
      <c r="G322" s="1916"/>
      <c r="H322" s="1916"/>
      <c r="I322" s="686"/>
    </row>
    <row r="323" spans="1:9" ht="18" customHeight="1" x14ac:dyDescent="0.25">
      <c r="A323" s="1917" t="s">
        <v>115</v>
      </c>
      <c r="B323" s="1918"/>
      <c r="C323" s="1892" t="s">
        <v>25</v>
      </c>
      <c r="D323" s="1919"/>
      <c r="E323" s="697"/>
      <c r="F323" s="697"/>
      <c r="G323" s="697"/>
      <c r="H323" s="697"/>
      <c r="I323" s="686"/>
    </row>
    <row r="324" spans="1:9" ht="18" customHeight="1" x14ac:dyDescent="0.25">
      <c r="A324" s="1893" t="s">
        <v>25</v>
      </c>
      <c r="B324" s="1894"/>
      <c r="C324" s="1899">
        <v>0</v>
      </c>
      <c r="D324" s="1885"/>
      <c r="E324" s="697"/>
      <c r="F324" s="697"/>
      <c r="G324" s="697"/>
      <c r="H324" s="697"/>
      <c r="I324" s="686"/>
    </row>
    <row r="325" spans="1:9" ht="18" customHeight="1" x14ac:dyDescent="0.25">
      <c r="A325" s="1920" t="s">
        <v>112</v>
      </c>
      <c r="B325" s="1921"/>
      <c r="C325" s="1922">
        <f>F325/C34</f>
        <v>0</v>
      </c>
      <c r="D325" s="1922"/>
      <c r="E325" s="698" t="s">
        <v>109</v>
      </c>
      <c r="F325" s="1897">
        <f>C324</f>
        <v>0</v>
      </c>
      <c r="G325" s="1898"/>
      <c r="H325" s="694" t="s">
        <v>25</v>
      </c>
      <c r="I325" s="686"/>
    </row>
    <row r="326" spans="1:9" ht="18" customHeight="1" x14ac:dyDescent="0.25">
      <c r="B326" s="695"/>
      <c r="C326" s="1891"/>
      <c r="D326" s="1891"/>
      <c r="E326" s="1891"/>
      <c r="F326" s="1891"/>
      <c r="G326" s="1891"/>
      <c r="H326" s="1891"/>
      <c r="I326" s="686"/>
    </row>
    <row r="327" spans="1:9" ht="18" customHeight="1" x14ac:dyDescent="0.25">
      <c r="A327" s="1900" t="s">
        <v>116</v>
      </c>
      <c r="B327" s="1901"/>
      <c r="C327" s="1902">
        <f>C313+C321+C325</f>
        <v>0</v>
      </c>
      <c r="D327" s="1903"/>
      <c r="E327" s="1906" t="s">
        <v>25</v>
      </c>
      <c r="F327" s="1907"/>
      <c r="G327" s="1910">
        <f>C327*C34</f>
        <v>0</v>
      </c>
      <c r="H327" s="1911"/>
      <c r="I327" s="686"/>
    </row>
    <row r="328" spans="1:9" ht="18" customHeight="1" x14ac:dyDescent="0.25">
      <c r="A328" s="1914" t="s">
        <v>117</v>
      </c>
      <c r="B328" s="1915"/>
      <c r="C328" s="1904"/>
      <c r="D328" s="1905"/>
      <c r="E328" s="1908"/>
      <c r="F328" s="1909"/>
      <c r="G328" s="1912"/>
      <c r="H328" s="1913"/>
      <c r="I328" s="686"/>
    </row>
    <row r="329" spans="1:9" ht="18" customHeight="1" x14ac:dyDescent="0.25">
      <c r="A329" s="1916" t="s">
        <v>375</v>
      </c>
      <c r="B329" s="1916"/>
      <c r="C329" s="1916"/>
      <c r="D329" s="1916"/>
      <c r="E329" s="1916"/>
      <c r="F329" s="1916"/>
      <c r="G329" s="1916"/>
      <c r="H329" s="1916"/>
      <c r="I329" s="686"/>
    </row>
    <row r="330" spans="1:9" ht="18" customHeight="1" x14ac:dyDescent="0.25">
      <c r="A330" s="699"/>
      <c r="B330" s="699"/>
      <c r="C330" s="699"/>
      <c r="D330" s="699"/>
      <c r="E330" s="699"/>
      <c r="F330" s="699"/>
      <c r="G330" s="699"/>
      <c r="H330" s="699"/>
      <c r="I330" s="686"/>
    </row>
    <row r="331" spans="1:9" ht="18" customHeight="1" x14ac:dyDescent="0.25">
      <c r="A331" s="699"/>
      <c r="B331" s="699"/>
      <c r="C331" s="699"/>
      <c r="D331" s="699"/>
      <c r="E331" s="699"/>
      <c r="F331" s="699"/>
      <c r="G331" s="699"/>
      <c r="H331" s="699"/>
      <c r="I331" s="686"/>
    </row>
    <row r="332" spans="1:9" ht="18" customHeight="1" x14ac:dyDescent="0.25">
      <c r="A332" s="699"/>
      <c r="B332" s="699"/>
      <c r="C332" s="699"/>
      <c r="D332" s="699"/>
      <c r="E332" s="699"/>
      <c r="F332" s="699"/>
      <c r="G332" s="699"/>
      <c r="H332" s="699"/>
      <c r="I332" s="686"/>
    </row>
    <row r="333" spans="1:9" ht="18" customHeight="1" x14ac:dyDescent="0.25">
      <c r="A333" s="699"/>
      <c r="B333" s="699"/>
      <c r="C333" s="699"/>
      <c r="D333" s="699"/>
      <c r="E333" s="699"/>
      <c r="F333" s="699"/>
      <c r="G333" s="699"/>
      <c r="H333" s="699"/>
      <c r="I333" s="686"/>
    </row>
    <row r="334" spans="1:9" ht="18" customHeight="1" x14ac:dyDescent="0.25">
      <c r="A334" s="699"/>
      <c r="B334" s="699"/>
      <c r="C334" s="699"/>
      <c r="D334" s="699"/>
      <c r="E334" s="699"/>
      <c r="F334" s="699"/>
      <c r="G334" s="699"/>
      <c r="H334" s="699"/>
      <c r="I334" s="686"/>
    </row>
    <row r="335" spans="1:9" ht="18" customHeight="1" x14ac:dyDescent="0.25">
      <c r="A335" s="699"/>
      <c r="B335" s="699"/>
      <c r="C335" s="699"/>
      <c r="D335" s="699"/>
      <c r="E335" s="699"/>
      <c r="F335" s="699"/>
      <c r="G335" s="699"/>
      <c r="H335" s="699"/>
      <c r="I335" s="686"/>
    </row>
    <row r="336" spans="1:9" ht="18" customHeight="1" thickBot="1" x14ac:dyDescent="0.3">
      <c r="A336" s="1068" t="s">
        <v>118</v>
      </c>
      <c r="B336" s="536"/>
      <c r="C336" s="537"/>
      <c r="D336" s="524"/>
      <c r="E336" s="524"/>
      <c r="F336" s="524"/>
      <c r="G336" s="524"/>
      <c r="H336" s="524"/>
      <c r="I336" s="783"/>
    </row>
    <row r="337" spans="1:9" ht="18" customHeight="1" x14ac:dyDescent="0.25">
      <c r="A337" s="2169" t="s">
        <v>337</v>
      </c>
      <c r="B337" s="2170"/>
      <c r="C337" s="2173" t="s">
        <v>335</v>
      </c>
      <c r="D337" s="2173" t="s">
        <v>334</v>
      </c>
      <c r="E337" s="2173"/>
      <c r="F337" s="2175" t="s">
        <v>550</v>
      </c>
      <c r="G337" s="2176"/>
      <c r="H337" s="1202"/>
      <c r="I337" s="783"/>
    </row>
    <row r="338" spans="1:9" ht="18" customHeight="1" x14ac:dyDescent="0.25">
      <c r="A338" s="2171"/>
      <c r="B338" s="2172"/>
      <c r="C338" s="2174"/>
      <c r="D338" s="2174"/>
      <c r="E338" s="2174"/>
      <c r="F338" s="2177"/>
      <c r="G338" s="2178"/>
      <c r="H338" s="1202"/>
      <c r="I338" s="783"/>
    </row>
    <row r="339" spans="1:9" ht="18" customHeight="1" x14ac:dyDescent="0.25">
      <c r="A339" s="2179" t="s">
        <v>331</v>
      </c>
      <c r="B339" s="2180"/>
      <c r="C339" s="1199">
        <v>30000</v>
      </c>
      <c r="D339" s="2181">
        <v>30000</v>
      </c>
      <c r="E339" s="2181"/>
      <c r="F339" s="2182">
        <f>(C339+D339)/2</f>
        <v>30000</v>
      </c>
      <c r="G339" s="2183"/>
      <c r="H339" s="1202"/>
      <c r="I339" s="783"/>
    </row>
    <row r="340" spans="1:9" ht="18" customHeight="1" x14ac:dyDescent="0.25">
      <c r="A340" s="2179" t="s">
        <v>332</v>
      </c>
      <c r="B340" s="2180"/>
      <c r="C340" s="1199">
        <v>325500</v>
      </c>
      <c r="D340" s="2181">
        <v>325500</v>
      </c>
      <c r="E340" s="2181"/>
      <c r="F340" s="2182">
        <f t="shared" ref="F340:F341" si="0">(C340+D340)/2</f>
        <v>325500</v>
      </c>
      <c r="G340" s="2183"/>
      <c r="H340" s="1202"/>
      <c r="I340" s="783"/>
    </row>
    <row r="341" spans="1:9" ht="18" customHeight="1" thickBot="1" x14ac:dyDescent="0.3">
      <c r="A341" s="2186" t="s">
        <v>333</v>
      </c>
      <c r="B341" s="2187"/>
      <c r="C341" s="1200">
        <v>325500</v>
      </c>
      <c r="D341" s="2188">
        <v>325500</v>
      </c>
      <c r="E341" s="2188"/>
      <c r="F341" s="2189">
        <f t="shared" si="0"/>
        <v>325500</v>
      </c>
      <c r="G341" s="2190"/>
      <c r="H341" s="1202"/>
      <c r="I341" s="783"/>
    </row>
    <row r="342" spans="1:9" ht="18" customHeight="1" thickBot="1" x14ac:dyDescent="0.3">
      <c r="A342" s="1025"/>
      <c r="B342" s="1025"/>
      <c r="C342" s="1025"/>
      <c r="D342" s="1025"/>
      <c r="E342" s="1025"/>
      <c r="F342" s="1025"/>
      <c r="G342" s="1025"/>
      <c r="H342" s="1025"/>
      <c r="I342" s="783"/>
    </row>
    <row r="343" spans="1:9" ht="18" customHeight="1" x14ac:dyDescent="0.25">
      <c r="A343" s="1934" t="s">
        <v>337</v>
      </c>
      <c r="B343" s="1935"/>
      <c r="C343" s="2184" t="s">
        <v>550</v>
      </c>
      <c r="D343" s="1940" t="s">
        <v>751</v>
      </c>
      <c r="E343" s="1941"/>
      <c r="F343" s="1938" t="s">
        <v>201</v>
      </c>
      <c r="G343" s="1943" t="s">
        <v>752</v>
      </c>
      <c r="H343" s="1944"/>
      <c r="I343" s="783"/>
    </row>
    <row r="344" spans="1:9" ht="18" customHeight="1" x14ac:dyDescent="0.25">
      <c r="A344" s="1936"/>
      <c r="B344" s="1937"/>
      <c r="C344" s="2185"/>
      <c r="D344" s="1069" t="s">
        <v>21</v>
      </c>
      <c r="E344" s="1070" t="s">
        <v>200</v>
      </c>
      <c r="F344" s="1942"/>
      <c r="G344" s="1071" t="s">
        <v>200</v>
      </c>
      <c r="H344" s="1072" t="s">
        <v>120</v>
      </c>
      <c r="I344" s="783"/>
    </row>
    <row r="345" spans="1:9" ht="18" customHeight="1" x14ac:dyDescent="0.25">
      <c r="A345" s="1923" t="s">
        <v>331</v>
      </c>
      <c r="B345" s="1924"/>
      <c r="C345" s="1076">
        <f>F339</f>
        <v>30000</v>
      </c>
      <c r="D345" s="1074">
        <f>C345*10.85</f>
        <v>325500</v>
      </c>
      <c r="E345" s="1075">
        <v>0.8</v>
      </c>
      <c r="F345" s="1076">
        <f>D345*E345</f>
        <v>260400</v>
      </c>
      <c r="G345" s="1077">
        <v>0.93</v>
      </c>
      <c r="H345" s="1078">
        <f>IFERROR(F345/C34,0)</f>
        <v>124</v>
      </c>
      <c r="I345" s="783"/>
    </row>
    <row r="346" spans="1:9" ht="18" customHeight="1" x14ac:dyDescent="0.25">
      <c r="A346" s="1923" t="s">
        <v>332</v>
      </c>
      <c r="B346" s="1924"/>
      <c r="C346" s="1076">
        <f>F340</f>
        <v>325500</v>
      </c>
      <c r="D346" s="1074">
        <f>C346*1</f>
        <v>325500</v>
      </c>
      <c r="E346" s="1075">
        <v>0.8</v>
      </c>
      <c r="F346" s="1076">
        <f t="shared" ref="F346:F347" si="1">D346*E346</f>
        <v>260400</v>
      </c>
      <c r="G346" s="1079">
        <v>0.93</v>
      </c>
      <c r="H346" s="1078">
        <f>IFERROR(F346/C34,0)</f>
        <v>124</v>
      </c>
      <c r="I346" s="783"/>
    </row>
    <row r="347" spans="1:9" ht="18" customHeight="1" thickBot="1" x14ac:dyDescent="0.3">
      <c r="A347" s="1925" t="s">
        <v>333</v>
      </c>
      <c r="B347" s="1926"/>
      <c r="C347" s="1083">
        <f>F341</f>
        <v>325500</v>
      </c>
      <c r="D347" s="1081">
        <f>C347</f>
        <v>325500</v>
      </c>
      <c r="E347" s="1082">
        <v>0.8</v>
      </c>
      <c r="F347" s="1083">
        <f t="shared" si="1"/>
        <v>260400</v>
      </c>
      <c r="G347" s="1084">
        <v>0.93</v>
      </c>
      <c r="H347" s="1085">
        <f>IFERROR(F347/C34,0)</f>
        <v>124</v>
      </c>
      <c r="I347" s="783"/>
    </row>
    <row r="348" spans="1:9" ht="18" customHeight="1" thickBot="1" x14ac:dyDescent="0.3">
      <c r="A348" s="1025"/>
      <c r="B348" s="1025"/>
      <c r="C348" s="1025"/>
      <c r="D348" s="1025"/>
      <c r="E348" s="1025"/>
      <c r="F348" s="1025"/>
      <c r="G348" s="1025"/>
      <c r="H348" s="1025"/>
      <c r="I348" s="783"/>
    </row>
    <row r="349" spans="1:9" ht="18" customHeight="1" x14ac:dyDescent="0.25">
      <c r="A349" s="1927" t="s">
        <v>485</v>
      </c>
      <c r="B349" s="1928"/>
      <c r="C349" s="1931">
        <f>ROUNDUP(H345+H346+H347,0)</f>
        <v>372</v>
      </c>
      <c r="D349" s="1928"/>
      <c r="E349" s="1025"/>
      <c r="F349" s="1025"/>
      <c r="G349" s="1025"/>
      <c r="H349" s="1086"/>
      <c r="I349" s="783"/>
    </row>
    <row r="350" spans="1:9" ht="18" customHeight="1" thickBot="1" x14ac:dyDescent="0.3">
      <c r="A350" s="1929"/>
      <c r="B350" s="1930"/>
      <c r="C350" s="1929"/>
      <c r="D350" s="1930"/>
      <c r="E350" s="1025"/>
      <c r="F350" s="1025"/>
      <c r="G350" s="1025"/>
      <c r="H350" s="1087"/>
      <c r="I350" s="783"/>
    </row>
    <row r="351" spans="1:9" ht="18" customHeight="1" x14ac:dyDescent="0.25">
      <c r="H351" s="532"/>
      <c r="I351" s="783"/>
    </row>
    <row r="352" spans="1:9" ht="18" customHeight="1" x14ac:dyDescent="0.25">
      <c r="A352" s="1932" t="s">
        <v>62</v>
      </c>
      <c r="B352" s="1933"/>
      <c r="C352" s="1933"/>
      <c r="D352" s="1933"/>
      <c r="E352" s="1933"/>
      <c r="F352" s="1933"/>
      <c r="G352" s="1933"/>
      <c r="H352" s="1933"/>
      <c r="I352" s="783"/>
    </row>
    <row r="353" spans="1:9" ht="18" customHeight="1" x14ac:dyDescent="0.25">
      <c r="H353" s="532"/>
      <c r="I353" s="783"/>
    </row>
    <row r="354" spans="1:9" ht="18" customHeight="1" x14ac:dyDescent="0.25">
      <c r="H354" s="532"/>
      <c r="I354" s="783"/>
    </row>
    <row r="355" spans="1:9" ht="18" customHeight="1" x14ac:dyDescent="0.25">
      <c r="A355" s="783"/>
      <c r="B355" s="783"/>
      <c r="C355" s="783"/>
      <c r="D355" s="783"/>
      <c r="E355" s="783"/>
      <c r="F355" s="783"/>
      <c r="G355" s="783"/>
      <c r="H355" s="783"/>
      <c r="I355" s="783"/>
    </row>
    <row r="356" spans="1:9" ht="18" customHeight="1" x14ac:dyDescent="0.25">
      <c r="A356" s="783"/>
      <c r="B356" s="783"/>
      <c r="C356" s="783"/>
      <c r="D356" s="783"/>
      <c r="E356" s="783"/>
      <c r="F356" s="783"/>
      <c r="G356" s="783"/>
      <c r="H356" s="783"/>
      <c r="I356" s="783"/>
    </row>
    <row r="357" spans="1:9" ht="18" customHeight="1" x14ac:dyDescent="0.25">
      <c r="A357" s="1946" t="s">
        <v>44</v>
      </c>
      <c r="B357" s="1947"/>
      <c r="C357" s="1950">
        <v>0</v>
      </c>
      <c r="D357" s="1951"/>
      <c r="E357" s="532"/>
      <c r="F357" s="1954" t="s">
        <v>474</v>
      </c>
      <c r="G357" s="1955"/>
      <c r="H357" s="783"/>
      <c r="I357" s="783"/>
    </row>
    <row r="358" spans="1:9" ht="18" customHeight="1" x14ac:dyDescent="0.25">
      <c r="A358" s="1948"/>
      <c r="B358" s="1949"/>
      <c r="C358" s="1952"/>
      <c r="D358" s="1953"/>
      <c r="E358" s="532"/>
      <c r="F358" s="1956" t="s">
        <v>373</v>
      </c>
      <c r="G358" s="1957"/>
      <c r="H358" s="783"/>
      <c r="I358" s="783"/>
    </row>
    <row r="359" spans="1:9" ht="18" customHeight="1" x14ac:dyDescent="0.25">
      <c r="A359" s="532"/>
      <c r="B359" s="532"/>
      <c r="C359" s="532"/>
      <c r="D359" s="532"/>
      <c r="E359" s="532"/>
      <c r="F359" s="1958">
        <f>C48</f>
        <v>150</v>
      </c>
      <c r="G359" s="1959"/>
      <c r="H359" s="1096"/>
      <c r="I359" s="1096"/>
    </row>
    <row r="360" spans="1:9" ht="18" customHeight="1" x14ac:dyDescent="0.25">
      <c r="A360" s="1962" t="s">
        <v>45</v>
      </c>
      <c r="B360" s="1963"/>
      <c r="C360" s="1950">
        <v>0</v>
      </c>
      <c r="D360" s="1951"/>
      <c r="E360" s="532"/>
      <c r="F360" s="1958"/>
      <c r="G360" s="1959"/>
      <c r="H360" s="1096"/>
      <c r="I360" s="1096"/>
    </row>
    <row r="361" spans="1:9" ht="18" customHeight="1" x14ac:dyDescent="0.25">
      <c r="A361" s="1964" t="s">
        <v>46</v>
      </c>
      <c r="B361" s="1965"/>
      <c r="C361" s="1952"/>
      <c r="D361" s="1953"/>
      <c r="E361" s="532"/>
      <c r="F361" s="1960"/>
      <c r="G361" s="1961"/>
      <c r="H361" s="1096"/>
      <c r="I361" s="1096"/>
    </row>
  </sheetData>
  <sheetProtection password="F0D8" sheet="1" objects="1" scenarios="1"/>
  <mergeCells count="393">
    <mergeCell ref="F359:G361"/>
    <mergeCell ref="A360:B360"/>
    <mergeCell ref="C360:D361"/>
    <mergeCell ref="A361:B361"/>
    <mergeCell ref="A346:B346"/>
    <mergeCell ref="A347:B347"/>
    <mergeCell ref="A349:B350"/>
    <mergeCell ref="C349:D350"/>
    <mergeCell ref="A352:H352"/>
    <mergeCell ref="A357:B358"/>
    <mergeCell ref="C357:D358"/>
    <mergeCell ref="F357:G357"/>
    <mergeCell ref="F358:G358"/>
    <mergeCell ref="A343:B344"/>
    <mergeCell ref="C343:C344"/>
    <mergeCell ref="D343:E343"/>
    <mergeCell ref="F343:F344"/>
    <mergeCell ref="G343:H343"/>
    <mergeCell ref="A345:B345"/>
    <mergeCell ref="A340:B340"/>
    <mergeCell ref="D340:E340"/>
    <mergeCell ref="F340:G340"/>
    <mergeCell ref="A341:B341"/>
    <mergeCell ref="D341:E341"/>
    <mergeCell ref="F341:G341"/>
    <mergeCell ref="A329:H329"/>
    <mergeCell ref="A337:B338"/>
    <mergeCell ref="C337:C338"/>
    <mergeCell ref="D337:E338"/>
    <mergeCell ref="F337:G338"/>
    <mergeCell ref="A339:B339"/>
    <mergeCell ref="D339:E339"/>
    <mergeCell ref="F339:G339"/>
    <mergeCell ref="C326:H326"/>
    <mergeCell ref="A327:B327"/>
    <mergeCell ref="C327:D328"/>
    <mergeCell ref="E327:F328"/>
    <mergeCell ref="G327:H328"/>
    <mergeCell ref="A328:B328"/>
    <mergeCell ref="C322:H322"/>
    <mergeCell ref="A323:B323"/>
    <mergeCell ref="C323:D323"/>
    <mergeCell ref="A324:B324"/>
    <mergeCell ref="C324:D324"/>
    <mergeCell ref="A325:B325"/>
    <mergeCell ref="C325:D325"/>
    <mergeCell ref="F325:G325"/>
    <mergeCell ref="C319:D319"/>
    <mergeCell ref="F319:G319"/>
    <mergeCell ref="C320:D320"/>
    <mergeCell ref="F320:G320"/>
    <mergeCell ref="A321:B321"/>
    <mergeCell ref="C321:D321"/>
    <mergeCell ref="F321:G321"/>
    <mergeCell ref="A317:B317"/>
    <mergeCell ref="C317:D317"/>
    <mergeCell ref="F317:G317"/>
    <mergeCell ref="A318:B318"/>
    <mergeCell ref="C318:D318"/>
    <mergeCell ref="F318:G318"/>
    <mergeCell ref="C314:H314"/>
    <mergeCell ref="C315:D315"/>
    <mergeCell ref="F315:G315"/>
    <mergeCell ref="A316:B316"/>
    <mergeCell ref="C316:D316"/>
    <mergeCell ref="F316:G316"/>
    <mergeCell ref="A310:B310"/>
    <mergeCell ref="C312:D312"/>
    <mergeCell ref="F312:G312"/>
    <mergeCell ref="A313:B313"/>
    <mergeCell ref="C313:D313"/>
    <mergeCell ref="F313:G313"/>
    <mergeCell ref="C307:D307"/>
    <mergeCell ref="F307:G307"/>
    <mergeCell ref="A308:B308"/>
    <mergeCell ref="C308:D308"/>
    <mergeCell ref="F308:G308"/>
    <mergeCell ref="A309:B309"/>
    <mergeCell ref="C309:D309"/>
    <mergeCell ref="F309:G309"/>
    <mergeCell ref="A285:C285"/>
    <mergeCell ref="E285:G285"/>
    <mergeCell ref="A286:C286"/>
    <mergeCell ref="E286:G286"/>
    <mergeCell ref="A287:H287"/>
    <mergeCell ref="A306:H306"/>
    <mergeCell ref="A282:C282"/>
    <mergeCell ref="E282:G282"/>
    <mergeCell ref="A283:C283"/>
    <mergeCell ref="E283:G283"/>
    <mergeCell ref="A284:C284"/>
    <mergeCell ref="E284:G284"/>
    <mergeCell ref="A279:C279"/>
    <mergeCell ref="E279:G279"/>
    <mergeCell ref="A280:C280"/>
    <mergeCell ref="E280:G280"/>
    <mergeCell ref="A281:C281"/>
    <mergeCell ref="E281:G281"/>
    <mergeCell ref="A265:C265"/>
    <mergeCell ref="A276:H276"/>
    <mergeCell ref="A277:C277"/>
    <mergeCell ref="E277:G277"/>
    <mergeCell ref="A278:C278"/>
    <mergeCell ref="E278:G278"/>
    <mergeCell ref="A259:C259"/>
    <mergeCell ref="A260:C260"/>
    <mergeCell ref="A261:C261"/>
    <mergeCell ref="A262:C262"/>
    <mergeCell ref="A263:C263"/>
    <mergeCell ref="A264:C264"/>
    <mergeCell ref="A253:C253"/>
    <mergeCell ref="A254:C254"/>
    <mergeCell ref="A255:C255"/>
    <mergeCell ref="A256:C256"/>
    <mergeCell ref="A257:C257"/>
    <mergeCell ref="A258:C258"/>
    <mergeCell ref="A247:C247"/>
    <mergeCell ref="A248:C248"/>
    <mergeCell ref="A249:C249"/>
    <mergeCell ref="A250:C250"/>
    <mergeCell ref="A251:C251"/>
    <mergeCell ref="A252:C252"/>
    <mergeCell ref="A236:C236"/>
    <mergeCell ref="A237:C237"/>
    <mergeCell ref="A238:C238"/>
    <mergeCell ref="A239:C239"/>
    <mergeCell ref="A246:C246"/>
    <mergeCell ref="E246:H246"/>
    <mergeCell ref="E230:H230"/>
    <mergeCell ref="A231:C231"/>
    <mergeCell ref="A232:C232"/>
    <mergeCell ref="A233:C233"/>
    <mergeCell ref="A234:C234"/>
    <mergeCell ref="A235:C235"/>
    <mergeCell ref="A224:C224"/>
    <mergeCell ref="A225:C225"/>
    <mergeCell ref="A226:C226"/>
    <mergeCell ref="A227:C227"/>
    <mergeCell ref="A228:D228"/>
    <mergeCell ref="A230:C230"/>
    <mergeCell ref="A218:C218"/>
    <mergeCell ref="A219:C219"/>
    <mergeCell ref="A220:C220"/>
    <mergeCell ref="A221:C221"/>
    <mergeCell ref="A222:C222"/>
    <mergeCell ref="A223:C223"/>
    <mergeCell ref="A192:B192"/>
    <mergeCell ref="C192:D192"/>
    <mergeCell ref="E192:F192"/>
    <mergeCell ref="G192:H192"/>
    <mergeCell ref="A193:H193"/>
    <mergeCell ref="A216:D216"/>
    <mergeCell ref="E216:H217"/>
    <mergeCell ref="A217:C217"/>
    <mergeCell ref="A190:B190"/>
    <mergeCell ref="C190:D190"/>
    <mergeCell ref="E190:F190"/>
    <mergeCell ref="G190:H190"/>
    <mergeCell ref="A191:B191"/>
    <mergeCell ref="C191:D191"/>
    <mergeCell ref="E191:F191"/>
    <mergeCell ref="G191:H191"/>
    <mergeCell ref="A188:B188"/>
    <mergeCell ref="C188:D188"/>
    <mergeCell ref="E188:F188"/>
    <mergeCell ref="G188:H188"/>
    <mergeCell ref="A189:B189"/>
    <mergeCell ref="C189:D189"/>
    <mergeCell ref="E189:F189"/>
    <mergeCell ref="G189:H189"/>
    <mergeCell ref="A186:D186"/>
    <mergeCell ref="E186:H186"/>
    <mergeCell ref="A187:B187"/>
    <mergeCell ref="C187:D187"/>
    <mergeCell ref="E187:F187"/>
    <mergeCell ref="G187:H187"/>
    <mergeCell ref="A167:B167"/>
    <mergeCell ref="A168:B168"/>
    <mergeCell ref="A169:B169"/>
    <mergeCell ref="A170:B170"/>
    <mergeCell ref="A171:B171"/>
    <mergeCell ref="A172:B172"/>
    <mergeCell ref="A161:B161"/>
    <mergeCell ref="A162:B162"/>
    <mergeCell ref="A163:B163"/>
    <mergeCell ref="A164:B164"/>
    <mergeCell ref="A165:B165"/>
    <mergeCell ref="A166:B166"/>
    <mergeCell ref="A156:B158"/>
    <mergeCell ref="C156:C157"/>
    <mergeCell ref="D156:D157"/>
    <mergeCell ref="F156:F157"/>
    <mergeCell ref="A159:B159"/>
    <mergeCell ref="A160:B160"/>
    <mergeCell ref="A126:B126"/>
    <mergeCell ref="C126:D127"/>
    <mergeCell ref="F126:G126"/>
    <mergeCell ref="H126:I127"/>
    <mergeCell ref="A127:B127"/>
    <mergeCell ref="F127:G127"/>
    <mergeCell ref="A124:B124"/>
    <mergeCell ref="C124:D125"/>
    <mergeCell ref="F124:G124"/>
    <mergeCell ref="H124:I125"/>
    <mergeCell ref="A125:B125"/>
    <mergeCell ref="F125:G125"/>
    <mergeCell ref="A122:B122"/>
    <mergeCell ref="C122:D123"/>
    <mergeCell ref="F122:G122"/>
    <mergeCell ref="H122:I123"/>
    <mergeCell ref="A123:B123"/>
    <mergeCell ref="F123:G123"/>
    <mergeCell ref="F114:G114"/>
    <mergeCell ref="H114:I115"/>
    <mergeCell ref="A115:B115"/>
    <mergeCell ref="C115:D116"/>
    <mergeCell ref="F115:G115"/>
    <mergeCell ref="A116:B116"/>
    <mergeCell ref="F116:G116"/>
    <mergeCell ref="H116:I117"/>
    <mergeCell ref="A117:B117"/>
    <mergeCell ref="F117:G117"/>
    <mergeCell ref="F110:G110"/>
    <mergeCell ref="H110:I111"/>
    <mergeCell ref="F111:G111"/>
    <mergeCell ref="A112:B112"/>
    <mergeCell ref="C112:D113"/>
    <mergeCell ref="F112:G112"/>
    <mergeCell ref="H112:I113"/>
    <mergeCell ref="A113:B113"/>
    <mergeCell ref="F113:G113"/>
    <mergeCell ref="F105:G105"/>
    <mergeCell ref="H105:I106"/>
    <mergeCell ref="A106:B106"/>
    <mergeCell ref="C106:D107"/>
    <mergeCell ref="F106:G106"/>
    <mergeCell ref="A107:B107"/>
    <mergeCell ref="F107:G107"/>
    <mergeCell ref="H107:I108"/>
    <mergeCell ref="F108:G108"/>
    <mergeCell ref="F101:G101"/>
    <mergeCell ref="H101:I102"/>
    <mergeCell ref="F102:G102"/>
    <mergeCell ref="A103:B103"/>
    <mergeCell ref="C103:D104"/>
    <mergeCell ref="F103:G103"/>
    <mergeCell ref="H103:I104"/>
    <mergeCell ref="A104:B104"/>
    <mergeCell ref="F104:G104"/>
    <mergeCell ref="F96:G96"/>
    <mergeCell ref="H96:I97"/>
    <mergeCell ref="A97:B97"/>
    <mergeCell ref="C97:D98"/>
    <mergeCell ref="F97:G97"/>
    <mergeCell ref="A98:B98"/>
    <mergeCell ref="F98:G98"/>
    <mergeCell ref="H98:I99"/>
    <mergeCell ref="F99:G99"/>
    <mergeCell ref="A94:B94"/>
    <mergeCell ref="C94:D95"/>
    <mergeCell ref="F94:G94"/>
    <mergeCell ref="H94:I95"/>
    <mergeCell ref="A95:B95"/>
    <mergeCell ref="F95:G95"/>
    <mergeCell ref="E83:H84"/>
    <mergeCell ref="A85:B86"/>
    <mergeCell ref="C85:D86"/>
    <mergeCell ref="A87:H87"/>
    <mergeCell ref="A91:D91"/>
    <mergeCell ref="F92:G92"/>
    <mergeCell ref="H92:I93"/>
    <mergeCell ref="F93:G93"/>
    <mergeCell ref="A77:B78"/>
    <mergeCell ref="C77:D78"/>
    <mergeCell ref="A80:D80"/>
    <mergeCell ref="A81:B82"/>
    <mergeCell ref="C81:D82"/>
    <mergeCell ref="A83:B84"/>
    <mergeCell ref="C83:D84"/>
    <mergeCell ref="C70:D70"/>
    <mergeCell ref="A71:B71"/>
    <mergeCell ref="C71:D72"/>
    <mergeCell ref="A72:B72"/>
    <mergeCell ref="A74:B74"/>
    <mergeCell ref="C74:D75"/>
    <mergeCell ref="A75:B75"/>
    <mergeCell ref="A66:B66"/>
    <mergeCell ref="C66:D67"/>
    <mergeCell ref="F66:G66"/>
    <mergeCell ref="H66:I66"/>
    <mergeCell ref="A67:B67"/>
    <mergeCell ref="A68:B68"/>
    <mergeCell ref="C68:D69"/>
    <mergeCell ref="A69:B69"/>
    <mergeCell ref="A64:B64"/>
    <mergeCell ref="C64:D65"/>
    <mergeCell ref="F64:G64"/>
    <mergeCell ref="H64:I64"/>
    <mergeCell ref="A65:B65"/>
    <mergeCell ref="F65:G65"/>
    <mergeCell ref="H65:I65"/>
    <mergeCell ref="F51:F52"/>
    <mergeCell ref="G51:H52"/>
    <mergeCell ref="I51:I52"/>
    <mergeCell ref="A61:D61"/>
    <mergeCell ref="A62:B62"/>
    <mergeCell ref="C62:D63"/>
    <mergeCell ref="A63:B63"/>
    <mergeCell ref="A48:B48"/>
    <mergeCell ref="C48:D49"/>
    <mergeCell ref="A49:B49"/>
    <mergeCell ref="A51:B52"/>
    <mergeCell ref="C51:C52"/>
    <mergeCell ref="D51:E52"/>
    <mergeCell ref="A42:B43"/>
    <mergeCell ref="C42:D43"/>
    <mergeCell ref="H42:I43"/>
    <mergeCell ref="A45:B46"/>
    <mergeCell ref="C45:D46"/>
    <mergeCell ref="H45:I46"/>
    <mergeCell ref="A37:B37"/>
    <mergeCell ref="C37:D37"/>
    <mergeCell ref="A39:D39"/>
    <mergeCell ref="A40:B40"/>
    <mergeCell ref="C40:D40"/>
    <mergeCell ref="A41:B41"/>
    <mergeCell ref="C41:D41"/>
    <mergeCell ref="A34:B34"/>
    <mergeCell ref="C34:D34"/>
    <mergeCell ref="A35:B35"/>
    <mergeCell ref="C35:D35"/>
    <mergeCell ref="E35:G35"/>
    <mergeCell ref="A36:B36"/>
    <mergeCell ref="C36:D36"/>
    <mergeCell ref="E36:G36"/>
    <mergeCell ref="K29:L29"/>
    <mergeCell ref="M29:N29"/>
    <mergeCell ref="K30:L30"/>
    <mergeCell ref="M30:N30"/>
    <mergeCell ref="A31:D31"/>
    <mergeCell ref="A32:B33"/>
    <mergeCell ref="C32:D33"/>
    <mergeCell ref="E32:G32"/>
    <mergeCell ref="E33:G33"/>
    <mergeCell ref="K26:L26"/>
    <mergeCell ref="M26:N26"/>
    <mergeCell ref="K27:L27"/>
    <mergeCell ref="M27:N27"/>
    <mergeCell ref="K28:L28"/>
    <mergeCell ref="M28:N28"/>
    <mergeCell ref="K23:L23"/>
    <mergeCell ref="M23:N23"/>
    <mergeCell ref="O23:Q23"/>
    <mergeCell ref="K24:L24"/>
    <mergeCell ref="M24:N24"/>
    <mergeCell ref="O24:Q24"/>
    <mergeCell ref="K19:L19"/>
    <mergeCell ref="K21:L21"/>
    <mergeCell ref="M21:N21"/>
    <mergeCell ref="O21:Q21"/>
    <mergeCell ref="K22:L22"/>
    <mergeCell ref="M22:N22"/>
    <mergeCell ref="O22:Q22"/>
    <mergeCell ref="K13:L13"/>
    <mergeCell ref="K15:L15"/>
    <mergeCell ref="K16:L16"/>
    <mergeCell ref="K18:L18"/>
    <mergeCell ref="B9:C9"/>
    <mergeCell ref="F9:G9"/>
    <mergeCell ref="H9:I9"/>
    <mergeCell ref="B10:C10"/>
    <mergeCell ref="D10:I10"/>
    <mergeCell ref="D11:I11"/>
    <mergeCell ref="B8:C8"/>
    <mergeCell ref="D8:E8"/>
    <mergeCell ref="F8:G8"/>
    <mergeCell ref="H8:I8"/>
    <mergeCell ref="A1:C1"/>
    <mergeCell ref="B2:C3"/>
    <mergeCell ref="D2:I3"/>
    <mergeCell ref="K11:L11"/>
    <mergeCell ref="K12:L12"/>
    <mergeCell ref="K3:K4"/>
    <mergeCell ref="N3:N4"/>
    <mergeCell ref="B4:C5"/>
    <mergeCell ref="D4:D5"/>
    <mergeCell ref="E4:F5"/>
    <mergeCell ref="G4:G5"/>
    <mergeCell ref="H4:I5"/>
    <mergeCell ref="B6:C7"/>
    <mergeCell ref="D6:F7"/>
    <mergeCell ref="G6:G7"/>
    <mergeCell ref="H6:I7"/>
  </mergeCells>
  <pageMargins left="0.41" right="0.19685039370078741" top="0.49" bottom="0.43307086614173229" header="0.31496062992125984" footer="0.31496062992125984"/>
  <pageSetup paperSize="9" orientation="landscape"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R362"/>
  <sheetViews>
    <sheetView showGridLines="0" zoomScale="60" zoomScaleNormal="60" zoomScalePageLayoutView="60" workbookViewId="0">
      <selection activeCell="M336" sqref="M336"/>
    </sheetView>
  </sheetViews>
  <sheetFormatPr defaultRowHeight="15" x14ac:dyDescent="0.25"/>
  <cols>
    <col min="1" max="1" width="16.7109375" style="635" customWidth="1"/>
    <col min="2" max="3" width="18.7109375" style="635" customWidth="1"/>
    <col min="4" max="5" width="13.7109375" style="635" customWidth="1"/>
    <col min="6" max="6" width="15.7109375" style="635" customWidth="1"/>
    <col min="7" max="8" width="13.7109375" style="635" customWidth="1"/>
    <col min="9" max="9" width="12.7109375" style="635" customWidth="1"/>
    <col min="10" max="10" width="14.7109375" style="635" customWidth="1"/>
    <col min="11" max="17" width="16.7109375" style="635" customWidth="1"/>
    <col min="18" max="19" width="14.7109375" style="635" customWidth="1"/>
    <col min="20" max="16384" width="9.140625" style="635"/>
  </cols>
  <sheetData>
    <row r="1" spans="1:18" ht="18" customHeight="1" thickBot="1" x14ac:dyDescent="0.3">
      <c r="A1" s="2001" t="s">
        <v>444</v>
      </c>
      <c r="B1" s="2001"/>
      <c r="C1" s="2001"/>
      <c r="D1" s="633"/>
      <c r="E1" s="633"/>
      <c r="F1" s="634"/>
      <c r="G1" s="634"/>
      <c r="H1" s="634"/>
      <c r="I1" s="634"/>
    </row>
    <row r="2" spans="1:18" ht="18" customHeight="1" x14ac:dyDescent="0.25">
      <c r="B2" s="2002" t="s">
        <v>0</v>
      </c>
      <c r="C2" s="2003"/>
      <c r="D2" s="2191"/>
      <c r="E2" s="2192"/>
      <c r="F2" s="2192"/>
      <c r="G2" s="2195" t="s">
        <v>335</v>
      </c>
      <c r="H2" s="2197">
        <v>30000</v>
      </c>
      <c r="I2" s="2198"/>
      <c r="K2" s="1020" t="s">
        <v>199</v>
      </c>
      <c r="L2" s="1021" t="s">
        <v>119</v>
      </c>
      <c r="M2" s="1022" t="s">
        <v>21</v>
      </c>
      <c r="N2" s="1023" t="s">
        <v>200</v>
      </c>
      <c r="O2" s="1024" t="s">
        <v>201</v>
      </c>
      <c r="P2" s="1089"/>
      <c r="Q2" s="1026"/>
      <c r="R2" s="636"/>
    </row>
    <row r="3" spans="1:18" ht="18" customHeight="1" x14ac:dyDescent="0.25">
      <c r="B3" s="2004"/>
      <c r="C3" s="2005"/>
      <c r="D3" s="2193"/>
      <c r="E3" s="2194"/>
      <c r="F3" s="2194"/>
      <c r="G3" s="2196"/>
      <c r="H3" s="1974"/>
      <c r="I3" s="1979"/>
      <c r="K3" s="1555" t="s">
        <v>110</v>
      </c>
      <c r="L3" s="1027">
        <v>0</v>
      </c>
      <c r="M3" s="1028">
        <f>L3*10.85</f>
        <v>0</v>
      </c>
      <c r="N3" s="1502">
        <v>0</v>
      </c>
      <c r="O3" s="1029">
        <f>M3*N3</f>
        <v>0</v>
      </c>
      <c r="P3" s="1089"/>
      <c r="Q3" s="1030"/>
      <c r="R3" s="636"/>
    </row>
    <row r="4" spans="1:18" ht="18" customHeight="1" x14ac:dyDescent="0.25">
      <c r="B4" s="1980" t="s">
        <v>754</v>
      </c>
      <c r="C4" s="1981"/>
      <c r="D4" s="1984">
        <v>0.8</v>
      </c>
      <c r="E4" s="1985"/>
      <c r="F4" s="1986"/>
      <c r="G4" s="2196" t="s">
        <v>334</v>
      </c>
      <c r="H4" s="1972">
        <v>30000</v>
      </c>
      <c r="I4" s="1978"/>
      <c r="K4" s="1556"/>
      <c r="L4" s="1031">
        <f>M4/10.85</f>
        <v>0</v>
      </c>
      <c r="M4" s="1032">
        <v>0</v>
      </c>
      <c r="N4" s="1503"/>
      <c r="O4" s="1033">
        <f>M4*N3</f>
        <v>0</v>
      </c>
      <c r="P4" s="1030"/>
      <c r="Q4" s="1030"/>
      <c r="R4" s="636"/>
    </row>
    <row r="5" spans="1:18" ht="18" customHeight="1" x14ac:dyDescent="0.25">
      <c r="B5" s="1982"/>
      <c r="C5" s="1983"/>
      <c r="D5" s="1987"/>
      <c r="E5" s="1988"/>
      <c r="F5" s="1989"/>
      <c r="G5" s="2196"/>
      <c r="H5" s="1974"/>
      <c r="I5" s="1979"/>
      <c r="K5" s="1090"/>
      <c r="L5" s="1090"/>
      <c r="M5" s="1090"/>
      <c r="N5" s="1090"/>
      <c r="O5" s="1090"/>
      <c r="P5" s="1090"/>
      <c r="Q5" s="1090"/>
    </row>
    <row r="6" spans="1:18" ht="18" customHeight="1" x14ac:dyDescent="0.25">
      <c r="B6" s="2199" t="s">
        <v>483</v>
      </c>
      <c r="C6" s="1999"/>
      <c r="D6" s="2200">
        <f>SUM(H6*10.85+H4*10.85)/2</f>
        <v>325500</v>
      </c>
      <c r="E6" s="2201"/>
      <c r="F6" s="2202"/>
      <c r="G6" s="2203" t="s">
        <v>336</v>
      </c>
      <c r="H6" s="1972">
        <v>30000</v>
      </c>
      <c r="I6" s="1978"/>
      <c r="K6" s="1035" t="s">
        <v>541</v>
      </c>
      <c r="L6" s="1036">
        <v>0</v>
      </c>
      <c r="M6" s="1037"/>
      <c r="N6" s="1035" t="s">
        <v>544</v>
      </c>
      <c r="O6" s="1038">
        <v>0</v>
      </c>
      <c r="P6" s="1039"/>
      <c r="Q6" s="1040"/>
      <c r="R6" s="237"/>
    </row>
    <row r="7" spans="1:18" ht="18" customHeight="1" x14ac:dyDescent="0.25">
      <c r="B7" s="2204" t="s">
        <v>22</v>
      </c>
      <c r="C7" s="2013"/>
      <c r="D7" s="2212">
        <f>D6*D4</f>
        <v>260400</v>
      </c>
      <c r="E7" s="2213"/>
      <c r="F7" s="2214"/>
      <c r="G7" s="2203"/>
      <c r="H7" s="1974"/>
      <c r="I7" s="1979"/>
      <c r="K7" s="1140" t="s">
        <v>542</v>
      </c>
      <c r="L7" s="1091">
        <v>0</v>
      </c>
      <c r="M7" s="1042"/>
      <c r="N7" s="1140" t="s">
        <v>545</v>
      </c>
      <c r="O7" s="1043">
        <v>0</v>
      </c>
      <c r="P7" s="1039"/>
      <c r="Q7" s="1040"/>
      <c r="R7" s="238"/>
    </row>
    <row r="8" spans="1:18" ht="18" customHeight="1" x14ac:dyDescent="0.25">
      <c r="B8" s="1994" t="s">
        <v>2</v>
      </c>
      <c r="C8" s="1995"/>
      <c r="D8" s="2215"/>
      <c r="E8" s="2215"/>
      <c r="F8" s="2215"/>
      <c r="G8" s="1990" t="s">
        <v>550</v>
      </c>
      <c r="H8" s="1903">
        <f>SUM(H2+H4+H6)/3</f>
        <v>30000</v>
      </c>
      <c r="I8" s="1991"/>
      <c r="K8" s="1044" t="s">
        <v>543</v>
      </c>
      <c r="L8" s="1045">
        <f>L6*L7</f>
        <v>0</v>
      </c>
      <c r="M8" s="1046"/>
      <c r="N8" s="1044" t="s">
        <v>546</v>
      </c>
      <c r="O8" s="1092">
        <f>IFERROR(O6/O7,0)</f>
        <v>0</v>
      </c>
      <c r="P8" s="1039"/>
      <c r="Q8" s="1039"/>
      <c r="R8" s="238"/>
    </row>
    <row r="9" spans="1:18" ht="18" customHeight="1" x14ac:dyDescent="0.25">
      <c r="B9" s="1994" t="s">
        <v>3</v>
      </c>
      <c r="C9" s="1995"/>
      <c r="D9" s="2216"/>
      <c r="E9" s="2217"/>
      <c r="F9" s="2218"/>
      <c r="G9" s="1990"/>
      <c r="H9" s="1992"/>
      <c r="I9" s="1993"/>
      <c r="K9" s="1048" t="s">
        <v>383</v>
      </c>
      <c r="L9" s="1049">
        <f>L6*10.85</f>
        <v>0</v>
      </c>
      <c r="M9" s="1050"/>
      <c r="N9" s="1048" t="s">
        <v>383</v>
      </c>
      <c r="O9" s="1049">
        <f>O7*10.85</f>
        <v>0</v>
      </c>
      <c r="P9" s="1039"/>
    </row>
    <row r="10" spans="1:18" ht="18" customHeight="1" x14ac:dyDescent="0.25">
      <c r="B10" s="1966" t="s">
        <v>4</v>
      </c>
      <c r="C10" s="2205"/>
      <c r="D10" s="2208"/>
      <c r="E10" s="2208"/>
      <c r="F10" s="2208"/>
      <c r="G10" s="2208"/>
      <c r="H10" s="2208"/>
      <c r="I10" s="2209"/>
      <c r="K10" s="1040"/>
      <c r="L10" s="1051"/>
      <c r="M10" s="1040"/>
      <c r="N10" s="1040"/>
      <c r="O10" s="1040"/>
      <c r="P10" s="1039"/>
    </row>
    <row r="11" spans="1:18" ht="18" customHeight="1" thickBot="1" x14ac:dyDescent="0.3">
      <c r="A11" s="637"/>
      <c r="B11" s="2206"/>
      <c r="C11" s="2207"/>
      <c r="D11" s="2210"/>
      <c r="E11" s="2210"/>
      <c r="F11" s="2210"/>
      <c r="G11" s="2210"/>
      <c r="H11" s="2210"/>
      <c r="I11" s="2211"/>
      <c r="K11" s="1565" t="s">
        <v>547</v>
      </c>
      <c r="L11" s="1566"/>
      <c r="M11" s="1052">
        <v>0</v>
      </c>
      <c r="N11" s="1090"/>
      <c r="O11" s="1053"/>
      <c r="P11" s="1039"/>
      <c r="Q11" s="1090"/>
    </row>
    <row r="12" spans="1:18" ht="18" customHeight="1" x14ac:dyDescent="0.25">
      <c r="A12" s="638"/>
      <c r="K12" s="1567" t="s">
        <v>450</v>
      </c>
      <c r="L12" s="1568"/>
      <c r="M12" s="1036">
        <v>0</v>
      </c>
      <c r="N12" s="1090"/>
      <c r="O12" s="1037"/>
      <c r="P12" s="1039"/>
      <c r="Q12" s="1090"/>
    </row>
    <row r="13" spans="1:18" ht="18" customHeight="1" x14ac:dyDescent="0.25">
      <c r="A13" s="638"/>
      <c r="B13" s="638"/>
      <c r="C13" s="637"/>
      <c r="D13" s="639"/>
      <c r="E13" s="639"/>
      <c r="F13" s="639"/>
      <c r="G13" s="639"/>
      <c r="H13" s="639"/>
      <c r="I13" s="639"/>
      <c r="K13" s="1569" t="s">
        <v>548</v>
      </c>
      <c r="L13" s="1570"/>
      <c r="M13" s="1093">
        <f>IFERROR(M11/M12,0)</f>
        <v>0</v>
      </c>
      <c r="N13" s="1090"/>
      <c r="O13" s="1090"/>
      <c r="P13" s="1090"/>
      <c r="Q13" s="1090"/>
    </row>
    <row r="14" spans="1:18" ht="18" customHeight="1" x14ac:dyDescent="0.25">
      <c r="A14" s="637"/>
      <c r="B14" s="637"/>
      <c r="C14" s="637"/>
      <c r="D14" s="637"/>
      <c r="E14" s="637"/>
      <c r="F14" s="637"/>
      <c r="G14" s="637"/>
      <c r="H14" s="637"/>
      <c r="I14" s="637"/>
      <c r="K14" s="1039"/>
      <c r="L14" s="1039"/>
      <c r="M14" s="1055"/>
      <c r="N14" s="1056"/>
      <c r="O14" s="1090"/>
      <c r="P14" s="1090"/>
      <c r="Q14" s="1090"/>
    </row>
    <row r="15" spans="1:18" ht="18" customHeight="1" x14ac:dyDescent="0.25">
      <c r="A15" s="637"/>
      <c r="B15" s="637"/>
      <c r="C15" s="637"/>
      <c r="D15" s="637"/>
      <c r="E15" s="637"/>
      <c r="F15" s="637"/>
      <c r="G15" s="637"/>
      <c r="H15" s="637"/>
      <c r="I15" s="637"/>
      <c r="K15" s="1551" t="s">
        <v>549</v>
      </c>
      <c r="L15" s="1552"/>
      <c r="M15" s="1057">
        <v>0</v>
      </c>
      <c r="N15" s="1058"/>
      <c r="O15" s="1058"/>
      <c r="P15" s="1090"/>
      <c r="Q15" s="1039"/>
    </row>
    <row r="16" spans="1:18" ht="18" customHeight="1" x14ac:dyDescent="0.25">
      <c r="A16" s="637"/>
      <c r="B16" s="637"/>
      <c r="C16" s="637"/>
      <c r="D16" s="637"/>
      <c r="E16" s="637"/>
      <c r="F16" s="637"/>
      <c r="G16" s="637"/>
      <c r="H16" s="637"/>
      <c r="I16" s="637"/>
      <c r="K16" s="1553" t="s">
        <v>25</v>
      </c>
      <c r="L16" s="1554"/>
      <c r="M16" s="1059">
        <f>M15*10.85</f>
        <v>0</v>
      </c>
      <c r="N16" s="1060"/>
      <c r="O16" s="1060"/>
      <c r="P16" s="1090"/>
      <c r="Q16" s="1039"/>
    </row>
    <row r="17" spans="1:18" ht="18" customHeight="1" x14ac:dyDescent="0.25">
      <c r="A17" s="637"/>
      <c r="B17" s="637"/>
      <c r="C17" s="637"/>
      <c r="D17" s="637"/>
      <c r="E17" s="637"/>
      <c r="F17" s="637"/>
      <c r="G17" s="637"/>
      <c r="H17" s="637"/>
      <c r="I17" s="637"/>
      <c r="K17" s="1061"/>
      <c r="L17" s="1061"/>
      <c r="M17" s="1039"/>
      <c r="N17" s="1062"/>
      <c r="O17" s="1062"/>
      <c r="P17" s="1062"/>
      <c r="Q17" s="1039"/>
    </row>
    <row r="18" spans="1:18" ht="18" customHeight="1" x14ac:dyDescent="0.25">
      <c r="A18" s="637"/>
      <c r="B18" s="637"/>
      <c r="C18" s="637"/>
      <c r="D18" s="637"/>
      <c r="E18" s="637"/>
      <c r="F18" s="637"/>
      <c r="G18" s="637"/>
      <c r="H18" s="637"/>
      <c r="I18" s="637"/>
      <c r="K18" s="1551" t="s">
        <v>25</v>
      </c>
      <c r="L18" s="1552"/>
      <c r="M18" s="1063">
        <v>0</v>
      </c>
      <c r="N18" s="1090"/>
      <c r="O18" s="1058"/>
      <c r="P18" s="1058"/>
      <c r="Q18" s="1039"/>
    </row>
    <row r="19" spans="1:18" ht="18" customHeight="1" x14ac:dyDescent="0.25">
      <c r="A19" s="637"/>
      <c r="B19" s="637"/>
      <c r="C19" s="637"/>
      <c r="D19" s="637"/>
      <c r="E19" s="637"/>
      <c r="F19" s="637"/>
      <c r="G19" s="637"/>
      <c r="H19" s="637"/>
      <c r="I19" s="637"/>
      <c r="K19" s="1553" t="s">
        <v>549</v>
      </c>
      <c r="L19" s="1554"/>
      <c r="M19" s="1059">
        <f>M18/10.85</f>
        <v>0</v>
      </c>
      <c r="N19" s="1090"/>
      <c r="O19" s="1060"/>
      <c r="P19" s="1060"/>
      <c r="Q19" s="1039"/>
      <c r="R19" s="241"/>
    </row>
    <row r="20" spans="1:18" ht="18" customHeight="1" x14ac:dyDescent="0.25">
      <c r="A20" s="638"/>
      <c r="B20" s="638"/>
      <c r="C20" s="640"/>
      <c r="D20" s="640"/>
      <c r="E20" s="640"/>
      <c r="F20" s="640"/>
      <c r="G20" s="640"/>
      <c r="H20" s="640"/>
      <c r="I20" s="637"/>
      <c r="K20" s="1039"/>
      <c r="L20" s="1039"/>
      <c r="M20" s="1039"/>
      <c r="N20" s="1039"/>
      <c r="O20" s="1039"/>
      <c r="P20" s="1039"/>
      <c r="Q20" s="1039"/>
      <c r="R20" s="241"/>
    </row>
    <row r="21" spans="1:18" ht="18" customHeight="1" x14ac:dyDescent="0.25">
      <c r="A21" s="637"/>
      <c r="B21" s="637"/>
      <c r="C21" s="637"/>
      <c r="D21" s="637"/>
      <c r="E21" s="637"/>
      <c r="F21" s="637"/>
      <c r="G21" s="637"/>
      <c r="H21" s="637"/>
      <c r="I21" s="637"/>
      <c r="K21" s="1551" t="s">
        <v>215</v>
      </c>
      <c r="L21" s="1552"/>
      <c r="M21" s="1557">
        <v>8760</v>
      </c>
      <c r="N21" s="1558"/>
      <c r="O21" s="1581" t="s">
        <v>600</v>
      </c>
      <c r="P21" s="1582"/>
      <c r="Q21" s="1583"/>
      <c r="R21" s="376"/>
    </row>
    <row r="22" spans="1:18" ht="18" customHeight="1" x14ac:dyDescent="0.25">
      <c r="A22" s="637"/>
      <c r="B22" s="637"/>
      <c r="C22" s="637"/>
      <c r="D22" s="637"/>
      <c r="E22" s="637"/>
      <c r="F22" s="637"/>
      <c r="G22" s="637"/>
      <c r="H22" s="637"/>
      <c r="I22" s="637"/>
      <c r="K22" s="1578" t="s">
        <v>215</v>
      </c>
      <c r="L22" s="1584"/>
      <c r="M22" s="1585">
        <v>0</v>
      </c>
      <c r="N22" s="1585"/>
      <c r="O22" s="1586">
        <f>M22*M23*M24</f>
        <v>0</v>
      </c>
      <c r="P22" s="1587"/>
      <c r="Q22" s="1588"/>
      <c r="R22" s="328"/>
    </row>
    <row r="23" spans="1:18" ht="18" customHeight="1" x14ac:dyDescent="0.25">
      <c r="A23" s="637"/>
      <c r="B23" s="637"/>
      <c r="C23" s="637"/>
      <c r="D23" s="637"/>
      <c r="E23" s="637"/>
      <c r="F23" s="637"/>
      <c r="G23" s="637"/>
      <c r="H23" s="637"/>
      <c r="I23" s="637"/>
      <c r="K23" s="1578" t="s">
        <v>216</v>
      </c>
      <c r="L23" s="1584"/>
      <c r="M23" s="1585">
        <v>0</v>
      </c>
      <c r="N23" s="1585"/>
      <c r="O23" s="1589" t="s">
        <v>415</v>
      </c>
      <c r="P23" s="1590"/>
      <c r="Q23" s="1591"/>
      <c r="R23" s="376"/>
    </row>
    <row r="24" spans="1:18" ht="18" customHeight="1" x14ac:dyDescent="0.25">
      <c r="A24" s="637"/>
      <c r="B24" s="637"/>
      <c r="C24" s="637"/>
      <c r="D24" s="637"/>
      <c r="E24" s="637"/>
      <c r="F24" s="637"/>
      <c r="G24" s="637"/>
      <c r="H24" s="637"/>
      <c r="I24" s="637"/>
      <c r="K24" s="1553" t="s">
        <v>218</v>
      </c>
      <c r="L24" s="1554"/>
      <c r="M24" s="1585">
        <v>0</v>
      </c>
      <c r="N24" s="1585"/>
      <c r="O24" s="1571">
        <f>O22/M21</f>
        <v>0</v>
      </c>
      <c r="P24" s="1572"/>
      <c r="Q24" s="1573"/>
      <c r="R24" s="329"/>
    </row>
    <row r="25" spans="1:18" ht="18" customHeight="1" x14ac:dyDescent="0.25">
      <c r="A25" s="637"/>
      <c r="B25" s="637"/>
      <c r="C25" s="637"/>
      <c r="D25" s="637"/>
      <c r="E25" s="637"/>
      <c r="F25" s="637"/>
      <c r="G25" s="637"/>
      <c r="H25" s="637"/>
      <c r="I25" s="637"/>
      <c r="K25" s="1064" t="s">
        <v>718</v>
      </c>
      <c r="L25" s="1090"/>
      <c r="M25" s="1090"/>
      <c r="N25" s="1090"/>
      <c r="O25" s="1090"/>
      <c r="P25" s="1090"/>
      <c r="Q25" s="1090"/>
    </row>
    <row r="26" spans="1:18" ht="18" customHeight="1" x14ac:dyDescent="0.25">
      <c r="A26" s="637"/>
      <c r="B26" s="637"/>
      <c r="C26" s="637"/>
      <c r="D26" s="637"/>
      <c r="E26" s="637"/>
      <c r="F26" s="637"/>
      <c r="G26" s="637"/>
      <c r="H26" s="637"/>
      <c r="I26" s="637"/>
      <c r="K26" s="1574" t="s">
        <v>21</v>
      </c>
      <c r="L26" s="1575"/>
      <c r="M26" s="1576">
        <f>IFERROR(M27/M29,0)</f>
        <v>0</v>
      </c>
      <c r="N26" s="1577"/>
      <c r="O26" s="1094"/>
      <c r="P26" s="1090"/>
      <c r="Q26" s="1090"/>
    </row>
    <row r="27" spans="1:18" ht="18" customHeight="1" x14ac:dyDescent="0.25">
      <c r="A27" s="637"/>
      <c r="B27" s="637"/>
      <c r="C27" s="637"/>
      <c r="D27" s="637"/>
      <c r="E27" s="637"/>
      <c r="F27" s="637"/>
      <c r="G27" s="637"/>
      <c r="H27" s="637"/>
      <c r="I27" s="637"/>
      <c r="K27" s="1578" t="s">
        <v>486</v>
      </c>
      <c r="L27" s="1579"/>
      <c r="M27" s="1580">
        <v>0</v>
      </c>
      <c r="N27" s="1580"/>
      <c r="O27" s="1094"/>
      <c r="P27" s="1090"/>
      <c r="Q27" s="1090"/>
    </row>
    <row r="28" spans="1:18" ht="18" customHeight="1" x14ac:dyDescent="0.25">
      <c r="A28" s="637"/>
      <c r="B28" s="637"/>
      <c r="C28" s="637"/>
      <c r="D28" s="637"/>
      <c r="E28" s="637"/>
      <c r="F28" s="637"/>
      <c r="G28" s="637"/>
      <c r="H28" s="637"/>
      <c r="I28" s="637"/>
      <c r="K28" s="1567" t="s">
        <v>600</v>
      </c>
      <c r="L28" s="1592"/>
      <c r="M28" s="1580">
        <v>0</v>
      </c>
      <c r="N28" s="1580"/>
      <c r="O28" s="1094"/>
      <c r="P28" s="1090"/>
      <c r="Q28" s="1090"/>
    </row>
    <row r="29" spans="1:18" ht="18" customHeight="1" x14ac:dyDescent="0.25">
      <c r="A29" s="637"/>
      <c r="B29" s="637"/>
      <c r="C29" s="637"/>
      <c r="D29" s="637"/>
      <c r="E29" s="637"/>
      <c r="F29" s="637"/>
      <c r="G29" s="637"/>
      <c r="H29" s="637"/>
      <c r="I29" s="637"/>
      <c r="K29" s="1593" t="s">
        <v>13</v>
      </c>
      <c r="L29" s="1594"/>
      <c r="M29" s="1595">
        <v>0</v>
      </c>
      <c r="N29" s="1595"/>
      <c r="O29" s="1090"/>
      <c r="P29" s="1090"/>
      <c r="Q29" s="1090"/>
    </row>
    <row r="30" spans="1:18" ht="18" customHeight="1" x14ac:dyDescent="0.25">
      <c r="A30" s="637"/>
      <c r="B30" s="637"/>
      <c r="C30" s="637"/>
      <c r="D30" s="637"/>
      <c r="E30" s="637"/>
      <c r="F30" s="637"/>
      <c r="G30" s="637"/>
      <c r="H30" s="637"/>
      <c r="I30" s="637"/>
      <c r="K30" s="2022" t="s">
        <v>485</v>
      </c>
      <c r="L30" s="2023"/>
      <c r="M30" s="2024">
        <f>IFERROR(M27/M28,0)</f>
        <v>0</v>
      </c>
      <c r="N30" s="2025"/>
      <c r="O30" s="1090"/>
      <c r="P30" s="1090"/>
      <c r="Q30" s="1090"/>
    </row>
    <row r="31" spans="1:18" ht="18" customHeight="1" x14ac:dyDescent="0.25">
      <c r="A31" s="2026" t="s">
        <v>376</v>
      </c>
      <c r="B31" s="2026"/>
      <c r="C31" s="2026"/>
      <c r="D31" s="2026"/>
      <c r="E31" s="637"/>
      <c r="F31" s="637"/>
      <c r="G31" s="637"/>
      <c r="H31" s="637"/>
      <c r="I31" s="637"/>
      <c r="K31" s="724"/>
      <c r="L31" s="724"/>
      <c r="M31" s="724"/>
      <c r="N31" s="724"/>
      <c r="O31" s="724"/>
      <c r="P31" s="724"/>
      <c r="Q31" s="724"/>
    </row>
    <row r="32" spans="1:18" ht="18" customHeight="1" x14ac:dyDescent="0.25">
      <c r="A32" s="1610" t="s">
        <v>9</v>
      </c>
      <c r="B32" s="1611"/>
      <c r="C32" s="1612">
        <f>D7/C34</f>
        <v>124</v>
      </c>
      <c r="D32" s="1613"/>
      <c r="E32" s="1616"/>
      <c r="F32" s="1617"/>
      <c r="G32" s="1617"/>
      <c r="H32" s="637"/>
      <c r="I32" s="637"/>
      <c r="K32" s="724"/>
      <c r="L32" s="724"/>
      <c r="M32" s="724"/>
      <c r="N32" s="724"/>
      <c r="O32" s="724"/>
      <c r="P32" s="724"/>
      <c r="Q32" s="724"/>
    </row>
    <row r="33" spans="1:17" ht="18" customHeight="1" x14ac:dyDescent="0.25">
      <c r="A33" s="1600"/>
      <c r="B33" s="1601"/>
      <c r="C33" s="1614"/>
      <c r="D33" s="1615"/>
      <c r="E33" s="1616"/>
      <c r="F33" s="1617"/>
      <c r="G33" s="1617"/>
      <c r="H33" s="637"/>
      <c r="I33" s="637"/>
      <c r="K33" s="724"/>
      <c r="L33" s="724"/>
      <c r="M33" s="724"/>
      <c r="N33" s="724"/>
      <c r="O33" s="724"/>
      <c r="P33" s="724"/>
      <c r="Q33" s="724"/>
    </row>
    <row r="34" spans="1:17" ht="18" customHeight="1" x14ac:dyDescent="0.25">
      <c r="A34" s="1618" t="s">
        <v>600</v>
      </c>
      <c r="B34" s="1619"/>
      <c r="C34" s="1620">
        <v>2100</v>
      </c>
      <c r="D34" s="1621"/>
      <c r="E34" s="1190" t="s">
        <v>718</v>
      </c>
      <c r="F34" s="268"/>
      <c r="G34" s="268"/>
      <c r="H34" s="637"/>
      <c r="I34" s="637"/>
    </row>
    <row r="35" spans="1:17" ht="18" customHeight="1" x14ac:dyDescent="0.25">
      <c r="A35" s="1600" t="s">
        <v>12</v>
      </c>
      <c r="B35" s="1601"/>
      <c r="C35" s="1602">
        <f>C37/C36</f>
        <v>280000</v>
      </c>
      <c r="D35" s="1603"/>
      <c r="E35" s="1604"/>
      <c r="F35" s="1605"/>
      <c r="G35" s="1605"/>
      <c r="H35" s="637"/>
      <c r="I35" s="637"/>
    </row>
    <row r="36" spans="1:17" ht="18" customHeight="1" x14ac:dyDescent="0.25">
      <c r="A36" s="1600" t="s">
        <v>13</v>
      </c>
      <c r="B36" s="1606"/>
      <c r="C36" s="1607">
        <v>0.93</v>
      </c>
      <c r="D36" s="1607"/>
      <c r="E36" s="1608" t="s">
        <v>377</v>
      </c>
      <c r="F36" s="1609"/>
      <c r="G36" s="1609"/>
      <c r="H36" s="637"/>
      <c r="I36" s="637"/>
    </row>
    <row r="37" spans="1:17" ht="18" customHeight="1" x14ac:dyDescent="0.25">
      <c r="A37" s="1633" t="s">
        <v>326</v>
      </c>
      <c r="B37" s="1634"/>
      <c r="C37" s="2029">
        <f>D7</f>
        <v>260400</v>
      </c>
      <c r="D37" s="2030"/>
      <c r="E37" s="3"/>
      <c r="F37" s="3"/>
      <c r="G37" s="637"/>
      <c r="H37" s="637"/>
      <c r="I37" s="637"/>
    </row>
    <row r="38" spans="1:17" s="641" customFormat="1" ht="18" customHeight="1" x14ac:dyDescent="0.25">
      <c r="A38" s="374"/>
      <c r="B38" s="374"/>
      <c r="C38" s="375"/>
      <c r="D38" s="375"/>
      <c r="E38" s="274"/>
      <c r="F38" s="274"/>
      <c r="G38" s="637"/>
      <c r="H38" s="637"/>
      <c r="I38" s="637"/>
    </row>
    <row r="39" spans="1:17" ht="18" customHeight="1" x14ac:dyDescent="0.25">
      <c r="A39" s="2026" t="s">
        <v>478</v>
      </c>
      <c r="B39" s="2026"/>
      <c r="C39" s="2026"/>
      <c r="D39" s="2026"/>
      <c r="E39" s="3"/>
      <c r="F39" s="3"/>
      <c r="G39" s="637"/>
      <c r="H39" s="637"/>
      <c r="I39" s="637"/>
    </row>
    <row r="40" spans="1:17" ht="18" customHeight="1" x14ac:dyDescent="0.25">
      <c r="A40" s="1610" t="s">
        <v>15</v>
      </c>
      <c r="B40" s="1611"/>
      <c r="C40" s="1637">
        <f>C41/C36</f>
        <v>0</v>
      </c>
      <c r="D40" s="1638"/>
      <c r="E40" s="3"/>
      <c r="F40" s="3"/>
      <c r="G40" s="637"/>
      <c r="H40" s="637"/>
      <c r="I40" s="637"/>
    </row>
    <row r="41" spans="1:17" ht="18" customHeight="1" x14ac:dyDescent="0.25">
      <c r="A41" s="1600" t="s">
        <v>16</v>
      </c>
      <c r="B41" s="1606"/>
      <c r="C41" s="1639">
        <v>0</v>
      </c>
      <c r="D41" s="1640"/>
      <c r="E41" s="263"/>
      <c r="F41" s="3"/>
      <c r="G41" s="637"/>
      <c r="H41" s="637"/>
      <c r="I41" s="637"/>
    </row>
    <row r="42" spans="1:17" ht="18" customHeight="1" x14ac:dyDescent="0.25">
      <c r="A42" s="1622" t="s">
        <v>17</v>
      </c>
      <c r="B42" s="1623"/>
      <c r="C42" s="1626">
        <f>C41/C34</f>
        <v>0</v>
      </c>
      <c r="D42" s="1627"/>
      <c r="E42" s="716"/>
      <c r="F42" s="637"/>
      <c r="G42" s="637"/>
      <c r="H42" s="1630"/>
      <c r="I42" s="1630"/>
    </row>
    <row r="43" spans="1:17" ht="18" customHeight="1" x14ac:dyDescent="0.25">
      <c r="A43" s="1624"/>
      <c r="B43" s="1625"/>
      <c r="C43" s="1628"/>
      <c r="D43" s="1629"/>
      <c r="E43" s="716"/>
      <c r="F43" s="637"/>
      <c r="G43" s="637"/>
      <c r="H43" s="1630"/>
      <c r="I43" s="1630"/>
    </row>
    <row r="44" spans="1:17" ht="18" customHeight="1" x14ac:dyDescent="0.25">
      <c r="A44" s="4"/>
      <c r="B44" s="4"/>
      <c r="C44" s="5"/>
      <c r="D44" s="5"/>
      <c r="E44" s="716"/>
      <c r="F44" s="637"/>
      <c r="G44" s="637"/>
      <c r="H44" s="1134"/>
      <c r="I44" s="1134"/>
    </row>
    <row r="45" spans="1:17" ht="18" customHeight="1" x14ac:dyDescent="0.25">
      <c r="A45" s="1631" t="s">
        <v>18</v>
      </c>
      <c r="B45" s="1632"/>
      <c r="C45" s="1612">
        <f>ROUNDUP(C32+C42,0)</f>
        <v>124</v>
      </c>
      <c r="D45" s="1613"/>
      <c r="E45" s="716"/>
      <c r="F45" s="637"/>
      <c r="G45" s="637"/>
      <c r="H45" s="1630"/>
      <c r="I45" s="1630"/>
    </row>
    <row r="46" spans="1:17" ht="18" customHeight="1" x14ac:dyDescent="0.25">
      <c r="A46" s="1624"/>
      <c r="B46" s="1625"/>
      <c r="C46" s="1628"/>
      <c r="D46" s="1629"/>
      <c r="E46" s="716"/>
      <c r="F46" s="637"/>
      <c r="G46" s="637"/>
      <c r="H46" s="1630"/>
      <c r="I46" s="1630"/>
    </row>
    <row r="47" spans="1:17" ht="18" customHeight="1" x14ac:dyDescent="0.25">
      <c r="A47" s="235"/>
      <c r="B47" s="235"/>
      <c r="C47" s="235"/>
      <c r="D47" s="235"/>
      <c r="E47" s="3"/>
      <c r="F47" s="3"/>
      <c r="G47" s="637"/>
      <c r="H47" s="637"/>
      <c r="I47" s="637"/>
    </row>
    <row r="48" spans="1:17" ht="18" customHeight="1" x14ac:dyDescent="0.25">
      <c r="A48" s="1654" t="s">
        <v>125</v>
      </c>
      <c r="B48" s="1655"/>
      <c r="C48" s="1656">
        <v>150</v>
      </c>
      <c r="D48" s="1657"/>
      <c r="E48" s="3"/>
      <c r="F48" s="3"/>
      <c r="G48" s="637"/>
      <c r="H48" s="637"/>
      <c r="I48" s="637"/>
    </row>
    <row r="49" spans="1:9" ht="18" customHeight="1" x14ac:dyDescent="0.25">
      <c r="A49" s="1660" t="s">
        <v>373</v>
      </c>
      <c r="B49" s="1661"/>
      <c r="C49" s="1658"/>
      <c r="D49" s="1659"/>
      <c r="E49" s="3"/>
      <c r="F49" s="3"/>
      <c r="G49" s="637"/>
      <c r="H49" s="637"/>
      <c r="I49" s="637"/>
    </row>
    <row r="50" spans="1:9" ht="18" customHeight="1" x14ac:dyDescent="0.25">
      <c r="A50" s="235"/>
      <c r="B50" s="235"/>
      <c r="C50" s="235"/>
      <c r="D50" s="235"/>
      <c r="E50" s="3"/>
      <c r="F50" s="3"/>
      <c r="G50" s="637"/>
      <c r="H50" s="637"/>
      <c r="I50" s="637"/>
    </row>
    <row r="51" spans="1:9" ht="18" customHeight="1" x14ac:dyDescent="0.25">
      <c r="A51" s="1662" t="s">
        <v>475</v>
      </c>
      <c r="B51" s="1644"/>
      <c r="C51" s="1664">
        <f>C45</f>
        <v>124</v>
      </c>
      <c r="D51" s="1643" t="s">
        <v>476</v>
      </c>
      <c r="E51" s="1644"/>
      <c r="F51" s="1641">
        <f>C48</f>
        <v>150</v>
      </c>
      <c r="G51" s="1643" t="s">
        <v>477</v>
      </c>
      <c r="H51" s="1644"/>
      <c r="I51" s="1647">
        <f>F51/C51</f>
        <v>1.2096774193548387</v>
      </c>
    </row>
    <row r="52" spans="1:9" ht="18" customHeight="1" x14ac:dyDescent="0.25">
      <c r="A52" s="1663"/>
      <c r="B52" s="1646"/>
      <c r="C52" s="1665"/>
      <c r="D52" s="1645"/>
      <c r="E52" s="1646"/>
      <c r="F52" s="1642"/>
      <c r="G52" s="1645"/>
      <c r="H52" s="1646"/>
      <c r="I52" s="2031"/>
    </row>
    <row r="53" spans="1:9" ht="18" customHeight="1" x14ac:dyDescent="0.25">
      <c r="A53" s="235"/>
      <c r="B53" s="235"/>
      <c r="C53" s="235"/>
      <c r="D53" s="235"/>
      <c r="E53" s="3"/>
      <c r="F53" s="3"/>
      <c r="G53" s="637"/>
      <c r="H53" s="637"/>
      <c r="I53" s="637"/>
    </row>
    <row r="54" spans="1:9" ht="18" customHeight="1" x14ac:dyDescent="0.25">
      <c r="A54" s="235"/>
      <c r="B54" s="235"/>
      <c r="C54" s="235"/>
      <c r="D54" s="235"/>
      <c r="E54" s="3"/>
      <c r="F54" s="3"/>
      <c r="G54" s="637"/>
      <c r="H54" s="637"/>
      <c r="I54" s="637"/>
    </row>
    <row r="55" spans="1:9" ht="18" customHeight="1" x14ac:dyDescent="0.25">
      <c r="A55" s="235"/>
      <c r="B55" s="235"/>
      <c r="C55" s="235"/>
      <c r="D55" s="235"/>
      <c r="E55" s="3"/>
      <c r="F55" s="3"/>
      <c r="G55" s="637"/>
      <c r="H55" s="637"/>
      <c r="I55" s="637"/>
    </row>
    <row r="56" spans="1:9" ht="18" customHeight="1" x14ac:dyDescent="0.25">
      <c r="A56" s="235"/>
      <c r="B56" s="235"/>
      <c r="C56" s="235"/>
      <c r="D56" s="235"/>
      <c r="E56" s="3"/>
      <c r="F56" s="3"/>
      <c r="G56" s="637"/>
      <c r="H56" s="637"/>
      <c r="I56" s="637"/>
    </row>
    <row r="57" spans="1:9" ht="18" customHeight="1" x14ac:dyDescent="0.25">
      <c r="A57" s="235"/>
      <c r="B57" s="235"/>
      <c r="C57" s="235"/>
      <c r="D57" s="235"/>
      <c r="E57" s="3"/>
      <c r="F57" s="1120"/>
      <c r="G57" s="1120"/>
      <c r="H57" s="233"/>
      <c r="I57" s="233"/>
    </row>
    <row r="58" spans="1:9" ht="18" customHeight="1" x14ac:dyDescent="0.25">
      <c r="A58" s="235"/>
      <c r="B58" s="235"/>
      <c r="C58" s="235"/>
      <c r="D58" s="235"/>
      <c r="E58" s="3"/>
      <c r="F58" s="1120"/>
      <c r="G58" s="1120"/>
      <c r="H58" s="234"/>
      <c r="I58" s="234"/>
    </row>
    <row r="59" spans="1:9" ht="18" customHeight="1" x14ac:dyDescent="0.25">
      <c r="A59" s="235"/>
      <c r="B59" s="235"/>
      <c r="C59" s="235"/>
      <c r="D59" s="235"/>
      <c r="E59" s="3"/>
      <c r="F59" s="1120"/>
      <c r="G59" s="1120"/>
      <c r="H59" s="234"/>
      <c r="I59" s="234"/>
    </row>
    <row r="60" spans="1:9" ht="18" customHeight="1" x14ac:dyDescent="0.25">
      <c r="A60" s="235"/>
      <c r="B60" s="235"/>
      <c r="C60" s="235"/>
      <c r="D60" s="235"/>
      <c r="E60" s="3"/>
      <c r="F60" s="1120"/>
      <c r="G60" s="1120"/>
      <c r="H60" s="234"/>
      <c r="I60" s="234"/>
    </row>
    <row r="61" spans="1:9" ht="18" customHeight="1" x14ac:dyDescent="0.25">
      <c r="A61" s="1649" t="s">
        <v>376</v>
      </c>
      <c r="B61" s="1649"/>
      <c r="C61" s="1649"/>
      <c r="D61" s="1649"/>
      <c r="E61" s="6"/>
      <c r="F61" s="6"/>
      <c r="G61" s="6"/>
      <c r="H61" s="6"/>
      <c r="I61" s="6"/>
    </row>
    <row r="62" spans="1:9" ht="18" customHeight="1" x14ac:dyDescent="0.25">
      <c r="A62" s="1650" t="s">
        <v>378</v>
      </c>
      <c r="B62" s="1651"/>
      <c r="C62" s="1612">
        <f>C35</f>
        <v>280000</v>
      </c>
      <c r="D62" s="1613"/>
      <c r="E62" s="6"/>
      <c r="F62" s="6"/>
      <c r="G62" s="6"/>
      <c r="H62" s="6"/>
      <c r="I62" s="6"/>
    </row>
    <row r="63" spans="1:9" ht="18" customHeight="1" x14ac:dyDescent="0.25">
      <c r="A63" s="1652" t="s">
        <v>21</v>
      </c>
      <c r="B63" s="1653"/>
      <c r="C63" s="1614"/>
      <c r="D63" s="1615"/>
      <c r="E63" s="6"/>
      <c r="F63" s="6"/>
      <c r="G63" s="6"/>
      <c r="H63" s="6"/>
      <c r="I63" s="6"/>
    </row>
    <row r="64" spans="1:9" ht="18" customHeight="1" x14ac:dyDescent="0.25">
      <c r="A64" s="1666" t="s">
        <v>378</v>
      </c>
      <c r="B64" s="1667"/>
      <c r="C64" s="1614">
        <f>C37</f>
        <v>260400</v>
      </c>
      <c r="D64" s="1615"/>
      <c r="E64" s="6"/>
      <c r="F64" s="1668"/>
      <c r="G64" s="1668"/>
      <c r="H64" s="1672"/>
      <c r="I64" s="1672"/>
    </row>
    <row r="65" spans="1:9" ht="18" customHeight="1" x14ac:dyDescent="0.25">
      <c r="A65" s="1652" t="s">
        <v>22</v>
      </c>
      <c r="B65" s="1653"/>
      <c r="C65" s="1614"/>
      <c r="D65" s="1615"/>
      <c r="E65" s="6"/>
      <c r="F65" s="1668"/>
      <c r="G65" s="1668"/>
      <c r="H65" s="1673"/>
      <c r="I65" s="1673"/>
    </row>
    <row r="66" spans="1:9" ht="18" customHeight="1" x14ac:dyDescent="0.25">
      <c r="A66" s="1666" t="s">
        <v>379</v>
      </c>
      <c r="B66" s="1667"/>
      <c r="C66" s="1614">
        <f>C40</f>
        <v>0</v>
      </c>
      <c r="D66" s="1615"/>
      <c r="E66" s="6"/>
      <c r="F66" s="1668"/>
      <c r="G66" s="1668"/>
      <c r="H66" s="1669"/>
      <c r="I66" s="1669"/>
    </row>
    <row r="67" spans="1:9" ht="18" customHeight="1" x14ac:dyDescent="0.25">
      <c r="A67" s="1652" t="s">
        <v>21</v>
      </c>
      <c r="B67" s="1653"/>
      <c r="C67" s="1614"/>
      <c r="D67" s="1615"/>
      <c r="E67" s="6"/>
      <c r="F67" s="6"/>
      <c r="G67" s="6"/>
      <c r="H67" s="6"/>
      <c r="I67" s="6"/>
    </row>
    <row r="68" spans="1:9" ht="18" customHeight="1" x14ac:dyDescent="0.25">
      <c r="A68" s="1666" t="s">
        <v>379</v>
      </c>
      <c r="B68" s="1667"/>
      <c r="C68" s="1614">
        <f>C41</f>
        <v>0</v>
      </c>
      <c r="D68" s="1615"/>
      <c r="E68" s="6"/>
      <c r="F68" s="6"/>
      <c r="G68" s="6"/>
      <c r="H68" s="6"/>
      <c r="I68" s="6"/>
    </row>
    <row r="69" spans="1:9" ht="18" customHeight="1" x14ac:dyDescent="0.25">
      <c r="A69" s="1670" t="s">
        <v>22</v>
      </c>
      <c r="B69" s="1671"/>
      <c r="C69" s="1628"/>
      <c r="D69" s="1629"/>
      <c r="E69" s="6"/>
      <c r="F69" s="6"/>
      <c r="G69" s="6"/>
      <c r="H69" s="6"/>
      <c r="I69" s="6"/>
    </row>
    <row r="70" spans="1:9" ht="18" customHeight="1" x14ac:dyDescent="0.25">
      <c r="A70" s="6"/>
      <c r="B70" s="6"/>
      <c r="C70" s="1684"/>
      <c r="D70" s="1685"/>
      <c r="E70" s="6"/>
      <c r="F70" s="6"/>
      <c r="G70" s="6"/>
      <c r="H70" s="6"/>
      <c r="I70" s="6"/>
    </row>
    <row r="71" spans="1:9" ht="18" customHeight="1" x14ac:dyDescent="0.25">
      <c r="A71" s="1650" t="s">
        <v>24</v>
      </c>
      <c r="B71" s="1651"/>
      <c r="C71" s="1676">
        <f>C62+C66</f>
        <v>280000</v>
      </c>
      <c r="D71" s="1677"/>
      <c r="E71" s="6"/>
      <c r="F71" s="6"/>
      <c r="G71" s="6"/>
      <c r="H71" s="6"/>
      <c r="I71" s="6"/>
    </row>
    <row r="72" spans="1:9" ht="18" customHeight="1" x14ac:dyDescent="0.25">
      <c r="A72" s="1670" t="s">
        <v>25</v>
      </c>
      <c r="B72" s="1671"/>
      <c r="C72" s="1676"/>
      <c r="D72" s="1677"/>
      <c r="E72" s="716"/>
      <c r="F72" s="637"/>
      <c r="G72" s="637"/>
      <c r="H72" s="637"/>
      <c r="I72" s="637"/>
    </row>
    <row r="73" spans="1:9" ht="18" customHeight="1" x14ac:dyDescent="0.25">
      <c r="A73" s="4"/>
      <c r="B73" s="4"/>
      <c r="C73" s="7"/>
      <c r="D73" s="7"/>
      <c r="E73" s="8"/>
      <c r="F73" s="637"/>
      <c r="G73" s="637"/>
      <c r="H73" s="637"/>
      <c r="I73" s="637"/>
    </row>
    <row r="74" spans="1:9" ht="18" customHeight="1" x14ac:dyDescent="0.25">
      <c r="A74" s="1650" t="s">
        <v>26</v>
      </c>
      <c r="B74" s="1651"/>
      <c r="C74" s="1676">
        <f>C64+C68</f>
        <v>260400</v>
      </c>
      <c r="D74" s="1677"/>
      <c r="E74" s="8"/>
      <c r="F74" s="637"/>
      <c r="G74" s="637"/>
      <c r="H74" s="637"/>
      <c r="I74" s="637"/>
    </row>
    <row r="75" spans="1:9" ht="18" customHeight="1" x14ac:dyDescent="0.25">
      <c r="A75" s="1670" t="s">
        <v>25</v>
      </c>
      <c r="B75" s="1671"/>
      <c r="C75" s="1676"/>
      <c r="D75" s="1677"/>
      <c r="E75" s="8"/>
      <c r="F75" s="637"/>
      <c r="G75" s="637"/>
      <c r="H75" s="637"/>
      <c r="I75" s="637"/>
    </row>
    <row r="76" spans="1:9" ht="18" customHeight="1" x14ac:dyDescent="0.25">
      <c r="A76" s="4"/>
      <c r="B76" s="4"/>
      <c r="C76" s="7"/>
      <c r="D76" s="7"/>
      <c r="E76" s="8"/>
      <c r="F76" s="637"/>
      <c r="G76" s="637"/>
      <c r="H76" s="637"/>
      <c r="I76" s="637"/>
    </row>
    <row r="77" spans="1:9" ht="18" customHeight="1" x14ac:dyDescent="0.25">
      <c r="A77" s="1674" t="s">
        <v>27</v>
      </c>
      <c r="B77" s="1675"/>
      <c r="C77" s="1676">
        <f>C45</f>
        <v>124</v>
      </c>
      <c r="D77" s="1677"/>
      <c r="E77" s="8"/>
      <c r="F77" s="637"/>
      <c r="G77" s="637"/>
      <c r="H77" s="637"/>
      <c r="I77" s="637"/>
    </row>
    <row r="78" spans="1:9" ht="18" customHeight="1" x14ac:dyDescent="0.25">
      <c r="A78" s="1674"/>
      <c r="B78" s="1675"/>
      <c r="C78" s="1676"/>
      <c r="D78" s="1677"/>
      <c r="E78" s="8"/>
      <c r="F78" s="637"/>
      <c r="G78" s="637"/>
      <c r="H78" s="637"/>
      <c r="I78" s="637"/>
    </row>
    <row r="79" spans="1:9" ht="18" customHeight="1" x14ac:dyDescent="0.25">
      <c r="A79" s="637"/>
      <c r="B79" s="637"/>
      <c r="C79" s="637"/>
      <c r="D79" s="637"/>
      <c r="E79" s="8"/>
      <c r="F79" s="637"/>
      <c r="G79" s="637"/>
      <c r="H79" s="637"/>
      <c r="I79" s="637"/>
    </row>
    <row r="80" spans="1:9" ht="18" customHeight="1" x14ac:dyDescent="0.25">
      <c r="A80" s="1649" t="s">
        <v>328</v>
      </c>
      <c r="B80" s="1649"/>
      <c r="C80" s="1649"/>
      <c r="D80" s="1649"/>
      <c r="E80" s="8"/>
      <c r="F80" s="642"/>
      <c r="G80" s="642"/>
      <c r="H80" s="642"/>
      <c r="I80" s="637"/>
    </row>
    <row r="81" spans="1:9" ht="18" customHeight="1" x14ac:dyDescent="0.25">
      <c r="A81" s="1631" t="s">
        <v>324</v>
      </c>
      <c r="B81" s="1632"/>
      <c r="C81" s="1612">
        <f>C77</f>
        <v>124</v>
      </c>
      <c r="D81" s="1613"/>
      <c r="E81" s="8"/>
      <c r="F81" s="642"/>
      <c r="G81" s="642"/>
      <c r="H81" s="642"/>
      <c r="I81" s="637"/>
    </row>
    <row r="82" spans="1:9" ht="18" customHeight="1" x14ac:dyDescent="0.25">
      <c r="A82" s="1622"/>
      <c r="B82" s="1623"/>
      <c r="C82" s="1614"/>
      <c r="D82" s="1615"/>
      <c r="E82" s="8"/>
      <c r="F82" s="642"/>
      <c r="G82" s="642"/>
      <c r="H82" s="642"/>
      <c r="I82" s="637"/>
    </row>
    <row r="83" spans="1:9" ht="18" customHeight="1" x14ac:dyDescent="0.25">
      <c r="A83" s="1678" t="s">
        <v>224</v>
      </c>
      <c r="B83" s="1679"/>
      <c r="C83" s="1680">
        <v>15</v>
      </c>
      <c r="D83" s="1681"/>
      <c r="E83" s="1702" t="s">
        <v>434</v>
      </c>
      <c r="F83" s="1703"/>
      <c r="G83" s="1703"/>
      <c r="H83" s="1703"/>
      <c r="I83" s="637"/>
    </row>
    <row r="84" spans="1:9" ht="18" customHeight="1" x14ac:dyDescent="0.25">
      <c r="A84" s="1678"/>
      <c r="B84" s="1679"/>
      <c r="C84" s="1682"/>
      <c r="D84" s="1683"/>
      <c r="E84" s="1702"/>
      <c r="F84" s="1703"/>
      <c r="G84" s="1703"/>
      <c r="H84" s="1703"/>
      <c r="I84" s="637"/>
    </row>
    <row r="85" spans="1:9" ht="18" customHeight="1" x14ac:dyDescent="0.25">
      <c r="A85" s="1704" t="s">
        <v>225</v>
      </c>
      <c r="B85" s="1705"/>
      <c r="C85" s="1708">
        <f>C81*C83</f>
        <v>1860</v>
      </c>
      <c r="D85" s="1709"/>
      <c r="E85" s="8"/>
      <c r="F85" s="9"/>
      <c r="G85" s="643"/>
      <c r="H85" s="643"/>
      <c r="I85" s="637"/>
    </row>
    <row r="86" spans="1:9" ht="18" customHeight="1" x14ac:dyDescent="0.25">
      <c r="A86" s="1706"/>
      <c r="B86" s="1707"/>
      <c r="C86" s="1710"/>
      <c r="D86" s="1711"/>
      <c r="E86" s="8"/>
      <c r="F86" s="9"/>
      <c r="G86" s="643"/>
      <c r="H86" s="643"/>
      <c r="I86" s="637"/>
    </row>
    <row r="87" spans="1:9" ht="18" customHeight="1" x14ac:dyDescent="0.25">
      <c r="A87" s="1712" t="s">
        <v>227</v>
      </c>
      <c r="B87" s="1712"/>
      <c r="C87" s="1712"/>
      <c r="D87" s="1712"/>
      <c r="E87" s="1712"/>
      <c r="F87" s="1712"/>
      <c r="G87" s="1712"/>
      <c r="H87" s="1712"/>
      <c r="I87" s="637"/>
    </row>
    <row r="88" spans="1:9" ht="18" customHeight="1" x14ac:dyDescent="0.25">
      <c r="A88" s="4"/>
      <c r="B88" s="4"/>
      <c r="C88" s="7"/>
      <c r="D88" s="7"/>
      <c r="E88" s="8"/>
      <c r="F88" s="9"/>
      <c r="G88" s="640"/>
      <c r="H88" s="640"/>
      <c r="I88" s="637"/>
    </row>
    <row r="89" spans="1:9" ht="18" customHeight="1" x14ac:dyDescent="0.25">
      <c r="A89" s="4"/>
      <c r="B89" s="4"/>
      <c r="C89" s="7"/>
      <c r="D89" s="7"/>
      <c r="E89" s="8"/>
      <c r="F89" s="9"/>
      <c r="G89" s="640"/>
      <c r="H89" s="640"/>
      <c r="I89" s="637"/>
    </row>
    <row r="90" spans="1:9" ht="18" customHeight="1" x14ac:dyDescent="0.25">
      <c r="A90" s="4"/>
      <c r="B90" s="4"/>
      <c r="C90" s="7"/>
      <c r="D90" s="7"/>
      <c r="E90" s="8"/>
      <c r="F90" s="9"/>
      <c r="G90" s="640"/>
      <c r="H90" s="640"/>
      <c r="I90" s="637"/>
    </row>
    <row r="91" spans="1:9" ht="18" customHeight="1" x14ac:dyDescent="0.25">
      <c r="A91" s="1713" t="s">
        <v>237</v>
      </c>
      <c r="B91" s="1713"/>
      <c r="C91" s="1713"/>
      <c r="D91" s="1713"/>
      <c r="E91" s="8"/>
      <c r="F91" s="9"/>
      <c r="G91" s="640"/>
      <c r="H91" s="640"/>
      <c r="I91" s="637"/>
    </row>
    <row r="92" spans="1:9" ht="18" customHeight="1" x14ac:dyDescent="0.25">
      <c r="A92" s="1113"/>
      <c r="B92" s="1113"/>
      <c r="C92" s="1113"/>
      <c r="D92" s="1113"/>
      <c r="E92" s="8"/>
      <c r="F92" s="2040" t="s">
        <v>28</v>
      </c>
      <c r="G92" s="2041"/>
      <c r="H92" s="2042">
        <f>C94/3/12</f>
        <v>2.228589621139764</v>
      </c>
      <c r="I92" s="2043"/>
    </row>
    <row r="93" spans="1:9" ht="18" customHeight="1" x14ac:dyDescent="0.25">
      <c r="A93" s="1090"/>
      <c r="B93" s="1090"/>
      <c r="C93" s="1090"/>
      <c r="D93" s="1090"/>
      <c r="E93" s="716"/>
      <c r="F93" s="2046" t="s">
        <v>30</v>
      </c>
      <c r="G93" s="2047"/>
      <c r="H93" s="2044"/>
      <c r="I93" s="2045"/>
    </row>
    <row r="94" spans="1:9" ht="18" customHeight="1" x14ac:dyDescent="0.25">
      <c r="A94" s="1686" t="s">
        <v>28</v>
      </c>
      <c r="B94" s="1687"/>
      <c r="C94" s="1688">
        <f>C71/3.49/1000</f>
        <v>80.229226361031508</v>
      </c>
      <c r="D94" s="1689"/>
      <c r="E94" s="644"/>
      <c r="F94" s="2032" t="s">
        <v>28</v>
      </c>
      <c r="G94" s="2033"/>
      <c r="H94" s="2034">
        <f>ROUNDUP(H92/0.225,2)</f>
        <v>9.91</v>
      </c>
      <c r="I94" s="2035"/>
    </row>
    <row r="95" spans="1:9" ht="18" customHeight="1" x14ac:dyDescent="0.25">
      <c r="A95" s="1698" t="s">
        <v>29</v>
      </c>
      <c r="B95" s="1699"/>
      <c r="C95" s="1690"/>
      <c r="D95" s="1691"/>
      <c r="E95" s="644"/>
      <c r="F95" s="2038" t="s">
        <v>32</v>
      </c>
      <c r="G95" s="2039"/>
      <c r="H95" s="2036"/>
      <c r="I95" s="2037"/>
    </row>
    <row r="96" spans="1:9" ht="18" customHeight="1" x14ac:dyDescent="0.25">
      <c r="A96" s="1090"/>
      <c r="B96" s="1090"/>
      <c r="C96" s="1090"/>
      <c r="D96" s="1090"/>
      <c r="E96" s="644"/>
      <c r="F96" s="2032" t="s">
        <v>31</v>
      </c>
      <c r="G96" s="2033"/>
      <c r="H96" s="2048">
        <v>40</v>
      </c>
      <c r="I96" s="2049"/>
    </row>
    <row r="97" spans="1:9" ht="18" customHeight="1" x14ac:dyDescent="0.25">
      <c r="A97" s="1686" t="s">
        <v>28</v>
      </c>
      <c r="B97" s="1687"/>
      <c r="C97" s="1688">
        <f>C94/0.225</f>
        <v>356.57433938236227</v>
      </c>
      <c r="D97" s="1689"/>
      <c r="E97" s="644"/>
      <c r="F97" s="2046" t="s">
        <v>33</v>
      </c>
      <c r="G97" s="2047"/>
      <c r="H97" s="2048"/>
      <c r="I97" s="2049"/>
    </row>
    <row r="98" spans="1:9" ht="18" customHeight="1" x14ac:dyDescent="0.25">
      <c r="A98" s="1698" t="s">
        <v>753</v>
      </c>
      <c r="B98" s="1699"/>
      <c r="C98" s="1690"/>
      <c r="D98" s="1691"/>
      <c r="E98" s="644"/>
      <c r="F98" s="2032" t="s">
        <v>34</v>
      </c>
      <c r="G98" s="2033"/>
      <c r="H98" s="2044">
        <f>IFERROR(H96/H94,0)</f>
        <v>4.0363269424823409</v>
      </c>
      <c r="I98" s="2045"/>
    </row>
    <row r="99" spans="1:9" ht="18" customHeight="1" x14ac:dyDescent="0.25">
      <c r="A99" s="795"/>
      <c r="B99" s="795"/>
      <c r="C99" s="796"/>
      <c r="D99" s="796"/>
      <c r="E99" s="644"/>
      <c r="F99" s="2052" t="s">
        <v>35</v>
      </c>
      <c r="G99" s="2053"/>
      <c r="H99" s="2050"/>
      <c r="I99" s="2051"/>
    </row>
    <row r="100" spans="1:9" ht="18" customHeight="1" x14ac:dyDescent="0.25">
      <c r="A100" s="1090"/>
      <c r="B100" s="1090"/>
      <c r="C100" s="1090"/>
      <c r="D100" s="1090"/>
      <c r="E100" s="644"/>
    </row>
    <row r="101" spans="1:9" ht="18" customHeight="1" x14ac:dyDescent="0.25">
      <c r="A101" s="1090"/>
      <c r="B101" s="1090"/>
      <c r="C101" s="1090"/>
      <c r="D101" s="1090"/>
      <c r="E101" s="8"/>
      <c r="F101" s="1724" t="s">
        <v>748</v>
      </c>
      <c r="G101" s="1725"/>
      <c r="H101" s="1726">
        <f>C103/3/12</f>
        <v>2.3569023569023568</v>
      </c>
      <c r="I101" s="1727"/>
    </row>
    <row r="102" spans="1:9" ht="18" customHeight="1" x14ac:dyDescent="0.25">
      <c r="A102" s="1090"/>
      <c r="B102" s="1090"/>
      <c r="C102" s="1090"/>
      <c r="D102" s="1090"/>
      <c r="E102" s="716"/>
      <c r="F102" s="1730" t="s">
        <v>30</v>
      </c>
      <c r="G102" s="1731"/>
      <c r="H102" s="1728"/>
      <c r="I102" s="1729"/>
    </row>
    <row r="103" spans="1:9" ht="18" customHeight="1" x14ac:dyDescent="0.25">
      <c r="A103" s="1724" t="s">
        <v>748</v>
      </c>
      <c r="B103" s="1725"/>
      <c r="C103" s="1732">
        <f>C71/3.3/1000</f>
        <v>84.848484848484844</v>
      </c>
      <c r="D103" s="1733"/>
      <c r="E103" s="538"/>
      <c r="F103" s="1736" t="s">
        <v>28</v>
      </c>
      <c r="G103" s="1737"/>
      <c r="H103" s="1738">
        <f>ROUNDUP(H101/0.225,2)</f>
        <v>10.48</v>
      </c>
      <c r="I103" s="1739"/>
    </row>
    <row r="104" spans="1:9" ht="18" customHeight="1" x14ac:dyDescent="0.25">
      <c r="A104" s="1742" t="s">
        <v>29</v>
      </c>
      <c r="B104" s="1743"/>
      <c r="C104" s="1734"/>
      <c r="D104" s="1735"/>
      <c r="E104" s="538"/>
      <c r="F104" s="1744" t="s">
        <v>32</v>
      </c>
      <c r="G104" s="1745"/>
      <c r="H104" s="1740"/>
      <c r="I104" s="1741"/>
    </row>
    <row r="105" spans="1:9" ht="18" customHeight="1" x14ac:dyDescent="0.25">
      <c r="A105" s="1034"/>
      <c r="B105" s="1034"/>
      <c r="C105" s="1034"/>
      <c r="D105" s="1034"/>
      <c r="E105" s="538"/>
      <c r="F105" s="1736" t="s">
        <v>31</v>
      </c>
      <c r="G105" s="1737"/>
      <c r="H105" s="1746">
        <v>40</v>
      </c>
      <c r="I105" s="1747"/>
    </row>
    <row r="106" spans="1:9" ht="18" customHeight="1" x14ac:dyDescent="0.25">
      <c r="A106" s="1724" t="s">
        <v>748</v>
      </c>
      <c r="B106" s="1725"/>
      <c r="C106" s="1732">
        <f>C103/0.326</f>
        <v>260.27142591559766</v>
      </c>
      <c r="D106" s="1733"/>
      <c r="E106" s="538"/>
      <c r="F106" s="1730" t="s">
        <v>33</v>
      </c>
      <c r="G106" s="1731"/>
      <c r="H106" s="1746"/>
      <c r="I106" s="1747"/>
    </row>
    <row r="107" spans="1:9" ht="18" customHeight="1" x14ac:dyDescent="0.25">
      <c r="A107" s="1742" t="s">
        <v>753</v>
      </c>
      <c r="B107" s="1743"/>
      <c r="C107" s="1734"/>
      <c r="D107" s="1735"/>
      <c r="E107" s="538"/>
      <c r="F107" s="1736" t="s">
        <v>34</v>
      </c>
      <c r="G107" s="1737"/>
      <c r="H107" s="1728">
        <f>IFERROR(H105/H103,0)</f>
        <v>3.8167938931297707</v>
      </c>
      <c r="I107" s="1729"/>
    </row>
    <row r="108" spans="1:9" ht="18" customHeight="1" x14ac:dyDescent="0.25">
      <c r="A108" s="539"/>
      <c r="B108" s="539"/>
      <c r="C108" s="540"/>
      <c r="D108" s="540"/>
      <c r="E108" s="538"/>
      <c r="F108" s="1742" t="s">
        <v>35</v>
      </c>
      <c r="G108" s="1743"/>
      <c r="H108" s="1748"/>
      <c r="I108" s="1749"/>
    </row>
    <row r="109" spans="1:9" ht="18" customHeight="1" x14ac:dyDescent="0.25">
      <c r="A109" s="1090"/>
      <c r="B109" s="1090"/>
      <c r="C109" s="1090"/>
      <c r="D109" s="1090"/>
    </row>
    <row r="110" spans="1:9" ht="18" customHeight="1" x14ac:dyDescent="0.25">
      <c r="A110" s="1090"/>
      <c r="B110" s="1090"/>
      <c r="C110" s="1090"/>
      <c r="D110" s="1090"/>
      <c r="E110" s="644"/>
      <c r="F110" s="2054" t="s">
        <v>36</v>
      </c>
      <c r="G110" s="2055"/>
      <c r="H110" s="2056">
        <f>C112/3/12</f>
        <v>1.6619183285849954</v>
      </c>
      <c r="I110" s="2057"/>
    </row>
    <row r="111" spans="1:9" ht="18" customHeight="1" x14ac:dyDescent="0.25">
      <c r="A111" s="1090"/>
      <c r="B111" s="1090"/>
      <c r="C111" s="1090"/>
      <c r="D111" s="1090"/>
      <c r="E111" s="644"/>
      <c r="F111" s="2060" t="s">
        <v>30</v>
      </c>
      <c r="G111" s="2061"/>
      <c r="H111" s="2058"/>
      <c r="I111" s="2059"/>
    </row>
    <row r="112" spans="1:9" ht="18" customHeight="1" x14ac:dyDescent="0.25">
      <c r="A112" s="1758" t="s">
        <v>36</v>
      </c>
      <c r="B112" s="1759"/>
      <c r="C112" s="1760">
        <f>C71/4.68/1000</f>
        <v>59.829059829059837</v>
      </c>
      <c r="D112" s="1761"/>
      <c r="E112" s="644"/>
      <c r="F112" s="2054" t="s">
        <v>36</v>
      </c>
      <c r="G112" s="2055"/>
      <c r="H112" s="2062">
        <f>ROUNDUP(H110/0.667,2)</f>
        <v>2.5</v>
      </c>
      <c r="I112" s="2063"/>
    </row>
    <row r="113" spans="1:9" ht="18" customHeight="1" x14ac:dyDescent="0.25">
      <c r="A113" s="1768" t="s">
        <v>29</v>
      </c>
      <c r="B113" s="1769"/>
      <c r="C113" s="1762"/>
      <c r="D113" s="1763"/>
      <c r="E113" s="644"/>
      <c r="F113" s="2060" t="s">
        <v>32</v>
      </c>
      <c r="G113" s="2061"/>
      <c r="H113" s="2064"/>
      <c r="I113" s="2065"/>
    </row>
    <row r="114" spans="1:9" ht="18" customHeight="1" x14ac:dyDescent="0.25">
      <c r="A114" s="723"/>
      <c r="B114" s="723"/>
      <c r="C114" s="723"/>
      <c r="D114" s="723"/>
      <c r="E114" s="644"/>
      <c r="F114" s="2054" t="s">
        <v>31</v>
      </c>
      <c r="G114" s="2055"/>
      <c r="H114" s="2080">
        <v>40</v>
      </c>
      <c r="I114" s="2081"/>
    </row>
    <row r="115" spans="1:9" ht="18" customHeight="1" x14ac:dyDescent="0.25">
      <c r="A115" s="1758" t="s">
        <v>36</v>
      </c>
      <c r="B115" s="1759"/>
      <c r="C115" s="1760">
        <f>C112/0.667</f>
        <v>89.698740373403055</v>
      </c>
      <c r="D115" s="1761"/>
      <c r="E115" s="644"/>
      <c r="F115" s="2060" t="s">
        <v>33</v>
      </c>
      <c r="G115" s="2061"/>
      <c r="H115" s="2082"/>
      <c r="I115" s="2083"/>
    </row>
    <row r="116" spans="1:9" ht="18" customHeight="1" x14ac:dyDescent="0.25">
      <c r="A116" s="1768" t="s">
        <v>753</v>
      </c>
      <c r="B116" s="1769"/>
      <c r="C116" s="1762"/>
      <c r="D116" s="1763"/>
      <c r="E116" s="644"/>
      <c r="F116" s="2054" t="s">
        <v>34</v>
      </c>
      <c r="G116" s="2055"/>
      <c r="H116" s="2084">
        <f>IFERROR(H114/H112,0)</f>
        <v>16</v>
      </c>
      <c r="I116" s="2085"/>
    </row>
    <row r="117" spans="1:9" ht="18" customHeight="1" x14ac:dyDescent="0.25">
      <c r="A117" s="2088"/>
      <c r="B117" s="2088"/>
      <c r="C117" s="489"/>
      <c r="D117" s="489"/>
      <c r="E117" s="644"/>
      <c r="F117" s="2060" t="s">
        <v>35</v>
      </c>
      <c r="G117" s="2061"/>
      <c r="H117" s="2086"/>
      <c r="I117" s="2087"/>
    </row>
    <row r="118" spans="1:9" ht="18" customHeight="1" x14ac:dyDescent="0.25">
      <c r="A118" s="1133"/>
      <c r="B118" s="1133"/>
      <c r="C118" s="489"/>
      <c r="D118" s="489"/>
      <c r="E118" s="644"/>
      <c r="F118" s="645"/>
      <c r="G118" s="645"/>
      <c r="H118" s="1097"/>
      <c r="I118" s="1097"/>
    </row>
    <row r="119" spans="1:9" ht="18" customHeight="1" x14ac:dyDescent="0.25">
      <c r="A119" s="488"/>
      <c r="B119" s="488"/>
      <c r="C119" s="488"/>
      <c r="D119" s="488"/>
      <c r="E119" s="644"/>
    </row>
    <row r="120" spans="1:9" ht="18" customHeight="1" x14ac:dyDescent="0.25">
      <c r="A120" s="488"/>
      <c r="B120" s="488"/>
      <c r="C120" s="488"/>
      <c r="D120" s="488"/>
      <c r="E120" s="644"/>
    </row>
    <row r="121" spans="1:9" ht="18" customHeight="1" x14ac:dyDescent="0.25">
      <c r="A121" s="1066" t="s">
        <v>749</v>
      </c>
      <c r="B121" s="488"/>
      <c r="C121" s="488"/>
      <c r="D121" s="488"/>
      <c r="E121" s="644"/>
    </row>
    <row r="122" spans="1:9" ht="18" customHeight="1" x14ac:dyDescent="0.25">
      <c r="A122" s="2066" t="s">
        <v>37</v>
      </c>
      <c r="B122" s="2067"/>
      <c r="C122" s="2068">
        <f>0.185*(C64+C68)/1000</f>
        <v>48.173999999999999</v>
      </c>
      <c r="D122" s="2069"/>
      <c r="E122" s="634"/>
      <c r="F122" s="1917" t="s">
        <v>38</v>
      </c>
      <c r="G122" s="1918"/>
      <c r="H122" s="2072">
        <f>0.251*(C62+C66)/1000</f>
        <v>70.28</v>
      </c>
      <c r="I122" s="2073"/>
    </row>
    <row r="123" spans="1:9" ht="18" customHeight="1" x14ac:dyDescent="0.25">
      <c r="A123" s="2076" t="s">
        <v>39</v>
      </c>
      <c r="B123" s="2077"/>
      <c r="C123" s="2070"/>
      <c r="D123" s="2071"/>
      <c r="E123" s="634"/>
      <c r="F123" s="2078" t="s">
        <v>39</v>
      </c>
      <c r="G123" s="2079"/>
      <c r="H123" s="2074"/>
      <c r="I123" s="2075"/>
    </row>
    <row r="124" spans="1:9" ht="18" customHeight="1" x14ac:dyDescent="0.25">
      <c r="A124" s="2097" t="s">
        <v>40</v>
      </c>
      <c r="B124" s="2098"/>
      <c r="C124" s="2070">
        <f>0.025*(C64+C68)/1000</f>
        <v>6.51</v>
      </c>
      <c r="D124" s="2071"/>
      <c r="E124" s="646"/>
      <c r="F124" s="2099" t="s">
        <v>40</v>
      </c>
      <c r="G124" s="2100"/>
      <c r="H124" s="2101">
        <f>0.025*(C62+C66)/1000</f>
        <v>7</v>
      </c>
      <c r="I124" s="2102"/>
    </row>
    <row r="125" spans="1:9" ht="18" customHeight="1" x14ac:dyDescent="0.25">
      <c r="A125" s="2103" t="s">
        <v>39</v>
      </c>
      <c r="B125" s="2104"/>
      <c r="C125" s="2070"/>
      <c r="D125" s="2071"/>
      <c r="E125" s="646"/>
      <c r="F125" s="2078" t="s">
        <v>39</v>
      </c>
      <c r="G125" s="2079"/>
      <c r="H125" s="2074"/>
      <c r="I125" s="2075"/>
    </row>
    <row r="126" spans="1:9" ht="18" customHeight="1" x14ac:dyDescent="0.25">
      <c r="A126" s="2114" t="s">
        <v>41</v>
      </c>
      <c r="B126" s="2115"/>
      <c r="C126" s="2116">
        <f>C122-C124</f>
        <v>41.664000000000001</v>
      </c>
      <c r="D126" s="2117"/>
      <c r="E126" s="644"/>
      <c r="F126" s="2120" t="s">
        <v>41</v>
      </c>
      <c r="G126" s="2121"/>
      <c r="H126" s="2089">
        <f>H122-H124</f>
        <v>63.28</v>
      </c>
      <c r="I126" s="2090"/>
    </row>
    <row r="127" spans="1:9" ht="18" customHeight="1" x14ac:dyDescent="0.25">
      <c r="A127" s="2093" t="s">
        <v>42</v>
      </c>
      <c r="B127" s="2094"/>
      <c r="C127" s="2118"/>
      <c r="D127" s="2119"/>
      <c r="E127" s="644"/>
      <c r="F127" s="2095" t="s">
        <v>43</v>
      </c>
      <c r="G127" s="2096"/>
      <c r="H127" s="2091"/>
      <c r="I127" s="2092"/>
    </row>
    <row r="128" spans="1:9" s="641" customFormat="1" ht="15" customHeight="1" x14ac:dyDescent="0.25">
      <c r="A128" s="647"/>
      <c r="B128" s="647"/>
      <c r="C128" s="648"/>
      <c r="D128" s="648"/>
      <c r="E128" s="644"/>
      <c r="F128" s="647"/>
      <c r="G128" s="647"/>
      <c r="H128" s="648"/>
      <c r="I128" s="648"/>
    </row>
    <row r="129" spans="1:9" s="641" customFormat="1" ht="15" customHeight="1" x14ac:dyDescent="0.25">
      <c r="A129" s="647"/>
      <c r="B129" s="647"/>
      <c r="C129" s="648"/>
      <c r="D129" s="648"/>
      <c r="E129" s="644"/>
      <c r="F129" s="647"/>
      <c r="G129" s="647"/>
      <c r="H129" s="648"/>
      <c r="I129" s="648"/>
    </row>
    <row r="130" spans="1:9" s="641" customFormat="1" ht="15" customHeight="1" x14ac:dyDescent="0.25">
      <c r="A130" s="647"/>
      <c r="B130" s="647"/>
      <c r="C130" s="648"/>
      <c r="D130" s="648"/>
      <c r="E130" s="644"/>
      <c r="F130" s="647"/>
      <c r="G130" s="647"/>
      <c r="H130" s="648"/>
      <c r="I130" s="648"/>
    </row>
    <row r="131" spans="1:9" s="641" customFormat="1" ht="15" customHeight="1" x14ac:dyDescent="0.25">
      <c r="A131" s="647"/>
      <c r="B131" s="647"/>
      <c r="C131" s="648"/>
      <c r="D131" s="648"/>
      <c r="E131" s="644"/>
      <c r="F131" s="647"/>
      <c r="G131" s="647"/>
      <c r="H131" s="648"/>
      <c r="I131" s="648"/>
    </row>
    <row r="132" spans="1:9" s="641" customFormat="1" ht="15" customHeight="1" x14ac:dyDescent="0.25">
      <c r="A132" s="647"/>
      <c r="B132" s="647"/>
      <c r="C132" s="648"/>
      <c r="D132" s="648"/>
      <c r="E132" s="644"/>
      <c r="F132" s="647"/>
      <c r="G132" s="647"/>
      <c r="H132" s="648"/>
      <c r="I132" s="648"/>
    </row>
    <row r="133" spans="1:9" s="641" customFormat="1" ht="15" customHeight="1" x14ac:dyDescent="0.25">
      <c r="A133" s="647"/>
      <c r="B133" s="647"/>
      <c r="C133" s="648"/>
      <c r="D133" s="648"/>
      <c r="E133" s="644"/>
      <c r="F133" s="647"/>
      <c r="G133" s="647"/>
      <c r="H133" s="648"/>
      <c r="I133" s="648"/>
    </row>
    <row r="134" spans="1:9" s="641" customFormat="1" ht="15" customHeight="1" x14ac:dyDescent="0.25">
      <c r="A134" s="647"/>
      <c r="B134" s="647"/>
      <c r="C134" s="648"/>
      <c r="D134" s="648"/>
      <c r="E134" s="644"/>
      <c r="F134" s="647"/>
      <c r="G134" s="647"/>
      <c r="H134" s="648"/>
      <c r="I134" s="648"/>
    </row>
    <row r="135" spans="1:9" s="641" customFormat="1" ht="15" customHeight="1" x14ac:dyDescent="0.25">
      <c r="A135" s="647"/>
      <c r="B135" s="647"/>
      <c r="C135" s="648"/>
      <c r="D135" s="648"/>
      <c r="E135" s="644"/>
      <c r="F135" s="647"/>
      <c r="G135" s="647"/>
      <c r="H135" s="648"/>
      <c r="I135" s="648"/>
    </row>
    <row r="136" spans="1:9" s="641" customFormat="1" ht="15" customHeight="1" x14ac:dyDescent="0.25">
      <c r="A136" s="647"/>
      <c r="B136" s="647"/>
      <c r="C136" s="648"/>
      <c r="D136" s="648"/>
      <c r="E136" s="644"/>
      <c r="F136" s="647"/>
      <c r="G136" s="647"/>
      <c r="H136" s="648"/>
      <c r="I136" s="648"/>
    </row>
    <row r="137" spans="1:9" s="641" customFormat="1" ht="15" customHeight="1" x14ac:dyDescent="0.25">
      <c r="A137" s="647"/>
      <c r="B137" s="647"/>
      <c r="C137" s="648"/>
      <c r="D137" s="648"/>
      <c r="E137" s="644"/>
      <c r="F137" s="647"/>
      <c r="G137" s="647"/>
      <c r="H137" s="648"/>
      <c r="I137" s="648"/>
    </row>
    <row r="138" spans="1:9" s="641" customFormat="1" ht="15" customHeight="1" x14ac:dyDescent="0.25">
      <c r="A138" s="647"/>
      <c r="B138" s="647"/>
      <c r="C138" s="648"/>
      <c r="D138" s="648"/>
      <c r="E138" s="644"/>
      <c r="F138" s="647"/>
      <c r="G138" s="647"/>
      <c r="H138" s="648"/>
      <c r="I138" s="648"/>
    </row>
    <row r="139" spans="1:9" s="641" customFormat="1" ht="15" customHeight="1" x14ac:dyDescent="0.25">
      <c r="A139" s="647"/>
      <c r="B139" s="647"/>
      <c r="C139" s="648"/>
      <c r="D139" s="648"/>
      <c r="E139" s="644"/>
      <c r="F139" s="647"/>
      <c r="G139" s="647"/>
      <c r="H139" s="648"/>
      <c r="I139" s="648"/>
    </row>
    <row r="140" spans="1:9" s="641" customFormat="1" ht="15" customHeight="1" x14ac:dyDescent="0.25">
      <c r="A140" s="647"/>
      <c r="B140" s="647"/>
      <c r="C140" s="648"/>
      <c r="D140" s="648"/>
      <c r="E140" s="644"/>
      <c r="F140" s="647"/>
      <c r="G140" s="647"/>
      <c r="H140" s="648"/>
      <c r="I140" s="648"/>
    </row>
    <row r="141" spans="1:9" s="641" customFormat="1" ht="15" customHeight="1" x14ac:dyDescent="0.25">
      <c r="A141" s="647"/>
      <c r="B141" s="647"/>
      <c r="C141" s="648"/>
      <c r="D141" s="648"/>
      <c r="E141" s="644"/>
      <c r="F141" s="647"/>
      <c r="G141" s="647"/>
      <c r="H141" s="648"/>
      <c r="I141" s="648"/>
    </row>
    <row r="142" spans="1:9" s="641" customFormat="1" ht="15" customHeight="1" x14ac:dyDescent="0.25">
      <c r="A142" s="647"/>
      <c r="B142" s="647"/>
      <c r="C142" s="648"/>
      <c r="D142" s="648"/>
      <c r="E142" s="644"/>
      <c r="F142" s="647"/>
      <c r="G142" s="647"/>
      <c r="H142" s="648"/>
      <c r="I142" s="648"/>
    </row>
    <row r="143" spans="1:9" s="641" customFormat="1" ht="15" customHeight="1" x14ac:dyDescent="0.25">
      <c r="A143" s="647"/>
      <c r="B143" s="647"/>
      <c r="C143" s="648"/>
      <c r="D143" s="648"/>
      <c r="E143" s="644"/>
      <c r="F143" s="647"/>
      <c r="G143" s="647"/>
      <c r="H143" s="648"/>
      <c r="I143" s="648"/>
    </row>
    <row r="144" spans="1:9" s="641" customFormat="1" ht="15" customHeight="1" x14ac:dyDescent="0.25">
      <c r="A144" s="647"/>
      <c r="B144" s="647"/>
      <c r="C144" s="648"/>
      <c r="D144" s="648"/>
      <c r="E144" s="644"/>
      <c r="F144" s="647"/>
      <c r="G144" s="647"/>
      <c r="H144" s="648"/>
      <c r="I144" s="648"/>
    </row>
    <row r="145" spans="1:9" s="641" customFormat="1" ht="15" customHeight="1" x14ac:dyDescent="0.25">
      <c r="A145" s="647"/>
      <c r="B145" s="647"/>
      <c r="C145" s="648"/>
      <c r="D145" s="648"/>
      <c r="E145" s="644"/>
      <c r="F145" s="647"/>
      <c r="G145" s="647"/>
      <c r="H145" s="648"/>
      <c r="I145" s="648"/>
    </row>
    <row r="146" spans="1:9" s="641" customFormat="1" ht="15" customHeight="1" x14ac:dyDescent="0.25">
      <c r="A146" s="647"/>
      <c r="B146" s="647"/>
      <c r="C146" s="648"/>
      <c r="D146" s="648"/>
      <c r="E146" s="644"/>
      <c r="F146" s="647"/>
      <c r="G146" s="647"/>
      <c r="H146" s="648"/>
      <c r="I146" s="648"/>
    </row>
    <row r="147" spans="1:9" s="641" customFormat="1" ht="15" customHeight="1" x14ac:dyDescent="0.25">
      <c r="A147" s="647"/>
      <c r="B147" s="647"/>
      <c r="C147" s="648"/>
      <c r="D147" s="648"/>
      <c r="E147" s="644"/>
      <c r="F147" s="647"/>
      <c r="G147" s="647"/>
      <c r="H147" s="648"/>
      <c r="I147" s="648"/>
    </row>
    <row r="148" spans="1:9" s="641" customFormat="1" ht="15" customHeight="1" x14ac:dyDescent="0.25">
      <c r="A148" s="647"/>
      <c r="B148" s="647"/>
      <c r="C148" s="648"/>
      <c r="D148" s="648"/>
      <c r="E148" s="644"/>
      <c r="F148" s="647"/>
      <c r="G148" s="647"/>
      <c r="H148" s="648"/>
      <c r="I148" s="648"/>
    </row>
    <row r="149" spans="1:9" s="641" customFormat="1" ht="15" customHeight="1" x14ac:dyDescent="0.25">
      <c r="A149" s="647"/>
      <c r="B149" s="647"/>
      <c r="C149" s="648"/>
      <c r="D149" s="648"/>
      <c r="E149" s="644"/>
      <c r="F149" s="647"/>
      <c r="G149" s="647"/>
      <c r="H149" s="648"/>
      <c r="I149" s="648"/>
    </row>
    <row r="150" spans="1:9" s="641" customFormat="1" ht="15" customHeight="1" x14ac:dyDescent="0.25">
      <c r="A150" s="647"/>
      <c r="B150" s="647"/>
      <c r="C150" s="648"/>
      <c r="D150" s="648"/>
      <c r="E150" s="644"/>
      <c r="F150" s="647"/>
      <c r="G150" s="647"/>
      <c r="H150" s="648"/>
      <c r="I150" s="648"/>
    </row>
    <row r="151" spans="1:9" s="641" customFormat="1" ht="15" customHeight="1" x14ac:dyDescent="0.25">
      <c r="A151" s="647"/>
      <c r="B151" s="647"/>
      <c r="C151" s="648"/>
      <c r="D151" s="648"/>
      <c r="E151" s="644"/>
      <c r="F151" s="647"/>
      <c r="G151" s="647"/>
      <c r="H151" s="648"/>
      <c r="I151" s="648"/>
    </row>
    <row r="152" spans="1:9" s="641" customFormat="1" ht="15" customHeight="1" x14ac:dyDescent="0.25">
      <c r="A152" s="647"/>
      <c r="B152" s="647"/>
      <c r="C152" s="648"/>
      <c r="D152" s="648"/>
      <c r="E152" s="644"/>
      <c r="F152" s="647"/>
      <c r="G152" s="647"/>
      <c r="H152" s="648"/>
      <c r="I152" s="648"/>
    </row>
    <row r="153" spans="1:9" s="641" customFormat="1" ht="15" customHeight="1" x14ac:dyDescent="0.25">
      <c r="A153" s="647"/>
      <c r="B153" s="647"/>
      <c r="C153" s="648"/>
      <c r="D153" s="648"/>
      <c r="E153" s="644"/>
      <c r="F153" s="647"/>
      <c r="G153" s="647"/>
      <c r="H153" s="648"/>
      <c r="I153" s="648"/>
    </row>
    <row r="154" spans="1:9" s="641" customFormat="1" ht="15" customHeight="1" x14ac:dyDescent="0.25">
      <c r="A154" s="647"/>
      <c r="B154" s="647"/>
      <c r="C154" s="648"/>
      <c r="D154" s="648"/>
      <c r="E154" s="644"/>
      <c r="F154" s="647"/>
      <c r="G154" s="647"/>
      <c r="H154" s="648"/>
      <c r="I154" s="648"/>
    </row>
    <row r="155" spans="1:9" s="641" customFormat="1" ht="15" customHeight="1" x14ac:dyDescent="0.25">
      <c r="A155" s="647"/>
      <c r="B155" s="647"/>
      <c r="C155" s="648"/>
      <c r="D155" s="648"/>
      <c r="E155" s="644"/>
      <c r="F155" s="647"/>
      <c r="G155" s="647"/>
      <c r="H155" s="648"/>
      <c r="I155" s="648"/>
    </row>
    <row r="156" spans="1:9" ht="18" customHeight="1" x14ac:dyDescent="0.25">
      <c r="A156" s="2105" t="s">
        <v>47</v>
      </c>
      <c r="B156" s="2106"/>
      <c r="C156" s="2109" t="s">
        <v>48</v>
      </c>
      <c r="D156" s="2109" t="s">
        <v>50</v>
      </c>
      <c r="E156" s="1177" t="s">
        <v>49</v>
      </c>
      <c r="F156" s="2111" t="s">
        <v>321</v>
      </c>
      <c r="G156" s="649" t="s">
        <v>322</v>
      </c>
      <c r="H156" s="648"/>
      <c r="I156" s="648"/>
    </row>
    <row r="157" spans="1:9" ht="18" customHeight="1" x14ac:dyDescent="0.25">
      <c r="A157" s="2107"/>
      <c r="B157" s="2108"/>
      <c r="C157" s="2110"/>
      <c r="D157" s="2110"/>
      <c r="E157" s="1178" t="s">
        <v>51</v>
      </c>
      <c r="F157" s="2112"/>
      <c r="G157" s="650" t="s">
        <v>323</v>
      </c>
      <c r="H157" s="648"/>
      <c r="I157" s="648"/>
    </row>
    <row r="158" spans="1:9" ht="18" customHeight="1" x14ac:dyDescent="0.25">
      <c r="A158" s="2107"/>
      <c r="B158" s="2108"/>
      <c r="C158" s="651" t="s">
        <v>52</v>
      </c>
      <c r="D158" s="651" t="s">
        <v>52</v>
      </c>
      <c r="E158" s="651" t="s">
        <v>52</v>
      </c>
      <c r="F158" s="651" t="s">
        <v>52</v>
      </c>
      <c r="G158" s="1019" t="s">
        <v>52</v>
      </c>
      <c r="H158" s="652"/>
      <c r="I158" s="652"/>
    </row>
    <row r="159" spans="1:9" ht="18" customHeight="1" x14ac:dyDescent="0.25">
      <c r="A159" s="2113" t="s">
        <v>53</v>
      </c>
      <c r="B159" s="2113"/>
      <c r="C159" s="1183"/>
      <c r="D159" s="1183"/>
      <c r="E159" s="1183"/>
      <c r="F159" s="1183"/>
      <c r="G159" s="1179"/>
      <c r="H159" s="652"/>
      <c r="I159" s="652"/>
    </row>
    <row r="160" spans="1:9" ht="18" customHeight="1" x14ac:dyDescent="0.25">
      <c r="A160" s="2113" t="s">
        <v>54</v>
      </c>
      <c r="B160" s="2113"/>
      <c r="C160" s="1183"/>
      <c r="D160" s="1183"/>
      <c r="E160" s="1183"/>
      <c r="F160" s="1183"/>
      <c r="G160" s="1179"/>
      <c r="H160" s="653"/>
      <c r="I160" s="653"/>
    </row>
    <row r="161" spans="1:9" ht="18" customHeight="1" x14ac:dyDescent="0.25">
      <c r="A161" s="2122" t="s">
        <v>339</v>
      </c>
      <c r="B161" s="2123"/>
      <c r="C161" s="1183"/>
      <c r="D161" s="1183"/>
      <c r="E161" s="1183"/>
      <c r="F161" s="1183"/>
      <c r="G161" s="1179"/>
      <c r="H161" s="653"/>
      <c r="I161" s="653"/>
    </row>
    <row r="162" spans="1:9" ht="18" customHeight="1" x14ac:dyDescent="0.25">
      <c r="A162" s="2113" t="s">
        <v>31</v>
      </c>
      <c r="B162" s="2113"/>
      <c r="C162" s="1183"/>
      <c r="D162" s="1183"/>
      <c r="E162" s="1183"/>
      <c r="F162" s="1183"/>
      <c r="G162" s="1179"/>
      <c r="H162" s="654"/>
      <c r="I162" s="654"/>
    </row>
    <row r="163" spans="1:9" ht="18" customHeight="1" x14ac:dyDescent="0.25">
      <c r="A163" s="2122" t="s">
        <v>55</v>
      </c>
      <c r="B163" s="2123"/>
      <c r="C163" s="1183"/>
      <c r="D163" s="1183"/>
      <c r="E163" s="1183"/>
      <c r="F163" s="1183"/>
      <c r="G163" s="1179"/>
      <c r="H163" s="654"/>
      <c r="I163" s="654"/>
    </row>
    <row r="164" spans="1:9" ht="18" customHeight="1" x14ac:dyDescent="0.25">
      <c r="A164" s="2113" t="s">
        <v>56</v>
      </c>
      <c r="B164" s="2113"/>
      <c r="C164" s="1183"/>
      <c r="D164" s="1183"/>
      <c r="E164" s="1183"/>
      <c r="F164" s="1183"/>
      <c r="G164" s="1179"/>
      <c r="H164" s="654"/>
      <c r="I164" s="654"/>
    </row>
    <row r="165" spans="1:9" ht="18" customHeight="1" x14ac:dyDescent="0.25">
      <c r="A165" s="2113" t="s">
        <v>57</v>
      </c>
      <c r="B165" s="2113"/>
      <c r="C165" s="1183"/>
      <c r="D165" s="1183"/>
      <c r="E165" s="1183"/>
      <c r="F165" s="1183"/>
      <c r="G165" s="1179"/>
      <c r="H165" s="654"/>
      <c r="I165" s="654"/>
    </row>
    <row r="166" spans="1:9" ht="18" customHeight="1" x14ac:dyDescent="0.25">
      <c r="A166" s="2122" t="s">
        <v>58</v>
      </c>
      <c r="B166" s="2123"/>
      <c r="C166" s="1183"/>
      <c r="D166" s="1183"/>
      <c r="E166" s="1183"/>
      <c r="F166" s="1183"/>
      <c r="G166" s="1179"/>
      <c r="H166" s="654"/>
      <c r="I166" s="654"/>
    </row>
    <row r="167" spans="1:9" ht="18" customHeight="1" x14ac:dyDescent="0.25">
      <c r="A167" s="2113" t="s">
        <v>59</v>
      </c>
      <c r="B167" s="2113"/>
      <c r="C167" s="1183"/>
      <c r="D167" s="1183"/>
      <c r="E167" s="1183"/>
      <c r="F167" s="1183"/>
      <c r="G167" s="1179"/>
      <c r="H167" s="654"/>
      <c r="I167" s="654"/>
    </row>
    <row r="168" spans="1:9" ht="18" customHeight="1" x14ac:dyDescent="0.25">
      <c r="A168" s="2122" t="s">
        <v>421</v>
      </c>
      <c r="B168" s="2123"/>
      <c r="C168" s="1183"/>
      <c r="D168" s="1183"/>
      <c r="E168" s="1183"/>
      <c r="F168" s="1183"/>
      <c r="G168" s="1179"/>
      <c r="H168" s="654"/>
      <c r="I168" s="654"/>
    </row>
    <row r="169" spans="1:9" ht="18" customHeight="1" x14ac:dyDescent="0.25">
      <c r="A169" s="2113" t="s">
        <v>60</v>
      </c>
      <c r="B169" s="2113"/>
      <c r="C169" s="1183"/>
      <c r="D169" s="1183"/>
      <c r="E169" s="1183"/>
      <c r="F169" s="1183"/>
      <c r="G169" s="1179"/>
      <c r="H169" s="654"/>
      <c r="I169" s="654"/>
    </row>
    <row r="170" spans="1:9" ht="18" customHeight="1" x14ac:dyDescent="0.25">
      <c r="A170" s="2122" t="s">
        <v>425</v>
      </c>
      <c r="B170" s="2123"/>
      <c r="C170" s="1183"/>
      <c r="D170" s="1183"/>
      <c r="E170" s="1183"/>
      <c r="F170" s="1183"/>
      <c r="G170" s="1179"/>
      <c r="H170" s="654"/>
      <c r="I170" s="654"/>
    </row>
    <row r="171" spans="1:9" ht="18" customHeight="1" x14ac:dyDescent="0.25">
      <c r="A171" s="2122" t="s">
        <v>424</v>
      </c>
      <c r="B171" s="2123"/>
      <c r="C171" s="1183"/>
      <c r="D171" s="1183"/>
      <c r="E171" s="1183"/>
      <c r="F171" s="1183"/>
      <c r="G171" s="1179"/>
      <c r="H171" s="654"/>
      <c r="I171" s="654"/>
    </row>
    <row r="172" spans="1:9" ht="18" customHeight="1" x14ac:dyDescent="0.25">
      <c r="A172" s="2113" t="s">
        <v>61</v>
      </c>
      <c r="B172" s="2113"/>
      <c r="C172" s="1183"/>
      <c r="D172" s="1183"/>
      <c r="E172" s="1183"/>
      <c r="F172" s="1183"/>
      <c r="G172" s="1179"/>
      <c r="H172" s="655"/>
      <c r="I172" s="655"/>
    </row>
    <row r="173" spans="1:9" ht="18" customHeight="1" x14ac:dyDescent="0.25">
      <c r="A173" s="656" t="s">
        <v>62</v>
      </c>
      <c r="B173" s="657"/>
      <c r="C173" s="657"/>
      <c r="D173" s="657"/>
      <c r="E173" s="657"/>
      <c r="F173" s="657"/>
      <c r="G173" s="658"/>
      <c r="H173" s="659"/>
      <c r="I173" s="659"/>
    </row>
    <row r="174" spans="1:9" ht="18" customHeight="1" x14ac:dyDescent="0.25">
      <c r="A174" s="660"/>
      <c r="B174" s="659"/>
      <c r="C174" s="659"/>
      <c r="D174" s="659"/>
      <c r="E174" s="659"/>
      <c r="F174" s="659"/>
      <c r="G174" s="659"/>
      <c r="H174" s="659"/>
      <c r="I174" s="659"/>
    </row>
    <row r="175" spans="1:9" ht="18" customHeight="1" x14ac:dyDescent="0.25">
      <c r="A175" s="659"/>
      <c r="B175" s="659"/>
      <c r="C175" s="659"/>
      <c r="D175" s="659"/>
      <c r="E175" s="659"/>
      <c r="F175" s="659"/>
      <c r="G175" s="659"/>
      <c r="H175" s="659"/>
      <c r="I175" s="659"/>
    </row>
    <row r="176" spans="1:9" ht="18" customHeight="1" x14ac:dyDescent="0.25">
      <c r="A176" s="659"/>
      <c r="B176" s="659"/>
      <c r="C176" s="659"/>
      <c r="D176" s="659"/>
      <c r="E176" s="659"/>
      <c r="F176" s="659"/>
      <c r="G176" s="659"/>
      <c r="H176" s="659"/>
      <c r="I176" s="659"/>
    </row>
    <row r="177" spans="1:9" ht="18" customHeight="1" x14ac:dyDescent="0.25">
      <c r="A177" s="659"/>
      <c r="B177" s="659"/>
      <c r="C177" s="659"/>
      <c r="D177" s="659"/>
      <c r="E177" s="659"/>
      <c r="F177" s="659"/>
      <c r="G177" s="659"/>
      <c r="H177" s="659"/>
      <c r="I177" s="659"/>
    </row>
    <row r="178" spans="1:9" ht="18" customHeight="1" x14ac:dyDescent="0.25">
      <c r="A178" s="659"/>
      <c r="B178" s="659"/>
      <c r="C178" s="659"/>
      <c r="D178" s="659"/>
      <c r="E178" s="659"/>
      <c r="F178" s="659"/>
      <c r="G178" s="659"/>
      <c r="H178" s="659"/>
      <c r="I178" s="659"/>
    </row>
    <row r="179" spans="1:9" ht="18" customHeight="1" x14ac:dyDescent="0.25">
      <c r="A179" s="659"/>
      <c r="B179" s="659"/>
      <c r="C179" s="659"/>
      <c r="D179" s="659"/>
      <c r="E179" s="659"/>
      <c r="F179" s="659"/>
      <c r="G179" s="659"/>
      <c r="H179" s="659"/>
      <c r="I179" s="659"/>
    </row>
    <row r="180" spans="1:9" ht="18" customHeight="1" x14ac:dyDescent="0.25">
      <c r="A180" s="659"/>
      <c r="B180" s="659"/>
      <c r="C180" s="659"/>
      <c r="D180" s="659"/>
      <c r="E180" s="659"/>
      <c r="F180" s="659"/>
      <c r="G180" s="659"/>
      <c r="H180" s="659"/>
      <c r="I180" s="659"/>
    </row>
    <row r="181" spans="1:9" ht="18" customHeight="1" x14ac:dyDescent="0.25">
      <c r="A181" s="659"/>
      <c r="B181" s="659"/>
      <c r="C181" s="659"/>
      <c r="D181" s="659"/>
      <c r="E181" s="659"/>
      <c r="F181" s="659"/>
      <c r="G181" s="659"/>
      <c r="H181" s="659"/>
      <c r="I181" s="659"/>
    </row>
    <row r="182" spans="1:9" ht="18" customHeight="1" x14ac:dyDescent="0.25">
      <c r="A182" s="659"/>
      <c r="B182" s="659"/>
      <c r="C182" s="659"/>
      <c r="D182" s="659"/>
      <c r="E182" s="659"/>
      <c r="F182" s="659"/>
      <c r="G182" s="659"/>
      <c r="H182" s="659"/>
      <c r="I182" s="659"/>
    </row>
    <row r="183" spans="1:9" ht="18" customHeight="1" x14ac:dyDescent="0.25">
      <c r="A183" s="659"/>
      <c r="B183" s="659"/>
      <c r="C183" s="659"/>
      <c r="D183" s="659"/>
      <c r="E183" s="659"/>
      <c r="F183" s="659"/>
      <c r="G183" s="659"/>
      <c r="H183" s="659"/>
      <c r="I183" s="659"/>
    </row>
    <row r="184" spans="1:9" ht="18" customHeight="1" x14ac:dyDescent="0.25">
      <c r="A184" s="659"/>
      <c r="B184" s="659"/>
      <c r="C184" s="659"/>
      <c r="D184" s="659"/>
      <c r="E184" s="659"/>
      <c r="F184" s="659"/>
      <c r="G184" s="659"/>
      <c r="H184" s="659"/>
      <c r="I184" s="659"/>
    </row>
    <row r="185" spans="1:9" ht="18" customHeight="1" x14ac:dyDescent="0.25">
      <c r="A185" s="659"/>
      <c r="B185" s="659"/>
      <c r="C185" s="659"/>
      <c r="D185" s="659"/>
      <c r="E185" s="659"/>
      <c r="F185" s="659"/>
      <c r="G185" s="659"/>
      <c r="H185" s="659"/>
      <c r="I185" s="659"/>
    </row>
    <row r="186" spans="1:9" ht="18" customHeight="1" x14ac:dyDescent="0.25">
      <c r="A186" s="2125" t="s">
        <v>63</v>
      </c>
      <c r="B186" s="2126"/>
      <c r="C186" s="2126"/>
      <c r="D186" s="2126"/>
      <c r="E186" s="2127" t="s">
        <v>64</v>
      </c>
      <c r="F186" s="2126"/>
      <c r="G186" s="2126"/>
      <c r="H186" s="2128"/>
      <c r="I186" s="659"/>
    </row>
    <row r="187" spans="1:9" ht="18" customHeight="1" x14ac:dyDescent="0.25">
      <c r="A187" s="2129" t="s">
        <v>47</v>
      </c>
      <c r="B187" s="2130"/>
      <c r="C187" s="2131" t="s">
        <v>52</v>
      </c>
      <c r="D187" s="2131"/>
      <c r="E187" s="2132" t="s">
        <v>47</v>
      </c>
      <c r="F187" s="2130"/>
      <c r="G187" s="2131" t="s">
        <v>52</v>
      </c>
      <c r="H187" s="2133"/>
      <c r="I187" s="659"/>
    </row>
    <row r="188" spans="1:9" ht="18" customHeight="1" x14ac:dyDescent="0.25">
      <c r="A188" s="2113" t="s">
        <v>65</v>
      </c>
      <c r="B188" s="2113"/>
      <c r="C188" s="2124"/>
      <c r="D188" s="2124"/>
      <c r="E188" s="2113" t="s">
        <v>66</v>
      </c>
      <c r="F188" s="2113"/>
      <c r="G188" s="2124"/>
      <c r="H188" s="2124"/>
    </row>
    <row r="189" spans="1:9" ht="18" customHeight="1" x14ac:dyDescent="0.25">
      <c r="A189" s="2113" t="s">
        <v>347</v>
      </c>
      <c r="B189" s="2113"/>
      <c r="C189" s="2124"/>
      <c r="D189" s="2124"/>
      <c r="E189" s="2113" t="s">
        <v>67</v>
      </c>
      <c r="F189" s="2113"/>
      <c r="G189" s="2124"/>
      <c r="H189" s="2124"/>
      <c r="I189" s="661"/>
    </row>
    <row r="190" spans="1:9" ht="18" customHeight="1" x14ac:dyDescent="0.25">
      <c r="A190" s="2113" t="s">
        <v>346</v>
      </c>
      <c r="B190" s="2113"/>
      <c r="C190" s="2145"/>
      <c r="D190" s="2145"/>
      <c r="E190" s="2113" t="s">
        <v>69</v>
      </c>
      <c r="F190" s="2113"/>
      <c r="G190" s="2124"/>
      <c r="H190" s="2124"/>
      <c r="I190" s="661"/>
    </row>
    <row r="191" spans="1:9" ht="18" customHeight="1" x14ac:dyDescent="0.25">
      <c r="A191" s="2113" t="s">
        <v>68</v>
      </c>
      <c r="B191" s="2122"/>
      <c r="C191" s="2124"/>
      <c r="D191" s="2124"/>
      <c r="E191" s="2123" t="s">
        <v>70</v>
      </c>
      <c r="F191" s="2113"/>
      <c r="G191" s="2146"/>
      <c r="H191" s="2146"/>
      <c r="I191" s="661"/>
    </row>
    <row r="192" spans="1:9" ht="18" customHeight="1" x14ac:dyDescent="0.25">
      <c r="A192" s="2122" t="s">
        <v>420</v>
      </c>
      <c r="B192" s="2147"/>
      <c r="C192" s="2148"/>
      <c r="D192" s="2149"/>
      <c r="E192" s="2150"/>
      <c r="F192" s="2150"/>
      <c r="G192" s="2134"/>
      <c r="H192" s="2135"/>
      <c r="I192" s="661"/>
    </row>
    <row r="193" spans="1:9" ht="18" customHeight="1" x14ac:dyDescent="0.25">
      <c r="A193" s="2136" t="s">
        <v>62</v>
      </c>
      <c r="B193" s="2137"/>
      <c r="C193" s="2137"/>
      <c r="D193" s="2137"/>
      <c r="E193" s="2137"/>
      <c r="F193" s="2137"/>
      <c r="G193" s="2137"/>
      <c r="H193" s="2138"/>
      <c r="I193" s="661"/>
    </row>
    <row r="194" spans="1:9" ht="18" customHeight="1" x14ac:dyDescent="0.25">
      <c r="A194" s="659"/>
      <c r="B194" s="659"/>
      <c r="C194" s="659"/>
      <c r="D194" s="659"/>
      <c r="E194" s="662"/>
      <c r="F194" s="662"/>
      <c r="G194" s="659"/>
      <c r="H194" s="659"/>
      <c r="I194" s="659"/>
    </row>
    <row r="195" spans="1:9" ht="18" customHeight="1" x14ac:dyDescent="0.25">
      <c r="A195" s="659"/>
      <c r="B195" s="659"/>
      <c r="C195" s="659"/>
      <c r="D195" s="659"/>
      <c r="E195" s="662"/>
      <c r="F195" s="662"/>
      <c r="G195" s="659"/>
      <c r="H195" s="659"/>
      <c r="I195" s="659"/>
    </row>
    <row r="196" spans="1:9" ht="18" customHeight="1" x14ac:dyDescent="0.25">
      <c r="A196" s="659"/>
      <c r="B196" s="659"/>
      <c r="C196" s="659"/>
      <c r="D196" s="659"/>
      <c r="E196" s="662"/>
      <c r="F196" s="662"/>
      <c r="G196" s="659"/>
      <c r="H196" s="659"/>
      <c r="I196" s="659"/>
    </row>
    <row r="197" spans="1:9" ht="18" customHeight="1" x14ac:dyDescent="0.25">
      <c r="A197" s="659"/>
      <c r="B197" s="659"/>
      <c r="C197" s="659"/>
      <c r="D197" s="659"/>
      <c r="E197" s="662"/>
      <c r="F197" s="662"/>
      <c r="G197" s="659"/>
      <c r="H197" s="659"/>
      <c r="I197" s="659"/>
    </row>
    <row r="198" spans="1:9" ht="18" customHeight="1" x14ac:dyDescent="0.25">
      <c r="A198" s="659"/>
      <c r="B198" s="659"/>
      <c r="C198" s="659"/>
      <c r="D198" s="659"/>
      <c r="E198" s="662"/>
      <c r="F198" s="662"/>
      <c r="G198" s="659"/>
      <c r="H198" s="659"/>
      <c r="I198" s="659"/>
    </row>
    <row r="199" spans="1:9" ht="18" customHeight="1" x14ac:dyDescent="0.25">
      <c r="A199" s="659"/>
      <c r="B199" s="659"/>
      <c r="C199" s="659"/>
      <c r="D199" s="659"/>
      <c r="E199" s="662"/>
      <c r="F199" s="662"/>
      <c r="G199" s="659"/>
      <c r="H199" s="659"/>
      <c r="I199" s="659"/>
    </row>
    <row r="200" spans="1:9" ht="18" customHeight="1" x14ac:dyDescent="0.25">
      <c r="A200" s="659"/>
      <c r="B200" s="659"/>
      <c r="C200" s="659"/>
      <c r="D200" s="659"/>
      <c r="E200" s="662"/>
      <c r="F200" s="662"/>
      <c r="G200" s="663"/>
      <c r="H200" s="663"/>
      <c r="I200" s="663"/>
    </row>
    <row r="201" spans="1:9" ht="18" customHeight="1" x14ac:dyDescent="0.25">
      <c r="A201" s="659"/>
      <c r="B201" s="659"/>
      <c r="C201" s="659"/>
      <c r="D201" s="659"/>
      <c r="E201" s="662"/>
      <c r="F201" s="662"/>
      <c r="G201" s="663"/>
      <c r="H201" s="663"/>
      <c r="I201" s="663"/>
    </row>
    <row r="202" spans="1:9" ht="18" customHeight="1" x14ac:dyDescent="0.25">
      <c r="A202" s="659"/>
      <c r="B202" s="659"/>
      <c r="C202" s="659"/>
      <c r="D202" s="659"/>
      <c r="E202" s="662"/>
      <c r="F202" s="662"/>
      <c r="G202" s="663"/>
      <c r="H202" s="663"/>
      <c r="I202" s="663"/>
    </row>
    <row r="203" spans="1:9" ht="18" customHeight="1" x14ac:dyDescent="0.25">
      <c r="A203" s="659"/>
      <c r="B203" s="659"/>
      <c r="C203" s="659"/>
      <c r="D203" s="659"/>
      <c r="E203" s="662"/>
      <c r="F203" s="662"/>
      <c r="G203" s="663"/>
      <c r="H203" s="663"/>
      <c r="I203" s="663"/>
    </row>
    <row r="204" spans="1:9" ht="18" customHeight="1" x14ac:dyDescent="0.25">
      <c r="A204" s="659"/>
      <c r="B204" s="659"/>
      <c r="C204" s="659"/>
      <c r="D204" s="659"/>
      <c r="E204" s="662"/>
      <c r="F204" s="662"/>
      <c r="G204" s="663"/>
      <c r="H204" s="663"/>
      <c r="I204" s="663"/>
    </row>
    <row r="205" spans="1:9" ht="18" customHeight="1" x14ac:dyDescent="0.25">
      <c r="A205" s="659"/>
      <c r="B205" s="659"/>
      <c r="C205" s="659"/>
      <c r="D205" s="659"/>
      <c r="E205" s="662"/>
      <c r="F205" s="662"/>
      <c r="G205" s="663"/>
      <c r="H205" s="663"/>
      <c r="I205" s="663"/>
    </row>
    <row r="206" spans="1:9" ht="18" customHeight="1" x14ac:dyDescent="0.25">
      <c r="A206" s="659"/>
      <c r="B206" s="659"/>
      <c r="C206" s="659"/>
      <c r="D206" s="659"/>
      <c r="E206" s="662"/>
      <c r="F206" s="662"/>
      <c r="G206" s="663"/>
      <c r="H206" s="663"/>
      <c r="I206" s="663"/>
    </row>
    <row r="207" spans="1:9" ht="18" customHeight="1" x14ac:dyDescent="0.25">
      <c r="A207" s="659"/>
      <c r="B207" s="659"/>
      <c r="C207" s="659"/>
      <c r="D207" s="659"/>
      <c r="E207" s="662"/>
      <c r="F207" s="662"/>
      <c r="G207" s="663"/>
      <c r="H207" s="663"/>
      <c r="I207" s="663"/>
    </row>
    <row r="208" spans="1:9" ht="18" customHeight="1" x14ac:dyDescent="0.25">
      <c r="A208" s="659"/>
      <c r="B208" s="659"/>
      <c r="C208" s="659"/>
      <c r="D208" s="659"/>
      <c r="E208" s="662"/>
      <c r="F208" s="662"/>
      <c r="G208" s="663"/>
      <c r="H208" s="663"/>
      <c r="I208" s="663"/>
    </row>
    <row r="209" spans="1:9" ht="18" customHeight="1" x14ac:dyDescent="0.25">
      <c r="A209" s="659"/>
      <c r="B209" s="659"/>
      <c r="C209" s="659"/>
      <c r="D209" s="659"/>
      <c r="E209" s="662"/>
      <c r="F209" s="662"/>
      <c r="G209" s="663"/>
      <c r="H209" s="663"/>
      <c r="I209" s="663"/>
    </row>
    <row r="210" spans="1:9" ht="18" customHeight="1" x14ac:dyDescent="0.25">
      <c r="A210" s="659"/>
      <c r="B210" s="659"/>
      <c r="C210" s="659"/>
      <c r="D210" s="659"/>
      <c r="E210" s="662"/>
      <c r="F210" s="662"/>
      <c r="G210" s="663"/>
      <c r="H210" s="663"/>
      <c r="I210" s="663"/>
    </row>
    <row r="211" spans="1:9" ht="18" customHeight="1" x14ac:dyDescent="0.25">
      <c r="A211" s="659"/>
      <c r="B211" s="659"/>
      <c r="C211" s="659"/>
      <c r="D211" s="659"/>
      <c r="E211" s="662"/>
      <c r="F211" s="662"/>
      <c r="G211" s="663"/>
      <c r="H211" s="663"/>
      <c r="I211" s="663"/>
    </row>
    <row r="212" spans="1:9" ht="18" customHeight="1" x14ac:dyDescent="0.25">
      <c r="A212" s="659"/>
      <c r="B212" s="659"/>
      <c r="C212" s="659"/>
      <c r="D212" s="659"/>
      <c r="E212" s="634"/>
      <c r="F212" s="634"/>
      <c r="G212" s="663"/>
      <c r="H212" s="663"/>
      <c r="I212" s="663"/>
    </row>
    <row r="213" spans="1:9" ht="18" customHeight="1" x14ac:dyDescent="0.25">
      <c r="A213" s="659"/>
      <c r="B213" s="659"/>
      <c r="C213" s="659"/>
      <c r="D213" s="659"/>
      <c r="E213" s="634"/>
      <c r="F213" s="634"/>
      <c r="G213" s="663"/>
      <c r="H213" s="663"/>
      <c r="I213" s="663"/>
    </row>
    <row r="214" spans="1:9" ht="18" customHeight="1" x14ac:dyDescent="0.25">
      <c r="A214" s="659"/>
      <c r="B214" s="659"/>
      <c r="C214" s="659"/>
      <c r="D214" s="659"/>
      <c r="E214" s="634"/>
      <c r="F214" s="634"/>
      <c r="G214" s="663"/>
      <c r="H214" s="663"/>
      <c r="I214" s="663"/>
    </row>
    <row r="215" spans="1:9" ht="18" customHeight="1" x14ac:dyDescent="0.25">
      <c r="A215" s="659"/>
      <c r="B215" s="659"/>
      <c r="C215" s="659"/>
      <c r="D215" s="659"/>
      <c r="E215" s="634"/>
      <c r="F215" s="634"/>
      <c r="G215" s="663"/>
      <c r="H215" s="663"/>
      <c r="I215" s="663"/>
    </row>
    <row r="216" spans="1:9" ht="18" customHeight="1" x14ac:dyDescent="0.25">
      <c r="A216" s="2125" t="s">
        <v>71</v>
      </c>
      <c r="B216" s="2126"/>
      <c r="C216" s="2126"/>
      <c r="D216" s="2126"/>
      <c r="E216" s="2139" t="s">
        <v>62</v>
      </c>
      <c r="F216" s="2140"/>
      <c r="G216" s="2140"/>
      <c r="H216" s="2141"/>
      <c r="I216" s="664"/>
    </row>
    <row r="217" spans="1:9" ht="18" customHeight="1" x14ac:dyDescent="0.25">
      <c r="A217" s="2129" t="s">
        <v>47</v>
      </c>
      <c r="B217" s="2130"/>
      <c r="C217" s="2130"/>
      <c r="D217" s="1180" t="s">
        <v>52</v>
      </c>
      <c r="E217" s="2142"/>
      <c r="F217" s="2143"/>
      <c r="G217" s="2143"/>
      <c r="H217" s="2144"/>
      <c r="I217" s="664"/>
    </row>
    <row r="218" spans="1:9" ht="18" customHeight="1" x14ac:dyDescent="0.25">
      <c r="A218" s="2113" t="s">
        <v>72</v>
      </c>
      <c r="B218" s="2113"/>
      <c r="C218" s="2113"/>
      <c r="D218" s="1179"/>
    </row>
    <row r="219" spans="1:9" ht="18" customHeight="1" x14ac:dyDescent="0.25">
      <c r="A219" s="2113" t="s">
        <v>73</v>
      </c>
      <c r="B219" s="2113"/>
      <c r="C219" s="2113"/>
      <c r="D219" s="1179"/>
      <c r="E219" s="664"/>
      <c r="F219" s="634"/>
      <c r="G219" s="634"/>
      <c r="H219" s="634"/>
      <c r="I219" s="634"/>
    </row>
    <row r="220" spans="1:9" ht="18" customHeight="1" x14ac:dyDescent="0.25">
      <c r="A220" s="2113" t="s">
        <v>74</v>
      </c>
      <c r="B220" s="2113"/>
      <c r="C220" s="2113"/>
      <c r="D220" s="1179"/>
      <c r="E220" s="665"/>
      <c r="F220" s="634"/>
      <c r="G220" s="634"/>
      <c r="H220" s="634"/>
      <c r="I220" s="634"/>
    </row>
    <row r="221" spans="1:9" ht="18" customHeight="1" x14ac:dyDescent="0.25">
      <c r="A221" s="2113" t="s">
        <v>75</v>
      </c>
      <c r="B221" s="2113"/>
      <c r="C221" s="2113"/>
      <c r="D221" s="1179"/>
      <c r="E221" s="665"/>
      <c r="F221" s="634"/>
      <c r="G221" s="634"/>
      <c r="H221" s="634"/>
      <c r="I221" s="634"/>
    </row>
    <row r="222" spans="1:9" ht="18" customHeight="1" x14ac:dyDescent="0.25">
      <c r="A222" s="2113" t="s">
        <v>76</v>
      </c>
      <c r="B222" s="2113"/>
      <c r="C222" s="2113"/>
      <c r="D222" s="1179"/>
      <c r="E222" s="665"/>
      <c r="F222" s="634"/>
      <c r="G222" s="634"/>
      <c r="H222" s="634"/>
      <c r="I222" s="634"/>
    </row>
    <row r="223" spans="1:9" ht="18" customHeight="1" x14ac:dyDescent="0.25">
      <c r="A223" s="2113" t="s">
        <v>77</v>
      </c>
      <c r="B223" s="2113"/>
      <c r="C223" s="2113"/>
      <c r="D223" s="1179"/>
      <c r="E223" s="665"/>
      <c r="F223" s="634"/>
      <c r="G223" s="634"/>
      <c r="H223" s="634"/>
      <c r="I223" s="634"/>
    </row>
    <row r="224" spans="1:9" ht="18" customHeight="1" x14ac:dyDescent="0.25">
      <c r="A224" s="2113" t="s">
        <v>78</v>
      </c>
      <c r="B224" s="2113"/>
      <c r="C224" s="2113"/>
      <c r="D224" s="666"/>
      <c r="E224" s="665"/>
      <c r="F224" s="634"/>
      <c r="G224" s="634"/>
      <c r="H224" s="634"/>
      <c r="I224" s="634"/>
    </row>
    <row r="225" spans="1:9" ht="18" customHeight="1" x14ac:dyDescent="0.25">
      <c r="A225" s="2113" t="s">
        <v>79</v>
      </c>
      <c r="B225" s="2113"/>
      <c r="C225" s="2113"/>
      <c r="D225" s="666"/>
      <c r="E225" s="665"/>
      <c r="F225" s="634"/>
      <c r="G225" s="634"/>
      <c r="H225" s="634"/>
      <c r="I225" s="634"/>
    </row>
    <row r="226" spans="1:9" ht="18" customHeight="1" x14ac:dyDescent="0.25">
      <c r="A226" s="2113" t="s">
        <v>80</v>
      </c>
      <c r="B226" s="2113"/>
      <c r="C226" s="2113"/>
      <c r="D226" s="666"/>
      <c r="E226" s="667"/>
      <c r="F226" s="634"/>
      <c r="G226" s="634"/>
      <c r="H226" s="634"/>
      <c r="I226" s="634"/>
    </row>
    <row r="227" spans="1:9" ht="18" customHeight="1" x14ac:dyDescent="0.25">
      <c r="A227" s="2156" t="s">
        <v>81</v>
      </c>
      <c r="B227" s="2156"/>
      <c r="C227" s="2156"/>
      <c r="D227" s="666"/>
      <c r="E227" s="667"/>
      <c r="F227" s="634"/>
      <c r="G227" s="634"/>
      <c r="H227" s="634"/>
      <c r="I227" s="634"/>
    </row>
    <row r="228" spans="1:9" ht="18" customHeight="1" x14ac:dyDescent="0.25">
      <c r="A228" s="2157" t="s">
        <v>82</v>
      </c>
      <c r="B228" s="2157"/>
      <c r="C228" s="2157"/>
      <c r="D228" s="2157"/>
      <c r="E228" s="667"/>
      <c r="F228" s="634"/>
      <c r="G228" s="634"/>
      <c r="H228" s="634"/>
      <c r="I228" s="634"/>
    </row>
    <row r="229" spans="1:9" ht="18" customHeight="1" x14ac:dyDescent="0.25">
      <c r="A229" s="634"/>
      <c r="B229" s="634"/>
      <c r="C229" s="634"/>
      <c r="D229" s="634"/>
      <c r="E229" s="667"/>
      <c r="F229" s="634"/>
      <c r="G229" s="634"/>
      <c r="H229" s="634"/>
      <c r="I229" s="634"/>
    </row>
    <row r="230" spans="1:9" ht="18" customHeight="1" x14ac:dyDescent="0.25">
      <c r="A230" s="2125" t="s">
        <v>47</v>
      </c>
      <c r="B230" s="2126"/>
      <c r="C230" s="2126"/>
      <c r="D230" s="668" t="s">
        <v>52</v>
      </c>
      <c r="E230" s="2153" t="s">
        <v>62</v>
      </c>
      <c r="F230" s="2154"/>
      <c r="G230" s="2154"/>
      <c r="H230" s="2155"/>
      <c r="I230" s="664"/>
    </row>
    <row r="231" spans="1:9" ht="18" customHeight="1" x14ac:dyDescent="0.25">
      <c r="A231" s="2122" t="s">
        <v>83</v>
      </c>
      <c r="B231" s="2147"/>
      <c r="C231" s="2147"/>
      <c r="D231" s="1179"/>
      <c r="E231" s="669"/>
      <c r="F231" s="669"/>
      <c r="G231" s="669"/>
      <c r="H231" s="669"/>
      <c r="I231" s="637"/>
    </row>
    <row r="232" spans="1:9" ht="18" customHeight="1" x14ac:dyDescent="0.25">
      <c r="A232" s="2122" t="s">
        <v>84</v>
      </c>
      <c r="B232" s="2147"/>
      <c r="C232" s="2147"/>
      <c r="D232" s="1179"/>
      <c r="E232" s="669"/>
      <c r="F232" s="669"/>
      <c r="G232" s="669"/>
      <c r="H232" s="669"/>
    </row>
    <row r="233" spans="1:9" ht="18" customHeight="1" x14ac:dyDescent="0.25">
      <c r="A233" s="2122" t="s">
        <v>85</v>
      </c>
      <c r="B233" s="2147"/>
      <c r="C233" s="2147"/>
      <c r="D233" s="1179"/>
      <c r="E233" s="664"/>
      <c r="F233" s="664"/>
      <c r="G233" s="664"/>
      <c r="H233" s="664"/>
      <c r="I233" s="634"/>
    </row>
    <row r="234" spans="1:9" ht="18" customHeight="1" x14ac:dyDescent="0.25">
      <c r="A234" s="2122" t="s">
        <v>86</v>
      </c>
      <c r="B234" s="2147"/>
      <c r="C234" s="2147"/>
      <c r="D234" s="1179"/>
      <c r="E234" s="664"/>
      <c r="F234" s="664"/>
      <c r="G234" s="664"/>
      <c r="H234" s="664"/>
      <c r="I234" s="634"/>
    </row>
    <row r="235" spans="1:9" ht="18" customHeight="1" x14ac:dyDescent="0.25">
      <c r="A235" s="2122" t="s">
        <v>87</v>
      </c>
      <c r="B235" s="2147"/>
      <c r="C235" s="2147"/>
      <c r="D235" s="1179"/>
      <c r="E235" s="665"/>
      <c r="F235" s="670"/>
      <c r="G235" s="634"/>
      <c r="H235" s="634"/>
      <c r="I235" s="634"/>
    </row>
    <row r="236" spans="1:9" ht="18" customHeight="1" x14ac:dyDescent="0.25">
      <c r="A236" s="2122" t="s">
        <v>88</v>
      </c>
      <c r="B236" s="2147"/>
      <c r="C236" s="2147"/>
      <c r="D236" s="1179"/>
      <c r="E236" s="665"/>
      <c r="F236" s="634"/>
      <c r="G236" s="634"/>
      <c r="H236" s="634"/>
      <c r="I236" s="634"/>
    </row>
    <row r="237" spans="1:9" ht="18" customHeight="1" x14ac:dyDescent="0.25">
      <c r="A237" s="2122" t="s">
        <v>89</v>
      </c>
      <c r="B237" s="2147"/>
      <c r="C237" s="2147"/>
      <c r="D237" s="666"/>
      <c r="E237" s="665"/>
      <c r="F237" s="634"/>
      <c r="G237" s="634"/>
      <c r="H237" s="634"/>
      <c r="I237" s="634"/>
    </row>
    <row r="238" spans="1:9" ht="18" customHeight="1" x14ac:dyDescent="0.25">
      <c r="A238" s="2122" t="s">
        <v>90</v>
      </c>
      <c r="B238" s="2147"/>
      <c r="C238" s="2147"/>
      <c r="D238" s="666"/>
      <c r="E238" s="665"/>
      <c r="F238" s="634"/>
      <c r="G238" s="634"/>
      <c r="H238" s="634"/>
      <c r="I238" s="634"/>
    </row>
    <row r="239" spans="1:9" ht="18" customHeight="1" x14ac:dyDescent="0.25">
      <c r="A239" s="2158" t="s">
        <v>91</v>
      </c>
      <c r="B239" s="2159"/>
      <c r="C239" s="2159"/>
      <c r="D239" s="666"/>
      <c r="E239" s="667"/>
      <c r="F239" s="634"/>
      <c r="G239" s="634"/>
      <c r="H239" s="634"/>
      <c r="I239" s="634"/>
    </row>
    <row r="240" spans="1:9" ht="18" customHeight="1" x14ac:dyDescent="0.25">
      <c r="A240" s="671"/>
      <c r="B240" s="671"/>
      <c r="C240" s="671"/>
      <c r="D240" s="672"/>
      <c r="E240" s="667"/>
      <c r="F240" s="634"/>
      <c r="G240" s="634"/>
      <c r="H240" s="634"/>
      <c r="I240" s="634"/>
    </row>
    <row r="241" spans="1:9" ht="18" customHeight="1" x14ac:dyDescent="0.25">
      <c r="A241" s="671"/>
      <c r="B241" s="671"/>
      <c r="C241" s="671"/>
      <c r="D241" s="672"/>
      <c r="E241" s="667"/>
      <c r="F241" s="634"/>
      <c r="G241" s="634"/>
      <c r="H241" s="634"/>
      <c r="I241" s="634"/>
    </row>
    <row r="242" spans="1:9" ht="18" customHeight="1" x14ac:dyDescent="0.25">
      <c r="A242" s="671"/>
      <c r="B242" s="671"/>
      <c r="C242" s="671"/>
      <c r="D242" s="672"/>
      <c r="E242" s="667"/>
      <c r="F242" s="634"/>
      <c r="G242" s="634"/>
      <c r="H242" s="634"/>
      <c r="I242" s="634"/>
    </row>
    <row r="243" spans="1:9" ht="18" customHeight="1" x14ac:dyDescent="0.25">
      <c r="A243" s="671"/>
      <c r="B243" s="671"/>
      <c r="C243" s="671"/>
      <c r="D243" s="672"/>
      <c r="E243" s="667"/>
      <c r="F243" s="634"/>
      <c r="G243" s="634"/>
      <c r="H243" s="634"/>
      <c r="I243" s="634"/>
    </row>
    <row r="244" spans="1:9" ht="18" customHeight="1" x14ac:dyDescent="0.25">
      <c r="A244" s="671"/>
      <c r="B244" s="671"/>
      <c r="C244" s="671"/>
      <c r="D244" s="672"/>
      <c r="E244" s="673"/>
      <c r="F244" s="634"/>
      <c r="G244" s="634"/>
      <c r="H244" s="634"/>
      <c r="I244" s="634"/>
    </row>
    <row r="245" spans="1:9" ht="18" customHeight="1" x14ac:dyDescent="0.25">
      <c r="A245" s="671"/>
      <c r="B245" s="671"/>
      <c r="C245" s="671"/>
      <c r="D245" s="672"/>
      <c r="E245" s="673"/>
      <c r="F245" s="634"/>
      <c r="G245" s="634"/>
      <c r="H245" s="634"/>
      <c r="I245" s="634"/>
    </row>
    <row r="246" spans="1:9" ht="18" customHeight="1" x14ac:dyDescent="0.25">
      <c r="A246" s="2125" t="s">
        <v>47</v>
      </c>
      <c r="B246" s="2126"/>
      <c r="C246" s="2126"/>
      <c r="D246" s="1184" t="s">
        <v>52</v>
      </c>
      <c r="E246" s="2151" t="s">
        <v>62</v>
      </c>
      <c r="F246" s="2151"/>
      <c r="G246" s="2151"/>
      <c r="H246" s="2152"/>
      <c r="I246" s="664"/>
    </row>
    <row r="247" spans="1:9" ht="18" customHeight="1" x14ac:dyDescent="0.25">
      <c r="A247" s="2113" t="s">
        <v>428</v>
      </c>
      <c r="B247" s="2113"/>
      <c r="C247" s="2113"/>
      <c r="D247" s="1179"/>
      <c r="E247" s="673"/>
      <c r="F247" s="634"/>
      <c r="G247" s="634"/>
      <c r="H247" s="634"/>
      <c r="I247" s="634"/>
    </row>
    <row r="248" spans="1:9" ht="18" customHeight="1" x14ac:dyDescent="0.25">
      <c r="A248" s="2113" t="s">
        <v>92</v>
      </c>
      <c r="B248" s="2113"/>
      <c r="C248" s="2113"/>
      <c r="D248" s="1179"/>
      <c r="I248" s="661"/>
    </row>
    <row r="249" spans="1:9" ht="18" customHeight="1" x14ac:dyDescent="0.25">
      <c r="A249" s="2113" t="s">
        <v>93</v>
      </c>
      <c r="B249" s="2113"/>
      <c r="C249" s="2113"/>
      <c r="D249" s="1179"/>
      <c r="E249" s="674"/>
      <c r="F249" s="675"/>
      <c r="G249" s="675"/>
      <c r="H249" s="675"/>
      <c r="I249" s="676"/>
    </row>
    <row r="250" spans="1:9" ht="18" customHeight="1" x14ac:dyDescent="0.25">
      <c r="A250" s="2113" t="s">
        <v>94</v>
      </c>
      <c r="B250" s="2113"/>
      <c r="C250" s="2113"/>
      <c r="D250" s="1179"/>
      <c r="E250" s="677"/>
      <c r="F250" s="676"/>
      <c r="G250" s="676"/>
      <c r="H250" s="676"/>
      <c r="I250" s="676"/>
    </row>
    <row r="251" spans="1:9" ht="18" customHeight="1" x14ac:dyDescent="0.25">
      <c r="A251" s="2113" t="s">
        <v>95</v>
      </c>
      <c r="B251" s="2113"/>
      <c r="C251" s="2113"/>
      <c r="D251" s="1179"/>
      <c r="E251" s="677"/>
      <c r="F251" s="676"/>
      <c r="G251" s="676"/>
      <c r="H251" s="676"/>
      <c r="I251" s="676"/>
    </row>
    <row r="252" spans="1:9" ht="18" customHeight="1" x14ac:dyDescent="0.25">
      <c r="A252" s="2113" t="s">
        <v>96</v>
      </c>
      <c r="B252" s="2113"/>
      <c r="C252" s="2113"/>
      <c r="D252" s="1179"/>
      <c r="E252" s="677"/>
      <c r="F252" s="676"/>
      <c r="G252" s="676"/>
      <c r="H252" s="676"/>
      <c r="I252" s="676"/>
    </row>
    <row r="253" spans="1:9" ht="18" customHeight="1" x14ac:dyDescent="0.25">
      <c r="A253" s="2113" t="s">
        <v>97</v>
      </c>
      <c r="B253" s="2113"/>
      <c r="C253" s="2113"/>
      <c r="D253" s="1179"/>
      <c r="E253" s="677"/>
      <c r="F253" s="676"/>
      <c r="G253" s="676"/>
      <c r="H253" s="676"/>
      <c r="I253" s="676"/>
    </row>
    <row r="254" spans="1:9" ht="18" customHeight="1" x14ac:dyDescent="0.25">
      <c r="A254" s="2113" t="s">
        <v>98</v>
      </c>
      <c r="B254" s="2113"/>
      <c r="C254" s="2113"/>
      <c r="D254" s="1179"/>
      <c r="E254" s="677"/>
      <c r="F254" s="676"/>
      <c r="G254" s="676"/>
      <c r="H254" s="676"/>
      <c r="I254" s="676"/>
    </row>
    <row r="255" spans="1:9" ht="18" customHeight="1" x14ac:dyDescent="0.25">
      <c r="A255" s="2122" t="s">
        <v>99</v>
      </c>
      <c r="B255" s="2147"/>
      <c r="C255" s="2123"/>
      <c r="D255" s="1179"/>
      <c r="E255" s="677"/>
      <c r="F255" s="676"/>
      <c r="G255" s="676"/>
      <c r="H255" s="676"/>
      <c r="I255" s="676"/>
    </row>
    <row r="256" spans="1:9" ht="18" customHeight="1" x14ac:dyDescent="0.25">
      <c r="A256" s="2122" t="s">
        <v>426</v>
      </c>
      <c r="B256" s="2147"/>
      <c r="C256" s="2123"/>
      <c r="D256" s="1179"/>
      <c r="E256" s="677"/>
      <c r="F256" s="676"/>
      <c r="G256" s="676"/>
      <c r="H256" s="676"/>
      <c r="I256" s="676"/>
    </row>
    <row r="257" spans="1:9" ht="18" customHeight="1" x14ac:dyDescent="0.25">
      <c r="A257" s="2122" t="s">
        <v>429</v>
      </c>
      <c r="B257" s="2147"/>
      <c r="C257" s="2123"/>
      <c r="D257" s="1179"/>
      <c r="E257" s="677"/>
      <c r="F257" s="676"/>
      <c r="G257" s="676"/>
      <c r="H257" s="676"/>
      <c r="I257" s="676"/>
    </row>
    <row r="258" spans="1:9" ht="18" customHeight="1" x14ac:dyDescent="0.25">
      <c r="A258" s="2122" t="s">
        <v>320</v>
      </c>
      <c r="B258" s="2147"/>
      <c r="C258" s="2123"/>
      <c r="D258" s="1179"/>
      <c r="E258" s="677"/>
      <c r="F258" s="676"/>
      <c r="G258" s="676"/>
      <c r="H258" s="676"/>
      <c r="I258" s="676"/>
    </row>
    <row r="259" spans="1:9" ht="18" customHeight="1" x14ac:dyDescent="0.25">
      <c r="A259" s="2122" t="s">
        <v>100</v>
      </c>
      <c r="B259" s="2147"/>
      <c r="C259" s="2123"/>
      <c r="D259" s="1179"/>
      <c r="E259" s="677"/>
      <c r="F259" s="676"/>
      <c r="G259" s="676"/>
      <c r="H259" s="676"/>
      <c r="I259" s="676"/>
    </row>
    <row r="260" spans="1:9" ht="18" customHeight="1" x14ac:dyDescent="0.25">
      <c r="A260" s="2122" t="s">
        <v>101</v>
      </c>
      <c r="B260" s="2147"/>
      <c r="C260" s="2123"/>
      <c r="D260" s="1179"/>
      <c r="E260" s="677"/>
      <c r="F260" s="676"/>
      <c r="G260" s="676"/>
      <c r="H260" s="676"/>
      <c r="I260" s="676"/>
    </row>
    <row r="261" spans="1:9" ht="18" customHeight="1" x14ac:dyDescent="0.25">
      <c r="A261" s="2122" t="s">
        <v>102</v>
      </c>
      <c r="B261" s="2147"/>
      <c r="C261" s="2123"/>
      <c r="D261" s="678"/>
      <c r="E261" s="677"/>
      <c r="F261" s="676"/>
      <c r="G261" s="676"/>
      <c r="H261" s="676"/>
      <c r="I261" s="676"/>
    </row>
    <row r="262" spans="1:9" ht="18" customHeight="1" x14ac:dyDescent="0.25">
      <c r="A262" s="2122" t="s">
        <v>430</v>
      </c>
      <c r="B262" s="2147"/>
      <c r="C262" s="2123"/>
      <c r="D262" s="678"/>
      <c r="E262" s="677"/>
      <c r="F262" s="676"/>
      <c r="G262" s="676"/>
      <c r="H262" s="676"/>
      <c r="I262" s="676"/>
    </row>
    <row r="263" spans="1:9" ht="18" customHeight="1" x14ac:dyDescent="0.25">
      <c r="A263" s="2122" t="s">
        <v>103</v>
      </c>
      <c r="B263" s="2147"/>
      <c r="C263" s="2123"/>
      <c r="D263" s="678"/>
      <c r="E263" s="677"/>
      <c r="F263" s="676"/>
      <c r="G263" s="676"/>
      <c r="H263" s="676"/>
      <c r="I263" s="676"/>
    </row>
    <row r="264" spans="1:9" ht="18" customHeight="1" x14ac:dyDescent="0.25">
      <c r="A264" s="2122" t="s">
        <v>432</v>
      </c>
      <c r="B264" s="2147"/>
      <c r="C264" s="2123"/>
      <c r="D264" s="678"/>
      <c r="E264" s="677"/>
      <c r="F264" s="676"/>
      <c r="G264" s="676"/>
      <c r="H264" s="676"/>
      <c r="I264" s="676"/>
    </row>
    <row r="265" spans="1:9" ht="18" customHeight="1" x14ac:dyDescent="0.25">
      <c r="A265" s="2158" t="s">
        <v>431</v>
      </c>
      <c r="B265" s="2159"/>
      <c r="C265" s="2163"/>
      <c r="D265" s="678"/>
      <c r="E265" s="677"/>
      <c r="F265" s="676"/>
      <c r="G265" s="676"/>
      <c r="H265" s="676"/>
      <c r="I265" s="676"/>
    </row>
    <row r="266" spans="1:9" ht="18" customHeight="1" x14ac:dyDescent="0.25">
      <c r="A266" s="679"/>
      <c r="B266" s="679"/>
      <c r="C266" s="679"/>
      <c r="D266" s="679"/>
      <c r="E266" s="676"/>
      <c r="F266" s="676"/>
      <c r="G266" s="676"/>
      <c r="H266" s="676"/>
      <c r="I266" s="676"/>
    </row>
    <row r="267" spans="1:9" ht="18" customHeight="1" x14ac:dyDescent="0.25">
      <c r="A267" s="679"/>
      <c r="B267" s="679"/>
      <c r="C267" s="679"/>
      <c r="D267" s="679"/>
      <c r="E267" s="676"/>
      <c r="F267" s="676"/>
      <c r="G267" s="676"/>
      <c r="H267" s="676"/>
      <c r="I267" s="676"/>
    </row>
    <row r="268" spans="1:9" ht="18" customHeight="1" x14ac:dyDescent="0.25">
      <c r="A268" s="679"/>
      <c r="B268" s="679"/>
      <c r="C268" s="679"/>
      <c r="D268" s="679"/>
      <c r="E268" s="676"/>
      <c r="F268" s="676"/>
      <c r="G268" s="676"/>
      <c r="H268" s="676"/>
      <c r="I268" s="676"/>
    </row>
    <row r="269" spans="1:9" ht="18" customHeight="1" x14ac:dyDescent="0.25">
      <c r="A269" s="679"/>
      <c r="B269" s="679"/>
      <c r="C269" s="679"/>
      <c r="D269" s="679"/>
      <c r="E269" s="676"/>
      <c r="F269" s="676"/>
      <c r="G269" s="676"/>
      <c r="H269" s="676"/>
      <c r="I269" s="676"/>
    </row>
    <row r="270" spans="1:9" ht="18" customHeight="1" x14ac:dyDescent="0.25">
      <c r="A270" s="679"/>
      <c r="B270" s="679"/>
      <c r="C270" s="679"/>
      <c r="D270" s="679"/>
      <c r="E270" s="679"/>
      <c r="F270" s="679"/>
      <c r="G270" s="679"/>
      <c r="H270" s="679"/>
      <c r="I270" s="679"/>
    </row>
    <row r="271" spans="1:9" ht="18" customHeight="1" x14ac:dyDescent="0.25">
      <c r="A271" s="679"/>
      <c r="B271" s="679"/>
      <c r="C271" s="679"/>
      <c r="D271" s="679"/>
      <c r="E271" s="679"/>
      <c r="F271" s="679"/>
      <c r="G271" s="679"/>
      <c r="H271" s="679"/>
      <c r="I271" s="679"/>
    </row>
    <row r="272" spans="1:9" ht="18" customHeight="1" x14ac:dyDescent="0.25">
      <c r="A272" s="679"/>
      <c r="B272" s="679"/>
      <c r="C272" s="679"/>
      <c r="D272" s="679"/>
      <c r="E272" s="679"/>
      <c r="F272" s="679"/>
      <c r="G272" s="679"/>
      <c r="H272" s="679"/>
      <c r="I272" s="679"/>
    </row>
    <row r="273" spans="1:9" ht="18" customHeight="1" x14ac:dyDescent="0.25">
      <c r="A273" s="679"/>
      <c r="B273" s="679"/>
      <c r="C273" s="679"/>
      <c r="D273" s="679"/>
      <c r="E273" s="679"/>
      <c r="F273" s="679"/>
      <c r="G273" s="679"/>
      <c r="H273" s="679"/>
      <c r="I273" s="679"/>
    </row>
    <row r="274" spans="1:9" ht="18" customHeight="1" x14ac:dyDescent="0.25">
      <c r="A274" s="637"/>
      <c r="B274" s="637"/>
      <c r="C274" s="637"/>
      <c r="D274" s="637"/>
      <c r="E274" s="637"/>
      <c r="F274" s="637"/>
      <c r="G274" s="637"/>
      <c r="H274" s="637"/>
      <c r="I274" s="637"/>
    </row>
    <row r="275" spans="1:9" ht="18" customHeight="1" x14ac:dyDescent="0.25">
      <c r="A275" s="637"/>
      <c r="B275" s="637"/>
      <c r="C275" s="637"/>
      <c r="D275" s="637"/>
      <c r="E275" s="637"/>
      <c r="F275" s="637"/>
      <c r="G275" s="637"/>
      <c r="H275" s="637"/>
      <c r="I275" s="637"/>
    </row>
    <row r="276" spans="1:9" ht="18" customHeight="1" x14ac:dyDescent="0.25">
      <c r="A276" s="2164" t="s">
        <v>451</v>
      </c>
      <c r="B276" s="2165"/>
      <c r="C276" s="2165"/>
      <c r="D276" s="2165"/>
      <c r="E276" s="2165"/>
      <c r="F276" s="2165"/>
      <c r="G276" s="2165"/>
      <c r="H276" s="2166"/>
      <c r="I276" s="661"/>
    </row>
    <row r="277" spans="1:9" ht="18" customHeight="1" x14ac:dyDescent="0.25">
      <c r="A277" s="2129" t="s">
        <v>47</v>
      </c>
      <c r="B277" s="2130"/>
      <c r="C277" s="2130"/>
      <c r="D277" s="1180" t="s">
        <v>52</v>
      </c>
      <c r="E277" s="2130" t="s">
        <v>47</v>
      </c>
      <c r="F277" s="2130"/>
      <c r="G277" s="2130"/>
      <c r="H277" s="1181" t="s">
        <v>52</v>
      </c>
    </row>
    <row r="278" spans="1:9" ht="18" customHeight="1" x14ac:dyDescent="0.25">
      <c r="A278" s="2122" t="s">
        <v>418</v>
      </c>
      <c r="B278" s="2147"/>
      <c r="C278" s="2123"/>
      <c r="D278" s="1179"/>
      <c r="E278" s="2122" t="s">
        <v>342</v>
      </c>
      <c r="F278" s="2147"/>
      <c r="G278" s="2123"/>
      <c r="H278" s="1179"/>
    </row>
    <row r="279" spans="1:9" ht="18" customHeight="1" x14ac:dyDescent="0.25">
      <c r="A279" s="2122" t="s">
        <v>340</v>
      </c>
      <c r="B279" s="2147"/>
      <c r="C279" s="2123"/>
      <c r="D279" s="1179"/>
      <c r="E279" s="2160" t="s">
        <v>345</v>
      </c>
      <c r="F279" s="2161"/>
      <c r="G279" s="2162"/>
      <c r="H279" s="1179"/>
    </row>
    <row r="280" spans="1:9" ht="18" customHeight="1" x14ac:dyDescent="0.25">
      <c r="A280" s="2122" t="s">
        <v>417</v>
      </c>
      <c r="B280" s="2147"/>
      <c r="C280" s="2123"/>
      <c r="D280" s="1182"/>
      <c r="E280" s="2122" t="s">
        <v>341</v>
      </c>
      <c r="F280" s="2147"/>
      <c r="G280" s="2123"/>
      <c r="H280" s="1182"/>
    </row>
    <row r="281" spans="1:9" ht="18" customHeight="1" x14ac:dyDescent="0.25">
      <c r="A281" s="2122" t="s">
        <v>427</v>
      </c>
      <c r="B281" s="2147"/>
      <c r="C281" s="2123"/>
      <c r="D281" s="1182"/>
      <c r="E281" s="2122" t="s">
        <v>422</v>
      </c>
      <c r="F281" s="2147"/>
      <c r="G281" s="2123"/>
      <c r="H281" s="1182"/>
    </row>
    <row r="282" spans="1:9" ht="18" customHeight="1" x14ac:dyDescent="0.25">
      <c r="A282" s="2122" t="s">
        <v>419</v>
      </c>
      <c r="B282" s="2147"/>
      <c r="C282" s="2123"/>
      <c r="D282" s="1179"/>
      <c r="E282" s="2122" t="s">
        <v>423</v>
      </c>
      <c r="F282" s="2147"/>
      <c r="G282" s="2123"/>
      <c r="H282" s="1179"/>
    </row>
    <row r="283" spans="1:9" ht="18" customHeight="1" x14ac:dyDescent="0.25">
      <c r="A283" s="2122" t="s">
        <v>104</v>
      </c>
      <c r="B283" s="2147"/>
      <c r="C283" s="2123"/>
      <c r="D283" s="1179"/>
      <c r="E283" s="2122" t="s">
        <v>344</v>
      </c>
      <c r="F283" s="2147"/>
      <c r="G283" s="2123"/>
      <c r="H283" s="1179"/>
    </row>
    <row r="284" spans="1:9" ht="18" customHeight="1" x14ac:dyDescent="0.25">
      <c r="A284" s="2122" t="s">
        <v>105</v>
      </c>
      <c r="B284" s="2147"/>
      <c r="C284" s="2123"/>
      <c r="D284" s="1182"/>
      <c r="E284" s="2122" t="s">
        <v>343</v>
      </c>
      <c r="F284" s="2147"/>
      <c r="G284" s="2123"/>
      <c r="H284" s="1182"/>
    </row>
    <row r="285" spans="1:9" ht="18" customHeight="1" x14ac:dyDescent="0.25">
      <c r="A285" s="2122" t="s">
        <v>106</v>
      </c>
      <c r="B285" s="2147"/>
      <c r="C285" s="2123"/>
      <c r="D285" s="680"/>
      <c r="E285" s="2167"/>
      <c r="F285" s="2150"/>
      <c r="G285" s="2168"/>
      <c r="H285" s="680"/>
    </row>
    <row r="286" spans="1:9" ht="18" customHeight="1" x14ac:dyDescent="0.25">
      <c r="A286" s="2113" t="s">
        <v>107</v>
      </c>
      <c r="B286" s="2113"/>
      <c r="C286" s="2113"/>
      <c r="D286" s="680"/>
      <c r="E286" s="2167"/>
      <c r="F286" s="2150"/>
      <c r="G286" s="2168"/>
      <c r="H286" s="680"/>
    </row>
    <row r="287" spans="1:9" ht="18" customHeight="1" x14ac:dyDescent="0.25">
      <c r="A287" s="2136" t="s">
        <v>62</v>
      </c>
      <c r="B287" s="2137"/>
      <c r="C287" s="2137"/>
      <c r="D287" s="2137"/>
      <c r="E287" s="2137"/>
      <c r="F287" s="2137"/>
      <c r="G287" s="2137"/>
      <c r="H287" s="2138"/>
      <c r="I287" s="664"/>
    </row>
    <row r="288" spans="1:9" ht="18" customHeight="1" x14ac:dyDescent="0.25">
      <c r="A288" s="681"/>
      <c r="B288" s="681"/>
      <c r="C288" s="681"/>
      <c r="D288" s="682"/>
      <c r="E288" s="659"/>
      <c r="F288" s="659"/>
      <c r="G288" s="659"/>
      <c r="H288" s="659"/>
      <c r="I288" s="659"/>
    </row>
    <row r="289" spans="1:9" ht="18" customHeight="1" x14ac:dyDescent="0.25">
      <c r="A289" s="681"/>
      <c r="B289" s="681"/>
      <c r="C289" s="681"/>
      <c r="D289" s="682"/>
      <c r="E289" s="659"/>
      <c r="F289" s="659"/>
      <c r="G289" s="659"/>
      <c r="H289" s="659"/>
      <c r="I289" s="659"/>
    </row>
    <row r="290" spans="1:9" ht="18" customHeight="1" x14ac:dyDescent="0.25">
      <c r="A290" s="681"/>
      <c r="B290" s="681"/>
      <c r="C290" s="681"/>
      <c r="D290" s="682"/>
      <c r="E290" s="659"/>
      <c r="F290" s="659"/>
      <c r="G290" s="659"/>
      <c r="H290" s="659"/>
      <c r="I290" s="659"/>
    </row>
    <row r="291" spans="1:9" ht="18" customHeight="1" x14ac:dyDescent="0.25">
      <c r="A291" s="681"/>
      <c r="B291" s="681"/>
      <c r="C291" s="681"/>
      <c r="D291" s="682"/>
      <c r="E291" s="659"/>
      <c r="F291" s="659"/>
      <c r="G291" s="659"/>
      <c r="H291" s="659"/>
      <c r="I291" s="659"/>
    </row>
    <row r="292" spans="1:9" ht="18" customHeight="1" x14ac:dyDescent="0.25">
      <c r="A292" s="681"/>
      <c r="B292" s="681"/>
      <c r="C292" s="681"/>
      <c r="D292" s="682"/>
      <c r="E292" s="659"/>
      <c r="F292" s="659"/>
      <c r="G292" s="659"/>
      <c r="H292" s="659"/>
      <c r="I292" s="659"/>
    </row>
    <row r="293" spans="1:9" ht="18" customHeight="1" x14ac:dyDescent="0.25">
      <c r="A293" s="681"/>
      <c r="B293" s="681"/>
      <c r="C293" s="681"/>
      <c r="D293" s="682"/>
      <c r="E293" s="659"/>
      <c r="F293" s="659"/>
      <c r="G293" s="659"/>
      <c r="H293" s="659"/>
      <c r="I293" s="659"/>
    </row>
    <row r="294" spans="1:9" ht="18" customHeight="1" x14ac:dyDescent="0.25">
      <c r="A294" s="681"/>
      <c r="B294" s="681"/>
      <c r="C294" s="681"/>
      <c r="D294" s="682"/>
      <c r="E294" s="659"/>
      <c r="F294" s="659"/>
      <c r="G294" s="659"/>
      <c r="H294" s="659"/>
      <c r="I294" s="659"/>
    </row>
    <row r="295" spans="1:9" ht="18" customHeight="1" x14ac:dyDescent="0.25">
      <c r="A295" s="681"/>
      <c r="B295" s="681"/>
      <c r="C295" s="681"/>
      <c r="D295" s="682"/>
      <c r="E295" s="659"/>
      <c r="F295" s="659"/>
      <c r="G295" s="659"/>
      <c r="H295" s="659"/>
      <c r="I295" s="659"/>
    </row>
    <row r="296" spans="1:9" ht="18" customHeight="1" x14ac:dyDescent="0.25">
      <c r="A296" s="681"/>
      <c r="B296" s="681"/>
      <c r="C296" s="681"/>
      <c r="D296" s="682"/>
      <c r="E296" s="659"/>
      <c r="F296" s="659"/>
      <c r="G296" s="659"/>
      <c r="H296" s="659"/>
      <c r="I296" s="659"/>
    </row>
    <row r="297" spans="1:9" ht="18" customHeight="1" x14ac:dyDescent="0.25">
      <c r="A297" s="681"/>
      <c r="B297" s="681"/>
      <c r="C297" s="681"/>
      <c r="D297" s="682"/>
      <c r="E297" s="659"/>
      <c r="F297" s="659"/>
      <c r="G297" s="659"/>
      <c r="H297" s="659"/>
      <c r="I297" s="659"/>
    </row>
    <row r="298" spans="1:9" ht="18" customHeight="1" x14ac:dyDescent="0.25">
      <c r="A298" s="681"/>
      <c r="B298" s="681"/>
      <c r="C298" s="681"/>
      <c r="D298" s="682"/>
      <c r="E298" s="659"/>
      <c r="F298" s="659"/>
      <c r="G298" s="659"/>
      <c r="H298" s="659"/>
      <c r="I298" s="659"/>
    </row>
    <row r="299" spans="1:9" ht="18" customHeight="1" x14ac:dyDescent="0.25">
      <c r="A299" s="681"/>
      <c r="B299" s="681"/>
      <c r="C299" s="681"/>
      <c r="D299" s="682"/>
      <c r="E299" s="659"/>
      <c r="F299" s="659"/>
      <c r="G299" s="659"/>
      <c r="H299" s="659"/>
      <c r="I299" s="659"/>
    </row>
    <row r="300" spans="1:9" ht="18" customHeight="1" x14ac:dyDescent="0.25">
      <c r="A300" s="681"/>
      <c r="B300" s="681"/>
      <c r="C300" s="681"/>
      <c r="D300" s="682"/>
      <c r="E300" s="659"/>
      <c r="F300" s="659"/>
      <c r="G300" s="659"/>
      <c r="H300" s="659"/>
      <c r="I300" s="659"/>
    </row>
    <row r="301" spans="1:9" ht="18" customHeight="1" x14ac:dyDescent="0.25">
      <c r="A301" s="681"/>
      <c r="B301" s="681"/>
      <c r="C301" s="681"/>
      <c r="D301" s="682"/>
      <c r="E301" s="659"/>
      <c r="F301" s="659"/>
      <c r="G301" s="659"/>
      <c r="H301" s="659"/>
      <c r="I301" s="659"/>
    </row>
    <row r="302" spans="1:9" ht="18" customHeight="1" x14ac:dyDescent="0.25">
      <c r="A302" s="681"/>
      <c r="B302" s="681"/>
      <c r="C302" s="681"/>
      <c r="D302" s="682"/>
      <c r="E302" s="659"/>
      <c r="F302" s="659"/>
      <c r="G302" s="659"/>
      <c r="H302" s="659"/>
      <c r="I302" s="659"/>
    </row>
    <row r="303" spans="1:9" ht="18" customHeight="1" x14ac:dyDescent="0.25">
      <c r="A303" s="681"/>
      <c r="B303" s="681"/>
      <c r="C303" s="681"/>
      <c r="D303" s="682"/>
      <c r="E303" s="659"/>
      <c r="F303" s="659"/>
      <c r="G303" s="659"/>
      <c r="H303" s="659"/>
      <c r="I303" s="659"/>
    </row>
    <row r="304" spans="1:9" ht="18" customHeight="1" x14ac:dyDescent="0.25">
      <c r="A304" s="681"/>
      <c r="B304" s="681"/>
      <c r="C304" s="681"/>
      <c r="D304" s="682"/>
      <c r="E304" s="659"/>
      <c r="F304" s="659"/>
      <c r="G304" s="659"/>
      <c r="H304" s="659"/>
      <c r="I304" s="659"/>
    </row>
    <row r="305" spans="1:9" ht="18" customHeight="1" x14ac:dyDescent="0.25">
      <c r="A305" s="681"/>
      <c r="B305" s="681"/>
      <c r="C305" s="681"/>
      <c r="D305" s="682"/>
      <c r="E305" s="659"/>
      <c r="F305" s="659"/>
      <c r="G305" s="659"/>
      <c r="H305" s="659"/>
      <c r="I305" s="659"/>
    </row>
    <row r="306" spans="1:9" ht="18" customHeight="1" x14ac:dyDescent="0.25">
      <c r="A306" s="1890" t="s">
        <v>374</v>
      </c>
      <c r="B306" s="1890"/>
      <c r="C306" s="1890"/>
      <c r="D306" s="1890"/>
      <c r="E306" s="1890"/>
      <c r="F306" s="1890"/>
      <c r="G306" s="1890"/>
      <c r="H306" s="1890"/>
      <c r="I306" s="659"/>
    </row>
    <row r="307" spans="1:9" ht="18" customHeight="1" x14ac:dyDescent="0.25">
      <c r="A307" s="683"/>
      <c r="B307" s="684"/>
      <c r="C307" s="1875" t="s">
        <v>108</v>
      </c>
      <c r="D307" s="1875"/>
      <c r="E307" s="1163" t="s">
        <v>109</v>
      </c>
      <c r="F307" s="1875" t="s">
        <v>108</v>
      </c>
      <c r="G307" s="1875"/>
      <c r="H307" s="685" t="s">
        <v>109</v>
      </c>
      <c r="I307" s="686"/>
    </row>
    <row r="308" spans="1:9" ht="18" customHeight="1" x14ac:dyDescent="0.25">
      <c r="A308" s="1876"/>
      <c r="B308" s="1877"/>
      <c r="C308" s="1878"/>
      <c r="D308" s="1879"/>
      <c r="E308" s="687">
        <v>0</v>
      </c>
      <c r="F308" s="1880"/>
      <c r="G308" s="1881"/>
      <c r="H308" s="687"/>
      <c r="I308" s="686"/>
    </row>
    <row r="309" spans="1:9" ht="18" customHeight="1" x14ac:dyDescent="0.25">
      <c r="A309" s="1882" t="s">
        <v>110</v>
      </c>
      <c r="B309" s="1883"/>
      <c r="C309" s="1884"/>
      <c r="D309" s="1885"/>
      <c r="E309" s="688"/>
      <c r="F309" s="1886"/>
      <c r="G309" s="1887"/>
      <c r="H309" s="688"/>
      <c r="I309" s="686"/>
    </row>
    <row r="310" spans="1:9" ht="18" customHeight="1" x14ac:dyDescent="0.25">
      <c r="A310" s="1893" t="s">
        <v>111</v>
      </c>
      <c r="B310" s="1894"/>
      <c r="C310" s="1164"/>
      <c r="D310" s="1165"/>
      <c r="E310" s="688"/>
      <c r="F310" s="1166"/>
      <c r="G310" s="1167"/>
      <c r="H310" s="688"/>
      <c r="I310" s="686"/>
    </row>
    <row r="311" spans="1:9" ht="18" customHeight="1" x14ac:dyDescent="0.25">
      <c r="A311" s="689"/>
      <c r="B311" s="690"/>
      <c r="C311" s="1164"/>
      <c r="D311" s="1165"/>
      <c r="E311" s="688"/>
      <c r="F311" s="1166"/>
      <c r="G311" s="1167"/>
      <c r="H311" s="688"/>
      <c r="I311" s="686"/>
    </row>
    <row r="312" spans="1:9" ht="18" customHeight="1" x14ac:dyDescent="0.25">
      <c r="A312" s="691"/>
      <c r="B312" s="692"/>
      <c r="C312" s="1884"/>
      <c r="D312" s="1885"/>
      <c r="E312" s="688"/>
      <c r="F312" s="1886"/>
      <c r="G312" s="1887"/>
      <c r="H312" s="688"/>
      <c r="I312" s="686"/>
    </row>
    <row r="313" spans="1:9" ht="18" customHeight="1" x14ac:dyDescent="0.25">
      <c r="A313" s="1895" t="s">
        <v>112</v>
      </c>
      <c r="B313" s="1896"/>
      <c r="C313" s="1897">
        <f>E308+E309+E310+E311+E312+H308+H309+H310+H311+H312</f>
        <v>0</v>
      </c>
      <c r="D313" s="1898"/>
      <c r="E313" s="693" t="s">
        <v>109</v>
      </c>
      <c r="F313" s="1897">
        <f>C313*C34</f>
        <v>0</v>
      </c>
      <c r="G313" s="1898"/>
      <c r="H313" s="694" t="s">
        <v>25</v>
      </c>
      <c r="I313" s="686"/>
    </row>
    <row r="314" spans="1:9" ht="18" customHeight="1" x14ac:dyDescent="0.25">
      <c r="B314" s="695"/>
      <c r="C314" s="1891" t="s">
        <v>113</v>
      </c>
      <c r="D314" s="1891"/>
      <c r="E314" s="1891"/>
      <c r="F314" s="1891"/>
      <c r="G314" s="1891"/>
      <c r="H314" s="1891"/>
      <c r="I314" s="686"/>
    </row>
    <row r="315" spans="1:9" ht="18" customHeight="1" x14ac:dyDescent="0.25">
      <c r="A315" s="683"/>
      <c r="B315" s="684"/>
      <c r="C315" s="1892" t="s">
        <v>108</v>
      </c>
      <c r="D315" s="1892"/>
      <c r="E315" s="1168" t="s">
        <v>109</v>
      </c>
      <c r="F315" s="1892" t="s">
        <v>108</v>
      </c>
      <c r="G315" s="1892"/>
      <c r="H315" s="1169" t="s">
        <v>109</v>
      </c>
      <c r="I315" s="686"/>
    </row>
    <row r="316" spans="1:9" ht="18" customHeight="1" x14ac:dyDescent="0.25">
      <c r="A316" s="1876"/>
      <c r="B316" s="1877"/>
      <c r="C316" s="1878"/>
      <c r="D316" s="1879"/>
      <c r="E316" s="687"/>
      <c r="F316" s="1880"/>
      <c r="G316" s="1881"/>
      <c r="H316" s="687"/>
      <c r="I316" s="686"/>
    </row>
    <row r="317" spans="1:9" ht="18" customHeight="1" x14ac:dyDescent="0.25">
      <c r="A317" s="1882" t="s">
        <v>37</v>
      </c>
      <c r="B317" s="1883"/>
      <c r="C317" s="1884"/>
      <c r="D317" s="1885"/>
      <c r="E317" s="688"/>
      <c r="F317" s="1886"/>
      <c r="G317" s="1887"/>
      <c r="H317" s="688"/>
      <c r="I317" s="686"/>
    </row>
    <row r="318" spans="1:9" ht="18" customHeight="1" x14ac:dyDescent="0.25">
      <c r="A318" s="1893" t="s">
        <v>111</v>
      </c>
      <c r="B318" s="1894"/>
      <c r="C318" s="1899"/>
      <c r="D318" s="1885"/>
      <c r="E318" s="688"/>
      <c r="F318" s="1886"/>
      <c r="G318" s="1887"/>
      <c r="H318" s="688"/>
      <c r="I318" s="686"/>
    </row>
    <row r="319" spans="1:9" ht="18" customHeight="1" x14ac:dyDescent="0.25">
      <c r="A319" s="689"/>
      <c r="B319" s="690"/>
      <c r="C319" s="1899"/>
      <c r="D319" s="1885"/>
      <c r="E319" s="688"/>
      <c r="F319" s="1886"/>
      <c r="G319" s="1887"/>
      <c r="H319" s="688"/>
      <c r="I319" s="686"/>
    </row>
    <row r="320" spans="1:9" ht="18" customHeight="1" x14ac:dyDescent="0.25">
      <c r="A320" s="691"/>
      <c r="B320" s="692"/>
      <c r="C320" s="1884"/>
      <c r="D320" s="1885"/>
      <c r="E320" s="688"/>
      <c r="F320" s="1886"/>
      <c r="G320" s="1887"/>
      <c r="H320" s="688"/>
      <c r="I320" s="686"/>
    </row>
    <row r="321" spans="1:9" ht="18" customHeight="1" x14ac:dyDescent="0.25">
      <c r="A321" s="1895" t="s">
        <v>112</v>
      </c>
      <c r="B321" s="1896"/>
      <c r="C321" s="1897">
        <f>E316+E317+E318+E319+E320+H316+H317+H318+H319+H320</f>
        <v>0</v>
      </c>
      <c r="D321" s="1898"/>
      <c r="E321" s="693" t="s">
        <v>109</v>
      </c>
      <c r="F321" s="1897">
        <f>C321*C34</f>
        <v>0</v>
      </c>
      <c r="G321" s="1898"/>
      <c r="H321" s="694" t="s">
        <v>25</v>
      </c>
      <c r="I321" s="686"/>
    </row>
    <row r="322" spans="1:9" ht="18" customHeight="1" x14ac:dyDescent="0.25">
      <c r="B322" s="696"/>
      <c r="C322" s="1916" t="s">
        <v>114</v>
      </c>
      <c r="D322" s="1916"/>
      <c r="E322" s="1916"/>
      <c r="F322" s="1916"/>
      <c r="G322" s="1916"/>
      <c r="H322" s="1916"/>
      <c r="I322" s="686"/>
    </row>
    <row r="323" spans="1:9" ht="18" customHeight="1" x14ac:dyDescent="0.25">
      <c r="A323" s="1917" t="s">
        <v>115</v>
      </c>
      <c r="B323" s="1918"/>
      <c r="C323" s="1892" t="s">
        <v>25</v>
      </c>
      <c r="D323" s="1919"/>
      <c r="E323" s="697"/>
      <c r="F323" s="697"/>
      <c r="G323" s="697"/>
      <c r="H323" s="697"/>
      <c r="I323" s="686"/>
    </row>
    <row r="324" spans="1:9" ht="18" customHeight="1" x14ac:dyDescent="0.25">
      <c r="A324" s="1893" t="s">
        <v>25</v>
      </c>
      <c r="B324" s="1894"/>
      <c r="C324" s="1899">
        <v>0</v>
      </c>
      <c r="D324" s="1885"/>
      <c r="E324" s="697"/>
      <c r="F324" s="697"/>
      <c r="G324" s="697"/>
      <c r="H324" s="697"/>
      <c r="I324" s="686"/>
    </row>
    <row r="325" spans="1:9" ht="18" customHeight="1" x14ac:dyDescent="0.25">
      <c r="A325" s="1920" t="s">
        <v>112</v>
      </c>
      <c r="B325" s="1921"/>
      <c r="C325" s="1922">
        <f>F325/C34</f>
        <v>0</v>
      </c>
      <c r="D325" s="1922"/>
      <c r="E325" s="698" t="s">
        <v>109</v>
      </c>
      <c r="F325" s="1897">
        <f>C324</f>
        <v>0</v>
      </c>
      <c r="G325" s="1898"/>
      <c r="H325" s="694" t="s">
        <v>25</v>
      </c>
      <c r="I325" s="686"/>
    </row>
    <row r="326" spans="1:9" ht="18" customHeight="1" x14ac:dyDescent="0.25">
      <c r="B326" s="695"/>
      <c r="C326" s="1891"/>
      <c r="D326" s="1891"/>
      <c r="E326" s="1891"/>
      <c r="F326" s="1891"/>
      <c r="G326" s="1891"/>
      <c r="H326" s="1891"/>
      <c r="I326" s="686"/>
    </row>
    <row r="327" spans="1:9" ht="18" customHeight="1" x14ac:dyDescent="0.25">
      <c r="A327" s="1900" t="s">
        <v>116</v>
      </c>
      <c r="B327" s="1901"/>
      <c r="C327" s="1902">
        <f>C313+C321+C325</f>
        <v>0</v>
      </c>
      <c r="D327" s="1903"/>
      <c r="E327" s="1906" t="s">
        <v>25</v>
      </c>
      <c r="F327" s="1907"/>
      <c r="G327" s="1910">
        <f>C327*C34</f>
        <v>0</v>
      </c>
      <c r="H327" s="1911"/>
      <c r="I327" s="686"/>
    </row>
    <row r="328" spans="1:9" ht="18" customHeight="1" x14ac:dyDescent="0.25">
      <c r="A328" s="1914" t="s">
        <v>117</v>
      </c>
      <c r="B328" s="1915"/>
      <c r="C328" s="1904"/>
      <c r="D328" s="1905"/>
      <c r="E328" s="1908"/>
      <c r="F328" s="1909"/>
      <c r="G328" s="1912"/>
      <c r="H328" s="1913"/>
      <c r="I328" s="686"/>
    </row>
    <row r="329" spans="1:9" ht="18" customHeight="1" x14ac:dyDescent="0.25">
      <c r="A329" s="1916" t="s">
        <v>375</v>
      </c>
      <c r="B329" s="1916"/>
      <c r="C329" s="1916"/>
      <c r="D329" s="1916"/>
      <c r="E329" s="1916"/>
      <c r="F329" s="1916"/>
      <c r="G329" s="1916"/>
      <c r="H329" s="1916"/>
      <c r="I329" s="686"/>
    </row>
    <row r="330" spans="1:9" ht="18" customHeight="1" x14ac:dyDescent="0.25">
      <c r="A330" s="699"/>
      <c r="B330" s="699"/>
      <c r="C330" s="699"/>
      <c r="D330" s="699"/>
      <c r="E330" s="699"/>
      <c r="F330" s="699"/>
      <c r="G330" s="699"/>
      <c r="H330" s="699"/>
      <c r="I330" s="686"/>
    </row>
    <row r="331" spans="1:9" ht="18" customHeight="1" x14ac:dyDescent="0.25">
      <c r="A331" s="699"/>
      <c r="B331" s="699"/>
      <c r="C331" s="699"/>
      <c r="D331" s="699"/>
      <c r="E331" s="699"/>
      <c r="F331" s="699"/>
      <c r="G331" s="699"/>
      <c r="H331" s="699"/>
      <c r="I331" s="686"/>
    </row>
    <row r="332" spans="1:9" ht="18" customHeight="1" x14ac:dyDescent="0.25">
      <c r="A332" s="699"/>
      <c r="B332" s="699"/>
      <c r="C332" s="699"/>
      <c r="D332" s="699"/>
      <c r="E332" s="699"/>
      <c r="F332" s="699"/>
      <c r="G332" s="699"/>
      <c r="H332" s="699"/>
      <c r="I332" s="686"/>
    </row>
    <row r="337" spans="1:9" ht="16.5" thickBot="1" x14ac:dyDescent="0.3">
      <c r="A337" s="1068" t="s">
        <v>118</v>
      </c>
      <c r="B337" s="536"/>
      <c r="C337" s="537"/>
      <c r="D337" s="524"/>
      <c r="E337" s="524"/>
      <c r="F337" s="524"/>
      <c r="G337" s="524"/>
      <c r="H337" s="524"/>
      <c r="I337" s="783"/>
    </row>
    <row r="338" spans="1:9" ht="15" customHeight="1" x14ac:dyDescent="0.25">
      <c r="A338" s="2169" t="s">
        <v>337</v>
      </c>
      <c r="B338" s="2170"/>
      <c r="C338" s="2173" t="s">
        <v>335</v>
      </c>
      <c r="D338" s="2173" t="s">
        <v>334</v>
      </c>
      <c r="E338" s="2173"/>
      <c r="F338" s="2173" t="s">
        <v>335</v>
      </c>
      <c r="G338" s="2175" t="s">
        <v>550</v>
      </c>
      <c r="H338" s="2176"/>
      <c r="I338" s="512"/>
    </row>
    <row r="339" spans="1:9" ht="15" customHeight="1" x14ac:dyDescent="0.25">
      <c r="A339" s="2171"/>
      <c r="B339" s="2172"/>
      <c r="C339" s="2174"/>
      <c r="D339" s="2174"/>
      <c r="E339" s="2174"/>
      <c r="F339" s="2174"/>
      <c r="G339" s="2177"/>
      <c r="H339" s="2178"/>
      <c r="I339" s="512"/>
    </row>
    <row r="340" spans="1:9" ht="15" customHeight="1" x14ac:dyDescent="0.25">
      <c r="A340" s="2179" t="s">
        <v>331</v>
      </c>
      <c r="B340" s="2180"/>
      <c r="C340" s="1185">
        <v>30000</v>
      </c>
      <c r="D340" s="2181">
        <v>30000</v>
      </c>
      <c r="E340" s="2181"/>
      <c r="F340" s="1185">
        <v>30000</v>
      </c>
      <c r="G340" s="2182">
        <f>(C340+D340+F340)/3</f>
        <v>30000</v>
      </c>
      <c r="H340" s="2183"/>
      <c r="I340" s="512"/>
    </row>
    <row r="341" spans="1:9" ht="15" customHeight="1" x14ac:dyDescent="0.25">
      <c r="A341" s="2179" t="s">
        <v>332</v>
      </c>
      <c r="B341" s="2180"/>
      <c r="C341" s="1185">
        <v>325500</v>
      </c>
      <c r="D341" s="2181">
        <v>325500</v>
      </c>
      <c r="E341" s="2181"/>
      <c r="F341" s="1185">
        <v>325500</v>
      </c>
      <c r="G341" s="2182">
        <f t="shared" ref="G341:G342" si="0">(C341+D341+F341)/3</f>
        <v>325500</v>
      </c>
      <c r="H341" s="2183"/>
      <c r="I341" s="512"/>
    </row>
    <row r="342" spans="1:9" ht="15" customHeight="1" thickBot="1" x14ac:dyDescent="0.3">
      <c r="A342" s="2186" t="s">
        <v>333</v>
      </c>
      <c r="B342" s="2187"/>
      <c r="C342" s="1186">
        <v>325500</v>
      </c>
      <c r="D342" s="2188">
        <v>325500</v>
      </c>
      <c r="E342" s="2188"/>
      <c r="F342" s="1186">
        <v>325500</v>
      </c>
      <c r="G342" s="2189">
        <f t="shared" si="0"/>
        <v>325500</v>
      </c>
      <c r="H342" s="2190"/>
      <c r="I342" s="512"/>
    </row>
    <row r="343" spans="1:9" ht="15" customHeight="1" thickBot="1" x14ac:dyDescent="0.3">
      <c r="A343" s="1025"/>
      <c r="B343" s="1025"/>
      <c r="C343" s="1025"/>
      <c r="D343" s="1025"/>
      <c r="E343" s="1025"/>
      <c r="F343" s="1025"/>
      <c r="G343" s="1025"/>
      <c r="H343" s="1025"/>
      <c r="I343" s="512"/>
    </row>
    <row r="344" spans="1:9" ht="15" customHeight="1" x14ac:dyDescent="0.25">
      <c r="A344" s="1934" t="s">
        <v>337</v>
      </c>
      <c r="B344" s="1935"/>
      <c r="C344" s="2184" t="s">
        <v>550</v>
      </c>
      <c r="D344" s="1940" t="s">
        <v>751</v>
      </c>
      <c r="E344" s="1941"/>
      <c r="F344" s="1938" t="s">
        <v>201</v>
      </c>
      <c r="G344" s="1943" t="s">
        <v>752</v>
      </c>
      <c r="H344" s="1944"/>
      <c r="I344" s="512"/>
    </row>
    <row r="345" spans="1:9" ht="15" customHeight="1" x14ac:dyDescent="0.25">
      <c r="A345" s="1936"/>
      <c r="B345" s="1937"/>
      <c r="C345" s="2185"/>
      <c r="D345" s="1069" t="s">
        <v>21</v>
      </c>
      <c r="E345" s="1070" t="s">
        <v>200</v>
      </c>
      <c r="F345" s="1942"/>
      <c r="G345" s="1071" t="s">
        <v>200</v>
      </c>
      <c r="H345" s="1072" t="s">
        <v>120</v>
      </c>
      <c r="I345" s="512"/>
    </row>
    <row r="346" spans="1:9" ht="15" customHeight="1" x14ac:dyDescent="0.25">
      <c r="A346" s="1923" t="s">
        <v>331</v>
      </c>
      <c r="B346" s="1924"/>
      <c r="C346" s="1076">
        <f>G340</f>
        <v>30000</v>
      </c>
      <c r="D346" s="1074">
        <f>C346*10.85</f>
        <v>325500</v>
      </c>
      <c r="E346" s="1075">
        <v>0.8</v>
      </c>
      <c r="F346" s="1076">
        <f>D346*E346</f>
        <v>260400</v>
      </c>
      <c r="G346" s="1077">
        <v>0.93</v>
      </c>
      <c r="H346" s="1078">
        <f>IFERROR(F346/C34,0)</f>
        <v>124</v>
      </c>
      <c r="I346" s="512"/>
    </row>
    <row r="347" spans="1:9" ht="15" customHeight="1" x14ac:dyDescent="0.25">
      <c r="A347" s="1923" t="s">
        <v>332</v>
      </c>
      <c r="B347" s="1924"/>
      <c r="C347" s="1076">
        <f>G341</f>
        <v>325500</v>
      </c>
      <c r="D347" s="1074">
        <f>C347*1</f>
        <v>325500</v>
      </c>
      <c r="E347" s="1075">
        <v>0.8</v>
      </c>
      <c r="F347" s="1076">
        <f t="shared" ref="F347:F348" si="1">D347*E347</f>
        <v>260400</v>
      </c>
      <c r="G347" s="1079">
        <v>0.93</v>
      </c>
      <c r="H347" s="1078">
        <f>IFERROR(F347/C34,0)</f>
        <v>124</v>
      </c>
      <c r="I347" s="512"/>
    </row>
    <row r="348" spans="1:9" ht="15" customHeight="1" thickBot="1" x14ac:dyDescent="0.3">
      <c r="A348" s="1925" t="s">
        <v>333</v>
      </c>
      <c r="B348" s="1926"/>
      <c r="C348" s="1083">
        <f>G342</f>
        <v>325500</v>
      </c>
      <c r="D348" s="1081">
        <f>C348</f>
        <v>325500</v>
      </c>
      <c r="E348" s="1082">
        <v>0.8</v>
      </c>
      <c r="F348" s="1083">
        <f t="shared" si="1"/>
        <v>260400</v>
      </c>
      <c r="G348" s="1084">
        <v>0.93</v>
      </c>
      <c r="H348" s="1085">
        <f>IFERROR(F348/C34,0)</f>
        <v>124</v>
      </c>
      <c r="I348" s="512"/>
    </row>
    <row r="349" spans="1:9" ht="15" customHeight="1" thickBot="1" x14ac:dyDescent="0.3">
      <c r="A349" s="1025"/>
      <c r="B349" s="1025"/>
      <c r="C349" s="1025"/>
      <c r="D349" s="1025"/>
      <c r="E349" s="1025"/>
      <c r="F349" s="1025"/>
      <c r="G349" s="1025"/>
      <c r="H349" s="1025"/>
      <c r="I349" s="512"/>
    </row>
    <row r="350" spans="1:9" ht="15" customHeight="1" x14ac:dyDescent="0.25">
      <c r="A350" s="1927" t="s">
        <v>485</v>
      </c>
      <c r="B350" s="1928"/>
      <c r="C350" s="1931">
        <f>ROUNDUP(H346+H347+H348,0)</f>
        <v>372</v>
      </c>
      <c r="D350" s="1928"/>
      <c r="E350" s="1025"/>
      <c r="F350" s="1025"/>
      <c r="G350" s="1025"/>
      <c r="H350" s="1086"/>
      <c r="I350" s="512"/>
    </row>
    <row r="351" spans="1:9" ht="15.75" customHeight="1" thickBot="1" x14ac:dyDescent="0.3">
      <c r="A351" s="1929"/>
      <c r="B351" s="1930"/>
      <c r="C351" s="1929"/>
      <c r="D351" s="1930"/>
      <c r="E351" s="1025"/>
      <c r="F351" s="1025"/>
      <c r="G351" s="1025"/>
      <c r="H351" s="1087"/>
      <c r="I351" s="512"/>
    </row>
    <row r="352" spans="1:9" x14ac:dyDescent="0.25">
      <c r="H352" s="532"/>
      <c r="I352" s="783"/>
    </row>
    <row r="353" spans="1:9" x14ac:dyDescent="0.25">
      <c r="A353" s="1932" t="s">
        <v>62</v>
      </c>
      <c r="B353" s="1933"/>
      <c r="C353" s="1933"/>
      <c r="D353" s="1933"/>
      <c r="E353" s="1933"/>
      <c r="F353" s="1933"/>
      <c r="G353" s="1933"/>
      <c r="H353" s="1933"/>
      <c r="I353" s="783"/>
    </row>
    <row r="354" spans="1:9" x14ac:dyDescent="0.25">
      <c r="H354" s="532"/>
      <c r="I354" s="783"/>
    </row>
    <row r="355" spans="1:9" x14ac:dyDescent="0.25">
      <c r="H355" s="532"/>
      <c r="I355" s="783"/>
    </row>
    <row r="356" spans="1:9" x14ac:dyDescent="0.25">
      <c r="A356" s="783"/>
      <c r="B356" s="783"/>
      <c r="C356" s="783"/>
      <c r="D356" s="783"/>
      <c r="E356" s="783"/>
      <c r="F356" s="783"/>
      <c r="G356" s="783"/>
      <c r="H356" s="783"/>
      <c r="I356" s="783"/>
    </row>
    <row r="357" spans="1:9" x14ac:dyDescent="0.25">
      <c r="A357" s="783"/>
      <c r="B357" s="783"/>
      <c r="C357" s="783"/>
      <c r="D357" s="783"/>
      <c r="E357" s="783"/>
      <c r="F357" s="783"/>
      <c r="G357" s="783"/>
      <c r="H357" s="783"/>
      <c r="I357" s="783"/>
    </row>
    <row r="358" spans="1:9" ht="18" x14ac:dyDescent="0.25">
      <c r="A358" s="1946" t="s">
        <v>44</v>
      </c>
      <c r="B358" s="1947"/>
      <c r="C358" s="1950">
        <v>0</v>
      </c>
      <c r="D358" s="1951"/>
      <c r="E358" s="532"/>
      <c r="F358" s="1954" t="s">
        <v>474</v>
      </c>
      <c r="G358" s="1955"/>
      <c r="H358" s="783"/>
      <c r="I358" s="783"/>
    </row>
    <row r="359" spans="1:9" ht="18" x14ac:dyDescent="0.25">
      <c r="A359" s="1948"/>
      <c r="B359" s="1949"/>
      <c r="C359" s="1952"/>
      <c r="D359" s="1953"/>
      <c r="E359" s="532"/>
      <c r="F359" s="1956" t="s">
        <v>373</v>
      </c>
      <c r="G359" s="1957"/>
      <c r="H359" s="783"/>
      <c r="I359" s="783"/>
    </row>
    <row r="360" spans="1:9" ht="18" x14ac:dyDescent="0.25">
      <c r="A360" s="532"/>
      <c r="B360" s="532"/>
      <c r="C360" s="532"/>
      <c r="D360" s="532"/>
      <c r="E360" s="532"/>
      <c r="F360" s="1958">
        <f>C48</f>
        <v>150</v>
      </c>
      <c r="G360" s="1959"/>
      <c r="H360" s="1096"/>
      <c r="I360" s="1096"/>
    </row>
    <row r="361" spans="1:9" ht="18" x14ac:dyDescent="0.25">
      <c r="A361" s="1962" t="s">
        <v>45</v>
      </c>
      <c r="B361" s="1963"/>
      <c r="C361" s="1950">
        <v>0</v>
      </c>
      <c r="D361" s="1951"/>
      <c r="E361" s="532"/>
      <c r="F361" s="1958"/>
      <c r="G361" s="1959"/>
      <c r="H361" s="1096"/>
      <c r="I361" s="1096"/>
    </row>
    <row r="362" spans="1:9" ht="18" x14ac:dyDescent="0.25">
      <c r="A362" s="1964" t="s">
        <v>46</v>
      </c>
      <c r="B362" s="1965"/>
      <c r="C362" s="1952"/>
      <c r="D362" s="1953"/>
      <c r="E362" s="532"/>
      <c r="F362" s="1960"/>
      <c r="G362" s="1961"/>
      <c r="H362" s="1096"/>
      <c r="I362" s="1096"/>
    </row>
  </sheetData>
  <sheetProtection password="F0D8" sheet="1" objects="1" scenarios="1"/>
  <mergeCells count="395">
    <mergeCell ref="A358:B359"/>
    <mergeCell ref="C358:D359"/>
    <mergeCell ref="F358:G358"/>
    <mergeCell ref="F359:G359"/>
    <mergeCell ref="F360:G362"/>
    <mergeCell ref="A361:B361"/>
    <mergeCell ref="C361:D362"/>
    <mergeCell ref="A362:B362"/>
    <mergeCell ref="A346:B346"/>
    <mergeCell ref="A347:B347"/>
    <mergeCell ref="A348:B348"/>
    <mergeCell ref="A350:B351"/>
    <mergeCell ref="C350:D351"/>
    <mergeCell ref="A353:H353"/>
    <mergeCell ref="A342:B342"/>
    <mergeCell ref="D342:E342"/>
    <mergeCell ref="G342:H342"/>
    <mergeCell ref="A344:B345"/>
    <mergeCell ref="C344:C345"/>
    <mergeCell ref="D344:E344"/>
    <mergeCell ref="F344:F345"/>
    <mergeCell ref="G344:H344"/>
    <mergeCell ref="A340:B340"/>
    <mergeCell ref="D340:E340"/>
    <mergeCell ref="G340:H340"/>
    <mergeCell ref="A341:B341"/>
    <mergeCell ref="D341:E341"/>
    <mergeCell ref="G341:H341"/>
    <mergeCell ref="A329:H329"/>
    <mergeCell ref="A338:B339"/>
    <mergeCell ref="C338:C339"/>
    <mergeCell ref="D338:E339"/>
    <mergeCell ref="F338:F339"/>
    <mergeCell ref="G338:H339"/>
    <mergeCell ref="C326:H326"/>
    <mergeCell ref="A327:B327"/>
    <mergeCell ref="C327:D328"/>
    <mergeCell ref="E327:F328"/>
    <mergeCell ref="G327:H328"/>
    <mergeCell ref="A328:B328"/>
    <mergeCell ref="C322:H322"/>
    <mergeCell ref="A323:B323"/>
    <mergeCell ref="C323:D323"/>
    <mergeCell ref="A324:B324"/>
    <mergeCell ref="C324:D324"/>
    <mergeCell ref="A325:B325"/>
    <mergeCell ref="C325:D325"/>
    <mergeCell ref="F325:G325"/>
    <mergeCell ref="C319:D319"/>
    <mergeCell ref="F319:G319"/>
    <mergeCell ref="C320:D320"/>
    <mergeCell ref="F320:G320"/>
    <mergeCell ref="A321:B321"/>
    <mergeCell ref="C321:D321"/>
    <mergeCell ref="F321:G321"/>
    <mergeCell ref="A317:B317"/>
    <mergeCell ref="C317:D317"/>
    <mergeCell ref="F317:G317"/>
    <mergeCell ref="A318:B318"/>
    <mergeCell ref="C318:D318"/>
    <mergeCell ref="F318:G318"/>
    <mergeCell ref="C314:H314"/>
    <mergeCell ref="C315:D315"/>
    <mergeCell ref="F315:G315"/>
    <mergeCell ref="A316:B316"/>
    <mergeCell ref="C316:D316"/>
    <mergeCell ref="F316:G316"/>
    <mergeCell ref="A310:B310"/>
    <mergeCell ref="C312:D312"/>
    <mergeCell ref="F312:G312"/>
    <mergeCell ref="A313:B313"/>
    <mergeCell ref="C313:D313"/>
    <mergeCell ref="F313:G313"/>
    <mergeCell ref="C307:D307"/>
    <mergeCell ref="F307:G307"/>
    <mergeCell ref="A308:B308"/>
    <mergeCell ref="C308:D308"/>
    <mergeCell ref="F308:G308"/>
    <mergeCell ref="A309:B309"/>
    <mergeCell ref="C309:D309"/>
    <mergeCell ref="F309:G309"/>
    <mergeCell ref="A285:C285"/>
    <mergeCell ref="E285:G285"/>
    <mergeCell ref="A286:C286"/>
    <mergeCell ref="E286:G286"/>
    <mergeCell ref="A287:H287"/>
    <mergeCell ref="A306:H306"/>
    <mergeCell ref="A282:C282"/>
    <mergeCell ref="E282:G282"/>
    <mergeCell ref="A283:C283"/>
    <mergeCell ref="E283:G283"/>
    <mergeCell ref="A284:C284"/>
    <mergeCell ref="E284:G284"/>
    <mergeCell ref="A279:C279"/>
    <mergeCell ref="E279:G279"/>
    <mergeCell ref="A280:C280"/>
    <mergeCell ref="E280:G280"/>
    <mergeCell ref="A281:C281"/>
    <mergeCell ref="E281:G281"/>
    <mergeCell ref="A265:C265"/>
    <mergeCell ref="A276:H276"/>
    <mergeCell ref="A277:C277"/>
    <mergeCell ref="E277:G277"/>
    <mergeCell ref="A278:C278"/>
    <mergeCell ref="E278:G278"/>
    <mergeCell ref="A259:C259"/>
    <mergeCell ref="A260:C260"/>
    <mergeCell ref="A261:C261"/>
    <mergeCell ref="A262:C262"/>
    <mergeCell ref="A263:C263"/>
    <mergeCell ref="A264:C264"/>
    <mergeCell ref="A253:C253"/>
    <mergeCell ref="A254:C254"/>
    <mergeCell ref="A255:C255"/>
    <mergeCell ref="A256:C256"/>
    <mergeCell ref="A257:C257"/>
    <mergeCell ref="A258:C258"/>
    <mergeCell ref="A247:C247"/>
    <mergeCell ref="A248:C248"/>
    <mergeCell ref="A249:C249"/>
    <mergeCell ref="A250:C250"/>
    <mergeCell ref="A251:C251"/>
    <mergeCell ref="A252:C252"/>
    <mergeCell ref="A236:C236"/>
    <mergeCell ref="A237:C237"/>
    <mergeCell ref="A238:C238"/>
    <mergeCell ref="A239:C239"/>
    <mergeCell ref="A246:C246"/>
    <mergeCell ref="E246:H246"/>
    <mergeCell ref="E230:H230"/>
    <mergeCell ref="A231:C231"/>
    <mergeCell ref="A232:C232"/>
    <mergeCell ref="A233:C233"/>
    <mergeCell ref="A234:C234"/>
    <mergeCell ref="A235:C235"/>
    <mergeCell ref="A224:C224"/>
    <mergeCell ref="A225:C225"/>
    <mergeCell ref="A226:C226"/>
    <mergeCell ref="A227:C227"/>
    <mergeCell ref="A228:D228"/>
    <mergeCell ref="A230:C230"/>
    <mergeCell ref="A218:C218"/>
    <mergeCell ref="A219:C219"/>
    <mergeCell ref="A220:C220"/>
    <mergeCell ref="A221:C221"/>
    <mergeCell ref="A222:C222"/>
    <mergeCell ref="A223:C223"/>
    <mergeCell ref="A192:B192"/>
    <mergeCell ref="C192:D192"/>
    <mergeCell ref="E192:F192"/>
    <mergeCell ref="G192:H192"/>
    <mergeCell ref="A193:H193"/>
    <mergeCell ref="A216:D216"/>
    <mergeCell ref="E216:H217"/>
    <mergeCell ref="A217:C217"/>
    <mergeCell ref="A190:B190"/>
    <mergeCell ref="C190:D190"/>
    <mergeCell ref="E190:F190"/>
    <mergeCell ref="G190:H190"/>
    <mergeCell ref="A191:B191"/>
    <mergeCell ref="C191:D191"/>
    <mergeCell ref="E191:F191"/>
    <mergeCell ref="G191:H191"/>
    <mergeCell ref="A188:B188"/>
    <mergeCell ref="C188:D188"/>
    <mergeCell ref="E188:F188"/>
    <mergeCell ref="G188:H188"/>
    <mergeCell ref="A189:B189"/>
    <mergeCell ref="C189:D189"/>
    <mergeCell ref="E189:F189"/>
    <mergeCell ref="G189:H189"/>
    <mergeCell ref="A186:D186"/>
    <mergeCell ref="E186:H186"/>
    <mergeCell ref="A187:B187"/>
    <mergeCell ref="C187:D187"/>
    <mergeCell ref="E187:F187"/>
    <mergeCell ref="G187:H187"/>
    <mergeCell ref="A167:B167"/>
    <mergeCell ref="A168:B168"/>
    <mergeCell ref="A169:B169"/>
    <mergeCell ref="A170:B170"/>
    <mergeCell ref="A171:B171"/>
    <mergeCell ref="A172:B172"/>
    <mergeCell ref="A161:B161"/>
    <mergeCell ref="A162:B162"/>
    <mergeCell ref="A163:B163"/>
    <mergeCell ref="A164:B164"/>
    <mergeCell ref="A165:B165"/>
    <mergeCell ref="A166:B166"/>
    <mergeCell ref="A156:B158"/>
    <mergeCell ref="C156:C157"/>
    <mergeCell ref="D156:D157"/>
    <mergeCell ref="F156:F157"/>
    <mergeCell ref="A159:B159"/>
    <mergeCell ref="A160:B160"/>
    <mergeCell ref="A126:B126"/>
    <mergeCell ref="C126:D127"/>
    <mergeCell ref="F126:G126"/>
    <mergeCell ref="H126:I127"/>
    <mergeCell ref="A127:B127"/>
    <mergeCell ref="F127:G127"/>
    <mergeCell ref="A124:B124"/>
    <mergeCell ref="C124:D125"/>
    <mergeCell ref="F124:G124"/>
    <mergeCell ref="H124:I125"/>
    <mergeCell ref="A125:B125"/>
    <mergeCell ref="F125:G125"/>
    <mergeCell ref="A122:B122"/>
    <mergeCell ref="C122:D123"/>
    <mergeCell ref="F122:G122"/>
    <mergeCell ref="H122:I123"/>
    <mergeCell ref="A123:B123"/>
    <mergeCell ref="F123:G123"/>
    <mergeCell ref="F114:G114"/>
    <mergeCell ref="H114:I115"/>
    <mergeCell ref="A115:B115"/>
    <mergeCell ref="C115:D116"/>
    <mergeCell ref="F115:G115"/>
    <mergeCell ref="A116:B116"/>
    <mergeCell ref="F116:G116"/>
    <mergeCell ref="H116:I117"/>
    <mergeCell ref="A117:B117"/>
    <mergeCell ref="F117:G117"/>
    <mergeCell ref="F110:G110"/>
    <mergeCell ref="H110:I111"/>
    <mergeCell ref="F111:G111"/>
    <mergeCell ref="A112:B112"/>
    <mergeCell ref="C112:D113"/>
    <mergeCell ref="F112:G112"/>
    <mergeCell ref="H112:I113"/>
    <mergeCell ref="A113:B113"/>
    <mergeCell ref="F113:G113"/>
    <mergeCell ref="F105:G105"/>
    <mergeCell ref="H105:I106"/>
    <mergeCell ref="A106:B106"/>
    <mergeCell ref="C106:D107"/>
    <mergeCell ref="F106:G106"/>
    <mergeCell ref="A107:B107"/>
    <mergeCell ref="F107:G107"/>
    <mergeCell ref="H107:I108"/>
    <mergeCell ref="F108:G108"/>
    <mergeCell ref="F101:G101"/>
    <mergeCell ref="H101:I102"/>
    <mergeCell ref="F102:G102"/>
    <mergeCell ref="A103:B103"/>
    <mergeCell ref="C103:D104"/>
    <mergeCell ref="F103:G103"/>
    <mergeCell ref="H103:I104"/>
    <mergeCell ref="A104:B104"/>
    <mergeCell ref="F104:G104"/>
    <mergeCell ref="F96:G96"/>
    <mergeCell ref="H96:I97"/>
    <mergeCell ref="A97:B97"/>
    <mergeCell ref="C97:D98"/>
    <mergeCell ref="F97:G97"/>
    <mergeCell ref="A98:B98"/>
    <mergeCell ref="F98:G98"/>
    <mergeCell ref="H98:I99"/>
    <mergeCell ref="F99:G99"/>
    <mergeCell ref="A94:B94"/>
    <mergeCell ref="C94:D95"/>
    <mergeCell ref="F94:G94"/>
    <mergeCell ref="H94:I95"/>
    <mergeCell ref="A95:B95"/>
    <mergeCell ref="F95:G95"/>
    <mergeCell ref="E83:H84"/>
    <mergeCell ref="A85:B86"/>
    <mergeCell ref="C85:D86"/>
    <mergeCell ref="A87:H87"/>
    <mergeCell ref="A91:D91"/>
    <mergeCell ref="F92:G92"/>
    <mergeCell ref="H92:I93"/>
    <mergeCell ref="F93:G93"/>
    <mergeCell ref="A77:B78"/>
    <mergeCell ref="C77:D78"/>
    <mergeCell ref="A80:D80"/>
    <mergeCell ref="A81:B82"/>
    <mergeCell ref="C81:D82"/>
    <mergeCell ref="A83:B84"/>
    <mergeCell ref="C83:D84"/>
    <mergeCell ref="C70:D70"/>
    <mergeCell ref="A71:B71"/>
    <mergeCell ref="C71:D72"/>
    <mergeCell ref="A72:B72"/>
    <mergeCell ref="A74:B74"/>
    <mergeCell ref="C74:D75"/>
    <mergeCell ref="A75:B75"/>
    <mergeCell ref="A66:B66"/>
    <mergeCell ref="C66:D67"/>
    <mergeCell ref="F66:G66"/>
    <mergeCell ref="H66:I66"/>
    <mergeCell ref="A67:B67"/>
    <mergeCell ref="A68:B68"/>
    <mergeCell ref="C68:D69"/>
    <mergeCell ref="A69:B69"/>
    <mergeCell ref="A64:B64"/>
    <mergeCell ref="C64:D65"/>
    <mergeCell ref="F64:G64"/>
    <mergeCell ref="H64:I64"/>
    <mergeCell ref="A65:B65"/>
    <mergeCell ref="F65:G65"/>
    <mergeCell ref="H65:I65"/>
    <mergeCell ref="F51:F52"/>
    <mergeCell ref="G51:H52"/>
    <mergeCell ref="I51:I52"/>
    <mergeCell ref="A61:D61"/>
    <mergeCell ref="A62:B62"/>
    <mergeCell ref="C62:D63"/>
    <mergeCell ref="A63:B63"/>
    <mergeCell ref="A48:B48"/>
    <mergeCell ref="C48:D49"/>
    <mergeCell ref="A49:B49"/>
    <mergeCell ref="A51:B52"/>
    <mergeCell ref="C51:C52"/>
    <mergeCell ref="D51:E52"/>
    <mergeCell ref="A42:B43"/>
    <mergeCell ref="C42:D43"/>
    <mergeCell ref="H42:I43"/>
    <mergeCell ref="A45:B46"/>
    <mergeCell ref="C45:D46"/>
    <mergeCell ref="H45:I46"/>
    <mergeCell ref="A37:B37"/>
    <mergeCell ref="C37:D37"/>
    <mergeCell ref="A39:D39"/>
    <mergeCell ref="A40:B40"/>
    <mergeCell ref="C40:D40"/>
    <mergeCell ref="A41:B41"/>
    <mergeCell ref="C41:D41"/>
    <mergeCell ref="A35:B35"/>
    <mergeCell ref="C35:D35"/>
    <mergeCell ref="E35:G35"/>
    <mergeCell ref="A36:B36"/>
    <mergeCell ref="C36:D36"/>
    <mergeCell ref="E36:G36"/>
    <mergeCell ref="A31:D31"/>
    <mergeCell ref="A32:B33"/>
    <mergeCell ref="C32:D33"/>
    <mergeCell ref="E32:G32"/>
    <mergeCell ref="E33:G33"/>
    <mergeCell ref="A34:B34"/>
    <mergeCell ref="C34:D34"/>
    <mergeCell ref="K28:L28"/>
    <mergeCell ref="M28:N28"/>
    <mergeCell ref="K29:L29"/>
    <mergeCell ref="M29:N29"/>
    <mergeCell ref="K30:L30"/>
    <mergeCell ref="M30:N30"/>
    <mergeCell ref="K24:L24"/>
    <mergeCell ref="M24:N24"/>
    <mergeCell ref="O24:Q24"/>
    <mergeCell ref="K26:L26"/>
    <mergeCell ref="M26:N26"/>
    <mergeCell ref="K27:L27"/>
    <mergeCell ref="M27:N27"/>
    <mergeCell ref="K22:L22"/>
    <mergeCell ref="M22:N22"/>
    <mergeCell ref="O22:Q22"/>
    <mergeCell ref="K23:L23"/>
    <mergeCell ref="M23:N23"/>
    <mergeCell ref="O23:Q23"/>
    <mergeCell ref="K16:L16"/>
    <mergeCell ref="K18:L18"/>
    <mergeCell ref="K19:L19"/>
    <mergeCell ref="K21:L21"/>
    <mergeCell ref="M21:N21"/>
    <mergeCell ref="O21:Q21"/>
    <mergeCell ref="K13:L13"/>
    <mergeCell ref="K15:L15"/>
    <mergeCell ref="D7:F7"/>
    <mergeCell ref="B8:C8"/>
    <mergeCell ref="D8:F8"/>
    <mergeCell ref="G8:G9"/>
    <mergeCell ref="H8:I9"/>
    <mergeCell ref="B9:C9"/>
    <mergeCell ref="D9:F9"/>
    <mergeCell ref="B6:C6"/>
    <mergeCell ref="D6:F6"/>
    <mergeCell ref="G6:G7"/>
    <mergeCell ref="H6:I7"/>
    <mergeCell ref="B7:C7"/>
    <mergeCell ref="B10:C11"/>
    <mergeCell ref="D10:I11"/>
    <mergeCell ref="K11:L11"/>
    <mergeCell ref="K12:L12"/>
    <mergeCell ref="A1:C1"/>
    <mergeCell ref="B2:C3"/>
    <mergeCell ref="D2:F3"/>
    <mergeCell ref="G2:G3"/>
    <mergeCell ref="H2:I3"/>
    <mergeCell ref="K3:K4"/>
    <mergeCell ref="N3:N4"/>
    <mergeCell ref="B4:C5"/>
    <mergeCell ref="D4:F5"/>
    <mergeCell ref="G4:G5"/>
    <mergeCell ref="H4:I5"/>
  </mergeCells>
  <pageMargins left="0.41" right="0.19685039370078741" top="0.49" bottom="0.43307086614173229" header="0.31496062992125984" footer="0.31496062992125984"/>
  <pageSetup paperSize="9" orientation="landscape"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S333"/>
  <sheetViews>
    <sheetView showGridLines="0" zoomScale="50" zoomScaleNormal="50" zoomScalePageLayoutView="30" workbookViewId="0">
      <selection activeCell="Q292" sqref="Q292"/>
    </sheetView>
  </sheetViews>
  <sheetFormatPr defaultRowHeight="15" x14ac:dyDescent="0.25"/>
  <cols>
    <col min="1" max="2" width="16.7109375" style="724" customWidth="1"/>
    <col min="3" max="9" width="13.7109375" style="724" customWidth="1"/>
    <col min="10" max="10" width="9.140625" style="724"/>
    <col min="11" max="17" width="16.7109375" style="724" customWidth="1"/>
    <col min="18" max="19" width="14.7109375" style="724" customWidth="1"/>
    <col min="20" max="16384" width="9.140625" style="724"/>
  </cols>
  <sheetData>
    <row r="1" spans="1:18" ht="18" customHeight="1" x14ac:dyDescent="0.25">
      <c r="A1" s="2219" t="s">
        <v>444</v>
      </c>
      <c r="B1" s="2219"/>
      <c r="C1" s="2219"/>
      <c r="D1" s="722"/>
      <c r="E1" s="722"/>
      <c r="F1" s="723"/>
      <c r="G1" s="723"/>
      <c r="H1" s="723"/>
      <c r="I1" s="723"/>
    </row>
    <row r="2" spans="1:18" ht="18" customHeight="1" thickBot="1" x14ac:dyDescent="0.3">
      <c r="A2" s="2220"/>
      <c r="B2" s="2221"/>
      <c r="C2" s="2221"/>
      <c r="D2" s="2221"/>
      <c r="E2" s="2221"/>
      <c r="F2" s="2221"/>
      <c r="G2" s="2221"/>
      <c r="H2" s="2221"/>
      <c r="I2" s="2221"/>
    </row>
    <row r="3" spans="1:18" ht="18" customHeight="1" x14ac:dyDescent="0.25">
      <c r="A3" s="723"/>
      <c r="B3" s="2222" t="s">
        <v>0</v>
      </c>
      <c r="C3" s="2223"/>
      <c r="D3" s="1545"/>
      <c r="E3" s="1546"/>
      <c r="F3" s="1546"/>
      <c r="G3" s="1546"/>
      <c r="H3" s="1546"/>
      <c r="I3" s="1547"/>
      <c r="K3" s="1020" t="s">
        <v>199</v>
      </c>
      <c r="L3" s="1021" t="s">
        <v>119</v>
      </c>
      <c r="M3" s="1022" t="s">
        <v>21</v>
      </c>
      <c r="N3" s="1023" t="s">
        <v>200</v>
      </c>
      <c r="O3" s="1024" t="s">
        <v>201</v>
      </c>
      <c r="P3" s="1089"/>
      <c r="Q3" s="1026"/>
      <c r="R3" s="726"/>
    </row>
    <row r="4" spans="1:18" ht="18" customHeight="1" x14ac:dyDescent="0.25">
      <c r="A4" s="727"/>
      <c r="B4" s="2224"/>
      <c r="C4" s="2225"/>
      <c r="D4" s="1548"/>
      <c r="E4" s="1549"/>
      <c r="F4" s="1549"/>
      <c r="G4" s="1549"/>
      <c r="H4" s="1549"/>
      <c r="I4" s="1550"/>
      <c r="K4" s="1555" t="s">
        <v>110</v>
      </c>
      <c r="L4" s="1027">
        <v>0</v>
      </c>
      <c r="M4" s="1028">
        <f>L4*10.85</f>
        <v>0</v>
      </c>
      <c r="N4" s="1502">
        <v>0</v>
      </c>
      <c r="O4" s="1029">
        <f>M4*N4</f>
        <v>0</v>
      </c>
      <c r="P4" s="1089"/>
      <c r="Q4" s="1030"/>
      <c r="R4" s="726"/>
    </row>
    <row r="5" spans="1:18" ht="18" customHeight="1" x14ac:dyDescent="0.25">
      <c r="A5" s="727"/>
      <c r="B5" s="2224" t="s">
        <v>1</v>
      </c>
      <c r="C5" s="2225"/>
      <c r="D5" s="2226">
        <v>4500</v>
      </c>
      <c r="E5" s="2227"/>
      <c r="F5" s="2227"/>
      <c r="G5" s="2227"/>
      <c r="H5" s="2227"/>
      <c r="I5" s="2228"/>
      <c r="K5" s="1556"/>
      <c r="L5" s="1031">
        <f>M5/10.85</f>
        <v>0</v>
      </c>
      <c r="M5" s="1032">
        <v>0</v>
      </c>
      <c r="N5" s="1503"/>
      <c r="O5" s="1033">
        <f>M5*N4</f>
        <v>0</v>
      </c>
      <c r="P5" s="1030"/>
      <c r="Q5" s="1030"/>
      <c r="R5" s="726"/>
    </row>
    <row r="6" spans="1:18" ht="18" customHeight="1" x14ac:dyDescent="0.25">
      <c r="A6" s="727"/>
      <c r="B6" s="2230" t="s">
        <v>2</v>
      </c>
      <c r="C6" s="2231"/>
      <c r="D6" s="2232"/>
      <c r="E6" s="2232"/>
      <c r="F6" s="2232"/>
      <c r="G6" s="2232"/>
      <c r="H6" s="2232"/>
      <c r="I6" s="2233"/>
      <c r="K6" s="1090"/>
      <c r="L6" s="1090"/>
      <c r="M6" s="1090"/>
      <c r="N6" s="1090"/>
      <c r="O6" s="1090"/>
      <c r="P6" s="1090"/>
      <c r="Q6" s="1090"/>
      <c r="R6" s="729"/>
    </row>
    <row r="7" spans="1:18" ht="18" customHeight="1" x14ac:dyDescent="0.25">
      <c r="A7" s="727"/>
      <c r="B7" s="2230" t="s">
        <v>3</v>
      </c>
      <c r="C7" s="2231"/>
      <c r="D7" s="2234"/>
      <c r="E7" s="2234"/>
      <c r="F7" s="2234"/>
      <c r="G7" s="2234"/>
      <c r="H7" s="2234"/>
      <c r="I7" s="2235"/>
      <c r="K7" s="1035" t="s">
        <v>541</v>
      </c>
      <c r="L7" s="1036">
        <v>0</v>
      </c>
      <c r="M7" s="1037"/>
      <c r="N7" s="1035" t="s">
        <v>544</v>
      </c>
      <c r="O7" s="1038">
        <v>0</v>
      </c>
      <c r="P7" s="1039"/>
      <c r="Q7" s="1040"/>
      <c r="R7" s="237"/>
    </row>
    <row r="8" spans="1:18" ht="18" customHeight="1" thickBot="1" x14ac:dyDescent="0.3">
      <c r="A8" s="727"/>
      <c r="B8" s="2236" t="s">
        <v>4</v>
      </c>
      <c r="C8" s="2237"/>
      <c r="D8" s="2238"/>
      <c r="E8" s="2238"/>
      <c r="F8" s="2238"/>
      <c r="G8" s="2238"/>
      <c r="H8" s="2238"/>
      <c r="I8" s="2239"/>
      <c r="K8" s="1140" t="s">
        <v>542</v>
      </c>
      <c r="L8" s="1091">
        <v>0</v>
      </c>
      <c r="M8" s="1042"/>
      <c r="N8" s="1140" t="s">
        <v>545</v>
      </c>
      <c r="O8" s="1043">
        <v>0</v>
      </c>
      <c r="P8" s="1039"/>
      <c r="Q8" s="1040"/>
      <c r="R8" s="238"/>
    </row>
    <row r="9" spans="1:18" ht="18" customHeight="1" x14ac:dyDescent="0.25">
      <c r="A9" s="730"/>
      <c r="B9" s="730"/>
      <c r="C9" s="727"/>
      <c r="D9" s="2229" t="s">
        <v>5</v>
      </c>
      <c r="E9" s="2229"/>
      <c r="F9" s="2229"/>
      <c r="G9" s="2229"/>
      <c r="H9" s="2229"/>
      <c r="I9" s="2229"/>
      <c r="K9" s="1044" t="s">
        <v>543</v>
      </c>
      <c r="L9" s="1045">
        <f>L7*L8</f>
        <v>0</v>
      </c>
      <c r="M9" s="1046"/>
      <c r="N9" s="1044" t="s">
        <v>546</v>
      </c>
      <c r="O9" s="1092">
        <f>IFERROR(O7/O8,0)</f>
        <v>0</v>
      </c>
      <c r="P9" s="1039"/>
      <c r="Q9" s="1039"/>
      <c r="R9" s="238"/>
    </row>
    <row r="10" spans="1:18" ht="18" customHeight="1" x14ac:dyDescent="0.25">
      <c r="A10" s="730"/>
      <c r="B10" s="730"/>
      <c r="C10" s="727"/>
      <c r="D10" s="1159"/>
      <c r="E10" s="1159"/>
      <c r="F10" s="1159"/>
      <c r="G10" s="1159"/>
      <c r="H10" s="1159"/>
      <c r="I10" s="1159"/>
      <c r="K10" s="1048" t="s">
        <v>383</v>
      </c>
      <c r="L10" s="1049">
        <f>L7*10.85</f>
        <v>0</v>
      </c>
      <c r="M10" s="1050"/>
      <c r="N10" s="1048" t="s">
        <v>383</v>
      </c>
      <c r="O10" s="1049">
        <f>O8*10.85</f>
        <v>0</v>
      </c>
      <c r="P10" s="1039"/>
      <c r="Q10" s="1039"/>
      <c r="R10" s="163"/>
    </row>
    <row r="11" spans="1:18" ht="18" customHeight="1" x14ac:dyDescent="0.25">
      <c r="A11" s="727"/>
      <c r="B11" s="727"/>
      <c r="C11" s="727"/>
      <c r="D11" s="727"/>
      <c r="E11" s="727"/>
      <c r="F11" s="727"/>
      <c r="G11" s="727"/>
      <c r="H11" s="727"/>
      <c r="I11" s="727"/>
      <c r="K11" s="1040"/>
      <c r="L11" s="1051"/>
      <c r="M11" s="1040"/>
      <c r="N11" s="1040"/>
      <c r="O11" s="1040"/>
      <c r="P11" s="1039"/>
      <c r="Q11" s="1039"/>
      <c r="R11" s="163"/>
    </row>
    <row r="12" spans="1:18" ht="18" customHeight="1" x14ac:dyDescent="0.25">
      <c r="A12" s="727"/>
      <c r="B12" s="727"/>
      <c r="C12" s="727"/>
      <c r="D12" s="727"/>
      <c r="E12" s="727"/>
      <c r="F12" s="727"/>
      <c r="G12" s="727"/>
      <c r="H12" s="727"/>
      <c r="I12" s="727"/>
      <c r="K12" s="1565" t="s">
        <v>547</v>
      </c>
      <c r="L12" s="1566"/>
      <c r="M12" s="1052">
        <v>0</v>
      </c>
      <c r="N12" s="1090"/>
      <c r="O12" s="1053"/>
      <c r="P12" s="1039"/>
      <c r="Q12" s="1090"/>
      <c r="R12" s="729"/>
    </row>
    <row r="13" spans="1:18" ht="18" customHeight="1" x14ac:dyDescent="0.25">
      <c r="A13" s="727"/>
      <c r="B13" s="727"/>
      <c r="C13" s="727"/>
      <c r="D13" s="727"/>
      <c r="E13" s="727"/>
      <c r="F13" s="727"/>
      <c r="G13" s="727"/>
      <c r="H13" s="727"/>
      <c r="I13" s="727"/>
      <c r="K13" s="1567" t="s">
        <v>450</v>
      </c>
      <c r="L13" s="1568"/>
      <c r="M13" s="1036">
        <v>0</v>
      </c>
      <c r="N13" s="1090"/>
      <c r="O13" s="1037"/>
      <c r="P13" s="1039"/>
      <c r="Q13" s="1090"/>
      <c r="R13" s="729"/>
    </row>
    <row r="14" spans="1:18" ht="18" customHeight="1" x14ac:dyDescent="0.25">
      <c r="A14" s="727"/>
      <c r="B14" s="727"/>
      <c r="C14" s="727"/>
      <c r="D14" s="727"/>
      <c r="E14" s="727"/>
      <c r="F14" s="727"/>
      <c r="G14" s="727"/>
      <c r="H14" s="727"/>
      <c r="I14" s="727"/>
      <c r="K14" s="1569" t="s">
        <v>548</v>
      </c>
      <c r="L14" s="1570"/>
      <c r="M14" s="1093">
        <f>IFERROR(M12/M13,0)</f>
        <v>0</v>
      </c>
      <c r="N14" s="1090"/>
      <c r="O14" s="1090"/>
      <c r="P14" s="1090"/>
      <c r="Q14" s="1090"/>
      <c r="R14" s="729"/>
    </row>
    <row r="15" spans="1:18" ht="18" customHeight="1" x14ac:dyDescent="0.25">
      <c r="A15" s="727"/>
      <c r="B15" s="727"/>
      <c r="C15" s="727"/>
      <c r="D15" s="727"/>
      <c r="E15" s="727"/>
      <c r="F15" s="727"/>
      <c r="G15" s="727"/>
      <c r="H15" s="727"/>
      <c r="I15" s="727"/>
      <c r="K15" s="1039"/>
      <c r="L15" s="1039"/>
      <c r="M15" s="1055"/>
      <c r="N15" s="1056"/>
      <c r="O15" s="1090"/>
      <c r="P15" s="1090"/>
      <c r="Q15" s="1090"/>
      <c r="R15" s="729"/>
    </row>
    <row r="16" spans="1:18" ht="18" customHeight="1" x14ac:dyDescent="0.25">
      <c r="A16" s="727"/>
      <c r="B16" s="727"/>
      <c r="C16" s="727"/>
      <c r="D16" s="727"/>
      <c r="E16" s="727"/>
      <c r="F16" s="727"/>
      <c r="G16" s="727"/>
      <c r="H16" s="727"/>
      <c r="I16" s="727"/>
      <c r="K16" s="1551" t="s">
        <v>549</v>
      </c>
      <c r="L16" s="1552"/>
      <c r="M16" s="1057">
        <v>0</v>
      </c>
      <c r="N16" s="1058"/>
      <c r="O16" s="1058"/>
      <c r="P16" s="1090"/>
      <c r="Q16" s="1039"/>
      <c r="R16" s="729"/>
    </row>
    <row r="17" spans="1:19" ht="18" customHeight="1" x14ac:dyDescent="0.25">
      <c r="A17" s="730"/>
      <c r="B17" s="730"/>
      <c r="C17" s="731"/>
      <c r="D17" s="731"/>
      <c r="E17" s="731"/>
      <c r="F17" s="731"/>
      <c r="G17" s="731"/>
      <c r="H17" s="731"/>
      <c r="I17" s="727"/>
      <c r="K17" s="1553" t="s">
        <v>25</v>
      </c>
      <c r="L17" s="1554"/>
      <c r="M17" s="1059">
        <f>M16*10.85</f>
        <v>0</v>
      </c>
      <c r="N17" s="1060"/>
      <c r="O17" s="1060"/>
      <c r="P17" s="1090"/>
      <c r="Q17" s="1039"/>
      <c r="R17" s="729"/>
    </row>
    <row r="18" spans="1:19" ht="18" customHeight="1" x14ac:dyDescent="0.25">
      <c r="A18" s="727"/>
      <c r="B18" s="727"/>
      <c r="C18" s="727"/>
      <c r="D18" s="727"/>
      <c r="E18" s="727"/>
      <c r="F18" s="727"/>
      <c r="G18" s="727"/>
      <c r="H18" s="727"/>
      <c r="I18" s="727"/>
      <c r="K18" s="1061"/>
      <c r="L18" s="1061"/>
      <c r="M18" s="1039"/>
      <c r="N18" s="1062"/>
      <c r="O18" s="1062"/>
      <c r="P18" s="1062"/>
      <c r="Q18" s="1039"/>
      <c r="R18" s="729"/>
    </row>
    <row r="19" spans="1:19" ht="18" customHeight="1" x14ac:dyDescent="0.25">
      <c r="A19" s="727"/>
      <c r="B19" s="727"/>
      <c r="C19" s="727"/>
      <c r="D19" s="727"/>
      <c r="E19" s="727"/>
      <c r="F19" s="727"/>
      <c r="G19" s="727"/>
      <c r="H19" s="727"/>
      <c r="I19" s="727"/>
      <c r="K19" s="1551" t="s">
        <v>25</v>
      </c>
      <c r="L19" s="1552"/>
      <c r="M19" s="1063">
        <v>0</v>
      </c>
      <c r="N19" s="1090"/>
      <c r="O19" s="1058"/>
      <c r="P19" s="1058"/>
      <c r="Q19" s="1039"/>
      <c r="R19" s="729"/>
    </row>
    <row r="20" spans="1:19" ht="18" customHeight="1" x14ac:dyDescent="0.25">
      <c r="A20" s="727"/>
      <c r="B20" s="727"/>
      <c r="C20" s="727"/>
      <c r="D20" s="727"/>
      <c r="E20" s="727"/>
      <c r="F20" s="727"/>
      <c r="G20" s="727"/>
      <c r="H20" s="727"/>
      <c r="I20" s="727"/>
      <c r="K20" s="1553" t="s">
        <v>549</v>
      </c>
      <c r="L20" s="1554"/>
      <c r="M20" s="1059">
        <f>M19/10.85</f>
        <v>0</v>
      </c>
      <c r="N20" s="1090"/>
      <c r="O20" s="1060"/>
      <c r="P20" s="1060"/>
      <c r="Q20" s="1039"/>
      <c r="R20" s="241"/>
    </row>
    <row r="21" spans="1:19" ht="18" customHeight="1" x14ac:dyDescent="0.25">
      <c r="A21" s="727"/>
      <c r="B21" s="727"/>
      <c r="C21" s="727"/>
      <c r="D21" s="727"/>
      <c r="E21" s="727"/>
      <c r="F21" s="727"/>
      <c r="G21" s="727"/>
      <c r="H21" s="727"/>
      <c r="I21" s="727"/>
      <c r="K21" s="1039"/>
      <c r="L21" s="1039"/>
      <c r="M21" s="1039"/>
      <c r="N21" s="1039"/>
      <c r="O21" s="1039"/>
      <c r="P21" s="1039"/>
      <c r="Q21" s="1039"/>
      <c r="R21" s="241"/>
    </row>
    <row r="22" spans="1:19" ht="18" customHeight="1" x14ac:dyDescent="0.25">
      <c r="A22" s="727"/>
      <c r="B22" s="727"/>
      <c r="C22" s="727"/>
      <c r="D22" s="727"/>
      <c r="E22" s="727"/>
      <c r="F22" s="727"/>
      <c r="G22" s="727"/>
      <c r="H22" s="727"/>
      <c r="I22" s="727"/>
      <c r="K22" s="1551" t="s">
        <v>215</v>
      </c>
      <c r="L22" s="1552"/>
      <c r="M22" s="1557">
        <v>8760</v>
      </c>
      <c r="N22" s="1558"/>
      <c r="O22" s="1581" t="s">
        <v>600</v>
      </c>
      <c r="P22" s="1582"/>
      <c r="Q22" s="1583"/>
      <c r="R22" s="376"/>
      <c r="S22" s="729"/>
    </row>
    <row r="23" spans="1:19" ht="18" customHeight="1" x14ac:dyDescent="0.25">
      <c r="A23" s="727"/>
      <c r="B23" s="727"/>
      <c r="C23" s="727"/>
      <c r="D23" s="727"/>
      <c r="E23" s="727"/>
      <c r="F23" s="727"/>
      <c r="G23" s="727"/>
      <c r="H23" s="727"/>
      <c r="I23" s="727"/>
      <c r="K23" s="1578" t="s">
        <v>215</v>
      </c>
      <c r="L23" s="1584"/>
      <c r="M23" s="1585">
        <v>0</v>
      </c>
      <c r="N23" s="1585"/>
      <c r="O23" s="1586">
        <f>M23*M24*M25</f>
        <v>0</v>
      </c>
      <c r="P23" s="1587"/>
      <c r="Q23" s="1588"/>
      <c r="R23" s="328"/>
      <c r="S23" s="729"/>
    </row>
    <row r="24" spans="1:19" ht="18" customHeight="1" x14ac:dyDescent="0.25">
      <c r="A24" s="727"/>
      <c r="B24" s="727"/>
      <c r="C24" s="727"/>
      <c r="D24" s="727"/>
      <c r="E24" s="727"/>
      <c r="F24" s="727"/>
      <c r="G24" s="727"/>
      <c r="H24" s="727"/>
      <c r="I24" s="727"/>
      <c r="K24" s="1578" t="s">
        <v>216</v>
      </c>
      <c r="L24" s="1584"/>
      <c r="M24" s="1585">
        <v>0</v>
      </c>
      <c r="N24" s="1585"/>
      <c r="O24" s="1589" t="s">
        <v>415</v>
      </c>
      <c r="P24" s="1590"/>
      <c r="Q24" s="1591"/>
      <c r="R24" s="376"/>
      <c r="S24" s="729"/>
    </row>
    <row r="25" spans="1:19" ht="18" customHeight="1" x14ac:dyDescent="0.25">
      <c r="A25" s="727"/>
      <c r="B25" s="727"/>
      <c r="C25" s="727"/>
      <c r="D25" s="727"/>
      <c r="E25" s="727"/>
      <c r="F25" s="727"/>
      <c r="G25" s="727"/>
      <c r="H25" s="727"/>
      <c r="I25" s="727"/>
      <c r="K25" s="1553" t="s">
        <v>218</v>
      </c>
      <c r="L25" s="1554"/>
      <c r="M25" s="1585">
        <v>0</v>
      </c>
      <c r="N25" s="1585"/>
      <c r="O25" s="1571">
        <f>O23/M22</f>
        <v>0</v>
      </c>
      <c r="P25" s="1572"/>
      <c r="Q25" s="1573"/>
      <c r="R25" s="329"/>
      <c r="S25" s="729"/>
    </row>
    <row r="26" spans="1:19" ht="18" customHeight="1" x14ac:dyDescent="0.25">
      <c r="A26" s="727"/>
      <c r="B26" s="727"/>
      <c r="C26" s="727"/>
      <c r="D26" s="727"/>
      <c r="E26" s="727"/>
      <c r="F26" s="727"/>
      <c r="G26" s="727"/>
      <c r="H26" s="727"/>
      <c r="I26" s="727"/>
      <c r="K26" s="1064" t="s">
        <v>718</v>
      </c>
      <c r="L26" s="1090"/>
      <c r="M26" s="1090"/>
      <c r="N26" s="1090"/>
      <c r="O26" s="1090"/>
      <c r="P26" s="1090"/>
      <c r="Q26" s="1090"/>
    </row>
    <row r="27" spans="1:19" ht="18" customHeight="1" x14ac:dyDescent="0.25">
      <c r="A27" s="727"/>
      <c r="B27" s="727"/>
      <c r="C27" s="727"/>
      <c r="D27" s="727"/>
      <c r="E27" s="727"/>
      <c r="F27" s="727"/>
      <c r="G27" s="727"/>
      <c r="H27" s="727"/>
      <c r="I27" s="727"/>
      <c r="K27" s="1574" t="s">
        <v>21</v>
      </c>
      <c r="L27" s="1575"/>
      <c r="M27" s="1576">
        <f>IFERROR(M28/M30,0)</f>
        <v>0</v>
      </c>
      <c r="N27" s="1577"/>
      <c r="O27" s="1094"/>
      <c r="P27" s="1090"/>
      <c r="Q27" s="1090"/>
    </row>
    <row r="28" spans="1:19" ht="18" customHeight="1" x14ac:dyDescent="0.25">
      <c r="A28" s="727"/>
      <c r="B28" s="727"/>
      <c r="C28" s="727"/>
      <c r="D28" s="727"/>
      <c r="E28" s="727"/>
      <c r="F28" s="727"/>
      <c r="G28" s="727"/>
      <c r="H28" s="727"/>
      <c r="I28" s="727"/>
      <c r="K28" s="1578" t="s">
        <v>486</v>
      </c>
      <c r="L28" s="1579"/>
      <c r="M28" s="1580">
        <v>0</v>
      </c>
      <c r="N28" s="1580"/>
      <c r="O28" s="1094"/>
      <c r="P28" s="1090"/>
      <c r="Q28" s="1090"/>
    </row>
    <row r="29" spans="1:19" ht="18" customHeight="1" x14ac:dyDescent="0.25">
      <c r="A29" s="2248" t="s">
        <v>325</v>
      </c>
      <c r="B29" s="2248"/>
      <c r="C29" s="2248"/>
      <c r="D29" s="2248"/>
      <c r="E29" s="727"/>
      <c r="F29" s="727"/>
      <c r="G29" s="727"/>
      <c r="H29" s="727"/>
      <c r="I29" s="727"/>
      <c r="K29" s="1567" t="s">
        <v>598</v>
      </c>
      <c r="L29" s="1592"/>
      <c r="M29" s="1580">
        <v>0</v>
      </c>
      <c r="N29" s="1580"/>
      <c r="O29" s="1094"/>
      <c r="P29" s="1090"/>
      <c r="Q29" s="1090"/>
    </row>
    <row r="30" spans="1:19" ht="18" customHeight="1" x14ac:dyDescent="0.25">
      <c r="A30" s="2240" t="s">
        <v>1</v>
      </c>
      <c r="B30" s="2241"/>
      <c r="C30" s="2244">
        <f>D5</f>
        <v>4500</v>
      </c>
      <c r="D30" s="2245"/>
      <c r="E30" s="727"/>
      <c r="F30" s="727"/>
      <c r="G30" s="727"/>
      <c r="H30" s="727"/>
      <c r="I30" s="727"/>
      <c r="K30" s="1593" t="s">
        <v>13</v>
      </c>
      <c r="L30" s="1594"/>
      <c r="M30" s="1595">
        <v>0</v>
      </c>
      <c r="N30" s="1595"/>
      <c r="O30" s="1090"/>
      <c r="P30" s="1090"/>
      <c r="Q30" s="1090"/>
    </row>
    <row r="31" spans="1:19" ht="18" customHeight="1" x14ac:dyDescent="0.25">
      <c r="A31" s="2242"/>
      <c r="B31" s="2243"/>
      <c r="C31" s="2246"/>
      <c r="D31" s="2247"/>
      <c r="E31" s="732"/>
      <c r="F31" s="732"/>
      <c r="G31" s="727"/>
      <c r="H31" s="727"/>
      <c r="I31" s="727"/>
      <c r="K31" s="2022" t="s">
        <v>485</v>
      </c>
      <c r="L31" s="2023"/>
      <c r="M31" s="2024">
        <f>IFERROR(M28/M29,0)</f>
        <v>0</v>
      </c>
      <c r="N31" s="2025"/>
      <c r="O31" s="1090"/>
      <c r="P31" s="1090"/>
      <c r="Q31" s="1090"/>
    </row>
    <row r="32" spans="1:19" ht="18" customHeight="1" x14ac:dyDescent="0.25">
      <c r="A32" s="1600" t="s">
        <v>6</v>
      </c>
      <c r="B32" s="1606"/>
      <c r="C32" s="632">
        <v>80</v>
      </c>
      <c r="D32" s="1" t="s">
        <v>7</v>
      </c>
      <c r="E32" s="2249" t="s">
        <v>8</v>
      </c>
      <c r="F32" s="2249"/>
      <c r="G32" s="2250"/>
      <c r="H32" s="2"/>
      <c r="I32" s="727"/>
    </row>
    <row r="33" spans="1:9" ht="18" customHeight="1" x14ac:dyDescent="0.25">
      <c r="A33" s="1622" t="s">
        <v>9</v>
      </c>
      <c r="B33" s="1623"/>
      <c r="C33" s="1626">
        <f>D5*C32/1000</f>
        <v>360</v>
      </c>
      <c r="D33" s="2251"/>
      <c r="E33" s="2253" t="s">
        <v>596</v>
      </c>
      <c r="F33" s="2254"/>
      <c r="G33" s="2255"/>
      <c r="H33" s="727"/>
      <c r="I33" s="727"/>
    </row>
    <row r="34" spans="1:9" ht="18" customHeight="1" x14ac:dyDescent="0.25">
      <c r="A34" s="1622"/>
      <c r="B34" s="1623"/>
      <c r="C34" s="1614"/>
      <c r="D34" s="2252"/>
      <c r="E34" s="2253" t="s">
        <v>10</v>
      </c>
      <c r="F34" s="2254"/>
      <c r="G34" s="2255"/>
      <c r="H34" s="727"/>
      <c r="I34" s="727"/>
    </row>
    <row r="35" spans="1:9" ht="18" customHeight="1" x14ac:dyDescent="0.25">
      <c r="A35" s="1622"/>
      <c r="B35" s="1623"/>
      <c r="C35" s="1614"/>
      <c r="D35" s="2252"/>
      <c r="E35" s="2256" t="s">
        <v>597</v>
      </c>
      <c r="F35" s="2257"/>
      <c r="G35" s="2258"/>
      <c r="H35" s="727"/>
      <c r="I35" s="727"/>
    </row>
    <row r="36" spans="1:9" ht="18" customHeight="1" x14ac:dyDescent="0.25">
      <c r="A36" s="1618" t="s">
        <v>600</v>
      </c>
      <c r="B36" s="1619"/>
      <c r="C36" s="1620">
        <v>2100</v>
      </c>
      <c r="D36" s="1621"/>
      <c r="E36" s="1190" t="s">
        <v>718</v>
      </c>
      <c r="F36" s="232"/>
      <c r="G36" s="232"/>
      <c r="H36" s="727"/>
      <c r="I36" s="727"/>
    </row>
    <row r="37" spans="1:9" ht="18" customHeight="1" x14ac:dyDescent="0.25">
      <c r="A37" s="1600" t="s">
        <v>12</v>
      </c>
      <c r="B37" s="1601"/>
      <c r="C37" s="1602">
        <f>C39/C38</f>
        <v>812903.22580645152</v>
      </c>
      <c r="D37" s="1603"/>
      <c r="E37" s="1604"/>
      <c r="F37" s="1605"/>
      <c r="G37" s="1605"/>
      <c r="H37" s="727"/>
      <c r="I37" s="727"/>
    </row>
    <row r="38" spans="1:9" ht="18" customHeight="1" x14ac:dyDescent="0.25">
      <c r="A38" s="1600" t="s">
        <v>13</v>
      </c>
      <c r="B38" s="1606"/>
      <c r="C38" s="1607">
        <v>0.93</v>
      </c>
      <c r="D38" s="1607"/>
      <c r="E38" s="1608" t="s">
        <v>377</v>
      </c>
      <c r="F38" s="1609"/>
      <c r="G38" s="1609"/>
      <c r="H38" s="727"/>
      <c r="I38" s="727"/>
    </row>
    <row r="39" spans="1:9" ht="18" customHeight="1" x14ac:dyDescent="0.25">
      <c r="A39" s="1600" t="s">
        <v>326</v>
      </c>
      <c r="B39" s="1601"/>
      <c r="C39" s="2259">
        <f>C33*C36</f>
        <v>756000</v>
      </c>
      <c r="D39" s="2260"/>
      <c r="E39" s="3"/>
      <c r="F39" s="3"/>
      <c r="G39" s="727"/>
      <c r="H39" s="727"/>
      <c r="I39" s="727"/>
    </row>
    <row r="40" spans="1:9" ht="18" customHeight="1" x14ac:dyDescent="0.25">
      <c r="A40" s="1633" t="s">
        <v>14</v>
      </c>
      <c r="B40" s="1634"/>
      <c r="C40" s="2261">
        <f>C39/C30</f>
        <v>168</v>
      </c>
      <c r="D40" s="2262"/>
      <c r="E40" s="3"/>
      <c r="F40" s="3"/>
      <c r="G40" s="727"/>
      <c r="H40" s="727"/>
      <c r="I40" s="727"/>
    </row>
    <row r="41" spans="1:9" ht="18" customHeight="1" x14ac:dyDescent="0.25">
      <c r="A41" s="2263"/>
      <c r="B41" s="2263"/>
      <c r="C41" s="2263"/>
      <c r="D41" s="2263"/>
      <c r="E41" s="3"/>
      <c r="F41" s="3"/>
      <c r="G41" s="727"/>
      <c r="H41" s="727"/>
      <c r="I41" s="727"/>
    </row>
    <row r="42" spans="1:9" ht="18" customHeight="1" x14ac:dyDescent="0.25">
      <c r="A42" s="1610" t="s">
        <v>15</v>
      </c>
      <c r="B42" s="1611"/>
      <c r="C42" s="1637">
        <f>C43/C38</f>
        <v>0</v>
      </c>
      <c r="D42" s="1638"/>
      <c r="E42" s="3"/>
      <c r="F42" s="3"/>
      <c r="G42" s="727"/>
      <c r="H42" s="727"/>
      <c r="I42" s="727"/>
    </row>
    <row r="43" spans="1:9" ht="18" customHeight="1" x14ac:dyDescent="0.25">
      <c r="A43" s="1600" t="s">
        <v>16</v>
      </c>
      <c r="B43" s="1606"/>
      <c r="C43" s="1639">
        <v>0</v>
      </c>
      <c r="D43" s="1640"/>
      <c r="E43" s="263" t="s">
        <v>447</v>
      </c>
      <c r="F43" s="3"/>
      <c r="G43" s="727"/>
      <c r="H43" s="727"/>
      <c r="I43" s="727"/>
    </row>
    <row r="44" spans="1:9" ht="18" customHeight="1" x14ac:dyDescent="0.25">
      <c r="A44" s="1622" t="s">
        <v>17</v>
      </c>
      <c r="B44" s="1623"/>
      <c r="C44" s="1626">
        <f>ROUNDUP(C43/C36,0)</f>
        <v>0</v>
      </c>
      <c r="D44" s="1627"/>
      <c r="E44" s="716"/>
      <c r="F44" s="727"/>
      <c r="G44" s="727"/>
      <c r="H44" s="1630"/>
      <c r="I44" s="1630"/>
    </row>
    <row r="45" spans="1:9" ht="18" customHeight="1" x14ac:dyDescent="0.25">
      <c r="A45" s="1624"/>
      <c r="B45" s="1625"/>
      <c r="C45" s="1628"/>
      <c r="D45" s="1629"/>
      <c r="E45" s="2265"/>
      <c r="F45" s="2266"/>
      <c r="G45" s="727"/>
      <c r="H45" s="1630"/>
      <c r="I45" s="1630"/>
    </row>
    <row r="46" spans="1:9" ht="18" customHeight="1" x14ac:dyDescent="0.25">
      <c r="E46" s="716"/>
      <c r="F46" s="727"/>
      <c r="G46" s="727"/>
      <c r="H46" s="1630"/>
      <c r="I46" s="1630"/>
    </row>
    <row r="47" spans="1:9" ht="18" customHeight="1" x14ac:dyDescent="0.25">
      <c r="A47" s="1631" t="s">
        <v>18</v>
      </c>
      <c r="B47" s="1632"/>
      <c r="C47" s="1612">
        <f>ROUNDUP(C33+C44,0)</f>
        <v>360</v>
      </c>
      <c r="D47" s="1613"/>
      <c r="E47" s="716"/>
      <c r="F47" s="727"/>
      <c r="G47" s="727"/>
      <c r="H47" s="1630"/>
      <c r="I47" s="1630"/>
    </row>
    <row r="48" spans="1:9" ht="18" customHeight="1" x14ac:dyDescent="0.25">
      <c r="A48" s="1624"/>
      <c r="B48" s="1625"/>
      <c r="C48" s="1628"/>
      <c r="D48" s="1629"/>
      <c r="E48" s="3"/>
      <c r="F48" s="3"/>
      <c r="G48" s="727"/>
      <c r="H48" s="727"/>
      <c r="I48" s="727"/>
    </row>
    <row r="49" spans="1:18" ht="18" customHeight="1" x14ac:dyDescent="0.25">
      <c r="E49" s="3"/>
      <c r="F49" s="3"/>
      <c r="G49" s="727"/>
      <c r="H49" s="727"/>
      <c r="I49" s="727"/>
    </row>
    <row r="50" spans="1:18" ht="18" customHeight="1" x14ac:dyDescent="0.25">
      <c r="A50" s="1654" t="s">
        <v>125</v>
      </c>
      <c r="B50" s="1655"/>
      <c r="C50" s="1656">
        <v>360</v>
      </c>
      <c r="D50" s="1657"/>
      <c r="E50" s="3"/>
      <c r="F50" s="1120"/>
      <c r="G50" s="1120"/>
      <c r="H50" s="233"/>
      <c r="I50" s="233"/>
    </row>
    <row r="51" spans="1:18" ht="18" customHeight="1" x14ac:dyDescent="0.25">
      <c r="A51" s="1660" t="s">
        <v>373</v>
      </c>
      <c r="B51" s="1661"/>
      <c r="C51" s="1658"/>
      <c r="D51" s="1659"/>
      <c r="E51" s="3"/>
      <c r="F51" s="1120"/>
      <c r="G51" s="1120"/>
      <c r="H51" s="234"/>
      <c r="I51" s="234"/>
    </row>
    <row r="52" spans="1:18" ht="18" customHeight="1" x14ac:dyDescent="0.25">
      <c r="K52" s="267"/>
      <c r="L52" s="267"/>
      <c r="N52" s="373"/>
      <c r="O52" s="267"/>
      <c r="P52" s="267"/>
      <c r="Q52" s="267"/>
      <c r="R52" s="267"/>
    </row>
    <row r="53" spans="1:18" ht="18" customHeight="1" x14ac:dyDescent="0.25">
      <c r="A53" s="1662" t="s">
        <v>475</v>
      </c>
      <c r="B53" s="1644"/>
      <c r="C53" s="1664">
        <f>C47</f>
        <v>360</v>
      </c>
      <c r="D53" s="1643" t="s">
        <v>476</v>
      </c>
      <c r="E53" s="1644"/>
      <c r="F53" s="1641">
        <f>C50</f>
        <v>360</v>
      </c>
      <c r="G53" s="1643" t="s">
        <v>477</v>
      </c>
      <c r="H53" s="1644"/>
      <c r="I53" s="1647">
        <f>F53/C53</f>
        <v>1</v>
      </c>
    </row>
    <row r="54" spans="1:18" ht="18" customHeight="1" x14ac:dyDescent="0.25">
      <c r="A54" s="1663"/>
      <c r="B54" s="1646"/>
      <c r="C54" s="1665"/>
      <c r="D54" s="1645"/>
      <c r="E54" s="1646"/>
      <c r="F54" s="1642"/>
      <c r="G54" s="1645"/>
      <c r="H54" s="1646"/>
      <c r="I54" s="2264"/>
    </row>
    <row r="55" spans="1:18" s="733" customFormat="1" ht="18" customHeight="1" x14ac:dyDescent="0.25">
      <c r="A55" s="1102"/>
      <c r="B55" s="1102"/>
      <c r="C55" s="1103"/>
      <c r="D55" s="1102"/>
      <c r="E55" s="1099"/>
      <c r="F55" s="1100"/>
      <c r="G55" s="1099"/>
      <c r="H55" s="1099"/>
      <c r="I55" s="1101"/>
    </row>
    <row r="56" spans="1:18" s="733" customFormat="1" ht="18" customHeight="1" x14ac:dyDescent="0.25">
      <c r="A56" s="1099"/>
      <c r="B56" s="1099"/>
      <c r="C56" s="1100"/>
      <c r="D56" s="1099"/>
      <c r="E56" s="1099"/>
      <c r="F56" s="1100"/>
      <c r="G56" s="1099"/>
      <c r="H56" s="1099"/>
      <c r="I56" s="1101"/>
    </row>
    <row r="57" spans="1:18" ht="18" customHeight="1" x14ac:dyDescent="0.25">
      <c r="A57" s="1649" t="s">
        <v>319</v>
      </c>
      <c r="B57" s="1649"/>
      <c r="C57" s="1649"/>
      <c r="D57" s="1649"/>
      <c r="E57" s="6"/>
      <c r="F57" s="6"/>
      <c r="G57" s="6"/>
      <c r="H57" s="6"/>
      <c r="I57" s="6"/>
    </row>
    <row r="58" spans="1:18" ht="18" customHeight="1" x14ac:dyDescent="0.25">
      <c r="A58" s="1650" t="s">
        <v>20</v>
      </c>
      <c r="B58" s="1651"/>
      <c r="C58" s="1612">
        <f>C37</f>
        <v>812903.22580645152</v>
      </c>
      <c r="D58" s="1613"/>
      <c r="E58" s="6"/>
      <c r="F58" s="6"/>
      <c r="G58" s="6"/>
      <c r="H58" s="6"/>
      <c r="I58" s="6"/>
    </row>
    <row r="59" spans="1:18" ht="18" customHeight="1" x14ac:dyDescent="0.25">
      <c r="A59" s="1652" t="s">
        <v>21</v>
      </c>
      <c r="B59" s="1653"/>
      <c r="C59" s="1614"/>
      <c r="D59" s="1615"/>
      <c r="E59" s="6"/>
      <c r="F59" s="6"/>
      <c r="G59" s="6"/>
      <c r="H59" s="6"/>
      <c r="I59" s="6"/>
    </row>
    <row r="60" spans="1:18" ht="18" customHeight="1" x14ac:dyDescent="0.25">
      <c r="A60" s="1666" t="s">
        <v>20</v>
      </c>
      <c r="B60" s="1667"/>
      <c r="C60" s="1614">
        <f>C39</f>
        <v>756000</v>
      </c>
      <c r="D60" s="1615"/>
      <c r="E60" s="6"/>
      <c r="F60" s="1668"/>
      <c r="G60" s="1668"/>
      <c r="H60" s="1672"/>
      <c r="I60" s="1672"/>
    </row>
    <row r="61" spans="1:18" ht="18" customHeight="1" x14ac:dyDescent="0.25">
      <c r="A61" s="1652" t="s">
        <v>22</v>
      </c>
      <c r="B61" s="1653"/>
      <c r="C61" s="1614"/>
      <c r="D61" s="1615"/>
      <c r="E61" s="6"/>
      <c r="F61" s="1668"/>
      <c r="G61" s="1668"/>
      <c r="H61" s="1673"/>
      <c r="I61" s="1673"/>
    </row>
    <row r="62" spans="1:18" ht="18" customHeight="1" x14ac:dyDescent="0.25">
      <c r="A62" s="1666" t="s">
        <v>23</v>
      </c>
      <c r="B62" s="1667"/>
      <c r="C62" s="1614">
        <f>C42</f>
        <v>0</v>
      </c>
      <c r="D62" s="1615"/>
      <c r="E62" s="6"/>
      <c r="F62" s="1668"/>
      <c r="G62" s="1668"/>
      <c r="H62" s="1669"/>
      <c r="I62" s="1669"/>
    </row>
    <row r="63" spans="1:18" ht="18" customHeight="1" x14ac:dyDescent="0.25">
      <c r="A63" s="1652" t="s">
        <v>21</v>
      </c>
      <c r="B63" s="1653"/>
      <c r="C63" s="1614"/>
      <c r="D63" s="1615"/>
      <c r="E63" s="6"/>
      <c r="F63" s="6"/>
      <c r="G63" s="6"/>
      <c r="H63" s="6"/>
      <c r="I63" s="6"/>
    </row>
    <row r="64" spans="1:18" ht="18" customHeight="1" x14ac:dyDescent="0.25">
      <c r="A64" s="1666" t="s">
        <v>23</v>
      </c>
      <c r="B64" s="1667"/>
      <c r="C64" s="1614">
        <f>C43</f>
        <v>0</v>
      </c>
      <c r="D64" s="1615"/>
      <c r="E64" s="6"/>
      <c r="F64" s="6"/>
      <c r="G64" s="6"/>
      <c r="H64" s="6"/>
      <c r="I64" s="6"/>
    </row>
    <row r="65" spans="1:9" ht="18" customHeight="1" x14ac:dyDescent="0.25">
      <c r="A65" s="1670" t="s">
        <v>22</v>
      </c>
      <c r="B65" s="1671"/>
      <c r="C65" s="1628"/>
      <c r="D65" s="1629"/>
      <c r="E65" s="6"/>
      <c r="F65" s="6"/>
      <c r="G65" s="6"/>
      <c r="H65" s="6"/>
      <c r="I65" s="6"/>
    </row>
    <row r="66" spans="1:9" ht="18" customHeight="1" x14ac:dyDescent="0.25">
      <c r="A66" s="6"/>
      <c r="B66" s="6"/>
      <c r="C66" s="1684"/>
      <c r="D66" s="1685"/>
      <c r="E66" s="6"/>
      <c r="F66" s="6"/>
      <c r="G66" s="6"/>
      <c r="H66" s="6"/>
      <c r="I66" s="6"/>
    </row>
    <row r="67" spans="1:9" ht="18" customHeight="1" x14ac:dyDescent="0.25">
      <c r="A67" s="1650" t="s">
        <v>24</v>
      </c>
      <c r="B67" s="1651"/>
      <c r="C67" s="1676">
        <f>C58+C62</f>
        <v>812903.22580645152</v>
      </c>
      <c r="D67" s="1677"/>
      <c r="E67" s="6"/>
      <c r="F67" s="6"/>
      <c r="G67" s="6"/>
      <c r="H67" s="6"/>
      <c r="I67" s="6"/>
    </row>
    <row r="68" spans="1:9" ht="18" customHeight="1" x14ac:dyDescent="0.25">
      <c r="A68" s="1670" t="s">
        <v>25</v>
      </c>
      <c r="B68" s="1671"/>
      <c r="C68" s="1676"/>
      <c r="D68" s="1677"/>
      <c r="E68" s="716"/>
      <c r="F68" s="727"/>
      <c r="G68" s="727"/>
      <c r="H68" s="727"/>
      <c r="I68" s="727"/>
    </row>
    <row r="69" spans="1:9" ht="18" customHeight="1" x14ac:dyDescent="0.25">
      <c r="A69" s="4"/>
      <c r="B69" s="4"/>
      <c r="C69" s="7"/>
      <c r="D69" s="7"/>
      <c r="E69" s="8"/>
      <c r="F69" s="727"/>
      <c r="G69" s="727"/>
      <c r="H69" s="727"/>
      <c r="I69" s="727"/>
    </row>
    <row r="70" spans="1:9" ht="18" customHeight="1" x14ac:dyDescent="0.25">
      <c r="A70" s="1650" t="s">
        <v>26</v>
      </c>
      <c r="B70" s="1651"/>
      <c r="C70" s="1676">
        <f>C60+C64</f>
        <v>756000</v>
      </c>
      <c r="D70" s="1677"/>
      <c r="E70" s="8"/>
      <c r="F70" s="727"/>
      <c r="G70" s="727"/>
      <c r="H70" s="727"/>
      <c r="I70" s="727"/>
    </row>
    <row r="71" spans="1:9" ht="18" customHeight="1" x14ac:dyDescent="0.25">
      <c r="A71" s="1670" t="s">
        <v>25</v>
      </c>
      <c r="B71" s="1671"/>
      <c r="C71" s="1676"/>
      <c r="D71" s="1677"/>
      <c r="E71" s="8"/>
      <c r="F71" s="727"/>
      <c r="G71" s="727"/>
      <c r="H71" s="727"/>
      <c r="I71" s="727"/>
    </row>
    <row r="72" spans="1:9" ht="18" customHeight="1" x14ac:dyDescent="0.25">
      <c r="A72" s="4"/>
      <c r="B72" s="4"/>
      <c r="C72" s="7"/>
      <c r="D72" s="7"/>
      <c r="E72" s="8"/>
      <c r="F72" s="727"/>
      <c r="G72" s="727"/>
      <c r="H72" s="727"/>
      <c r="I72" s="727"/>
    </row>
    <row r="73" spans="1:9" ht="18" customHeight="1" x14ac:dyDescent="0.25">
      <c r="A73" s="1674" t="s">
        <v>27</v>
      </c>
      <c r="B73" s="1675"/>
      <c r="C73" s="1676">
        <f>C47</f>
        <v>360</v>
      </c>
      <c r="D73" s="1677"/>
      <c r="E73" s="8"/>
      <c r="F73" s="727"/>
      <c r="G73" s="727"/>
      <c r="H73" s="727"/>
      <c r="I73" s="727"/>
    </row>
    <row r="74" spans="1:9" ht="18" customHeight="1" x14ac:dyDescent="0.25">
      <c r="A74" s="1674"/>
      <c r="B74" s="1675"/>
      <c r="C74" s="1676"/>
      <c r="D74" s="1677"/>
      <c r="E74" s="8"/>
      <c r="F74" s="727"/>
      <c r="G74" s="727"/>
      <c r="H74" s="727"/>
      <c r="I74" s="727"/>
    </row>
    <row r="75" spans="1:9" ht="18" customHeight="1" x14ac:dyDescent="0.25">
      <c r="A75" s="727"/>
      <c r="B75" s="727"/>
      <c r="C75" s="727"/>
      <c r="D75" s="727"/>
      <c r="E75" s="8"/>
      <c r="F75" s="727"/>
      <c r="G75" s="727"/>
      <c r="H75" s="727"/>
      <c r="I75" s="727"/>
    </row>
    <row r="76" spans="1:9" ht="18" customHeight="1" x14ac:dyDescent="0.25">
      <c r="A76" s="1649" t="s">
        <v>328</v>
      </c>
      <c r="B76" s="1649"/>
      <c r="C76" s="1649"/>
      <c r="D76" s="1649"/>
      <c r="E76" s="8"/>
      <c r="F76" s="727"/>
      <c r="G76" s="727"/>
      <c r="H76" s="727"/>
      <c r="I76" s="727"/>
    </row>
    <row r="77" spans="1:9" ht="18" customHeight="1" x14ac:dyDescent="0.25">
      <c r="A77" s="1631" t="s">
        <v>324</v>
      </c>
      <c r="B77" s="1632"/>
      <c r="C77" s="1612">
        <f>C73</f>
        <v>360</v>
      </c>
      <c r="D77" s="1613"/>
      <c r="E77" s="8"/>
      <c r="F77" s="727"/>
      <c r="G77" s="727"/>
      <c r="H77" s="727"/>
      <c r="I77" s="727"/>
    </row>
    <row r="78" spans="1:9" ht="18" customHeight="1" x14ac:dyDescent="0.25">
      <c r="A78" s="1622"/>
      <c r="B78" s="1623"/>
      <c r="C78" s="1614"/>
      <c r="D78" s="1615"/>
      <c r="E78" s="8"/>
      <c r="F78" s="727"/>
      <c r="G78" s="727"/>
      <c r="H78" s="727"/>
      <c r="I78" s="727"/>
    </row>
    <row r="79" spans="1:9" ht="18" customHeight="1" x14ac:dyDescent="0.25">
      <c r="A79" s="1678" t="s">
        <v>224</v>
      </c>
      <c r="B79" s="1679"/>
      <c r="C79" s="1680">
        <v>15</v>
      </c>
      <c r="D79" s="1681"/>
      <c r="E79" s="1702" t="s">
        <v>434</v>
      </c>
      <c r="F79" s="1703"/>
      <c r="G79" s="1703"/>
      <c r="H79" s="1703"/>
      <c r="I79" s="727"/>
    </row>
    <row r="80" spans="1:9" ht="18" customHeight="1" x14ac:dyDescent="0.25">
      <c r="A80" s="1678"/>
      <c r="B80" s="1679"/>
      <c r="C80" s="1682"/>
      <c r="D80" s="1683"/>
      <c r="E80" s="1702"/>
      <c r="F80" s="1703"/>
      <c r="G80" s="1703"/>
      <c r="H80" s="1703"/>
      <c r="I80" s="727"/>
    </row>
    <row r="81" spans="1:9" ht="18" customHeight="1" x14ac:dyDescent="0.25">
      <c r="A81" s="1704" t="s">
        <v>225</v>
      </c>
      <c r="B81" s="1705"/>
      <c r="C81" s="1708">
        <f>C77*C79</f>
        <v>5400</v>
      </c>
      <c r="D81" s="1709"/>
      <c r="E81" s="8"/>
      <c r="F81" s="9"/>
      <c r="G81" s="731"/>
      <c r="H81" s="731"/>
      <c r="I81" s="727"/>
    </row>
    <row r="82" spans="1:9" ht="18" customHeight="1" x14ac:dyDescent="0.25">
      <c r="A82" s="1706"/>
      <c r="B82" s="1707"/>
      <c r="C82" s="1710"/>
      <c r="D82" s="1711"/>
      <c r="E82" s="8"/>
      <c r="F82" s="9"/>
      <c r="G82" s="731"/>
      <c r="H82" s="731"/>
      <c r="I82" s="727"/>
    </row>
    <row r="83" spans="1:9" ht="18" customHeight="1" x14ac:dyDescent="0.25">
      <c r="A83" s="1712" t="s">
        <v>227</v>
      </c>
      <c r="B83" s="1712"/>
      <c r="C83" s="1712"/>
      <c r="D83" s="1712"/>
      <c r="E83" s="1712"/>
      <c r="F83" s="1712"/>
      <c r="G83" s="1712"/>
      <c r="H83" s="1712"/>
      <c r="I83" s="727"/>
    </row>
    <row r="84" spans="1:9" ht="18" customHeight="1" x14ac:dyDescent="0.25">
      <c r="A84" s="1142"/>
      <c r="B84" s="1142"/>
      <c r="C84" s="1142"/>
      <c r="D84" s="1142"/>
      <c r="E84" s="1142"/>
      <c r="F84" s="1142"/>
      <c r="G84" s="1142"/>
      <c r="H84" s="1142"/>
      <c r="I84" s="727"/>
    </row>
    <row r="85" spans="1:9" ht="18" customHeight="1" x14ac:dyDescent="0.25">
      <c r="A85" s="1713" t="s">
        <v>237</v>
      </c>
      <c r="B85" s="1713"/>
      <c r="C85" s="1713"/>
      <c r="D85" s="1713"/>
      <c r="E85" s="8"/>
      <c r="F85" s="9"/>
      <c r="G85" s="731"/>
      <c r="H85" s="731"/>
      <c r="I85" s="727"/>
    </row>
    <row r="86" spans="1:9" ht="18" customHeight="1" x14ac:dyDescent="0.25">
      <c r="A86" s="1110"/>
      <c r="B86" s="1110"/>
      <c r="C86" s="1110"/>
      <c r="D86" s="1110"/>
      <c r="E86" s="8"/>
      <c r="F86" s="2267" t="s">
        <v>28</v>
      </c>
      <c r="G86" s="2268"/>
      <c r="H86" s="2269">
        <f>C88/3/12</f>
        <v>6.4700989000831859</v>
      </c>
      <c r="I86" s="2270"/>
    </row>
    <row r="87" spans="1:9" ht="18" customHeight="1" x14ac:dyDescent="0.25">
      <c r="A87" s="1111"/>
      <c r="B87" s="1111"/>
      <c r="C87" s="1111"/>
      <c r="D87" s="1111"/>
      <c r="E87" s="716"/>
      <c r="F87" s="2273" t="s">
        <v>30</v>
      </c>
      <c r="G87" s="2274"/>
      <c r="H87" s="2271"/>
      <c r="I87" s="2272"/>
    </row>
    <row r="88" spans="1:9" ht="18" customHeight="1" x14ac:dyDescent="0.25">
      <c r="A88" s="2267" t="s">
        <v>28</v>
      </c>
      <c r="B88" s="2268"/>
      <c r="C88" s="2275">
        <f>C67/3.49/1000</f>
        <v>232.9235604029947</v>
      </c>
      <c r="D88" s="2276"/>
      <c r="E88" s="734"/>
      <c r="F88" s="2279" t="s">
        <v>28</v>
      </c>
      <c r="G88" s="2280"/>
      <c r="H88" s="2281">
        <f>ROUNDUP(H86/0.225,2)</f>
        <v>28.76</v>
      </c>
      <c r="I88" s="2282"/>
    </row>
    <row r="89" spans="1:9" ht="18" customHeight="1" x14ac:dyDescent="0.25">
      <c r="A89" s="2285" t="s">
        <v>29</v>
      </c>
      <c r="B89" s="2286"/>
      <c r="C89" s="2277"/>
      <c r="D89" s="2278"/>
      <c r="E89" s="734"/>
      <c r="F89" s="2287" t="s">
        <v>32</v>
      </c>
      <c r="G89" s="2288"/>
      <c r="H89" s="2283"/>
      <c r="I89" s="2284"/>
    </row>
    <row r="90" spans="1:9" ht="18" customHeight="1" x14ac:dyDescent="0.25">
      <c r="A90" s="1111"/>
      <c r="B90" s="1111"/>
      <c r="C90" s="1111"/>
      <c r="D90" s="1111"/>
      <c r="E90" s="734"/>
      <c r="F90" s="2279" t="s">
        <v>31</v>
      </c>
      <c r="G90" s="2280"/>
      <c r="H90" s="2289">
        <v>80</v>
      </c>
      <c r="I90" s="2290"/>
    </row>
    <row r="91" spans="1:9" ht="18" customHeight="1" x14ac:dyDescent="0.25">
      <c r="A91" s="2267" t="s">
        <v>28</v>
      </c>
      <c r="B91" s="2268"/>
      <c r="C91" s="2275">
        <f>C88/0.225</f>
        <v>1035.2158240133097</v>
      </c>
      <c r="D91" s="2276"/>
      <c r="E91" s="734"/>
      <c r="F91" s="2273" t="s">
        <v>33</v>
      </c>
      <c r="G91" s="2274"/>
      <c r="H91" s="2289"/>
      <c r="I91" s="2290"/>
    </row>
    <row r="92" spans="1:9" ht="18" customHeight="1" x14ac:dyDescent="0.25">
      <c r="A92" s="2285" t="s">
        <v>753</v>
      </c>
      <c r="B92" s="2286"/>
      <c r="C92" s="2277"/>
      <c r="D92" s="2278"/>
      <c r="E92" s="734"/>
      <c r="F92" s="2279" t="s">
        <v>34</v>
      </c>
      <c r="G92" s="2280"/>
      <c r="H92" s="2271">
        <f>H90/H88</f>
        <v>2.7816411682892905</v>
      </c>
      <c r="I92" s="2272"/>
    </row>
    <row r="93" spans="1:9" ht="18" customHeight="1" x14ac:dyDescent="0.25">
      <c r="A93" s="735"/>
      <c r="B93" s="735"/>
      <c r="C93" s="736"/>
      <c r="D93" s="736"/>
      <c r="E93" s="734"/>
      <c r="F93" s="2285" t="s">
        <v>35</v>
      </c>
      <c r="G93" s="2286"/>
      <c r="H93" s="2291"/>
      <c r="I93" s="2292"/>
    </row>
    <row r="94" spans="1:9" ht="18" customHeight="1" x14ac:dyDescent="0.25">
      <c r="A94" s="1111"/>
      <c r="B94" s="1111"/>
      <c r="C94" s="1111"/>
      <c r="D94" s="1111"/>
      <c r="E94" s="734"/>
      <c r="F94" s="1111"/>
      <c r="G94" s="1111"/>
      <c r="H94" s="1111"/>
      <c r="I94" s="1111"/>
    </row>
    <row r="95" spans="1:9" ht="18" customHeight="1" x14ac:dyDescent="0.25">
      <c r="A95" s="1111"/>
      <c r="B95" s="1111"/>
      <c r="C95" s="1111"/>
      <c r="D95" s="1111"/>
      <c r="E95" s="8"/>
      <c r="F95" s="1724" t="s">
        <v>748</v>
      </c>
      <c r="G95" s="1725"/>
      <c r="H95" s="1726">
        <f>C97/3/12</f>
        <v>6.8426197458455524</v>
      </c>
      <c r="I95" s="1727"/>
    </row>
    <row r="96" spans="1:9" ht="18" customHeight="1" x14ac:dyDescent="0.25">
      <c r="A96" s="1111"/>
      <c r="B96" s="1111"/>
      <c r="C96" s="1111"/>
      <c r="D96" s="1111"/>
      <c r="E96" s="716"/>
      <c r="F96" s="1730" t="s">
        <v>30</v>
      </c>
      <c r="G96" s="1731"/>
      <c r="H96" s="1728"/>
      <c r="I96" s="1729"/>
    </row>
    <row r="97" spans="1:17" ht="18" customHeight="1" x14ac:dyDescent="0.25">
      <c r="A97" s="1724" t="s">
        <v>748</v>
      </c>
      <c r="B97" s="1725"/>
      <c r="C97" s="1732">
        <f>C67/3.3/1000</f>
        <v>246.33431085043986</v>
      </c>
      <c r="D97" s="1733"/>
      <c r="E97" s="538"/>
      <c r="F97" s="1736" t="s">
        <v>28</v>
      </c>
      <c r="G97" s="1737"/>
      <c r="H97" s="1738">
        <f>ROUNDUP(H95/0.225,2)</f>
        <v>30.42</v>
      </c>
      <c r="I97" s="1739"/>
    </row>
    <row r="98" spans="1:17" ht="18" customHeight="1" x14ac:dyDescent="0.25">
      <c r="A98" s="1742" t="s">
        <v>29</v>
      </c>
      <c r="B98" s="1743"/>
      <c r="C98" s="1734"/>
      <c r="D98" s="1735"/>
      <c r="E98" s="538"/>
      <c r="F98" s="1744" t="s">
        <v>32</v>
      </c>
      <c r="G98" s="1745"/>
      <c r="H98" s="1740"/>
      <c r="I98" s="1741"/>
    </row>
    <row r="99" spans="1:17" ht="18" customHeight="1" x14ac:dyDescent="0.25">
      <c r="A99" s="1034"/>
      <c r="B99" s="1034"/>
      <c r="C99" s="1034"/>
      <c r="D99" s="1034"/>
      <c r="E99" s="538"/>
      <c r="F99" s="1736" t="s">
        <v>31</v>
      </c>
      <c r="G99" s="1737"/>
      <c r="H99" s="1746">
        <v>80</v>
      </c>
      <c r="I99" s="1747"/>
    </row>
    <row r="100" spans="1:17" ht="18" customHeight="1" x14ac:dyDescent="0.25">
      <c r="A100" s="1724" t="s">
        <v>748</v>
      </c>
      <c r="B100" s="1725"/>
      <c r="C100" s="1732">
        <f>C97/0.326</f>
        <v>755.62672040012228</v>
      </c>
      <c r="D100" s="1733"/>
      <c r="E100" s="538"/>
      <c r="F100" s="1730" t="s">
        <v>33</v>
      </c>
      <c r="G100" s="1731"/>
      <c r="H100" s="1746"/>
      <c r="I100" s="1747"/>
    </row>
    <row r="101" spans="1:17" ht="18" customHeight="1" x14ac:dyDescent="0.25">
      <c r="A101" s="1742" t="s">
        <v>753</v>
      </c>
      <c r="B101" s="1743"/>
      <c r="C101" s="1734"/>
      <c r="D101" s="1735"/>
      <c r="E101" s="538"/>
      <c r="F101" s="1736" t="s">
        <v>34</v>
      </c>
      <c r="G101" s="1737"/>
      <c r="H101" s="1728">
        <f>H99/H97</f>
        <v>2.6298487836949374</v>
      </c>
      <c r="I101" s="1729"/>
    </row>
    <row r="102" spans="1:17" ht="18" customHeight="1" x14ac:dyDescent="0.25">
      <c r="A102" s="539"/>
      <c r="B102" s="539"/>
      <c r="C102" s="540"/>
      <c r="D102" s="540"/>
      <c r="E102" s="538"/>
      <c r="F102" s="1742" t="s">
        <v>35</v>
      </c>
      <c r="G102" s="1743"/>
      <c r="H102" s="1748"/>
      <c r="I102" s="1749"/>
    </row>
    <row r="103" spans="1:17" ht="18" customHeight="1" x14ac:dyDescent="0.25">
      <c r="A103" s="1111"/>
      <c r="B103" s="1111"/>
      <c r="C103" s="1111"/>
      <c r="D103" s="1111"/>
      <c r="E103" s="1111"/>
      <c r="F103" s="1111"/>
      <c r="G103" s="1111"/>
      <c r="H103" s="1111"/>
      <c r="I103" s="1111"/>
      <c r="N103" s="723"/>
      <c r="O103" s="723"/>
      <c r="P103" s="723"/>
      <c r="Q103" s="723"/>
    </row>
    <row r="104" spans="1:17" s="733" customFormat="1" ht="18" customHeight="1" x14ac:dyDescent="0.25">
      <c r="A104" s="1112"/>
      <c r="B104" s="1112"/>
      <c r="C104" s="1112"/>
      <c r="D104" s="1112"/>
      <c r="E104" s="734"/>
      <c r="F104" s="1758" t="s">
        <v>36</v>
      </c>
      <c r="G104" s="2293"/>
      <c r="H104" s="1760">
        <f>C106/3/12</f>
        <v>4.8249241797628892</v>
      </c>
      <c r="I104" s="1761"/>
      <c r="N104" s="737"/>
      <c r="O104" s="737"/>
      <c r="P104" s="737"/>
      <c r="Q104" s="737"/>
    </row>
    <row r="105" spans="1:17" s="733" customFormat="1" ht="18" customHeight="1" x14ac:dyDescent="0.25">
      <c r="A105" s="1112"/>
      <c r="B105" s="1112"/>
      <c r="C105" s="1112"/>
      <c r="D105" s="1112"/>
      <c r="E105" s="734"/>
      <c r="F105" s="1768" t="s">
        <v>30</v>
      </c>
      <c r="G105" s="2294"/>
      <c r="H105" s="1762"/>
      <c r="I105" s="1763"/>
      <c r="N105" s="737"/>
      <c r="O105" s="737"/>
      <c r="P105" s="737"/>
      <c r="Q105" s="737"/>
    </row>
    <row r="106" spans="1:17" s="733" customFormat="1" ht="18" customHeight="1" x14ac:dyDescent="0.25">
      <c r="A106" s="1758" t="s">
        <v>36</v>
      </c>
      <c r="B106" s="1759"/>
      <c r="C106" s="1760">
        <f>C67/4.68/1000</f>
        <v>173.69727047146401</v>
      </c>
      <c r="D106" s="1761"/>
      <c r="E106" s="734"/>
      <c r="F106" s="1758" t="s">
        <v>36</v>
      </c>
      <c r="G106" s="2293"/>
      <c r="H106" s="2295">
        <f>ROUNDUP(H104/0.667,2)</f>
        <v>7.24</v>
      </c>
      <c r="I106" s="2296"/>
      <c r="N106" s="737"/>
      <c r="O106" s="737"/>
      <c r="P106" s="737"/>
      <c r="Q106" s="737"/>
    </row>
    <row r="107" spans="1:17" s="733" customFormat="1" ht="18" customHeight="1" x14ac:dyDescent="0.25">
      <c r="A107" s="1768" t="s">
        <v>29</v>
      </c>
      <c r="B107" s="1769"/>
      <c r="C107" s="1762"/>
      <c r="D107" s="1763"/>
      <c r="E107" s="734"/>
      <c r="F107" s="1768" t="s">
        <v>32</v>
      </c>
      <c r="G107" s="2294"/>
      <c r="H107" s="2297"/>
      <c r="I107" s="2298"/>
      <c r="N107" s="737"/>
      <c r="O107" s="737"/>
      <c r="P107" s="737"/>
      <c r="Q107" s="737"/>
    </row>
    <row r="108" spans="1:17" s="733" customFormat="1" ht="18" customHeight="1" x14ac:dyDescent="0.25">
      <c r="A108" s="723"/>
      <c r="B108" s="723"/>
      <c r="C108" s="723"/>
      <c r="D108" s="723"/>
      <c r="E108" s="734"/>
      <c r="F108" s="1758" t="s">
        <v>31</v>
      </c>
      <c r="G108" s="2293"/>
      <c r="H108" s="2303">
        <v>80</v>
      </c>
      <c r="I108" s="2304"/>
      <c r="N108" s="737"/>
      <c r="O108" s="737"/>
      <c r="P108" s="737"/>
      <c r="Q108" s="737"/>
    </row>
    <row r="109" spans="1:17" s="733" customFormat="1" ht="18" customHeight="1" x14ac:dyDescent="0.25">
      <c r="A109" s="1758" t="s">
        <v>36</v>
      </c>
      <c r="B109" s="1759"/>
      <c r="C109" s="1760">
        <f>C106/0.667</f>
        <v>260.41569785826687</v>
      </c>
      <c r="D109" s="1761"/>
      <c r="E109" s="734"/>
      <c r="F109" s="1768" t="s">
        <v>33</v>
      </c>
      <c r="G109" s="2294"/>
      <c r="H109" s="2305"/>
      <c r="I109" s="2306"/>
      <c r="N109" s="737"/>
      <c r="O109" s="737"/>
      <c r="P109" s="737"/>
      <c r="Q109" s="737"/>
    </row>
    <row r="110" spans="1:17" s="733" customFormat="1" ht="18" customHeight="1" x14ac:dyDescent="0.25">
      <c r="A110" s="1768" t="s">
        <v>753</v>
      </c>
      <c r="B110" s="1769"/>
      <c r="C110" s="1762"/>
      <c r="D110" s="1763"/>
      <c r="E110" s="734"/>
      <c r="F110" s="1758" t="s">
        <v>34</v>
      </c>
      <c r="G110" s="2293"/>
      <c r="H110" s="2307">
        <f>H108/H106</f>
        <v>11.049723756906078</v>
      </c>
      <c r="I110" s="2308"/>
      <c r="N110" s="737"/>
      <c r="O110" s="737"/>
      <c r="P110" s="737"/>
      <c r="Q110" s="737"/>
    </row>
    <row r="111" spans="1:17" ht="18" customHeight="1" x14ac:dyDescent="0.25">
      <c r="A111" s="1796"/>
      <c r="B111" s="1796"/>
      <c r="C111" s="1111"/>
      <c r="D111" s="1111"/>
      <c r="E111" s="734"/>
      <c r="F111" s="1768" t="s">
        <v>35</v>
      </c>
      <c r="G111" s="2294"/>
      <c r="H111" s="2309"/>
      <c r="I111" s="2310"/>
    </row>
    <row r="112" spans="1:17" s="733" customFormat="1" ht="18" customHeight="1" x14ac:dyDescent="0.25">
      <c r="A112" s="1160"/>
      <c r="B112" s="1160"/>
      <c r="C112" s="1112"/>
      <c r="D112" s="1112"/>
      <c r="E112" s="734"/>
      <c r="F112" s="735"/>
      <c r="G112" s="735"/>
      <c r="H112" s="1104"/>
      <c r="I112" s="1104"/>
    </row>
    <row r="113" spans="1:17" ht="18" customHeight="1" x14ac:dyDescent="0.25">
      <c r="A113" s="1066" t="s">
        <v>749</v>
      </c>
      <c r="B113" s="723"/>
      <c r="C113" s="723"/>
      <c r="D113" s="723"/>
      <c r="E113" s="734"/>
    </row>
    <row r="114" spans="1:17" ht="18" customHeight="1" x14ac:dyDescent="0.25">
      <c r="A114" s="1770" t="s">
        <v>37</v>
      </c>
      <c r="B114" s="1771"/>
      <c r="C114" s="1772">
        <f>0.185*(C58+C62)/1000</f>
        <v>150.38709677419351</v>
      </c>
      <c r="D114" s="1773"/>
      <c r="E114" s="723"/>
      <c r="F114" s="1770" t="s">
        <v>38</v>
      </c>
      <c r="G114" s="1771"/>
      <c r="H114" s="2299">
        <f>0.251*(C58+C62)/1000</f>
        <v>204.03870967741935</v>
      </c>
      <c r="I114" s="2300"/>
      <c r="N114" s="738"/>
      <c r="O114" s="738"/>
      <c r="P114" s="738"/>
      <c r="Q114" s="738"/>
    </row>
    <row r="115" spans="1:17" ht="18" customHeight="1" x14ac:dyDescent="0.25">
      <c r="A115" s="1782" t="s">
        <v>39</v>
      </c>
      <c r="B115" s="1783"/>
      <c r="C115" s="1774"/>
      <c r="D115" s="1775"/>
      <c r="E115" s="723"/>
      <c r="F115" s="1782" t="s">
        <v>39</v>
      </c>
      <c r="G115" s="1783"/>
      <c r="H115" s="2301"/>
      <c r="I115" s="2302"/>
    </row>
    <row r="116" spans="1:17" ht="18" customHeight="1" x14ac:dyDescent="0.25">
      <c r="A116" s="1805" t="s">
        <v>40</v>
      </c>
      <c r="B116" s="1806"/>
      <c r="C116" s="1774">
        <f>0.025*(C58+C62)/1000</f>
        <v>20.322580645161288</v>
      </c>
      <c r="D116" s="1775"/>
      <c r="E116" s="738"/>
      <c r="F116" s="1805" t="s">
        <v>40</v>
      </c>
      <c r="G116" s="1806"/>
      <c r="H116" s="2311">
        <f>0.025*(C58+C62)/1000</f>
        <v>20.322580645161288</v>
      </c>
      <c r="I116" s="2312"/>
    </row>
    <row r="117" spans="1:17" ht="18" customHeight="1" x14ac:dyDescent="0.25">
      <c r="A117" s="1811" t="s">
        <v>39</v>
      </c>
      <c r="B117" s="1812"/>
      <c r="C117" s="1774"/>
      <c r="D117" s="1775"/>
      <c r="E117" s="738"/>
      <c r="F117" s="1811" t="s">
        <v>39</v>
      </c>
      <c r="G117" s="1812"/>
      <c r="H117" s="2301"/>
      <c r="I117" s="2302"/>
    </row>
    <row r="118" spans="1:17" ht="18" customHeight="1" x14ac:dyDescent="0.25">
      <c r="A118" s="1822" t="s">
        <v>41</v>
      </c>
      <c r="B118" s="1823"/>
      <c r="C118" s="1824">
        <f>C114-C116</f>
        <v>130.06451612903223</v>
      </c>
      <c r="D118" s="1825"/>
      <c r="E118" s="734"/>
      <c r="F118" s="1822" t="s">
        <v>41</v>
      </c>
      <c r="G118" s="1823"/>
      <c r="H118" s="1824">
        <f>H114-H116</f>
        <v>183.71612903225807</v>
      </c>
      <c r="I118" s="1825"/>
    </row>
    <row r="119" spans="1:17" ht="18" customHeight="1" x14ac:dyDescent="0.25">
      <c r="A119" s="1801" t="s">
        <v>42</v>
      </c>
      <c r="B119" s="1802"/>
      <c r="C119" s="1826"/>
      <c r="D119" s="1827"/>
      <c r="E119" s="734"/>
      <c r="F119" s="1801" t="s">
        <v>43</v>
      </c>
      <c r="G119" s="1802"/>
      <c r="H119" s="1826"/>
      <c r="I119" s="1827"/>
    </row>
    <row r="120" spans="1:17" s="733" customFormat="1" ht="18" customHeight="1" x14ac:dyDescent="0.25">
      <c r="A120" s="1160"/>
      <c r="B120" s="1160"/>
      <c r="C120" s="739"/>
      <c r="D120" s="739"/>
      <c r="E120" s="734"/>
      <c r="F120" s="1160"/>
      <c r="G120" s="1160"/>
      <c r="H120" s="739"/>
      <c r="I120" s="739"/>
    </row>
    <row r="121" spans="1:17" s="733" customFormat="1" ht="18" customHeight="1" x14ac:dyDescent="0.25">
      <c r="A121" s="1160"/>
      <c r="B121" s="1160"/>
      <c r="C121" s="739"/>
      <c r="D121" s="739"/>
      <c r="E121" s="734"/>
      <c r="F121" s="1160"/>
      <c r="G121" s="1160"/>
      <c r="H121" s="739"/>
      <c r="I121" s="739"/>
    </row>
    <row r="122" spans="1:17" s="733" customFormat="1" ht="18" customHeight="1" x14ac:dyDescent="0.25">
      <c r="A122" s="1160"/>
      <c r="B122" s="1160"/>
      <c r="C122" s="739"/>
      <c r="D122" s="739"/>
      <c r="E122" s="734"/>
      <c r="F122" s="1160"/>
      <c r="G122" s="1160"/>
      <c r="H122" s="739"/>
      <c r="I122" s="739"/>
    </row>
    <row r="123" spans="1:17" s="733" customFormat="1" ht="18" customHeight="1" x14ac:dyDescent="0.25">
      <c r="A123" s="1160"/>
      <c r="B123" s="1160"/>
      <c r="C123" s="739"/>
      <c r="D123" s="739"/>
      <c r="E123" s="734"/>
      <c r="F123" s="1160"/>
      <c r="G123" s="1160"/>
      <c r="H123" s="739"/>
      <c r="I123" s="739"/>
    </row>
    <row r="124" spans="1:17" s="733" customFormat="1" ht="18" customHeight="1" x14ac:dyDescent="0.25">
      <c r="A124" s="1160"/>
      <c r="B124" s="1160"/>
      <c r="C124" s="739"/>
      <c r="D124" s="739"/>
      <c r="E124" s="734"/>
      <c r="F124" s="1160"/>
      <c r="G124" s="1160"/>
      <c r="H124" s="739"/>
      <c r="I124" s="739"/>
    </row>
    <row r="125" spans="1:17" s="733" customFormat="1" ht="18" customHeight="1" x14ac:dyDescent="0.25">
      <c r="A125" s="1160"/>
      <c r="B125" s="1160"/>
      <c r="C125" s="739"/>
      <c r="D125" s="739"/>
      <c r="E125" s="734"/>
      <c r="F125" s="1160"/>
      <c r="G125" s="1160"/>
      <c r="H125" s="739"/>
      <c r="I125" s="739"/>
    </row>
    <row r="126" spans="1:17" s="733" customFormat="1" ht="18" customHeight="1" x14ac:dyDescent="0.25">
      <c r="A126" s="1160"/>
      <c r="B126" s="1160"/>
      <c r="C126" s="739"/>
      <c r="D126" s="739"/>
      <c r="E126" s="734"/>
      <c r="F126" s="1160"/>
      <c r="G126" s="1160"/>
      <c r="H126" s="739"/>
      <c r="I126" s="739"/>
    </row>
    <row r="127" spans="1:17" s="733" customFormat="1" ht="18" customHeight="1" x14ac:dyDescent="0.25">
      <c r="A127" s="1160"/>
      <c r="B127" s="1160"/>
      <c r="C127" s="739"/>
      <c r="D127" s="739"/>
      <c r="E127" s="734"/>
      <c r="F127" s="1160"/>
      <c r="G127" s="1160"/>
      <c r="H127" s="739"/>
      <c r="I127" s="739"/>
    </row>
    <row r="128" spans="1:17" s="733" customFormat="1" ht="18" customHeight="1" x14ac:dyDescent="0.25">
      <c r="A128" s="1160"/>
      <c r="B128" s="1160"/>
      <c r="C128" s="739"/>
      <c r="D128" s="739"/>
      <c r="E128" s="734"/>
      <c r="F128" s="1160"/>
      <c r="G128" s="1160"/>
      <c r="H128" s="739"/>
      <c r="I128" s="739"/>
    </row>
    <row r="129" spans="1:9" s="733" customFormat="1" ht="18" customHeight="1" x14ac:dyDescent="0.25">
      <c r="A129" s="1160"/>
      <c r="B129" s="1160"/>
      <c r="C129" s="739"/>
      <c r="D129" s="739"/>
      <c r="E129" s="734"/>
      <c r="F129" s="1160"/>
      <c r="G129" s="1160"/>
      <c r="H129" s="739"/>
      <c r="I129" s="739"/>
    </row>
    <row r="130" spans="1:9" s="733" customFormat="1" ht="18" customHeight="1" x14ac:dyDescent="0.25">
      <c r="A130" s="1160"/>
      <c r="B130" s="1160"/>
      <c r="C130" s="739"/>
      <c r="D130" s="739"/>
      <c r="E130" s="734"/>
      <c r="F130" s="1160"/>
      <c r="G130" s="1160"/>
      <c r="H130" s="739"/>
      <c r="I130" s="739"/>
    </row>
    <row r="131" spans="1:9" s="733" customFormat="1" ht="18" customHeight="1" x14ac:dyDescent="0.25">
      <c r="A131" s="1160"/>
      <c r="B131" s="1160"/>
      <c r="C131" s="739"/>
      <c r="D131" s="739"/>
      <c r="E131" s="734"/>
      <c r="F131" s="1160"/>
      <c r="G131" s="1160"/>
      <c r="H131" s="739"/>
      <c r="I131" s="739"/>
    </row>
    <row r="132" spans="1:9" s="733" customFormat="1" ht="18" customHeight="1" x14ac:dyDescent="0.25">
      <c r="A132" s="1160"/>
      <c r="B132" s="1160"/>
      <c r="C132" s="739"/>
      <c r="D132" s="739"/>
      <c r="E132" s="734"/>
      <c r="F132" s="1160"/>
      <c r="G132" s="1160"/>
      <c r="H132" s="739"/>
      <c r="I132" s="739"/>
    </row>
    <row r="133" spans="1:9" s="733" customFormat="1" ht="18" customHeight="1" x14ac:dyDescent="0.25">
      <c r="A133" s="1160"/>
      <c r="B133" s="1160"/>
      <c r="C133" s="739"/>
      <c r="D133" s="739"/>
      <c r="E133" s="734"/>
      <c r="F133" s="1160"/>
      <c r="G133" s="1160"/>
      <c r="H133" s="739"/>
      <c r="I133" s="739"/>
    </row>
    <row r="134" spans="1:9" s="733" customFormat="1" ht="18" customHeight="1" x14ac:dyDescent="0.25">
      <c r="A134" s="1160"/>
      <c r="B134" s="1160"/>
      <c r="C134" s="739"/>
      <c r="D134" s="739"/>
      <c r="E134" s="734"/>
      <c r="F134" s="1160"/>
      <c r="G134" s="1160"/>
      <c r="H134" s="739"/>
      <c r="I134" s="739"/>
    </row>
    <row r="135" spans="1:9" s="733" customFormat="1" ht="18" customHeight="1" x14ac:dyDescent="0.25">
      <c r="A135" s="1160"/>
      <c r="B135" s="1160"/>
      <c r="C135" s="739"/>
      <c r="D135" s="739"/>
      <c r="E135" s="734"/>
      <c r="F135" s="1160"/>
      <c r="G135" s="1160"/>
      <c r="H135" s="739"/>
      <c r="I135" s="739"/>
    </row>
    <row r="136" spans="1:9" s="733" customFormat="1" ht="18" customHeight="1" x14ac:dyDescent="0.25">
      <c r="A136" s="1160"/>
      <c r="B136" s="1160"/>
      <c r="C136" s="739"/>
      <c r="D136" s="739"/>
      <c r="E136" s="734"/>
      <c r="F136" s="1160"/>
      <c r="G136" s="1160"/>
      <c r="H136" s="739"/>
      <c r="I136" s="739"/>
    </row>
    <row r="137" spans="1:9" s="733" customFormat="1" ht="18" customHeight="1" x14ac:dyDescent="0.25">
      <c r="A137" s="1160"/>
      <c r="B137" s="1160"/>
      <c r="C137" s="739"/>
      <c r="D137" s="739"/>
      <c r="E137" s="734"/>
      <c r="F137" s="1160"/>
      <c r="G137" s="1160"/>
      <c r="H137" s="739"/>
      <c r="I137" s="739"/>
    </row>
    <row r="138" spans="1:9" s="733" customFormat="1" ht="18" customHeight="1" x14ac:dyDescent="0.25">
      <c r="A138" s="1160"/>
      <c r="B138" s="1160"/>
      <c r="C138" s="739"/>
      <c r="D138" s="739"/>
      <c r="E138" s="734"/>
      <c r="F138" s="1160"/>
      <c r="G138" s="1160"/>
      <c r="H138" s="739"/>
      <c r="I138" s="739"/>
    </row>
    <row r="139" spans="1:9" s="733" customFormat="1" ht="18" customHeight="1" x14ac:dyDescent="0.25">
      <c r="A139" s="1160"/>
      <c r="B139" s="1160"/>
      <c r="C139" s="739"/>
      <c r="D139" s="739"/>
      <c r="E139" s="734"/>
      <c r="F139" s="1160"/>
      <c r="G139" s="1160"/>
      <c r="H139" s="739"/>
      <c r="I139" s="739"/>
    </row>
    <row r="140" spans="1:9" s="733" customFormat="1" ht="18" customHeight="1" x14ac:dyDescent="0.25">
      <c r="A140" s="1160"/>
      <c r="B140" s="1160"/>
      <c r="C140" s="739"/>
      <c r="D140" s="739"/>
      <c r="E140" s="734"/>
      <c r="F140" s="1160"/>
      <c r="G140" s="1160"/>
      <c r="H140" s="739"/>
      <c r="I140" s="739"/>
    </row>
    <row r="141" spans="1:9" ht="18" customHeight="1" x14ac:dyDescent="0.25">
      <c r="A141" s="2313" t="s">
        <v>47</v>
      </c>
      <c r="B141" s="2314"/>
      <c r="C141" s="1817" t="s">
        <v>48</v>
      </c>
      <c r="D141" s="1817" t="s">
        <v>50</v>
      </c>
      <c r="E141" s="1170" t="s">
        <v>49</v>
      </c>
      <c r="F141" s="1817" t="s">
        <v>321</v>
      </c>
      <c r="G141" s="740" t="s">
        <v>322</v>
      </c>
      <c r="H141" s="741"/>
      <c r="I141" s="741"/>
    </row>
    <row r="142" spans="1:9" ht="18" customHeight="1" x14ac:dyDescent="0.25">
      <c r="A142" s="2315"/>
      <c r="B142" s="2316"/>
      <c r="C142" s="1818"/>
      <c r="D142" s="1818"/>
      <c r="E142" s="1171" t="s">
        <v>51</v>
      </c>
      <c r="F142" s="1818"/>
      <c r="G142" s="742" t="s">
        <v>323</v>
      </c>
      <c r="H142" s="741"/>
      <c r="I142" s="741"/>
    </row>
    <row r="143" spans="1:9" ht="18" customHeight="1" x14ac:dyDescent="0.25">
      <c r="A143" s="2317"/>
      <c r="B143" s="2318"/>
      <c r="C143" s="743" t="s">
        <v>52</v>
      </c>
      <c r="D143" s="743" t="s">
        <v>52</v>
      </c>
      <c r="E143" s="743" t="s">
        <v>52</v>
      </c>
      <c r="F143" s="743" t="s">
        <v>52</v>
      </c>
      <c r="G143" s="1018" t="s">
        <v>52</v>
      </c>
      <c r="H143" s="744"/>
      <c r="I143" s="744"/>
    </row>
    <row r="144" spans="1:9" ht="18" customHeight="1" x14ac:dyDescent="0.25">
      <c r="A144" s="1830" t="s">
        <v>53</v>
      </c>
      <c r="B144" s="1831"/>
      <c r="C144" s="1161"/>
      <c r="D144" s="1161"/>
      <c r="E144" s="1161"/>
      <c r="F144" s="1161"/>
      <c r="G144" s="1172"/>
      <c r="H144" s="744"/>
      <c r="I144" s="744"/>
    </row>
    <row r="145" spans="1:9" ht="18" customHeight="1" x14ac:dyDescent="0.25">
      <c r="A145" s="1830" t="s">
        <v>54</v>
      </c>
      <c r="B145" s="1831"/>
      <c r="C145" s="1161"/>
      <c r="D145" s="1161"/>
      <c r="E145" s="1161"/>
      <c r="F145" s="1161"/>
      <c r="G145" s="1172"/>
      <c r="H145" s="745"/>
      <c r="I145" s="745"/>
    </row>
    <row r="146" spans="1:9" ht="18" customHeight="1" x14ac:dyDescent="0.25">
      <c r="A146" s="1830" t="s">
        <v>339</v>
      </c>
      <c r="B146" s="1831"/>
      <c r="C146" s="1161"/>
      <c r="D146" s="1161"/>
      <c r="E146" s="1161"/>
      <c r="F146" s="1161"/>
      <c r="G146" s="1172"/>
      <c r="H146" s="745"/>
      <c r="I146" s="745"/>
    </row>
    <row r="147" spans="1:9" ht="18" customHeight="1" x14ac:dyDescent="0.25">
      <c r="A147" s="1830" t="s">
        <v>31</v>
      </c>
      <c r="B147" s="1831"/>
      <c r="C147" s="1161"/>
      <c r="D147" s="1161"/>
      <c r="E147" s="1161"/>
      <c r="F147" s="1161"/>
      <c r="G147" s="1172"/>
      <c r="H147" s="746"/>
      <c r="I147" s="746"/>
    </row>
    <row r="148" spans="1:9" ht="18" customHeight="1" x14ac:dyDescent="0.25">
      <c r="A148" s="1830" t="s">
        <v>55</v>
      </c>
      <c r="B148" s="1831"/>
      <c r="C148" s="1161"/>
      <c r="D148" s="1161"/>
      <c r="E148" s="1161"/>
      <c r="F148" s="1161"/>
      <c r="G148" s="1172"/>
      <c r="H148" s="746"/>
      <c r="I148" s="746"/>
    </row>
    <row r="149" spans="1:9" ht="18" customHeight="1" x14ac:dyDescent="0.25">
      <c r="A149" s="1830" t="s">
        <v>56</v>
      </c>
      <c r="B149" s="1831"/>
      <c r="C149" s="1161"/>
      <c r="D149" s="1161"/>
      <c r="E149" s="1161"/>
      <c r="F149" s="1161"/>
      <c r="G149" s="1172"/>
      <c r="H149" s="746"/>
      <c r="I149" s="746"/>
    </row>
    <row r="150" spans="1:9" ht="18" customHeight="1" x14ac:dyDescent="0.25">
      <c r="A150" s="1830" t="s">
        <v>57</v>
      </c>
      <c r="B150" s="1831"/>
      <c r="C150" s="1161"/>
      <c r="D150" s="1161"/>
      <c r="E150" s="1161"/>
      <c r="F150" s="1161"/>
      <c r="G150" s="1172"/>
      <c r="H150" s="746"/>
      <c r="I150" s="746"/>
    </row>
    <row r="151" spans="1:9" ht="18" customHeight="1" x14ac:dyDescent="0.25">
      <c r="A151" s="1830" t="s">
        <v>58</v>
      </c>
      <c r="B151" s="1831"/>
      <c r="C151" s="1161"/>
      <c r="D151" s="1161"/>
      <c r="E151" s="1161"/>
      <c r="F151" s="1161"/>
      <c r="G151" s="1172"/>
      <c r="H151" s="746"/>
      <c r="I151" s="746"/>
    </row>
    <row r="152" spans="1:9" ht="18" customHeight="1" x14ac:dyDescent="0.25">
      <c r="A152" s="1830" t="s">
        <v>59</v>
      </c>
      <c r="B152" s="1831"/>
      <c r="C152" s="1161"/>
      <c r="D152" s="1161"/>
      <c r="E152" s="1161"/>
      <c r="F152" s="1161"/>
      <c r="G152" s="1172"/>
      <c r="H152" s="746"/>
      <c r="I152" s="746"/>
    </row>
    <row r="153" spans="1:9" ht="18" customHeight="1" x14ac:dyDescent="0.25">
      <c r="A153" s="1830" t="s">
        <v>421</v>
      </c>
      <c r="B153" s="1831"/>
      <c r="C153" s="1161"/>
      <c r="D153" s="1161"/>
      <c r="E153" s="1161"/>
      <c r="F153" s="1161"/>
      <c r="G153" s="1172"/>
      <c r="H153" s="746"/>
      <c r="I153" s="746"/>
    </row>
    <row r="154" spans="1:9" ht="18" customHeight="1" x14ac:dyDescent="0.25">
      <c r="A154" s="1830" t="s">
        <v>60</v>
      </c>
      <c r="B154" s="1831"/>
      <c r="C154" s="1161"/>
      <c r="D154" s="1161"/>
      <c r="E154" s="1161"/>
      <c r="F154" s="1161"/>
      <c r="G154" s="1172"/>
      <c r="H154" s="746"/>
      <c r="I154" s="746"/>
    </row>
    <row r="155" spans="1:9" ht="18" customHeight="1" x14ac:dyDescent="0.25">
      <c r="A155" s="1830" t="s">
        <v>425</v>
      </c>
      <c r="B155" s="1831"/>
      <c r="C155" s="1161"/>
      <c r="D155" s="1161"/>
      <c r="E155" s="1161"/>
      <c r="F155" s="1161"/>
      <c r="G155" s="1172"/>
      <c r="H155" s="746"/>
      <c r="I155" s="746"/>
    </row>
    <row r="156" spans="1:9" ht="18" customHeight="1" x14ac:dyDescent="0.25">
      <c r="A156" s="1830" t="s">
        <v>424</v>
      </c>
      <c r="B156" s="1831"/>
      <c r="C156" s="1161"/>
      <c r="D156" s="1161"/>
      <c r="E156" s="1161"/>
      <c r="F156" s="1161"/>
      <c r="G156" s="1172"/>
      <c r="H156" s="746"/>
      <c r="I156" s="746"/>
    </row>
    <row r="157" spans="1:9" ht="18" customHeight="1" x14ac:dyDescent="0.25">
      <c r="A157" s="1830" t="s">
        <v>61</v>
      </c>
      <c r="B157" s="1831"/>
      <c r="C157" s="1161"/>
      <c r="D157" s="1161"/>
      <c r="E157" s="1161"/>
      <c r="F157" s="1161"/>
      <c r="G157" s="1172"/>
      <c r="H157" s="747"/>
      <c r="I157" s="747"/>
    </row>
    <row r="158" spans="1:9" ht="18" customHeight="1" x14ac:dyDescent="0.25">
      <c r="A158" s="748" t="s">
        <v>62</v>
      </c>
      <c r="B158" s="749"/>
      <c r="C158" s="749"/>
      <c r="D158" s="749"/>
      <c r="E158" s="749"/>
      <c r="F158" s="749"/>
      <c r="G158" s="750"/>
      <c r="H158" s="751"/>
      <c r="I158" s="751"/>
    </row>
    <row r="159" spans="1:9" ht="18" customHeight="1" x14ac:dyDescent="0.25">
      <c r="A159" s="752"/>
      <c r="B159" s="751"/>
      <c r="C159" s="751"/>
      <c r="D159" s="751"/>
      <c r="E159" s="751"/>
      <c r="F159" s="751"/>
      <c r="G159" s="751"/>
      <c r="H159" s="751"/>
      <c r="I159" s="751"/>
    </row>
    <row r="160" spans="1:9" ht="18" customHeight="1" x14ac:dyDescent="0.25">
      <c r="A160" s="751"/>
      <c r="B160" s="751"/>
      <c r="C160" s="751"/>
      <c r="D160" s="751"/>
      <c r="E160" s="751"/>
      <c r="F160" s="751"/>
      <c r="G160" s="751"/>
      <c r="H160" s="751"/>
      <c r="I160" s="751"/>
    </row>
    <row r="161" spans="1:11" ht="18" customHeight="1" x14ac:dyDescent="0.25">
      <c r="A161" s="751"/>
      <c r="B161" s="751"/>
      <c r="C161" s="751"/>
      <c r="D161" s="751"/>
      <c r="E161" s="751"/>
      <c r="F161" s="751"/>
      <c r="G161" s="751"/>
      <c r="H161" s="751"/>
      <c r="I161" s="751"/>
    </row>
    <row r="162" spans="1:11" ht="18" customHeight="1" x14ac:dyDescent="0.25">
      <c r="A162" s="751"/>
      <c r="B162" s="751"/>
      <c r="C162" s="751"/>
      <c r="D162" s="751"/>
      <c r="E162" s="751"/>
      <c r="F162" s="751"/>
      <c r="G162" s="751"/>
      <c r="H162" s="751"/>
      <c r="I162" s="751"/>
    </row>
    <row r="163" spans="1:11" ht="18" customHeight="1" x14ac:dyDescent="0.25">
      <c r="A163" s="751"/>
      <c r="B163" s="751"/>
      <c r="C163" s="751"/>
      <c r="D163" s="751"/>
      <c r="E163" s="751"/>
      <c r="F163" s="751"/>
      <c r="G163" s="751"/>
      <c r="H163" s="751"/>
      <c r="I163" s="751"/>
    </row>
    <row r="164" spans="1:11" ht="18" customHeight="1" x14ac:dyDescent="0.25">
      <c r="A164" s="751"/>
      <c r="B164" s="751"/>
      <c r="C164" s="751"/>
      <c r="D164" s="751"/>
      <c r="E164" s="751"/>
      <c r="F164" s="751"/>
      <c r="G164" s="751"/>
      <c r="H164" s="751"/>
      <c r="I164" s="751"/>
    </row>
    <row r="165" spans="1:11" ht="18" customHeight="1" x14ac:dyDescent="0.25">
      <c r="A165" s="751"/>
      <c r="B165" s="751"/>
      <c r="C165" s="751"/>
      <c r="D165" s="751"/>
      <c r="E165" s="751"/>
      <c r="F165" s="751"/>
      <c r="G165" s="751"/>
      <c r="H165" s="751"/>
      <c r="I165" s="751"/>
    </row>
    <row r="166" spans="1:11" ht="18" customHeight="1" x14ac:dyDescent="0.25">
      <c r="A166" s="751"/>
      <c r="B166" s="751"/>
      <c r="C166" s="751"/>
      <c r="D166" s="751"/>
      <c r="E166" s="751"/>
      <c r="F166" s="751"/>
      <c r="G166" s="751"/>
      <c r="H166" s="751"/>
      <c r="I166" s="751"/>
    </row>
    <row r="167" spans="1:11" ht="18" customHeight="1" x14ac:dyDescent="0.25">
      <c r="A167" s="751"/>
      <c r="B167" s="751"/>
      <c r="C167" s="751"/>
      <c r="D167" s="751"/>
      <c r="E167" s="751"/>
      <c r="F167" s="751"/>
      <c r="G167" s="751"/>
      <c r="H167" s="751"/>
      <c r="I167" s="751"/>
    </row>
    <row r="168" spans="1:11" ht="18" customHeight="1" x14ac:dyDescent="0.25">
      <c r="A168" s="751"/>
      <c r="B168" s="751"/>
      <c r="C168" s="751"/>
      <c r="D168" s="751"/>
      <c r="E168" s="751"/>
      <c r="F168" s="751"/>
      <c r="G168" s="751"/>
      <c r="H168" s="751"/>
      <c r="I168" s="751"/>
    </row>
    <row r="169" spans="1:11" ht="18" customHeight="1" x14ac:dyDescent="0.25">
      <c r="A169" s="1869" t="s">
        <v>63</v>
      </c>
      <c r="B169" s="1870"/>
      <c r="C169" s="1870"/>
      <c r="D169" s="1835"/>
      <c r="E169" s="2319" t="s">
        <v>64</v>
      </c>
      <c r="F169" s="1870"/>
      <c r="G169" s="1870"/>
      <c r="H169" s="1871"/>
      <c r="I169" s="751"/>
    </row>
    <row r="170" spans="1:11" ht="18" customHeight="1" x14ac:dyDescent="0.25">
      <c r="A170" s="2320" t="s">
        <v>47</v>
      </c>
      <c r="B170" s="1840"/>
      <c r="C170" s="2321" t="s">
        <v>52</v>
      </c>
      <c r="D170" s="2322"/>
      <c r="E170" s="2323" t="s">
        <v>47</v>
      </c>
      <c r="F170" s="1840"/>
      <c r="G170" s="2321" t="s">
        <v>52</v>
      </c>
      <c r="H170" s="2324"/>
      <c r="I170" s="751"/>
    </row>
    <row r="171" spans="1:11" ht="18" customHeight="1" x14ac:dyDescent="0.25">
      <c r="A171" s="1830" t="s">
        <v>65</v>
      </c>
      <c r="B171" s="1831"/>
      <c r="C171" s="1843"/>
      <c r="D171" s="1844"/>
      <c r="E171" s="1830" t="s">
        <v>66</v>
      </c>
      <c r="F171" s="1831"/>
      <c r="G171" s="1843"/>
      <c r="H171" s="1844"/>
      <c r="I171" s="729"/>
    </row>
    <row r="172" spans="1:11" ht="18" customHeight="1" x14ac:dyDescent="0.25">
      <c r="A172" s="1830" t="s">
        <v>347</v>
      </c>
      <c r="B172" s="1831"/>
      <c r="C172" s="1843"/>
      <c r="D172" s="1844"/>
      <c r="E172" s="1830" t="s">
        <v>67</v>
      </c>
      <c r="F172" s="1831"/>
      <c r="G172" s="1843"/>
      <c r="H172" s="1844"/>
      <c r="I172" s="753"/>
    </row>
    <row r="173" spans="1:11" ht="18" customHeight="1" x14ac:dyDescent="0.25">
      <c r="A173" s="1830" t="s">
        <v>346</v>
      </c>
      <c r="B173" s="1831"/>
      <c r="C173" s="1843"/>
      <c r="D173" s="1844"/>
      <c r="E173" s="1830" t="s">
        <v>69</v>
      </c>
      <c r="F173" s="1831"/>
      <c r="G173" s="1843"/>
      <c r="H173" s="1844"/>
      <c r="I173" s="753"/>
    </row>
    <row r="174" spans="1:11" ht="18" customHeight="1" x14ac:dyDescent="0.25">
      <c r="A174" s="1830" t="s">
        <v>68</v>
      </c>
      <c r="B174" s="1831"/>
      <c r="C174" s="1843"/>
      <c r="D174" s="1844"/>
      <c r="E174" s="1830" t="s">
        <v>70</v>
      </c>
      <c r="F174" s="1831"/>
      <c r="G174" s="2332"/>
      <c r="H174" s="1847"/>
      <c r="I174" s="753"/>
    </row>
    <row r="175" spans="1:11" ht="18" customHeight="1" x14ac:dyDescent="0.25">
      <c r="A175" s="1830" t="s">
        <v>420</v>
      </c>
      <c r="B175" s="1831"/>
      <c r="C175" s="1843"/>
      <c r="D175" s="1844"/>
      <c r="E175" s="1888"/>
      <c r="F175" s="1845"/>
      <c r="G175" s="754"/>
      <c r="H175" s="755"/>
      <c r="I175" s="753"/>
      <c r="K175" s="756"/>
    </row>
    <row r="176" spans="1:11" ht="18" customHeight="1" x14ac:dyDescent="0.25">
      <c r="A176" s="1848" t="s">
        <v>62</v>
      </c>
      <c r="B176" s="1849"/>
      <c r="C176" s="1849"/>
      <c r="D176" s="1849"/>
      <c r="E176" s="1849"/>
      <c r="F176" s="1849"/>
      <c r="G176" s="1849"/>
      <c r="H176" s="1850"/>
      <c r="I176" s="753"/>
    </row>
    <row r="177" spans="1:9" ht="18" customHeight="1" x14ac:dyDescent="0.25">
      <c r="A177" s="751"/>
      <c r="B177" s="751"/>
      <c r="C177" s="751"/>
      <c r="D177" s="751"/>
      <c r="E177" s="757"/>
      <c r="F177" s="757"/>
      <c r="G177" s="751"/>
      <c r="H177" s="751"/>
      <c r="I177" s="751"/>
    </row>
    <row r="178" spans="1:9" ht="18" customHeight="1" x14ac:dyDescent="0.25">
      <c r="A178" s="751"/>
      <c r="B178" s="751"/>
      <c r="C178" s="751"/>
      <c r="D178" s="751"/>
      <c r="E178" s="757"/>
      <c r="F178" s="757"/>
      <c r="G178" s="751"/>
      <c r="H178" s="751"/>
      <c r="I178" s="751"/>
    </row>
    <row r="179" spans="1:9" ht="18" customHeight="1" x14ac:dyDescent="0.25">
      <c r="A179" s="751"/>
      <c r="B179" s="751"/>
      <c r="C179" s="751"/>
      <c r="D179" s="751"/>
      <c r="E179" s="757"/>
      <c r="F179" s="757"/>
      <c r="G179" s="751"/>
      <c r="H179" s="751"/>
      <c r="I179" s="751"/>
    </row>
    <row r="180" spans="1:9" ht="18" customHeight="1" x14ac:dyDescent="0.25">
      <c r="A180" s="751"/>
      <c r="B180" s="751"/>
      <c r="C180" s="751"/>
      <c r="D180" s="751"/>
      <c r="E180" s="757"/>
      <c r="F180" s="757"/>
      <c r="G180" s="751"/>
      <c r="H180" s="751"/>
      <c r="I180" s="751"/>
    </row>
    <row r="181" spans="1:9" ht="18" customHeight="1" x14ac:dyDescent="0.25">
      <c r="A181" s="751"/>
      <c r="B181" s="751"/>
      <c r="C181" s="751"/>
      <c r="D181" s="751"/>
      <c r="E181" s="757"/>
      <c r="F181" s="757"/>
      <c r="G181" s="751"/>
      <c r="H181" s="751"/>
      <c r="I181" s="751"/>
    </row>
    <row r="182" spans="1:9" ht="18" customHeight="1" x14ac:dyDescent="0.25">
      <c r="A182" s="751"/>
      <c r="B182" s="751"/>
      <c r="C182" s="751"/>
      <c r="D182" s="751"/>
      <c r="E182" s="757"/>
      <c r="F182" s="757"/>
      <c r="G182" s="751"/>
      <c r="H182" s="751"/>
      <c r="I182" s="751"/>
    </row>
    <row r="183" spans="1:9" ht="18" customHeight="1" x14ac:dyDescent="0.25">
      <c r="A183" s="751"/>
      <c r="B183" s="751"/>
      <c r="C183" s="751"/>
      <c r="D183" s="751"/>
      <c r="E183" s="757"/>
      <c r="F183" s="757"/>
      <c r="G183" s="758"/>
      <c r="H183" s="758"/>
      <c r="I183" s="758"/>
    </row>
    <row r="184" spans="1:9" ht="18" customHeight="1" x14ac:dyDescent="0.25">
      <c r="A184" s="751"/>
      <c r="B184" s="751"/>
      <c r="C184" s="751"/>
      <c r="D184" s="751"/>
      <c r="E184" s="757"/>
      <c r="F184" s="757"/>
      <c r="G184" s="758"/>
      <c r="H184" s="758"/>
      <c r="I184" s="758"/>
    </row>
    <row r="185" spans="1:9" ht="18" customHeight="1" x14ac:dyDescent="0.25">
      <c r="A185" s="751"/>
      <c r="B185" s="751"/>
      <c r="C185" s="751"/>
      <c r="D185" s="751"/>
      <c r="E185" s="757"/>
      <c r="F185" s="757"/>
      <c r="G185" s="758"/>
      <c r="H185" s="758"/>
      <c r="I185" s="758"/>
    </row>
    <row r="186" spans="1:9" ht="18" customHeight="1" x14ac:dyDescent="0.25">
      <c r="A186" s="751"/>
      <c r="B186" s="751"/>
      <c r="C186" s="751"/>
      <c r="D186" s="751"/>
      <c r="E186" s="757"/>
      <c r="F186" s="757"/>
      <c r="G186" s="758"/>
      <c r="H186" s="758"/>
      <c r="I186" s="758"/>
    </row>
    <row r="187" spans="1:9" ht="18" customHeight="1" x14ac:dyDescent="0.25">
      <c r="A187" s="751"/>
      <c r="B187" s="751"/>
      <c r="C187" s="751"/>
      <c r="D187" s="751"/>
      <c r="E187" s="757"/>
      <c r="F187" s="757"/>
      <c r="G187" s="758"/>
      <c r="H187" s="758"/>
      <c r="I187" s="758"/>
    </row>
    <row r="188" spans="1:9" ht="18" customHeight="1" x14ac:dyDescent="0.25">
      <c r="A188" s="751"/>
      <c r="B188" s="751"/>
      <c r="C188" s="751"/>
      <c r="D188" s="751"/>
      <c r="E188" s="757"/>
      <c r="F188" s="757"/>
      <c r="G188" s="758"/>
      <c r="H188" s="758"/>
      <c r="I188" s="758"/>
    </row>
    <row r="189" spans="1:9" ht="18" customHeight="1" x14ac:dyDescent="0.25">
      <c r="A189" s="751"/>
      <c r="B189" s="751"/>
      <c r="C189" s="751"/>
      <c r="D189" s="751"/>
      <c r="E189" s="757"/>
      <c r="F189" s="757"/>
      <c r="G189" s="758"/>
      <c r="H189" s="758"/>
      <c r="I189" s="758"/>
    </row>
    <row r="190" spans="1:9" ht="18" customHeight="1" x14ac:dyDescent="0.25">
      <c r="A190" s="751"/>
      <c r="B190" s="751"/>
      <c r="C190" s="751"/>
      <c r="D190" s="751"/>
      <c r="E190" s="757"/>
      <c r="F190" s="757"/>
      <c r="G190" s="758"/>
      <c r="H190" s="758"/>
      <c r="I190" s="758"/>
    </row>
    <row r="191" spans="1:9" ht="18" customHeight="1" x14ac:dyDescent="0.25">
      <c r="A191" s="751"/>
      <c r="B191" s="751"/>
      <c r="C191" s="751"/>
      <c r="D191" s="751"/>
      <c r="E191" s="757"/>
      <c r="F191" s="757"/>
      <c r="G191" s="758"/>
      <c r="H191" s="758"/>
      <c r="I191" s="758"/>
    </row>
    <row r="192" spans="1:9" ht="18" customHeight="1" x14ac:dyDescent="0.25">
      <c r="A192" s="751"/>
      <c r="B192" s="751"/>
      <c r="C192" s="751"/>
      <c r="D192" s="751"/>
      <c r="E192" s="757"/>
      <c r="F192" s="757"/>
      <c r="G192" s="758"/>
      <c r="H192" s="758"/>
      <c r="I192" s="758"/>
    </row>
    <row r="193" spans="1:9" ht="18" customHeight="1" x14ac:dyDescent="0.25">
      <c r="A193" s="751"/>
      <c r="B193" s="751"/>
      <c r="C193" s="751"/>
      <c r="D193" s="751"/>
      <c r="E193" s="757"/>
      <c r="F193" s="757"/>
      <c r="G193" s="758"/>
      <c r="H193" s="758"/>
      <c r="I193" s="758"/>
    </row>
    <row r="194" spans="1:9" ht="18" customHeight="1" x14ac:dyDescent="0.25">
      <c r="A194" s="751"/>
      <c r="B194" s="751"/>
      <c r="C194" s="751"/>
      <c r="D194" s="751"/>
      <c r="E194" s="757"/>
      <c r="F194" s="757"/>
      <c r="G194" s="758"/>
      <c r="H194" s="758"/>
      <c r="I194" s="758"/>
    </row>
    <row r="195" spans="1:9" ht="18" customHeight="1" x14ac:dyDescent="0.25">
      <c r="A195" s="751"/>
      <c r="B195" s="751"/>
      <c r="C195" s="751"/>
      <c r="D195" s="751"/>
      <c r="E195" s="757"/>
      <c r="F195" s="757"/>
      <c r="G195" s="758"/>
      <c r="H195" s="758"/>
      <c r="I195" s="758"/>
    </row>
    <row r="196" spans="1:9" ht="18" customHeight="1" x14ac:dyDescent="0.25">
      <c r="A196" s="751"/>
      <c r="B196" s="751"/>
      <c r="C196" s="751"/>
      <c r="D196" s="751"/>
      <c r="E196" s="757"/>
      <c r="F196" s="757"/>
      <c r="G196" s="758"/>
      <c r="H196" s="758"/>
      <c r="I196" s="758"/>
    </row>
    <row r="197" spans="1:9" ht="18" customHeight="1" x14ac:dyDescent="0.25">
      <c r="A197" s="1869" t="s">
        <v>71</v>
      </c>
      <c r="B197" s="1870"/>
      <c r="C197" s="1870"/>
      <c r="D197" s="1835"/>
      <c r="E197" s="2325" t="s">
        <v>62</v>
      </c>
      <c r="F197" s="2326"/>
      <c r="G197" s="2326"/>
      <c r="H197" s="2327"/>
      <c r="I197" s="759"/>
    </row>
    <row r="198" spans="1:9" ht="18" customHeight="1" x14ac:dyDescent="0.25">
      <c r="A198" s="2320" t="s">
        <v>47</v>
      </c>
      <c r="B198" s="2331"/>
      <c r="C198" s="1840"/>
      <c r="D198" s="1173" t="s">
        <v>52</v>
      </c>
      <c r="E198" s="2328"/>
      <c r="F198" s="2329"/>
      <c r="G198" s="2329"/>
      <c r="H198" s="2330"/>
      <c r="I198" s="759"/>
    </row>
    <row r="199" spans="1:9" ht="18" customHeight="1" x14ac:dyDescent="0.25">
      <c r="A199" s="1830" t="s">
        <v>72</v>
      </c>
      <c r="B199" s="1842"/>
      <c r="C199" s="1831"/>
      <c r="D199" s="1172"/>
      <c r="E199" s="729"/>
      <c r="F199" s="729"/>
      <c r="G199" s="729"/>
      <c r="H199" s="729"/>
      <c r="I199" s="729"/>
    </row>
    <row r="200" spans="1:9" ht="18" customHeight="1" x14ac:dyDescent="0.25">
      <c r="A200" s="1830" t="s">
        <v>73</v>
      </c>
      <c r="B200" s="1842"/>
      <c r="C200" s="1831"/>
      <c r="D200" s="1172"/>
      <c r="E200" s="759"/>
      <c r="F200" s="760"/>
      <c r="G200" s="760"/>
      <c r="H200" s="760"/>
      <c r="I200" s="760"/>
    </row>
    <row r="201" spans="1:9" ht="18" customHeight="1" x14ac:dyDescent="0.25">
      <c r="A201" s="1830" t="s">
        <v>74</v>
      </c>
      <c r="B201" s="1842"/>
      <c r="C201" s="1831"/>
      <c r="D201" s="1172"/>
      <c r="E201" s="761"/>
      <c r="F201" s="760"/>
      <c r="G201" s="760"/>
      <c r="H201" s="760"/>
      <c r="I201" s="760"/>
    </row>
    <row r="202" spans="1:9" ht="18" customHeight="1" x14ac:dyDescent="0.25">
      <c r="A202" s="1830" t="s">
        <v>75</v>
      </c>
      <c r="B202" s="1842"/>
      <c r="C202" s="1831"/>
      <c r="D202" s="1172"/>
      <c r="E202" s="761"/>
      <c r="F202" s="760"/>
      <c r="G202" s="760"/>
      <c r="H202" s="760"/>
      <c r="I202" s="760"/>
    </row>
    <row r="203" spans="1:9" ht="18" customHeight="1" x14ac:dyDescent="0.25">
      <c r="A203" s="1830" t="s">
        <v>76</v>
      </c>
      <c r="B203" s="1842"/>
      <c r="C203" s="1831"/>
      <c r="D203" s="1172"/>
      <c r="E203" s="761"/>
      <c r="F203" s="760"/>
      <c r="G203" s="760"/>
      <c r="H203" s="760"/>
      <c r="I203" s="760"/>
    </row>
    <row r="204" spans="1:9" ht="18" customHeight="1" x14ac:dyDescent="0.25">
      <c r="A204" s="1830" t="s">
        <v>77</v>
      </c>
      <c r="B204" s="1842"/>
      <c r="C204" s="1831"/>
      <c r="D204" s="1172"/>
      <c r="E204" s="761"/>
      <c r="F204" s="760"/>
      <c r="G204" s="760"/>
      <c r="H204" s="760"/>
      <c r="I204" s="760"/>
    </row>
    <row r="205" spans="1:9" ht="18" customHeight="1" x14ac:dyDescent="0.25">
      <c r="A205" s="1830" t="s">
        <v>78</v>
      </c>
      <c r="B205" s="1842"/>
      <c r="C205" s="1831"/>
      <c r="D205" s="762"/>
      <c r="E205" s="761"/>
      <c r="F205" s="760"/>
      <c r="G205" s="760"/>
      <c r="H205" s="760"/>
      <c r="I205" s="760"/>
    </row>
    <row r="206" spans="1:9" ht="18" customHeight="1" x14ac:dyDescent="0.25">
      <c r="A206" s="1830" t="s">
        <v>79</v>
      </c>
      <c r="B206" s="1842"/>
      <c r="C206" s="1831"/>
      <c r="D206" s="762"/>
      <c r="E206" s="761"/>
      <c r="F206" s="760"/>
      <c r="G206" s="760"/>
      <c r="H206" s="760"/>
      <c r="I206" s="760"/>
    </row>
    <row r="207" spans="1:9" ht="18" customHeight="1" x14ac:dyDescent="0.25">
      <c r="A207" s="1830" t="s">
        <v>80</v>
      </c>
      <c r="B207" s="1842"/>
      <c r="C207" s="1831"/>
      <c r="D207" s="762"/>
      <c r="E207" s="763"/>
      <c r="F207" s="760"/>
      <c r="G207" s="760"/>
      <c r="H207" s="760"/>
      <c r="I207" s="760"/>
    </row>
    <row r="208" spans="1:9" ht="18" customHeight="1" x14ac:dyDescent="0.25">
      <c r="A208" s="1861" t="s">
        <v>81</v>
      </c>
      <c r="B208" s="1862"/>
      <c r="C208" s="1868"/>
      <c r="D208" s="762"/>
      <c r="E208" s="763"/>
      <c r="F208" s="760"/>
      <c r="G208" s="760"/>
      <c r="H208" s="760"/>
      <c r="I208" s="760"/>
    </row>
    <row r="209" spans="1:9" ht="18" customHeight="1" x14ac:dyDescent="0.25">
      <c r="A209" s="2333" t="s">
        <v>82</v>
      </c>
      <c r="B209" s="2333"/>
      <c r="C209" s="2333"/>
      <c r="D209" s="2333"/>
      <c r="E209" s="763"/>
      <c r="F209" s="760"/>
      <c r="G209" s="760"/>
      <c r="H209" s="760"/>
      <c r="I209" s="760"/>
    </row>
    <row r="210" spans="1:9" ht="18" customHeight="1" x14ac:dyDescent="0.25">
      <c r="A210" s="760"/>
      <c r="B210" s="760"/>
      <c r="C210" s="760"/>
      <c r="D210" s="760"/>
      <c r="E210" s="763"/>
      <c r="F210" s="760"/>
      <c r="G210" s="760"/>
      <c r="H210" s="760"/>
      <c r="I210" s="760"/>
    </row>
    <row r="211" spans="1:9" ht="18" customHeight="1" x14ac:dyDescent="0.25">
      <c r="A211" s="1869" t="s">
        <v>47</v>
      </c>
      <c r="B211" s="1870"/>
      <c r="C211" s="1835"/>
      <c r="D211" s="764" t="s">
        <v>52</v>
      </c>
      <c r="E211" s="1865" t="s">
        <v>62</v>
      </c>
      <c r="F211" s="1866"/>
      <c r="G211" s="1866"/>
      <c r="H211" s="1867"/>
      <c r="I211" s="759"/>
    </row>
    <row r="212" spans="1:9" ht="18" customHeight="1" x14ac:dyDescent="0.25">
      <c r="A212" s="1830" t="s">
        <v>83</v>
      </c>
      <c r="B212" s="1842"/>
      <c r="C212" s="1831"/>
      <c r="D212" s="1172"/>
      <c r="E212" s="765"/>
      <c r="F212" s="765"/>
      <c r="G212" s="765"/>
      <c r="H212" s="765"/>
      <c r="I212" s="766"/>
    </row>
    <row r="213" spans="1:9" ht="18" customHeight="1" x14ac:dyDescent="0.25">
      <c r="A213" s="1830" t="s">
        <v>84</v>
      </c>
      <c r="B213" s="1842"/>
      <c r="C213" s="1831"/>
      <c r="D213" s="1172"/>
      <c r="E213" s="765"/>
      <c r="F213" s="765"/>
      <c r="G213" s="765"/>
      <c r="H213" s="765"/>
      <c r="I213" s="729"/>
    </row>
    <row r="214" spans="1:9" ht="18" customHeight="1" x14ac:dyDescent="0.25">
      <c r="A214" s="1830" t="s">
        <v>85</v>
      </c>
      <c r="B214" s="1842"/>
      <c r="C214" s="1831"/>
      <c r="D214" s="1172"/>
      <c r="E214" s="759"/>
      <c r="F214" s="759"/>
      <c r="G214" s="759"/>
      <c r="H214" s="759"/>
      <c r="I214" s="760"/>
    </row>
    <row r="215" spans="1:9" ht="18" customHeight="1" x14ac:dyDescent="0.25">
      <c r="A215" s="1830" t="s">
        <v>86</v>
      </c>
      <c r="B215" s="1842"/>
      <c r="C215" s="1831"/>
      <c r="D215" s="1172"/>
      <c r="E215" s="759"/>
      <c r="F215" s="759"/>
      <c r="G215" s="759"/>
      <c r="H215" s="759"/>
      <c r="I215" s="760"/>
    </row>
    <row r="216" spans="1:9" ht="18" customHeight="1" x14ac:dyDescent="0.25">
      <c r="A216" s="1830" t="s">
        <v>87</v>
      </c>
      <c r="B216" s="1842"/>
      <c r="C216" s="1831"/>
      <c r="D216" s="1172"/>
      <c r="E216" s="761"/>
      <c r="F216" s="767"/>
      <c r="G216" s="760"/>
      <c r="H216" s="760"/>
      <c r="I216" s="760"/>
    </row>
    <row r="217" spans="1:9" ht="18" customHeight="1" x14ac:dyDescent="0.25">
      <c r="A217" s="1830" t="s">
        <v>88</v>
      </c>
      <c r="B217" s="1842"/>
      <c r="C217" s="1831"/>
      <c r="D217" s="1172"/>
      <c r="E217" s="761"/>
      <c r="F217" s="760"/>
      <c r="G217" s="760"/>
      <c r="H217" s="760"/>
      <c r="I217" s="760"/>
    </row>
    <row r="218" spans="1:9" ht="18" customHeight="1" x14ac:dyDescent="0.25">
      <c r="A218" s="1830" t="s">
        <v>89</v>
      </c>
      <c r="B218" s="1842"/>
      <c r="C218" s="1831"/>
      <c r="D218" s="762"/>
      <c r="E218" s="761"/>
      <c r="F218" s="760"/>
      <c r="G218" s="760"/>
      <c r="H218" s="760"/>
      <c r="I218" s="760"/>
    </row>
    <row r="219" spans="1:9" ht="18" customHeight="1" x14ac:dyDescent="0.25">
      <c r="A219" s="1830" t="s">
        <v>90</v>
      </c>
      <c r="B219" s="1842"/>
      <c r="C219" s="1831"/>
      <c r="D219" s="762"/>
      <c r="E219" s="761"/>
      <c r="F219" s="760"/>
      <c r="G219" s="760"/>
      <c r="H219" s="760"/>
      <c r="I219" s="760"/>
    </row>
    <row r="220" spans="1:9" ht="18" customHeight="1" x14ac:dyDescent="0.25">
      <c r="A220" s="1861" t="s">
        <v>91</v>
      </c>
      <c r="B220" s="1862"/>
      <c r="C220" s="1868"/>
      <c r="D220" s="762"/>
      <c r="E220" s="763"/>
      <c r="F220" s="760"/>
      <c r="G220" s="760"/>
      <c r="H220" s="760"/>
      <c r="I220" s="760"/>
    </row>
    <row r="221" spans="1:9" ht="18" customHeight="1" x14ac:dyDescent="0.25">
      <c r="A221" s="768"/>
      <c r="B221" s="768"/>
      <c r="C221" s="768"/>
      <c r="D221" s="769"/>
      <c r="E221" s="763"/>
      <c r="F221" s="760"/>
      <c r="G221" s="760"/>
      <c r="H221" s="760"/>
      <c r="I221" s="760"/>
    </row>
    <row r="222" spans="1:9" ht="18" customHeight="1" x14ac:dyDescent="0.25">
      <c r="A222" s="768"/>
      <c r="B222" s="768"/>
      <c r="C222" s="768"/>
      <c r="D222" s="769"/>
      <c r="E222" s="763"/>
      <c r="F222" s="760"/>
      <c r="G222" s="760"/>
      <c r="H222" s="760"/>
      <c r="I222" s="760"/>
    </row>
    <row r="223" spans="1:9" ht="18" customHeight="1" x14ac:dyDescent="0.25">
      <c r="A223" s="768"/>
      <c r="B223" s="768"/>
      <c r="C223" s="768"/>
      <c r="D223" s="769"/>
      <c r="E223" s="763"/>
      <c r="F223" s="760"/>
      <c r="G223" s="760"/>
      <c r="H223" s="760"/>
      <c r="I223" s="760"/>
    </row>
    <row r="224" spans="1:9" ht="18" customHeight="1" x14ac:dyDescent="0.25">
      <c r="A224" s="768"/>
      <c r="B224" s="768"/>
      <c r="C224" s="768"/>
      <c r="D224" s="769"/>
      <c r="E224" s="763"/>
      <c r="F224" s="760"/>
      <c r="G224" s="760"/>
      <c r="H224" s="760"/>
      <c r="I224" s="760"/>
    </row>
    <row r="225" spans="1:9" ht="18" customHeight="1" x14ac:dyDescent="0.25">
      <c r="A225" s="1869" t="s">
        <v>47</v>
      </c>
      <c r="B225" s="1870"/>
      <c r="C225" s="1835"/>
      <c r="D225" s="1176" t="s">
        <v>52</v>
      </c>
      <c r="E225" s="2334" t="s">
        <v>62</v>
      </c>
      <c r="F225" s="2335"/>
      <c r="G225" s="2335"/>
      <c r="H225" s="2336"/>
      <c r="I225" s="759"/>
    </row>
    <row r="226" spans="1:9" ht="18" customHeight="1" x14ac:dyDescent="0.25">
      <c r="A226" s="1830" t="s">
        <v>428</v>
      </c>
      <c r="B226" s="1842"/>
      <c r="C226" s="1831"/>
      <c r="D226" s="1172"/>
      <c r="E226" s="770"/>
      <c r="F226" s="760"/>
      <c r="G226" s="760"/>
      <c r="H226" s="760"/>
      <c r="I226" s="760"/>
    </row>
    <row r="227" spans="1:9" ht="18" customHeight="1" x14ac:dyDescent="0.25">
      <c r="A227" s="1830" t="s">
        <v>92</v>
      </c>
      <c r="B227" s="1842"/>
      <c r="C227" s="1831"/>
      <c r="D227" s="1172"/>
      <c r="E227" s="729"/>
      <c r="F227" s="729"/>
      <c r="G227" s="729"/>
      <c r="H227" s="729"/>
      <c r="I227" s="753"/>
    </row>
    <row r="228" spans="1:9" ht="18" customHeight="1" x14ac:dyDescent="0.25">
      <c r="A228" s="1830" t="s">
        <v>93</v>
      </c>
      <c r="B228" s="1842"/>
      <c r="C228" s="1831"/>
      <c r="D228" s="1172"/>
      <c r="E228" s="771"/>
      <c r="F228" s="772"/>
      <c r="G228" s="772"/>
      <c r="H228" s="772"/>
      <c r="I228" s="773"/>
    </row>
    <row r="229" spans="1:9" ht="18" customHeight="1" x14ac:dyDescent="0.25">
      <c r="A229" s="1830" t="s">
        <v>94</v>
      </c>
      <c r="B229" s="1842"/>
      <c r="C229" s="1831"/>
      <c r="D229" s="1172"/>
      <c r="E229" s="774"/>
      <c r="F229" s="773"/>
      <c r="G229" s="773"/>
      <c r="H229" s="773"/>
      <c r="I229" s="773"/>
    </row>
    <row r="230" spans="1:9" ht="18" customHeight="1" x14ac:dyDescent="0.25">
      <c r="A230" s="1830" t="s">
        <v>95</v>
      </c>
      <c r="B230" s="1842"/>
      <c r="C230" s="1831"/>
      <c r="D230" s="1172"/>
      <c r="E230" s="774"/>
      <c r="F230" s="773"/>
      <c r="G230" s="773"/>
      <c r="H230" s="773"/>
      <c r="I230" s="773"/>
    </row>
    <row r="231" spans="1:9" ht="18" customHeight="1" x14ac:dyDescent="0.25">
      <c r="A231" s="1830" t="s">
        <v>96</v>
      </c>
      <c r="B231" s="1842"/>
      <c r="C231" s="1831"/>
      <c r="D231" s="1172"/>
      <c r="E231" s="774"/>
      <c r="F231" s="773"/>
      <c r="G231" s="773"/>
      <c r="H231" s="773"/>
      <c r="I231" s="773"/>
    </row>
    <row r="232" spans="1:9" ht="18" customHeight="1" x14ac:dyDescent="0.25">
      <c r="A232" s="1830" t="s">
        <v>97</v>
      </c>
      <c r="B232" s="1842"/>
      <c r="C232" s="1831"/>
      <c r="D232" s="1172"/>
      <c r="E232" s="774"/>
      <c r="F232" s="773"/>
      <c r="G232" s="773"/>
      <c r="H232" s="773"/>
      <c r="I232" s="773"/>
    </row>
    <row r="233" spans="1:9" ht="18" customHeight="1" x14ac:dyDescent="0.25">
      <c r="A233" s="1830" t="s">
        <v>98</v>
      </c>
      <c r="B233" s="1842"/>
      <c r="C233" s="1831"/>
      <c r="D233" s="1172"/>
      <c r="E233" s="774"/>
      <c r="F233" s="773"/>
      <c r="G233" s="773"/>
      <c r="H233" s="773"/>
      <c r="I233" s="773"/>
    </row>
    <row r="234" spans="1:9" ht="18" customHeight="1" x14ac:dyDescent="0.25">
      <c r="A234" s="1830" t="s">
        <v>99</v>
      </c>
      <c r="B234" s="1842"/>
      <c r="C234" s="1831"/>
      <c r="D234" s="1172"/>
      <c r="E234" s="774"/>
      <c r="F234" s="773"/>
      <c r="G234" s="773"/>
      <c r="H234" s="773"/>
      <c r="I234" s="773"/>
    </row>
    <row r="235" spans="1:9" ht="18" customHeight="1" x14ac:dyDescent="0.25">
      <c r="A235" s="1830" t="s">
        <v>426</v>
      </c>
      <c r="B235" s="1842"/>
      <c r="C235" s="1831"/>
      <c r="D235" s="1172"/>
      <c r="E235" s="774"/>
      <c r="F235" s="773"/>
      <c r="G235" s="773"/>
      <c r="H235" s="773"/>
      <c r="I235" s="773"/>
    </row>
    <row r="236" spans="1:9" ht="18" customHeight="1" x14ac:dyDescent="0.25">
      <c r="A236" s="1830" t="s">
        <v>429</v>
      </c>
      <c r="B236" s="1842"/>
      <c r="C236" s="1831"/>
      <c r="D236" s="1172"/>
      <c r="E236" s="774"/>
      <c r="F236" s="773"/>
      <c r="G236" s="773"/>
      <c r="H236" s="773"/>
      <c r="I236" s="773"/>
    </row>
    <row r="237" spans="1:9" ht="18" customHeight="1" x14ac:dyDescent="0.25">
      <c r="A237" s="1830" t="s">
        <v>320</v>
      </c>
      <c r="B237" s="1842"/>
      <c r="C237" s="1831"/>
      <c r="D237" s="1172"/>
      <c r="E237" s="774"/>
      <c r="F237" s="773"/>
      <c r="G237" s="773"/>
      <c r="H237" s="773"/>
      <c r="I237" s="773"/>
    </row>
    <row r="238" spans="1:9" ht="18" customHeight="1" x14ac:dyDescent="0.25">
      <c r="A238" s="1830" t="s">
        <v>100</v>
      </c>
      <c r="B238" s="1842"/>
      <c r="C238" s="1831"/>
      <c r="D238" s="1172"/>
      <c r="E238" s="774"/>
      <c r="F238" s="773"/>
      <c r="G238" s="773"/>
      <c r="H238" s="773"/>
      <c r="I238" s="773"/>
    </row>
    <row r="239" spans="1:9" ht="18" customHeight="1" x14ac:dyDescent="0.25">
      <c r="A239" s="1830" t="s">
        <v>101</v>
      </c>
      <c r="B239" s="1842"/>
      <c r="C239" s="1831"/>
      <c r="D239" s="1172"/>
      <c r="E239" s="774"/>
      <c r="F239" s="773"/>
      <c r="G239" s="773"/>
      <c r="H239" s="773"/>
      <c r="I239" s="773"/>
    </row>
    <row r="240" spans="1:9" ht="18" customHeight="1" x14ac:dyDescent="0.25">
      <c r="A240" s="1830" t="s">
        <v>102</v>
      </c>
      <c r="B240" s="1842"/>
      <c r="C240" s="1831"/>
      <c r="D240" s="775"/>
      <c r="E240" s="774"/>
      <c r="F240" s="773"/>
      <c r="G240" s="773"/>
      <c r="H240" s="773"/>
      <c r="I240" s="773"/>
    </row>
    <row r="241" spans="1:9" ht="18" customHeight="1" x14ac:dyDescent="0.25">
      <c r="A241" s="1830" t="s">
        <v>430</v>
      </c>
      <c r="B241" s="1842"/>
      <c r="C241" s="1831"/>
      <c r="D241" s="775"/>
      <c r="E241" s="774"/>
      <c r="F241" s="773"/>
      <c r="G241" s="773"/>
      <c r="H241" s="773"/>
      <c r="I241" s="773"/>
    </row>
    <row r="242" spans="1:9" ht="18" customHeight="1" x14ac:dyDescent="0.25">
      <c r="A242" s="1830" t="s">
        <v>103</v>
      </c>
      <c r="B242" s="1842"/>
      <c r="C242" s="1831"/>
      <c r="D242" s="775"/>
      <c r="E242" s="774"/>
      <c r="F242" s="773"/>
      <c r="G242" s="773"/>
      <c r="H242" s="773"/>
      <c r="I242" s="773"/>
    </row>
    <row r="243" spans="1:9" ht="18" customHeight="1" x14ac:dyDescent="0.25">
      <c r="A243" s="1830" t="s">
        <v>432</v>
      </c>
      <c r="B243" s="1842"/>
      <c r="C243" s="1831"/>
      <c r="D243" s="775"/>
      <c r="E243" s="774"/>
      <c r="F243" s="773"/>
      <c r="G243" s="773"/>
      <c r="H243" s="773"/>
      <c r="I243" s="773"/>
    </row>
    <row r="244" spans="1:9" ht="18" customHeight="1" x14ac:dyDescent="0.25">
      <c r="A244" s="1861" t="s">
        <v>431</v>
      </c>
      <c r="B244" s="1862"/>
      <c r="C244" s="1868"/>
      <c r="D244" s="775"/>
      <c r="E244" s="774"/>
      <c r="F244" s="773"/>
      <c r="G244" s="773"/>
      <c r="H244" s="773"/>
      <c r="I244" s="773"/>
    </row>
    <row r="245" spans="1:9" ht="18" customHeight="1" x14ac:dyDescent="0.25">
      <c r="A245" s="776"/>
      <c r="B245" s="776"/>
      <c r="C245" s="776"/>
      <c r="D245" s="776"/>
      <c r="E245" s="773"/>
      <c r="F245" s="773"/>
      <c r="G245" s="773"/>
      <c r="H245" s="773"/>
      <c r="I245" s="773"/>
    </row>
    <row r="246" spans="1:9" ht="18" customHeight="1" x14ac:dyDescent="0.25">
      <c r="A246" s="776"/>
      <c r="B246" s="776"/>
      <c r="C246" s="776"/>
      <c r="D246" s="776"/>
      <c r="E246" s="773"/>
      <c r="F246" s="773"/>
      <c r="G246" s="773"/>
      <c r="H246" s="773"/>
      <c r="I246" s="773"/>
    </row>
    <row r="247" spans="1:9" ht="18" customHeight="1" x14ac:dyDescent="0.25">
      <c r="A247" s="776"/>
      <c r="B247" s="776"/>
      <c r="C247" s="776"/>
      <c r="D247" s="776"/>
      <c r="E247" s="773"/>
      <c r="F247" s="773"/>
      <c r="G247" s="773"/>
      <c r="H247" s="773"/>
      <c r="I247" s="773"/>
    </row>
    <row r="248" spans="1:9" ht="18" customHeight="1" x14ac:dyDescent="0.25">
      <c r="A248" s="776"/>
      <c r="B248" s="776"/>
      <c r="C248" s="776"/>
      <c r="D248" s="776"/>
      <c r="E248" s="773"/>
      <c r="F248" s="773"/>
      <c r="G248" s="773"/>
      <c r="H248" s="773"/>
      <c r="I248" s="773"/>
    </row>
    <row r="249" spans="1:9" ht="18" customHeight="1" x14ac:dyDescent="0.25">
      <c r="A249" s="776"/>
      <c r="B249" s="776"/>
      <c r="C249" s="776"/>
      <c r="D249" s="776"/>
      <c r="E249" s="773"/>
      <c r="F249" s="773"/>
      <c r="G249" s="773"/>
      <c r="H249" s="773"/>
      <c r="I249" s="773"/>
    </row>
    <row r="250" spans="1:9" ht="18" customHeight="1" x14ac:dyDescent="0.25">
      <c r="A250" s="776"/>
      <c r="B250" s="776"/>
      <c r="C250" s="776"/>
      <c r="D250" s="776"/>
      <c r="E250" s="776"/>
      <c r="F250" s="776"/>
      <c r="G250" s="776"/>
      <c r="H250" s="776"/>
      <c r="I250" s="776"/>
    </row>
    <row r="251" spans="1:9" ht="18" customHeight="1" x14ac:dyDescent="0.25">
      <c r="A251" s="776"/>
      <c r="B251" s="776"/>
      <c r="C251" s="776"/>
      <c r="D251" s="776"/>
      <c r="E251" s="776"/>
      <c r="F251" s="776"/>
      <c r="G251" s="776"/>
      <c r="H251" s="776"/>
      <c r="I251" s="776"/>
    </row>
    <row r="252" spans="1:9" ht="18" customHeight="1" x14ac:dyDescent="0.25">
      <c r="A252" s="776"/>
      <c r="B252" s="776"/>
      <c r="C252" s="776"/>
      <c r="D252" s="776"/>
      <c r="E252" s="776"/>
      <c r="F252" s="776"/>
      <c r="G252" s="776"/>
      <c r="H252" s="776"/>
      <c r="I252" s="776"/>
    </row>
    <row r="253" spans="1:9" ht="18" customHeight="1" x14ac:dyDescent="0.25">
      <c r="A253" s="1869" t="s">
        <v>451</v>
      </c>
      <c r="B253" s="1870"/>
      <c r="C253" s="1870"/>
      <c r="D253" s="1870"/>
      <c r="E253" s="1870"/>
      <c r="F253" s="1870"/>
      <c r="G253" s="1870"/>
      <c r="H253" s="1871"/>
      <c r="I253" s="753"/>
    </row>
    <row r="254" spans="1:9" ht="18" customHeight="1" x14ac:dyDescent="0.25">
      <c r="A254" s="2320" t="s">
        <v>47</v>
      </c>
      <c r="B254" s="2331"/>
      <c r="C254" s="1840"/>
      <c r="D254" s="1162" t="s">
        <v>52</v>
      </c>
      <c r="E254" s="2323" t="s">
        <v>47</v>
      </c>
      <c r="F254" s="2331"/>
      <c r="G254" s="1840"/>
      <c r="H254" s="1174" t="s">
        <v>52</v>
      </c>
      <c r="I254" s="729"/>
    </row>
    <row r="255" spans="1:9" ht="18" customHeight="1" x14ac:dyDescent="0.25">
      <c r="A255" s="1830" t="s">
        <v>418</v>
      </c>
      <c r="B255" s="1842"/>
      <c r="C255" s="1831"/>
      <c r="D255" s="1172"/>
      <c r="E255" s="1830" t="s">
        <v>342</v>
      </c>
      <c r="F255" s="1842"/>
      <c r="G255" s="1831"/>
      <c r="H255" s="1172"/>
      <c r="I255" s="729"/>
    </row>
    <row r="256" spans="1:9" ht="18" customHeight="1" x14ac:dyDescent="0.25">
      <c r="A256" s="1830" t="s">
        <v>340</v>
      </c>
      <c r="B256" s="1842"/>
      <c r="C256" s="1831"/>
      <c r="D256" s="1172"/>
      <c r="E256" s="1872" t="s">
        <v>345</v>
      </c>
      <c r="F256" s="1873"/>
      <c r="G256" s="1874"/>
      <c r="H256" s="1172"/>
      <c r="I256" s="729"/>
    </row>
    <row r="257" spans="1:9" ht="18" customHeight="1" x14ac:dyDescent="0.25">
      <c r="A257" s="1830" t="s">
        <v>417</v>
      </c>
      <c r="B257" s="1842"/>
      <c r="C257" s="1831"/>
      <c r="D257" s="1175"/>
      <c r="E257" s="1830" t="s">
        <v>341</v>
      </c>
      <c r="F257" s="1842"/>
      <c r="G257" s="1831"/>
      <c r="H257" s="1175"/>
      <c r="I257" s="729"/>
    </row>
    <row r="258" spans="1:9" ht="18" customHeight="1" x14ac:dyDescent="0.25">
      <c r="A258" s="1830" t="s">
        <v>427</v>
      </c>
      <c r="B258" s="1842"/>
      <c r="C258" s="1831"/>
      <c r="D258" s="1175"/>
      <c r="E258" s="1830" t="s">
        <v>422</v>
      </c>
      <c r="F258" s="1842"/>
      <c r="G258" s="1831"/>
      <c r="H258" s="1175"/>
      <c r="I258" s="729"/>
    </row>
    <row r="259" spans="1:9" ht="18" customHeight="1" x14ac:dyDescent="0.25">
      <c r="A259" s="1830" t="s">
        <v>419</v>
      </c>
      <c r="B259" s="1842"/>
      <c r="C259" s="1831"/>
      <c r="D259" s="1172"/>
      <c r="E259" s="1830" t="s">
        <v>423</v>
      </c>
      <c r="F259" s="1842"/>
      <c r="G259" s="1831"/>
      <c r="H259" s="1172"/>
      <c r="I259" s="729"/>
    </row>
    <row r="260" spans="1:9" ht="18" customHeight="1" x14ac:dyDescent="0.25">
      <c r="A260" s="1830" t="s">
        <v>104</v>
      </c>
      <c r="B260" s="1842"/>
      <c r="C260" s="1831"/>
      <c r="D260" s="1172"/>
      <c r="E260" s="1830" t="s">
        <v>344</v>
      </c>
      <c r="F260" s="1842"/>
      <c r="G260" s="1831"/>
      <c r="H260" s="1172"/>
      <c r="I260" s="729"/>
    </row>
    <row r="261" spans="1:9" ht="18" customHeight="1" x14ac:dyDescent="0.25">
      <c r="A261" s="1830" t="s">
        <v>105</v>
      </c>
      <c r="B261" s="1842"/>
      <c r="C261" s="1831"/>
      <c r="D261" s="1175"/>
      <c r="E261" s="1830" t="s">
        <v>343</v>
      </c>
      <c r="F261" s="1842"/>
      <c r="G261" s="1831"/>
      <c r="H261" s="1175"/>
      <c r="I261" s="729"/>
    </row>
    <row r="262" spans="1:9" ht="18" customHeight="1" x14ac:dyDescent="0.25">
      <c r="A262" s="1830" t="s">
        <v>106</v>
      </c>
      <c r="B262" s="1842"/>
      <c r="C262" s="1831"/>
      <c r="D262" s="777"/>
      <c r="E262" s="1888"/>
      <c r="F262" s="1845"/>
      <c r="G262" s="1889"/>
      <c r="H262" s="777"/>
      <c r="I262" s="729"/>
    </row>
    <row r="263" spans="1:9" ht="18" customHeight="1" x14ac:dyDescent="0.25">
      <c r="A263" s="1830" t="s">
        <v>107</v>
      </c>
      <c r="B263" s="1842"/>
      <c r="C263" s="1831"/>
      <c r="D263" s="777"/>
      <c r="E263" s="1888"/>
      <c r="F263" s="1845"/>
      <c r="G263" s="1889"/>
      <c r="H263" s="777"/>
      <c r="I263" s="729"/>
    </row>
    <row r="264" spans="1:9" ht="18" customHeight="1" x14ac:dyDescent="0.25">
      <c r="A264" s="1848" t="s">
        <v>62</v>
      </c>
      <c r="B264" s="1849"/>
      <c r="C264" s="1849"/>
      <c r="D264" s="1849"/>
      <c r="E264" s="1849"/>
      <c r="F264" s="1849"/>
      <c r="G264" s="1849"/>
      <c r="H264" s="1850"/>
      <c r="I264" s="778"/>
    </row>
    <row r="265" spans="1:9" ht="18" customHeight="1" x14ac:dyDescent="0.25">
      <c r="A265" s="779"/>
      <c r="B265" s="779"/>
      <c r="C265" s="779"/>
      <c r="D265" s="780"/>
      <c r="E265" s="751"/>
      <c r="F265" s="751"/>
      <c r="G265" s="751"/>
      <c r="H265" s="751"/>
      <c r="I265" s="751"/>
    </row>
    <row r="266" spans="1:9" ht="18" customHeight="1" x14ac:dyDescent="0.25">
      <c r="A266" s="779"/>
      <c r="B266" s="779"/>
      <c r="C266" s="779"/>
      <c r="D266" s="780"/>
      <c r="E266" s="751"/>
      <c r="F266" s="751"/>
      <c r="G266" s="751"/>
      <c r="H266" s="751"/>
      <c r="I266" s="751"/>
    </row>
    <row r="267" spans="1:9" ht="18" customHeight="1" x14ac:dyDescent="0.25">
      <c r="A267" s="779"/>
      <c r="B267" s="779"/>
      <c r="C267" s="779"/>
      <c r="D267" s="780"/>
      <c r="E267" s="751"/>
      <c r="F267" s="751"/>
      <c r="G267" s="751"/>
      <c r="H267" s="751"/>
      <c r="I267" s="751"/>
    </row>
    <row r="268" spans="1:9" ht="18" customHeight="1" x14ac:dyDescent="0.25">
      <c r="A268" s="779"/>
      <c r="B268" s="779"/>
      <c r="C268" s="779"/>
      <c r="D268" s="780"/>
      <c r="E268" s="751"/>
      <c r="F268" s="751"/>
      <c r="G268" s="751"/>
      <c r="H268" s="751"/>
      <c r="I268" s="751"/>
    </row>
    <row r="269" spans="1:9" ht="18" customHeight="1" x14ac:dyDescent="0.25">
      <c r="A269" s="779"/>
      <c r="B269" s="779"/>
      <c r="C269" s="779"/>
      <c r="D269" s="780"/>
      <c r="E269" s="751"/>
      <c r="F269" s="751"/>
      <c r="G269" s="751"/>
      <c r="H269" s="751"/>
      <c r="I269" s="751"/>
    </row>
    <row r="270" spans="1:9" ht="18" customHeight="1" x14ac:dyDescent="0.25">
      <c r="A270" s="779"/>
      <c r="B270" s="779"/>
      <c r="C270" s="779"/>
      <c r="D270" s="780"/>
      <c r="E270" s="751"/>
      <c r="F270" s="751"/>
      <c r="G270" s="751"/>
      <c r="H270" s="751"/>
      <c r="I270" s="751"/>
    </row>
    <row r="271" spans="1:9" ht="18" customHeight="1" x14ac:dyDescent="0.25">
      <c r="A271" s="779"/>
      <c r="B271" s="779"/>
      <c r="C271" s="779"/>
      <c r="D271" s="780"/>
      <c r="E271" s="751"/>
      <c r="F271" s="751"/>
      <c r="G271" s="751"/>
      <c r="H271" s="751"/>
      <c r="I271" s="751"/>
    </row>
    <row r="272" spans="1:9" ht="18" customHeight="1" x14ac:dyDescent="0.25">
      <c r="A272" s="779"/>
      <c r="B272" s="779"/>
      <c r="C272" s="779"/>
      <c r="D272" s="780"/>
      <c r="E272" s="751"/>
      <c r="F272" s="751"/>
      <c r="G272" s="751"/>
      <c r="H272" s="751"/>
      <c r="I272" s="751"/>
    </row>
    <row r="273" spans="1:9" ht="18" customHeight="1" x14ac:dyDescent="0.25">
      <c r="A273" s="779"/>
      <c r="B273" s="779"/>
      <c r="C273" s="779"/>
      <c r="D273" s="780"/>
      <c r="E273" s="751"/>
      <c r="F273" s="751"/>
      <c r="G273" s="751"/>
      <c r="H273" s="751"/>
      <c r="I273" s="751"/>
    </row>
    <row r="274" spans="1:9" ht="18" customHeight="1" x14ac:dyDescent="0.25">
      <c r="A274" s="779"/>
      <c r="B274" s="779"/>
      <c r="C274" s="779"/>
      <c r="D274" s="780"/>
      <c r="E274" s="751"/>
      <c r="F274" s="751"/>
      <c r="G274" s="751"/>
      <c r="H274" s="751"/>
      <c r="I274" s="751"/>
    </row>
    <row r="275" spans="1:9" ht="18" customHeight="1" x14ac:dyDescent="0.25">
      <c r="A275" s="779"/>
      <c r="B275" s="779"/>
      <c r="C275" s="779"/>
      <c r="D275" s="780"/>
      <c r="E275" s="751"/>
      <c r="F275" s="751"/>
      <c r="G275" s="751"/>
      <c r="H275" s="751"/>
      <c r="I275" s="751"/>
    </row>
    <row r="276" spans="1:9" ht="18" customHeight="1" x14ac:dyDescent="0.25">
      <c r="A276" s="779"/>
      <c r="B276" s="779"/>
      <c r="C276" s="779"/>
      <c r="D276" s="780"/>
      <c r="E276" s="751"/>
      <c r="F276" s="751"/>
      <c r="G276" s="751"/>
      <c r="H276" s="751"/>
      <c r="I276" s="751"/>
    </row>
    <row r="277" spans="1:9" ht="18" customHeight="1" x14ac:dyDescent="0.25">
      <c r="A277" s="779"/>
      <c r="B277" s="779"/>
      <c r="C277" s="779"/>
      <c r="D277" s="780"/>
      <c r="E277" s="751"/>
      <c r="F277" s="751"/>
      <c r="G277" s="751"/>
      <c r="H277" s="751"/>
      <c r="I277" s="751"/>
    </row>
    <row r="278" spans="1:9" ht="18" customHeight="1" x14ac:dyDescent="0.25">
      <c r="A278" s="779"/>
      <c r="B278" s="779"/>
      <c r="C278" s="779"/>
      <c r="D278" s="780"/>
      <c r="E278" s="751"/>
      <c r="F278" s="751"/>
      <c r="G278" s="751"/>
      <c r="H278" s="751"/>
      <c r="I278" s="751"/>
    </row>
    <row r="279" spans="1:9" ht="18" customHeight="1" x14ac:dyDescent="0.25">
      <c r="A279" s="779"/>
      <c r="B279" s="779"/>
      <c r="C279" s="779"/>
      <c r="D279" s="780"/>
      <c r="E279" s="751"/>
      <c r="F279" s="751"/>
      <c r="G279" s="751"/>
      <c r="H279" s="751"/>
      <c r="I279" s="751"/>
    </row>
    <row r="280" spans="1:9" ht="18" customHeight="1" x14ac:dyDescent="0.25">
      <c r="A280" s="779"/>
      <c r="B280" s="779"/>
      <c r="C280" s="779"/>
      <c r="D280" s="780"/>
      <c r="E280" s="751"/>
      <c r="F280" s="751"/>
      <c r="G280" s="751"/>
      <c r="H280" s="751"/>
      <c r="I280" s="751"/>
    </row>
    <row r="281" spans="1:9" ht="18" customHeight="1" x14ac:dyDescent="0.25">
      <c r="A281" s="1890" t="s">
        <v>374</v>
      </c>
      <c r="B281" s="1890"/>
      <c r="C281" s="1890"/>
      <c r="D281" s="1890"/>
      <c r="E281" s="1890"/>
      <c r="F281" s="1890"/>
      <c r="G281" s="1890"/>
      <c r="H281" s="1890"/>
    </row>
    <row r="282" spans="1:9" ht="18" customHeight="1" x14ac:dyDescent="0.25">
      <c r="A282" s="683"/>
      <c r="B282" s="684"/>
      <c r="C282" s="1875" t="s">
        <v>108</v>
      </c>
      <c r="D282" s="1875"/>
      <c r="E282" s="1163" t="s">
        <v>109</v>
      </c>
      <c r="F282" s="1875" t="s">
        <v>108</v>
      </c>
      <c r="G282" s="1875"/>
      <c r="H282" s="685" t="s">
        <v>109</v>
      </c>
    </row>
    <row r="283" spans="1:9" ht="18" customHeight="1" x14ac:dyDescent="0.25">
      <c r="A283" s="1876"/>
      <c r="B283" s="1877"/>
      <c r="C283" s="1878"/>
      <c r="D283" s="1879"/>
      <c r="E283" s="687">
        <v>0</v>
      </c>
      <c r="F283" s="1880"/>
      <c r="G283" s="1881"/>
      <c r="H283" s="687"/>
    </row>
    <row r="284" spans="1:9" ht="18" customHeight="1" x14ac:dyDescent="0.25">
      <c r="A284" s="1882" t="s">
        <v>110</v>
      </c>
      <c r="B284" s="1883"/>
      <c r="C284" s="1884"/>
      <c r="D284" s="1885"/>
      <c r="E284" s="688"/>
      <c r="F284" s="1886"/>
      <c r="G284" s="1887"/>
      <c r="H284" s="688"/>
    </row>
    <row r="285" spans="1:9" ht="18" customHeight="1" x14ac:dyDescent="0.25">
      <c r="A285" s="1893" t="s">
        <v>111</v>
      </c>
      <c r="B285" s="1894"/>
      <c r="C285" s="1164"/>
      <c r="D285" s="1165"/>
      <c r="E285" s="688"/>
      <c r="F285" s="1166"/>
      <c r="G285" s="1167"/>
      <c r="H285" s="688"/>
    </row>
    <row r="286" spans="1:9" ht="18" customHeight="1" x14ac:dyDescent="0.25">
      <c r="A286" s="689"/>
      <c r="B286" s="690"/>
      <c r="C286" s="1164"/>
      <c r="D286" s="1165"/>
      <c r="E286" s="688"/>
      <c r="F286" s="1166"/>
      <c r="G286" s="1167"/>
      <c r="H286" s="688"/>
    </row>
    <row r="287" spans="1:9" ht="18" customHeight="1" x14ac:dyDescent="0.25">
      <c r="A287" s="691"/>
      <c r="B287" s="692"/>
      <c r="C287" s="1884"/>
      <c r="D287" s="1885"/>
      <c r="E287" s="688"/>
      <c r="F287" s="1886"/>
      <c r="G287" s="1887"/>
      <c r="H287" s="688"/>
    </row>
    <row r="288" spans="1:9" ht="18" customHeight="1" x14ac:dyDescent="0.25">
      <c r="A288" s="1895" t="s">
        <v>112</v>
      </c>
      <c r="B288" s="1896"/>
      <c r="C288" s="1897">
        <v>0</v>
      </c>
      <c r="D288" s="1898"/>
      <c r="E288" s="693" t="s">
        <v>109</v>
      </c>
      <c r="F288" s="1897">
        <v>0</v>
      </c>
      <c r="G288" s="1898"/>
      <c r="H288" s="694" t="s">
        <v>25</v>
      </c>
    </row>
    <row r="289" spans="1:8" ht="18" customHeight="1" x14ac:dyDescent="0.25">
      <c r="A289" s="635"/>
      <c r="B289" s="695"/>
      <c r="C289" s="1891" t="s">
        <v>113</v>
      </c>
      <c r="D289" s="1891"/>
      <c r="E289" s="1891"/>
      <c r="F289" s="1891"/>
      <c r="G289" s="1891"/>
      <c r="H289" s="1891"/>
    </row>
    <row r="290" spans="1:8" ht="18" customHeight="1" x14ac:dyDescent="0.25">
      <c r="A290" s="683"/>
      <c r="B290" s="684"/>
      <c r="C290" s="1892" t="s">
        <v>108</v>
      </c>
      <c r="D290" s="1892"/>
      <c r="E290" s="1168" t="s">
        <v>109</v>
      </c>
      <c r="F290" s="1892" t="s">
        <v>108</v>
      </c>
      <c r="G290" s="1892"/>
      <c r="H290" s="1169" t="s">
        <v>109</v>
      </c>
    </row>
    <row r="291" spans="1:8" ht="18" customHeight="1" x14ac:dyDescent="0.25">
      <c r="A291" s="1876"/>
      <c r="B291" s="1877"/>
      <c r="C291" s="1878"/>
      <c r="D291" s="1879"/>
      <c r="E291" s="687"/>
      <c r="F291" s="1880"/>
      <c r="G291" s="1881"/>
      <c r="H291" s="687"/>
    </row>
    <row r="292" spans="1:8" ht="18" customHeight="1" x14ac:dyDescent="0.25">
      <c r="A292" s="1882" t="s">
        <v>37</v>
      </c>
      <c r="B292" s="1883"/>
      <c r="C292" s="1884"/>
      <c r="D292" s="1885"/>
      <c r="E292" s="688"/>
      <c r="F292" s="1886"/>
      <c r="G292" s="1887"/>
      <c r="H292" s="688"/>
    </row>
    <row r="293" spans="1:8" ht="18" x14ac:dyDescent="0.25">
      <c r="A293" s="1893" t="s">
        <v>111</v>
      </c>
      <c r="B293" s="1894"/>
      <c r="C293" s="1899"/>
      <c r="D293" s="1885"/>
      <c r="E293" s="688"/>
      <c r="F293" s="1886"/>
      <c r="G293" s="1887"/>
      <c r="H293" s="688"/>
    </row>
    <row r="294" spans="1:8" ht="15.75" x14ac:dyDescent="0.25">
      <c r="A294" s="689"/>
      <c r="B294" s="690"/>
      <c r="C294" s="1899"/>
      <c r="D294" s="1885"/>
      <c r="E294" s="688"/>
      <c r="F294" s="1886"/>
      <c r="G294" s="1887"/>
      <c r="H294" s="688"/>
    </row>
    <row r="295" spans="1:8" ht="15.75" x14ac:dyDescent="0.25">
      <c r="A295" s="691"/>
      <c r="B295" s="692"/>
      <c r="C295" s="1884"/>
      <c r="D295" s="1885"/>
      <c r="E295" s="688"/>
      <c r="F295" s="1886"/>
      <c r="G295" s="1887"/>
      <c r="H295" s="688"/>
    </row>
    <row r="296" spans="1:8" ht="18" x14ac:dyDescent="0.25">
      <c r="A296" s="1895" t="s">
        <v>112</v>
      </c>
      <c r="B296" s="1896"/>
      <c r="C296" s="1897">
        <v>0</v>
      </c>
      <c r="D296" s="1898"/>
      <c r="E296" s="693" t="s">
        <v>109</v>
      </c>
      <c r="F296" s="1897">
        <v>0</v>
      </c>
      <c r="G296" s="1898"/>
      <c r="H296" s="694" t="s">
        <v>25</v>
      </c>
    </row>
    <row r="297" spans="1:8" x14ac:dyDescent="0.25">
      <c r="A297" s="635"/>
      <c r="B297" s="696"/>
      <c r="C297" s="1916" t="s">
        <v>114</v>
      </c>
      <c r="D297" s="1916"/>
      <c r="E297" s="1916"/>
      <c r="F297" s="1916"/>
      <c r="G297" s="1916"/>
      <c r="H297" s="1916"/>
    </row>
    <row r="298" spans="1:8" ht="18" x14ac:dyDescent="0.25">
      <c r="A298" s="1917" t="s">
        <v>115</v>
      </c>
      <c r="B298" s="1918"/>
      <c r="C298" s="1892" t="s">
        <v>25</v>
      </c>
      <c r="D298" s="1919"/>
      <c r="E298" s="697"/>
      <c r="F298" s="697"/>
      <c r="G298" s="697"/>
      <c r="H298" s="697"/>
    </row>
    <row r="299" spans="1:8" ht="18" x14ac:dyDescent="0.25">
      <c r="A299" s="1893" t="s">
        <v>25</v>
      </c>
      <c r="B299" s="1894"/>
      <c r="C299" s="1899">
        <v>0</v>
      </c>
      <c r="D299" s="1885"/>
      <c r="E299" s="697"/>
      <c r="F299" s="697"/>
      <c r="G299" s="697"/>
      <c r="H299" s="697"/>
    </row>
    <row r="300" spans="1:8" ht="18" x14ac:dyDescent="0.25">
      <c r="A300" s="1920" t="s">
        <v>112</v>
      </c>
      <c r="B300" s="1921"/>
      <c r="C300" s="1922">
        <v>0</v>
      </c>
      <c r="D300" s="1922"/>
      <c r="E300" s="698" t="s">
        <v>109</v>
      </c>
      <c r="F300" s="1897">
        <v>0</v>
      </c>
      <c r="G300" s="1898"/>
      <c r="H300" s="694" t="s">
        <v>25</v>
      </c>
    </row>
    <row r="301" spans="1:8" x14ac:dyDescent="0.25">
      <c r="A301" s="635"/>
      <c r="B301" s="695"/>
      <c r="C301" s="1891"/>
      <c r="D301" s="1891"/>
      <c r="E301" s="1891"/>
      <c r="F301" s="1891"/>
      <c r="G301" s="1891"/>
      <c r="H301" s="1891"/>
    </row>
    <row r="302" spans="1:8" ht="18" x14ac:dyDescent="0.25">
      <c r="A302" s="1900" t="s">
        <v>116</v>
      </c>
      <c r="B302" s="1901"/>
      <c r="C302" s="1902">
        <v>0</v>
      </c>
      <c r="D302" s="1903"/>
      <c r="E302" s="1906" t="s">
        <v>25</v>
      </c>
      <c r="F302" s="1907"/>
      <c r="G302" s="1910">
        <v>0</v>
      </c>
      <c r="H302" s="1911"/>
    </row>
    <row r="303" spans="1:8" ht="18" x14ac:dyDescent="0.25">
      <c r="A303" s="1914" t="s">
        <v>117</v>
      </c>
      <c r="B303" s="1915"/>
      <c r="C303" s="1904"/>
      <c r="D303" s="1905"/>
      <c r="E303" s="1908"/>
      <c r="F303" s="1909"/>
      <c r="G303" s="1912"/>
      <c r="H303" s="1913"/>
    </row>
    <row r="304" spans="1:8" x14ac:dyDescent="0.25">
      <c r="A304" s="1916" t="s">
        <v>375</v>
      </c>
      <c r="B304" s="1916"/>
      <c r="C304" s="1916"/>
      <c r="D304" s="1916"/>
      <c r="E304" s="1916"/>
      <c r="F304" s="1916"/>
      <c r="G304" s="1916"/>
      <c r="H304" s="1916"/>
    </row>
    <row r="311" spans="1:8" ht="16.5" thickBot="1" x14ac:dyDescent="0.3">
      <c r="A311" s="1068" t="s">
        <v>118</v>
      </c>
      <c r="B311" s="536"/>
      <c r="C311" s="537"/>
      <c r="D311" s="524"/>
      <c r="E311" s="524"/>
      <c r="F311" s="524"/>
      <c r="G311" s="524"/>
      <c r="H311" s="524"/>
    </row>
    <row r="312" spans="1:8" ht="15" customHeight="1" x14ac:dyDescent="0.25">
      <c r="A312" s="1934" t="s">
        <v>337</v>
      </c>
      <c r="B312" s="1935"/>
      <c r="C312" s="1938" t="s">
        <v>335</v>
      </c>
      <c r="D312" s="1940" t="s">
        <v>751</v>
      </c>
      <c r="E312" s="1941"/>
      <c r="F312" s="1938" t="s">
        <v>201</v>
      </c>
      <c r="G312" s="1943" t="s">
        <v>752</v>
      </c>
      <c r="H312" s="1944"/>
    </row>
    <row r="313" spans="1:8" ht="15" customHeight="1" x14ac:dyDescent="0.25">
      <c r="A313" s="1936"/>
      <c r="B313" s="1937"/>
      <c r="C313" s="1939"/>
      <c r="D313" s="1069" t="s">
        <v>21</v>
      </c>
      <c r="E313" s="1070" t="s">
        <v>200</v>
      </c>
      <c r="F313" s="1942"/>
      <c r="G313" s="1071" t="s">
        <v>200</v>
      </c>
      <c r="H313" s="1072" t="s">
        <v>120</v>
      </c>
    </row>
    <row r="314" spans="1:8" ht="15.75" x14ac:dyDescent="0.25">
      <c r="A314" s="1923" t="s">
        <v>331</v>
      </c>
      <c r="B314" s="1924"/>
      <c r="C314" s="1073">
        <v>30000</v>
      </c>
      <c r="D314" s="1074">
        <f>C314*10.85</f>
        <v>325500</v>
      </c>
      <c r="E314" s="1075">
        <v>0.8</v>
      </c>
      <c r="F314" s="1076">
        <f>D314*E314</f>
        <v>260400</v>
      </c>
      <c r="G314" s="1077">
        <v>0.93</v>
      </c>
      <c r="H314" s="1078">
        <f>IFERROR(F314/C36,0)</f>
        <v>124</v>
      </c>
    </row>
    <row r="315" spans="1:8" ht="15.75" x14ac:dyDescent="0.25">
      <c r="A315" s="1923" t="s">
        <v>332</v>
      </c>
      <c r="B315" s="1924"/>
      <c r="C315" s="1073">
        <v>325500</v>
      </c>
      <c r="D315" s="1074">
        <f>C315*1</f>
        <v>325500</v>
      </c>
      <c r="E315" s="1075">
        <v>0.8</v>
      </c>
      <c r="F315" s="1076">
        <f t="shared" ref="F315:F316" si="0">D315*E315</f>
        <v>260400</v>
      </c>
      <c r="G315" s="1079">
        <v>0.93</v>
      </c>
      <c r="H315" s="1078">
        <f>IFERROR(F315/C36,0)</f>
        <v>124</v>
      </c>
    </row>
    <row r="316" spans="1:8" ht="16.5" thickBot="1" x14ac:dyDescent="0.3">
      <c r="A316" s="1925" t="s">
        <v>333</v>
      </c>
      <c r="B316" s="1926"/>
      <c r="C316" s="1080">
        <v>325500</v>
      </c>
      <c r="D316" s="1081">
        <f>C316</f>
        <v>325500</v>
      </c>
      <c r="E316" s="1082">
        <v>0.8</v>
      </c>
      <c r="F316" s="1083">
        <f t="shared" si="0"/>
        <v>260400</v>
      </c>
      <c r="G316" s="1084">
        <v>0.93</v>
      </c>
      <c r="H316" s="1085">
        <f>IFERROR(F316/C36,0)</f>
        <v>124</v>
      </c>
    </row>
    <row r="317" spans="1:8" ht="15.75" thickBot="1" x14ac:dyDescent="0.3">
      <c r="A317" s="1025"/>
      <c r="B317" s="1025"/>
      <c r="C317" s="1025"/>
      <c r="D317" s="1025"/>
      <c r="E317" s="1025"/>
      <c r="F317" s="1025"/>
      <c r="G317" s="1025"/>
      <c r="H317" s="1025"/>
    </row>
    <row r="318" spans="1:8" ht="15.75" customHeight="1" x14ac:dyDescent="0.25">
      <c r="A318" s="1927" t="s">
        <v>485</v>
      </c>
      <c r="B318" s="1928"/>
      <c r="C318" s="1931">
        <f>ROUNDUP(H314+H315+H316,0)</f>
        <v>372</v>
      </c>
      <c r="D318" s="1928"/>
      <c r="E318" s="1025"/>
      <c r="F318" s="1025"/>
      <c r="G318" s="1025"/>
      <c r="H318" s="1086"/>
    </row>
    <row r="319" spans="1:8" ht="16.5" customHeight="1" thickBot="1" x14ac:dyDescent="0.3">
      <c r="A319" s="1929"/>
      <c r="B319" s="1930"/>
      <c r="C319" s="1929"/>
      <c r="D319" s="1930"/>
      <c r="E319" s="1025"/>
      <c r="F319" s="1025"/>
      <c r="G319" s="1025"/>
      <c r="H319" s="1087"/>
    </row>
    <row r="320" spans="1:8" ht="15.75" x14ac:dyDescent="0.25">
      <c r="A320" s="533"/>
      <c r="B320" s="533"/>
      <c r="C320" s="533"/>
      <c r="D320" s="533"/>
      <c r="E320" s="533"/>
      <c r="F320" s="533"/>
      <c r="G320" s="533"/>
      <c r="H320" s="1088"/>
    </row>
    <row r="321" spans="1:8" x14ac:dyDescent="0.25">
      <c r="A321" s="1932" t="s">
        <v>62</v>
      </c>
      <c r="B321" s="1933"/>
      <c r="C321" s="1933"/>
      <c r="D321" s="1933"/>
      <c r="E321" s="1933"/>
      <c r="F321" s="1933"/>
      <c r="G321" s="1933"/>
      <c r="H321" s="1933"/>
    </row>
    <row r="322" spans="1:8" ht="18" x14ac:dyDescent="0.25">
      <c r="A322" s="1945"/>
      <c r="B322" s="1945"/>
      <c r="C322" s="533"/>
      <c r="D322" s="533"/>
      <c r="E322" s="530"/>
      <c r="F322" s="524"/>
      <c r="G322" s="524"/>
      <c r="H322" s="524"/>
    </row>
    <row r="323" spans="1:8" x14ac:dyDescent="0.25">
      <c r="A323" s="524"/>
      <c r="B323" s="524"/>
      <c r="C323" s="524"/>
      <c r="D323" s="524"/>
      <c r="E323" s="524"/>
      <c r="F323" s="524"/>
      <c r="G323" s="524"/>
      <c r="H323" s="524"/>
    </row>
    <row r="324" spans="1:8" x14ac:dyDescent="0.25">
      <c r="A324" s="532"/>
      <c r="B324" s="532"/>
      <c r="C324" s="532"/>
      <c r="D324" s="532"/>
      <c r="E324" s="532"/>
      <c r="F324" s="532"/>
      <c r="G324" s="532"/>
      <c r="H324" s="532"/>
    </row>
    <row r="325" spans="1:8" x14ac:dyDescent="0.25">
      <c r="A325" s="532"/>
      <c r="B325" s="532"/>
      <c r="C325" s="532"/>
      <c r="D325" s="532"/>
      <c r="E325" s="532"/>
      <c r="F325" s="532"/>
      <c r="G325" s="532"/>
      <c r="H325" s="532"/>
    </row>
    <row r="326" spans="1:8" x14ac:dyDescent="0.25">
      <c r="A326" s="532"/>
      <c r="B326" s="532"/>
      <c r="C326" s="532"/>
      <c r="D326" s="532"/>
      <c r="E326" s="532"/>
      <c r="F326" s="532"/>
      <c r="G326" s="532"/>
      <c r="H326" s="532"/>
    </row>
    <row r="327" spans="1:8" x14ac:dyDescent="0.25">
      <c r="A327" s="532"/>
      <c r="B327" s="532"/>
      <c r="C327" s="532"/>
      <c r="D327" s="532"/>
      <c r="E327" s="532"/>
      <c r="F327" s="532"/>
      <c r="G327" s="532"/>
      <c r="H327" s="532"/>
    </row>
    <row r="328" spans="1:8" x14ac:dyDescent="0.25">
      <c r="A328" s="532"/>
      <c r="B328" s="532"/>
      <c r="C328" s="532"/>
      <c r="D328" s="532"/>
      <c r="E328" s="532"/>
      <c r="F328" s="532"/>
      <c r="G328" s="532"/>
      <c r="H328" s="532"/>
    </row>
    <row r="329" spans="1:8" ht="18" x14ac:dyDescent="0.25">
      <c r="A329" s="1946" t="s">
        <v>44</v>
      </c>
      <c r="B329" s="1947"/>
      <c r="C329" s="1950">
        <v>0</v>
      </c>
      <c r="D329" s="1951"/>
      <c r="E329" s="532"/>
      <c r="F329" s="1954" t="s">
        <v>474</v>
      </c>
      <c r="G329" s="1955"/>
      <c r="H329" s="532"/>
    </row>
    <row r="330" spans="1:8" ht="18" x14ac:dyDescent="0.25">
      <c r="A330" s="1948"/>
      <c r="B330" s="1949"/>
      <c r="C330" s="1952"/>
      <c r="D330" s="1953"/>
      <c r="E330" s="532"/>
      <c r="F330" s="1956" t="s">
        <v>373</v>
      </c>
      <c r="G330" s="1957"/>
      <c r="H330" s="532"/>
    </row>
    <row r="331" spans="1:8" x14ac:dyDescent="0.25">
      <c r="A331" s="532"/>
      <c r="B331" s="532"/>
      <c r="C331" s="532"/>
      <c r="D331" s="532"/>
      <c r="E331" s="532"/>
      <c r="F331" s="1958">
        <f>C50</f>
        <v>360</v>
      </c>
      <c r="G331" s="1959"/>
      <c r="H331" s="532"/>
    </row>
    <row r="332" spans="1:8" ht="18" x14ac:dyDescent="0.25">
      <c r="A332" s="1962" t="s">
        <v>45</v>
      </c>
      <c r="B332" s="1963"/>
      <c r="C332" s="1950">
        <v>0</v>
      </c>
      <c r="D332" s="1951"/>
      <c r="E332" s="532"/>
      <c r="F332" s="1958"/>
      <c r="G332" s="1959"/>
      <c r="H332" s="532"/>
    </row>
    <row r="333" spans="1:8" ht="18" x14ac:dyDescent="0.25">
      <c r="A333" s="1964" t="s">
        <v>46</v>
      </c>
      <c r="B333" s="1965"/>
      <c r="C333" s="1952"/>
      <c r="D333" s="1953"/>
      <c r="E333" s="532"/>
      <c r="F333" s="1960"/>
      <c r="G333" s="1961"/>
      <c r="H333" s="532"/>
    </row>
  </sheetData>
  <sheetProtection password="F0D8" sheet="1" objects="1" scenarios="1"/>
  <mergeCells count="380">
    <mergeCell ref="A322:B322"/>
    <mergeCell ref="A329:B330"/>
    <mergeCell ref="C329:D330"/>
    <mergeCell ref="F329:G329"/>
    <mergeCell ref="F330:G330"/>
    <mergeCell ref="F331:G333"/>
    <mergeCell ref="A332:B332"/>
    <mergeCell ref="C332:D333"/>
    <mergeCell ref="A333:B333"/>
    <mergeCell ref="A314:B314"/>
    <mergeCell ref="A315:B315"/>
    <mergeCell ref="A316:B316"/>
    <mergeCell ref="A318:B319"/>
    <mergeCell ref="C318:D319"/>
    <mergeCell ref="A321:H321"/>
    <mergeCell ref="A304:H304"/>
    <mergeCell ref="A312:B313"/>
    <mergeCell ref="C312:C313"/>
    <mergeCell ref="D312:E312"/>
    <mergeCell ref="F312:F313"/>
    <mergeCell ref="G312:H312"/>
    <mergeCell ref="C301:H301"/>
    <mergeCell ref="A302:B302"/>
    <mergeCell ref="C302:D303"/>
    <mergeCell ref="E302:F303"/>
    <mergeCell ref="G302:H303"/>
    <mergeCell ref="A303:B303"/>
    <mergeCell ref="C297:H297"/>
    <mergeCell ref="A298:B298"/>
    <mergeCell ref="C298:D298"/>
    <mergeCell ref="A299:B299"/>
    <mergeCell ref="C299:D299"/>
    <mergeCell ref="A300:B300"/>
    <mergeCell ref="C300:D300"/>
    <mergeCell ref="F300:G300"/>
    <mergeCell ref="C294:D294"/>
    <mergeCell ref="F294:G294"/>
    <mergeCell ref="C295:D295"/>
    <mergeCell ref="F295:G295"/>
    <mergeCell ref="A296:B296"/>
    <mergeCell ref="C296:D296"/>
    <mergeCell ref="F296:G296"/>
    <mergeCell ref="A292:B292"/>
    <mergeCell ref="C292:D292"/>
    <mergeCell ref="F292:G292"/>
    <mergeCell ref="A293:B293"/>
    <mergeCell ref="C293:D293"/>
    <mergeCell ref="F293:G293"/>
    <mergeCell ref="C289:H289"/>
    <mergeCell ref="C290:D290"/>
    <mergeCell ref="F290:G290"/>
    <mergeCell ref="A291:B291"/>
    <mergeCell ref="C291:D291"/>
    <mergeCell ref="F291:G291"/>
    <mergeCell ref="A285:B285"/>
    <mergeCell ref="C287:D287"/>
    <mergeCell ref="F287:G287"/>
    <mergeCell ref="A288:B288"/>
    <mergeCell ref="C288:D288"/>
    <mergeCell ref="F288:G288"/>
    <mergeCell ref="C282:D282"/>
    <mergeCell ref="F282:G282"/>
    <mergeCell ref="A283:B283"/>
    <mergeCell ref="C283:D283"/>
    <mergeCell ref="F283:G283"/>
    <mergeCell ref="A284:B284"/>
    <mergeCell ref="C284:D284"/>
    <mergeCell ref="F284:G284"/>
    <mergeCell ref="A262:C262"/>
    <mergeCell ref="E262:G262"/>
    <mergeCell ref="A263:C263"/>
    <mergeCell ref="E263:G263"/>
    <mergeCell ref="A264:H264"/>
    <mergeCell ref="A281:H281"/>
    <mergeCell ref="A259:C259"/>
    <mergeCell ref="E259:G259"/>
    <mergeCell ref="A260:C260"/>
    <mergeCell ref="E260:G260"/>
    <mergeCell ref="A261:C261"/>
    <mergeCell ref="E261:G261"/>
    <mergeCell ref="A256:C256"/>
    <mergeCell ref="E256:G256"/>
    <mergeCell ref="A257:C257"/>
    <mergeCell ref="E257:G257"/>
    <mergeCell ref="A258:C258"/>
    <mergeCell ref="E258:G258"/>
    <mergeCell ref="A244:C244"/>
    <mergeCell ref="A253:H253"/>
    <mergeCell ref="A254:C254"/>
    <mergeCell ref="E254:G254"/>
    <mergeCell ref="A255:C255"/>
    <mergeCell ref="E255:G255"/>
    <mergeCell ref="A238:C238"/>
    <mergeCell ref="A239:C239"/>
    <mergeCell ref="A240:C240"/>
    <mergeCell ref="A241:C241"/>
    <mergeCell ref="A242:C242"/>
    <mergeCell ref="A243:C243"/>
    <mergeCell ref="A232:C232"/>
    <mergeCell ref="A233:C233"/>
    <mergeCell ref="A234:C234"/>
    <mergeCell ref="A235:C235"/>
    <mergeCell ref="A236:C236"/>
    <mergeCell ref="A237:C237"/>
    <mergeCell ref="A226:C226"/>
    <mergeCell ref="A227:C227"/>
    <mergeCell ref="A228:C228"/>
    <mergeCell ref="A229:C229"/>
    <mergeCell ref="A230:C230"/>
    <mergeCell ref="A231:C231"/>
    <mergeCell ref="A217:C217"/>
    <mergeCell ref="A218:C218"/>
    <mergeCell ref="A219:C219"/>
    <mergeCell ref="A220:C220"/>
    <mergeCell ref="A225:C225"/>
    <mergeCell ref="E225:H225"/>
    <mergeCell ref="E211:H211"/>
    <mergeCell ref="A212:C212"/>
    <mergeCell ref="A213:C213"/>
    <mergeCell ref="A214:C214"/>
    <mergeCell ref="A215:C215"/>
    <mergeCell ref="A216:C216"/>
    <mergeCell ref="A205:C205"/>
    <mergeCell ref="A206:C206"/>
    <mergeCell ref="A207:C207"/>
    <mergeCell ref="A208:C208"/>
    <mergeCell ref="A209:D209"/>
    <mergeCell ref="A211:C211"/>
    <mergeCell ref="A199:C199"/>
    <mergeCell ref="A200:C200"/>
    <mergeCell ref="A201:C201"/>
    <mergeCell ref="A202:C202"/>
    <mergeCell ref="A203:C203"/>
    <mergeCell ref="A204:C204"/>
    <mergeCell ref="A175:B175"/>
    <mergeCell ref="C175:D175"/>
    <mergeCell ref="E175:F175"/>
    <mergeCell ref="A176:H176"/>
    <mergeCell ref="A197:D197"/>
    <mergeCell ref="E197:H198"/>
    <mergeCell ref="A198:C198"/>
    <mergeCell ref="A173:B173"/>
    <mergeCell ref="C173:D173"/>
    <mergeCell ref="E173:F173"/>
    <mergeCell ref="G173:H173"/>
    <mergeCell ref="A174:B174"/>
    <mergeCell ref="C174:D174"/>
    <mergeCell ref="E174:F174"/>
    <mergeCell ref="G174:H174"/>
    <mergeCell ref="A171:B171"/>
    <mergeCell ref="C171:D171"/>
    <mergeCell ref="E171:F171"/>
    <mergeCell ref="G171:H171"/>
    <mergeCell ref="A172:B172"/>
    <mergeCell ref="C172:D172"/>
    <mergeCell ref="E172:F172"/>
    <mergeCell ref="G172:H172"/>
    <mergeCell ref="A169:D169"/>
    <mergeCell ref="E169:H169"/>
    <mergeCell ref="A170:B170"/>
    <mergeCell ref="C170:D170"/>
    <mergeCell ref="E170:F170"/>
    <mergeCell ref="G170:H170"/>
    <mergeCell ref="A152:B152"/>
    <mergeCell ref="A153:B153"/>
    <mergeCell ref="A154:B154"/>
    <mergeCell ref="A155:B155"/>
    <mergeCell ref="A156:B156"/>
    <mergeCell ref="A157:B157"/>
    <mergeCell ref="A146:B146"/>
    <mergeCell ref="A147:B147"/>
    <mergeCell ref="A148:B148"/>
    <mergeCell ref="A149:B149"/>
    <mergeCell ref="A150:B150"/>
    <mergeCell ref="A151:B151"/>
    <mergeCell ref="A141:B143"/>
    <mergeCell ref="C141:C142"/>
    <mergeCell ref="D141:D142"/>
    <mergeCell ref="F141:F142"/>
    <mergeCell ref="A144:B144"/>
    <mergeCell ref="A145:B145"/>
    <mergeCell ref="A118:B118"/>
    <mergeCell ref="C118:D119"/>
    <mergeCell ref="F118:G118"/>
    <mergeCell ref="H118:I119"/>
    <mergeCell ref="A119:B119"/>
    <mergeCell ref="F119:G119"/>
    <mergeCell ref="A116:B116"/>
    <mergeCell ref="C116:D117"/>
    <mergeCell ref="F116:G116"/>
    <mergeCell ref="H116:I117"/>
    <mergeCell ref="A117:B117"/>
    <mergeCell ref="F117:G117"/>
    <mergeCell ref="A114:B114"/>
    <mergeCell ref="C114:D115"/>
    <mergeCell ref="F114:G114"/>
    <mergeCell ref="H114:I115"/>
    <mergeCell ref="A115:B115"/>
    <mergeCell ref="F115:G115"/>
    <mergeCell ref="F108:G108"/>
    <mergeCell ref="H108:I109"/>
    <mergeCell ref="A109:B109"/>
    <mergeCell ref="C109:D110"/>
    <mergeCell ref="F109:G109"/>
    <mergeCell ref="A110:B110"/>
    <mergeCell ref="F110:G110"/>
    <mergeCell ref="H110:I111"/>
    <mergeCell ref="A111:B111"/>
    <mergeCell ref="F111:G111"/>
    <mergeCell ref="F104:G104"/>
    <mergeCell ref="H104:I105"/>
    <mergeCell ref="F105:G105"/>
    <mergeCell ref="A106:B106"/>
    <mergeCell ref="C106:D107"/>
    <mergeCell ref="F106:G106"/>
    <mergeCell ref="H106:I107"/>
    <mergeCell ref="A107:B107"/>
    <mergeCell ref="F107:G107"/>
    <mergeCell ref="F99:G99"/>
    <mergeCell ref="H99:I100"/>
    <mergeCell ref="A100:B100"/>
    <mergeCell ref="C100:D101"/>
    <mergeCell ref="F100:G100"/>
    <mergeCell ref="A101:B101"/>
    <mergeCell ref="F101:G101"/>
    <mergeCell ref="H101:I102"/>
    <mergeCell ref="F102:G102"/>
    <mergeCell ref="F95:G95"/>
    <mergeCell ref="H95:I96"/>
    <mergeCell ref="F96:G96"/>
    <mergeCell ref="A97:B97"/>
    <mergeCell ref="C97:D98"/>
    <mergeCell ref="F97:G97"/>
    <mergeCell ref="H97:I98"/>
    <mergeCell ref="A98:B98"/>
    <mergeCell ref="F98:G98"/>
    <mergeCell ref="F90:G90"/>
    <mergeCell ref="H90:I91"/>
    <mergeCell ref="A91:B91"/>
    <mergeCell ref="C91:D92"/>
    <mergeCell ref="F91:G91"/>
    <mergeCell ref="A92:B92"/>
    <mergeCell ref="F92:G92"/>
    <mergeCell ref="H92:I93"/>
    <mergeCell ref="F93:G93"/>
    <mergeCell ref="A83:H83"/>
    <mergeCell ref="A85:D85"/>
    <mergeCell ref="F86:G86"/>
    <mergeCell ref="H86:I87"/>
    <mergeCell ref="F87:G87"/>
    <mergeCell ref="A88:B88"/>
    <mergeCell ref="C88:D89"/>
    <mergeCell ref="F88:G88"/>
    <mergeCell ref="H88:I89"/>
    <mergeCell ref="A89:B89"/>
    <mergeCell ref="F89:G89"/>
    <mergeCell ref="A77:B78"/>
    <mergeCell ref="C77:D78"/>
    <mergeCell ref="A79:B80"/>
    <mergeCell ref="C79:D80"/>
    <mergeCell ref="E79:H80"/>
    <mergeCell ref="A81:B82"/>
    <mergeCell ref="C81:D82"/>
    <mergeCell ref="A70:B70"/>
    <mergeCell ref="C70:D71"/>
    <mergeCell ref="A71:B71"/>
    <mergeCell ref="A73:B74"/>
    <mergeCell ref="C73:D74"/>
    <mergeCell ref="A76:D76"/>
    <mergeCell ref="A64:B64"/>
    <mergeCell ref="C64:D65"/>
    <mergeCell ref="A65:B65"/>
    <mergeCell ref="C66:D66"/>
    <mergeCell ref="A67:B67"/>
    <mergeCell ref="C67:D68"/>
    <mergeCell ref="A68:B68"/>
    <mergeCell ref="F60:G60"/>
    <mergeCell ref="H60:I60"/>
    <mergeCell ref="A61:B61"/>
    <mergeCell ref="F61:G61"/>
    <mergeCell ref="H61:I61"/>
    <mergeCell ref="A62:B62"/>
    <mergeCell ref="C62:D63"/>
    <mergeCell ref="F62:G62"/>
    <mergeCell ref="H62:I62"/>
    <mergeCell ref="A63:B63"/>
    <mergeCell ref="A57:D57"/>
    <mergeCell ref="A58:B58"/>
    <mergeCell ref="C58:D59"/>
    <mergeCell ref="A59:B59"/>
    <mergeCell ref="A60:B60"/>
    <mergeCell ref="C60:D61"/>
    <mergeCell ref="A53:B54"/>
    <mergeCell ref="C53:C54"/>
    <mergeCell ref="D53:E54"/>
    <mergeCell ref="F53:F54"/>
    <mergeCell ref="G53:H54"/>
    <mergeCell ref="I53:I54"/>
    <mergeCell ref="H44:I45"/>
    <mergeCell ref="E45:F45"/>
    <mergeCell ref="H46:I47"/>
    <mergeCell ref="A47:B48"/>
    <mergeCell ref="C47:D48"/>
    <mergeCell ref="A50:B50"/>
    <mergeCell ref="C50:D51"/>
    <mergeCell ref="A51:B51"/>
    <mergeCell ref="A42:B42"/>
    <mergeCell ref="C42:D42"/>
    <mergeCell ref="A43:B43"/>
    <mergeCell ref="C43:D43"/>
    <mergeCell ref="A44:B45"/>
    <mergeCell ref="C44:D45"/>
    <mergeCell ref="A39:B39"/>
    <mergeCell ref="C39:D39"/>
    <mergeCell ref="A40:B40"/>
    <mergeCell ref="C40:D40"/>
    <mergeCell ref="A41:B41"/>
    <mergeCell ref="C41:D41"/>
    <mergeCell ref="A36:B36"/>
    <mergeCell ref="C36:D36"/>
    <mergeCell ref="A37:B37"/>
    <mergeCell ref="C37:D37"/>
    <mergeCell ref="E37:G37"/>
    <mergeCell ref="A38:B38"/>
    <mergeCell ref="C38:D38"/>
    <mergeCell ref="E38:G38"/>
    <mergeCell ref="A32:B32"/>
    <mergeCell ref="E32:G32"/>
    <mergeCell ref="A33:B35"/>
    <mergeCell ref="C33:D35"/>
    <mergeCell ref="E33:G33"/>
    <mergeCell ref="E34:G34"/>
    <mergeCell ref="E35:G35"/>
    <mergeCell ref="A30:B31"/>
    <mergeCell ref="C30:D31"/>
    <mergeCell ref="K30:L30"/>
    <mergeCell ref="M30:N30"/>
    <mergeCell ref="K31:L31"/>
    <mergeCell ref="M31:N31"/>
    <mergeCell ref="K27:L27"/>
    <mergeCell ref="M27:N27"/>
    <mergeCell ref="K28:L28"/>
    <mergeCell ref="M28:N28"/>
    <mergeCell ref="A29:D29"/>
    <mergeCell ref="K29:L29"/>
    <mergeCell ref="M29:N29"/>
    <mergeCell ref="K24:L24"/>
    <mergeCell ref="M24:N24"/>
    <mergeCell ref="O24:Q24"/>
    <mergeCell ref="K25:L25"/>
    <mergeCell ref="M25:N25"/>
    <mergeCell ref="O25:Q25"/>
    <mergeCell ref="K19:L19"/>
    <mergeCell ref="K20:L20"/>
    <mergeCell ref="K22:L22"/>
    <mergeCell ref="M22:N22"/>
    <mergeCell ref="O22:Q22"/>
    <mergeCell ref="K23:L23"/>
    <mergeCell ref="M23:N23"/>
    <mergeCell ref="O23:Q23"/>
    <mergeCell ref="K12:L12"/>
    <mergeCell ref="K13:L13"/>
    <mergeCell ref="K14:L14"/>
    <mergeCell ref="K16:L16"/>
    <mergeCell ref="K17:L17"/>
    <mergeCell ref="B6:C6"/>
    <mergeCell ref="D6:I6"/>
    <mergeCell ref="B7:C7"/>
    <mergeCell ref="D7:I7"/>
    <mergeCell ref="B8:C8"/>
    <mergeCell ref="D8:I8"/>
    <mergeCell ref="A1:C1"/>
    <mergeCell ref="A2:I2"/>
    <mergeCell ref="B3:C4"/>
    <mergeCell ref="D3:I4"/>
    <mergeCell ref="K4:K5"/>
    <mergeCell ref="N4:N5"/>
    <mergeCell ref="B5:C5"/>
    <mergeCell ref="D5:I5"/>
    <mergeCell ref="D9:I9"/>
  </mergeCells>
  <pageMargins left="0.42" right="0.38" top="0.75" bottom="0.75" header="0.3" footer="0.3"/>
  <pageSetup paperSize="9" orientation="landscape"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N153"/>
  <sheetViews>
    <sheetView showGridLines="0" zoomScale="70" zoomScaleNormal="70" workbookViewId="0">
      <selection activeCell="R54" sqref="R54"/>
    </sheetView>
  </sheetViews>
  <sheetFormatPr defaultRowHeight="12.75" x14ac:dyDescent="0.2"/>
  <cols>
    <col min="1" max="1" width="38.7109375" style="283" customWidth="1"/>
    <col min="2" max="3" width="12.7109375" style="283" customWidth="1"/>
    <col min="4" max="4" width="33.7109375" style="283" customWidth="1"/>
    <col min="5" max="5" width="20.7109375" style="284" customWidth="1"/>
    <col min="6" max="7" width="20.7109375" style="283" customWidth="1"/>
    <col min="8" max="14" width="18.7109375" style="283" customWidth="1"/>
    <col min="15" max="16384" width="9.140625" style="283"/>
  </cols>
  <sheetData>
    <row r="1" spans="1:13" ht="20.100000000000001" customHeight="1" x14ac:dyDescent="0.25">
      <c r="A1" s="280" t="s">
        <v>442</v>
      </c>
      <c r="E1" s="283"/>
      <c r="F1" s="284"/>
    </row>
    <row r="2" spans="1:13" s="286" customFormat="1" ht="20.100000000000001" customHeight="1" x14ac:dyDescent="0.25">
      <c r="A2" s="2339" t="s">
        <v>274</v>
      </c>
      <c r="B2" s="2339"/>
      <c r="C2" s="2340"/>
      <c r="D2" s="2341" t="s">
        <v>192</v>
      </c>
      <c r="E2" s="2341" t="s">
        <v>7</v>
      </c>
      <c r="F2" s="431" t="s">
        <v>138</v>
      </c>
      <c r="G2" s="431" t="s">
        <v>516</v>
      </c>
      <c r="H2" s="1152" t="s">
        <v>137</v>
      </c>
      <c r="I2" s="448" t="s">
        <v>379</v>
      </c>
      <c r="J2" s="1152" t="s">
        <v>45</v>
      </c>
      <c r="K2" s="448" t="s">
        <v>518</v>
      </c>
      <c r="L2" s="1153" t="s">
        <v>516</v>
      </c>
    </row>
    <row r="3" spans="1:13" s="286" customFormat="1" ht="20.100000000000001" customHeight="1" x14ac:dyDescent="0.25">
      <c r="A3" s="433" t="s">
        <v>520</v>
      </c>
      <c r="B3" s="387" t="s">
        <v>278</v>
      </c>
      <c r="C3" s="435" t="s">
        <v>279</v>
      </c>
      <c r="D3" s="2342"/>
      <c r="E3" s="2343"/>
      <c r="F3" s="1158" t="s">
        <v>602</v>
      </c>
      <c r="G3" s="1158" t="s">
        <v>517</v>
      </c>
      <c r="H3" s="1155" t="s">
        <v>25</v>
      </c>
      <c r="I3" s="426" t="s">
        <v>25</v>
      </c>
      <c r="J3" s="1155" t="s">
        <v>25</v>
      </c>
      <c r="K3" s="426" t="s">
        <v>519</v>
      </c>
      <c r="L3" s="424" t="s">
        <v>109</v>
      </c>
    </row>
    <row r="4" spans="1:13" s="286" customFormat="1" ht="20.100000000000001" customHeight="1" x14ac:dyDescent="0.25">
      <c r="A4" s="434"/>
      <c r="B4" s="388"/>
      <c r="C4" s="388"/>
      <c r="D4" s="427">
        <f t="shared" ref="D4:D23" si="0">B4*C4</f>
        <v>0</v>
      </c>
      <c r="E4" s="567"/>
      <c r="F4" s="1123"/>
      <c r="G4" s="1126"/>
      <c r="H4" s="429">
        <f>SUM(IFERROR(J4/G4,))</f>
        <v>0</v>
      </c>
      <c r="I4" s="1154"/>
      <c r="J4" s="428">
        <f>SUM(IFERROR(L4*F4,))</f>
        <v>0</v>
      </c>
      <c r="K4" s="1121">
        <f>SUM(IFERROR(J4/D4-I4/D4,))</f>
        <v>0</v>
      </c>
      <c r="L4" s="430">
        <f>SUM(IFERROR(D4*E4/1000+I4/F4,0))</f>
        <v>0</v>
      </c>
      <c r="M4" s="425"/>
    </row>
    <row r="5" spans="1:13" s="286" customFormat="1" ht="20.100000000000001" customHeight="1" x14ac:dyDescent="0.25">
      <c r="A5" s="434"/>
      <c r="B5" s="388"/>
      <c r="C5" s="388"/>
      <c r="D5" s="427">
        <f t="shared" si="0"/>
        <v>0</v>
      </c>
      <c r="E5" s="567"/>
      <c r="F5" s="1123"/>
      <c r="G5" s="1126"/>
      <c r="H5" s="429">
        <f t="shared" ref="H5:H23" si="1">SUM(IFERROR(J5/G5,))</f>
        <v>0</v>
      </c>
      <c r="I5" s="1154"/>
      <c r="J5" s="428">
        <f t="shared" ref="J5:J23" si="2">SUM(IFERROR(L5*F5,))</f>
        <v>0</v>
      </c>
      <c r="K5" s="1121">
        <f t="shared" ref="K5:K23" si="3">SUM(IFERROR(J5/D5-I5/D5,))</f>
        <v>0</v>
      </c>
      <c r="L5" s="430">
        <f t="shared" ref="L5:L23" si="4">SUM(IFERROR(D5*E5/1000+I5/F5,0))</f>
        <v>0</v>
      </c>
      <c r="M5" s="425"/>
    </row>
    <row r="6" spans="1:13" s="286" customFormat="1" ht="20.100000000000001" customHeight="1" x14ac:dyDescent="0.25">
      <c r="A6" s="434"/>
      <c r="B6" s="388"/>
      <c r="C6" s="388"/>
      <c r="D6" s="427">
        <f t="shared" si="0"/>
        <v>0</v>
      </c>
      <c r="E6" s="567"/>
      <c r="F6" s="1123"/>
      <c r="G6" s="1126"/>
      <c r="H6" s="429">
        <f t="shared" si="1"/>
        <v>0</v>
      </c>
      <c r="I6" s="1154"/>
      <c r="J6" s="428">
        <f t="shared" si="2"/>
        <v>0</v>
      </c>
      <c r="K6" s="1121">
        <f t="shared" si="3"/>
        <v>0</v>
      </c>
      <c r="L6" s="430">
        <f t="shared" si="4"/>
        <v>0</v>
      </c>
    </row>
    <row r="7" spans="1:13" s="286" customFormat="1" ht="20.100000000000001" customHeight="1" x14ac:dyDescent="0.25">
      <c r="A7" s="434"/>
      <c r="B7" s="388"/>
      <c r="C7" s="388"/>
      <c r="D7" s="427">
        <f t="shared" si="0"/>
        <v>0</v>
      </c>
      <c r="E7" s="567"/>
      <c r="F7" s="1123"/>
      <c r="G7" s="1126"/>
      <c r="H7" s="429">
        <f t="shared" si="1"/>
        <v>0</v>
      </c>
      <c r="I7" s="1154"/>
      <c r="J7" s="428">
        <f t="shared" si="2"/>
        <v>0</v>
      </c>
      <c r="K7" s="1121">
        <f t="shared" si="3"/>
        <v>0</v>
      </c>
      <c r="L7" s="430">
        <f t="shared" si="4"/>
        <v>0</v>
      </c>
    </row>
    <row r="8" spans="1:13" s="286" customFormat="1" ht="20.100000000000001" customHeight="1" x14ac:dyDescent="0.25">
      <c r="A8" s="434"/>
      <c r="B8" s="388"/>
      <c r="C8" s="388"/>
      <c r="D8" s="427">
        <f t="shared" si="0"/>
        <v>0</v>
      </c>
      <c r="E8" s="567"/>
      <c r="F8" s="1123"/>
      <c r="G8" s="1126"/>
      <c r="H8" s="429">
        <f t="shared" si="1"/>
        <v>0</v>
      </c>
      <c r="I8" s="1154"/>
      <c r="J8" s="428">
        <f t="shared" si="2"/>
        <v>0</v>
      </c>
      <c r="K8" s="1121">
        <f t="shared" si="3"/>
        <v>0</v>
      </c>
      <c r="L8" s="430">
        <f t="shared" si="4"/>
        <v>0</v>
      </c>
    </row>
    <row r="9" spans="1:13" s="286" customFormat="1" ht="20.100000000000001" customHeight="1" x14ac:dyDescent="0.25">
      <c r="A9" s="434"/>
      <c r="B9" s="388"/>
      <c r="C9" s="388"/>
      <c r="D9" s="427">
        <f t="shared" si="0"/>
        <v>0</v>
      </c>
      <c r="E9" s="567"/>
      <c r="F9" s="1123"/>
      <c r="G9" s="1126"/>
      <c r="H9" s="429">
        <f t="shared" si="1"/>
        <v>0</v>
      </c>
      <c r="I9" s="1154"/>
      <c r="J9" s="428">
        <f t="shared" si="2"/>
        <v>0</v>
      </c>
      <c r="K9" s="1121">
        <f t="shared" si="3"/>
        <v>0</v>
      </c>
      <c r="L9" s="430">
        <f t="shared" si="4"/>
        <v>0</v>
      </c>
    </row>
    <row r="10" spans="1:13" s="286" customFormat="1" ht="20.100000000000001" customHeight="1" x14ac:dyDescent="0.25">
      <c r="A10" s="434"/>
      <c r="B10" s="388"/>
      <c r="C10" s="388"/>
      <c r="D10" s="427">
        <f t="shared" si="0"/>
        <v>0</v>
      </c>
      <c r="E10" s="567"/>
      <c r="F10" s="1123"/>
      <c r="G10" s="1126"/>
      <c r="H10" s="429">
        <f t="shared" si="1"/>
        <v>0</v>
      </c>
      <c r="I10" s="1154"/>
      <c r="J10" s="428">
        <f t="shared" si="2"/>
        <v>0</v>
      </c>
      <c r="K10" s="1121">
        <f t="shared" si="3"/>
        <v>0</v>
      </c>
      <c r="L10" s="430">
        <f t="shared" si="4"/>
        <v>0</v>
      </c>
    </row>
    <row r="11" spans="1:13" s="286" customFormat="1" ht="20.100000000000001" customHeight="1" x14ac:dyDescent="0.25">
      <c r="A11" s="434"/>
      <c r="B11" s="388"/>
      <c r="C11" s="388"/>
      <c r="D11" s="427">
        <f t="shared" si="0"/>
        <v>0</v>
      </c>
      <c r="E11" s="567"/>
      <c r="F11" s="1123"/>
      <c r="G11" s="1126"/>
      <c r="H11" s="429">
        <f t="shared" si="1"/>
        <v>0</v>
      </c>
      <c r="I11" s="1154"/>
      <c r="J11" s="428">
        <f t="shared" si="2"/>
        <v>0</v>
      </c>
      <c r="K11" s="1121">
        <f t="shared" si="3"/>
        <v>0</v>
      </c>
      <c r="L11" s="430">
        <f t="shared" si="4"/>
        <v>0</v>
      </c>
    </row>
    <row r="12" spans="1:13" s="286" customFormat="1" ht="20.100000000000001" customHeight="1" x14ac:dyDescent="0.25">
      <c r="A12" s="434"/>
      <c r="B12" s="388"/>
      <c r="C12" s="388"/>
      <c r="D12" s="427">
        <f t="shared" si="0"/>
        <v>0</v>
      </c>
      <c r="E12" s="567"/>
      <c r="F12" s="1123"/>
      <c r="G12" s="1126"/>
      <c r="H12" s="429">
        <f t="shared" si="1"/>
        <v>0</v>
      </c>
      <c r="I12" s="1154"/>
      <c r="J12" s="428">
        <f t="shared" si="2"/>
        <v>0</v>
      </c>
      <c r="K12" s="1121">
        <f t="shared" si="3"/>
        <v>0</v>
      </c>
      <c r="L12" s="430">
        <f t="shared" si="4"/>
        <v>0</v>
      </c>
    </row>
    <row r="13" spans="1:13" s="286" customFormat="1" ht="20.100000000000001" customHeight="1" x14ac:dyDescent="0.25">
      <c r="A13" s="434"/>
      <c r="B13" s="388"/>
      <c r="C13" s="388"/>
      <c r="D13" s="427">
        <f t="shared" si="0"/>
        <v>0</v>
      </c>
      <c r="E13" s="567"/>
      <c r="F13" s="1123"/>
      <c r="G13" s="1126"/>
      <c r="H13" s="429">
        <f t="shared" si="1"/>
        <v>0</v>
      </c>
      <c r="I13" s="1154"/>
      <c r="J13" s="428">
        <f t="shared" si="2"/>
        <v>0</v>
      </c>
      <c r="K13" s="1121">
        <f t="shared" si="3"/>
        <v>0</v>
      </c>
      <c r="L13" s="430">
        <f t="shared" si="4"/>
        <v>0</v>
      </c>
    </row>
    <row r="14" spans="1:13" s="286" customFormat="1" ht="20.100000000000001" customHeight="1" x14ac:dyDescent="0.25">
      <c r="A14" s="434"/>
      <c r="B14" s="388"/>
      <c r="C14" s="388"/>
      <c r="D14" s="427">
        <f t="shared" si="0"/>
        <v>0</v>
      </c>
      <c r="E14" s="567"/>
      <c r="F14" s="1123"/>
      <c r="G14" s="1126"/>
      <c r="H14" s="429">
        <f t="shared" si="1"/>
        <v>0</v>
      </c>
      <c r="I14" s="1154"/>
      <c r="J14" s="428">
        <f t="shared" si="2"/>
        <v>0</v>
      </c>
      <c r="K14" s="1121">
        <f t="shared" si="3"/>
        <v>0</v>
      </c>
      <c r="L14" s="430">
        <f t="shared" si="4"/>
        <v>0</v>
      </c>
    </row>
    <row r="15" spans="1:13" s="286" customFormat="1" ht="20.100000000000001" customHeight="1" x14ac:dyDescent="0.25">
      <c r="A15" s="434"/>
      <c r="B15" s="388"/>
      <c r="C15" s="388"/>
      <c r="D15" s="427">
        <f t="shared" si="0"/>
        <v>0</v>
      </c>
      <c r="E15" s="567"/>
      <c r="F15" s="1123"/>
      <c r="G15" s="1126"/>
      <c r="H15" s="429">
        <f t="shared" si="1"/>
        <v>0</v>
      </c>
      <c r="I15" s="1154"/>
      <c r="J15" s="428">
        <f t="shared" si="2"/>
        <v>0</v>
      </c>
      <c r="K15" s="1121">
        <f t="shared" si="3"/>
        <v>0</v>
      </c>
      <c r="L15" s="430">
        <f t="shared" si="4"/>
        <v>0</v>
      </c>
    </row>
    <row r="16" spans="1:13" s="286" customFormat="1" ht="20.100000000000001" customHeight="1" x14ac:dyDescent="0.25">
      <c r="A16" s="434"/>
      <c r="B16" s="388"/>
      <c r="C16" s="388"/>
      <c r="D16" s="427">
        <f t="shared" si="0"/>
        <v>0</v>
      </c>
      <c r="E16" s="567"/>
      <c r="F16" s="1123"/>
      <c r="G16" s="1126"/>
      <c r="H16" s="429">
        <f t="shared" si="1"/>
        <v>0</v>
      </c>
      <c r="I16" s="1154"/>
      <c r="J16" s="428">
        <f t="shared" si="2"/>
        <v>0</v>
      </c>
      <c r="K16" s="1121">
        <f t="shared" si="3"/>
        <v>0</v>
      </c>
      <c r="L16" s="430">
        <f t="shared" si="4"/>
        <v>0</v>
      </c>
    </row>
    <row r="17" spans="1:12" s="286" customFormat="1" ht="20.100000000000001" customHeight="1" x14ac:dyDescent="0.25">
      <c r="A17" s="434"/>
      <c r="B17" s="388"/>
      <c r="C17" s="388"/>
      <c r="D17" s="427">
        <f t="shared" si="0"/>
        <v>0</v>
      </c>
      <c r="E17" s="567"/>
      <c r="F17" s="1123"/>
      <c r="G17" s="1126"/>
      <c r="H17" s="429">
        <f t="shared" ref="H17:H20" si="5">SUM(IFERROR(J17/G17,))</f>
        <v>0</v>
      </c>
      <c r="I17" s="1154"/>
      <c r="J17" s="428">
        <f t="shared" ref="J17:J20" si="6">SUM(IFERROR(L17*F17,))</f>
        <v>0</v>
      </c>
      <c r="K17" s="1121">
        <f t="shared" si="3"/>
        <v>0</v>
      </c>
      <c r="L17" s="430">
        <f t="shared" si="4"/>
        <v>0</v>
      </c>
    </row>
    <row r="18" spans="1:12" s="286" customFormat="1" ht="20.100000000000001" customHeight="1" x14ac:dyDescent="0.25">
      <c r="A18" s="434"/>
      <c r="B18" s="388"/>
      <c r="C18" s="388"/>
      <c r="D18" s="427">
        <f t="shared" si="0"/>
        <v>0</v>
      </c>
      <c r="E18" s="567"/>
      <c r="F18" s="1123"/>
      <c r="G18" s="1126"/>
      <c r="H18" s="429">
        <f t="shared" si="5"/>
        <v>0</v>
      </c>
      <c r="I18" s="1154"/>
      <c r="J18" s="428">
        <f t="shared" si="6"/>
        <v>0</v>
      </c>
      <c r="K18" s="1121">
        <f t="shared" si="3"/>
        <v>0</v>
      </c>
      <c r="L18" s="430">
        <f t="shared" si="4"/>
        <v>0</v>
      </c>
    </row>
    <row r="19" spans="1:12" s="286" customFormat="1" ht="20.100000000000001" customHeight="1" x14ac:dyDescent="0.25">
      <c r="A19" s="434"/>
      <c r="B19" s="388"/>
      <c r="C19" s="388"/>
      <c r="D19" s="427">
        <f t="shared" si="0"/>
        <v>0</v>
      </c>
      <c r="E19" s="567"/>
      <c r="F19" s="1123"/>
      <c r="G19" s="1126"/>
      <c r="H19" s="429">
        <f t="shared" si="5"/>
        <v>0</v>
      </c>
      <c r="I19" s="1154"/>
      <c r="J19" s="428">
        <f t="shared" si="6"/>
        <v>0</v>
      </c>
      <c r="K19" s="1121">
        <f t="shared" si="3"/>
        <v>0</v>
      </c>
      <c r="L19" s="430">
        <f t="shared" si="4"/>
        <v>0</v>
      </c>
    </row>
    <row r="20" spans="1:12" s="286" customFormat="1" ht="20.100000000000001" customHeight="1" x14ac:dyDescent="0.25">
      <c r="A20" s="434"/>
      <c r="B20" s="388"/>
      <c r="C20" s="388"/>
      <c r="D20" s="427">
        <f t="shared" si="0"/>
        <v>0</v>
      </c>
      <c r="E20" s="567"/>
      <c r="F20" s="1123"/>
      <c r="G20" s="1126"/>
      <c r="H20" s="429">
        <f t="shared" si="5"/>
        <v>0</v>
      </c>
      <c r="I20" s="1154"/>
      <c r="J20" s="428">
        <f t="shared" si="6"/>
        <v>0</v>
      </c>
      <c r="K20" s="1121">
        <f t="shared" si="3"/>
        <v>0</v>
      </c>
      <c r="L20" s="430">
        <f t="shared" si="4"/>
        <v>0</v>
      </c>
    </row>
    <row r="21" spans="1:12" s="286" customFormat="1" ht="20.100000000000001" customHeight="1" x14ac:dyDescent="0.25">
      <c r="A21" s="434"/>
      <c r="B21" s="388"/>
      <c r="C21" s="388"/>
      <c r="D21" s="427">
        <f t="shared" si="0"/>
        <v>0</v>
      </c>
      <c r="E21" s="567"/>
      <c r="F21" s="1123"/>
      <c r="G21" s="1126"/>
      <c r="H21" s="429">
        <f t="shared" si="1"/>
        <v>0</v>
      </c>
      <c r="I21" s="1154"/>
      <c r="J21" s="428">
        <f t="shared" si="2"/>
        <v>0</v>
      </c>
      <c r="K21" s="1121">
        <f t="shared" si="3"/>
        <v>0</v>
      </c>
      <c r="L21" s="430">
        <f t="shared" si="4"/>
        <v>0</v>
      </c>
    </row>
    <row r="22" spans="1:12" s="286" customFormat="1" ht="20.100000000000001" customHeight="1" x14ac:dyDescent="0.25">
      <c r="A22" s="434"/>
      <c r="B22" s="388"/>
      <c r="C22" s="388"/>
      <c r="D22" s="427">
        <f t="shared" si="0"/>
        <v>0</v>
      </c>
      <c r="E22" s="567"/>
      <c r="F22" s="1123"/>
      <c r="G22" s="1126"/>
      <c r="H22" s="429" t="e">
        <f>#REF!</f>
        <v>#REF!</v>
      </c>
      <c r="I22" s="1154"/>
      <c r="J22" s="428">
        <f t="shared" si="2"/>
        <v>0</v>
      </c>
      <c r="K22" s="1121">
        <f t="shared" si="3"/>
        <v>0</v>
      </c>
      <c r="L22" s="430">
        <f t="shared" si="4"/>
        <v>0</v>
      </c>
    </row>
    <row r="23" spans="1:12" s="286" customFormat="1" ht="20.100000000000001" customHeight="1" thickBot="1" x14ac:dyDescent="0.3">
      <c r="A23" s="434"/>
      <c r="B23" s="388"/>
      <c r="C23" s="388"/>
      <c r="D23" s="427">
        <f t="shared" si="0"/>
        <v>0</v>
      </c>
      <c r="E23" s="568"/>
      <c r="F23" s="441"/>
      <c r="G23" s="442"/>
      <c r="H23" s="429">
        <f t="shared" si="1"/>
        <v>0</v>
      </c>
      <c r="I23" s="1154"/>
      <c r="J23" s="428">
        <f t="shared" si="2"/>
        <v>0</v>
      </c>
      <c r="K23" s="1121">
        <f t="shared" si="3"/>
        <v>0</v>
      </c>
      <c r="L23" s="430">
        <f t="shared" si="4"/>
        <v>0</v>
      </c>
    </row>
    <row r="24" spans="1:12" ht="20.100000000000001" customHeight="1" x14ac:dyDescent="0.2">
      <c r="A24" s="2344" t="s">
        <v>515</v>
      </c>
      <c r="B24" s="2345"/>
      <c r="C24" s="2345"/>
      <c r="D24" s="2348">
        <f>D4+D5+D6+D7+D8+D9+D10+D11+D12+D13+D14+D15+D16+D21+D22+D23</f>
        <v>0</v>
      </c>
      <c r="E24" s="2350" t="s">
        <v>8</v>
      </c>
      <c r="F24" s="2351"/>
      <c r="G24" s="436" t="s">
        <v>384</v>
      </c>
      <c r="H24" s="2352" t="e">
        <f>SUM(H4:H23)</f>
        <v>#REF!</v>
      </c>
      <c r="I24" s="2352">
        <f>SUM(I4:I23)</f>
        <v>0</v>
      </c>
      <c r="J24" s="2352">
        <f>SUM(J4:J23)</f>
        <v>0</v>
      </c>
      <c r="K24" s="2352" t="e">
        <f>SUM(K4:K23)/COUNTIF(K4:K23,"&gt;0")</f>
        <v>#DIV/0!</v>
      </c>
      <c r="L24" s="2354">
        <f>SUM(L4:L23)</f>
        <v>0</v>
      </c>
    </row>
    <row r="25" spans="1:12" ht="20.100000000000001" customHeight="1" x14ac:dyDescent="0.2">
      <c r="A25" s="2346"/>
      <c r="B25" s="2347"/>
      <c r="C25" s="2347"/>
      <c r="D25" s="2349"/>
      <c r="E25" s="2337" t="s">
        <v>596</v>
      </c>
      <c r="F25" s="2338"/>
      <c r="G25" s="437"/>
      <c r="H25" s="2353"/>
      <c r="I25" s="2353"/>
      <c r="J25" s="2353"/>
      <c r="K25" s="2353"/>
      <c r="L25" s="2355"/>
    </row>
    <row r="26" spans="1:12" ht="20.100000000000001" customHeight="1" x14ac:dyDescent="0.2">
      <c r="A26" s="432"/>
      <c r="B26" s="432"/>
      <c r="C26" s="432"/>
      <c r="D26" s="432"/>
      <c r="E26" s="2337" t="s">
        <v>10</v>
      </c>
      <c r="F26" s="2338"/>
      <c r="G26" s="437"/>
      <c r="I26" s="263" t="s">
        <v>447</v>
      </c>
    </row>
    <row r="27" spans="1:12" ht="20.100000000000001" customHeight="1" x14ac:dyDescent="0.2">
      <c r="A27" s="309"/>
      <c r="B27" s="309"/>
      <c r="C27" s="309"/>
      <c r="D27" s="309"/>
      <c r="E27" s="2337" t="s">
        <v>597</v>
      </c>
      <c r="F27" s="2338"/>
      <c r="G27" s="437"/>
      <c r="I27" s="2358" t="s">
        <v>224</v>
      </c>
      <c r="J27" s="2359"/>
      <c r="K27" s="2360">
        <v>15</v>
      </c>
      <c r="L27" s="2361"/>
    </row>
    <row r="28" spans="1:12" ht="20.100000000000001" customHeight="1" x14ac:dyDescent="0.2">
      <c r="A28" s="309"/>
      <c r="B28" s="309"/>
      <c r="C28" s="309"/>
      <c r="D28" s="309"/>
      <c r="E28" s="2362" t="s">
        <v>275</v>
      </c>
      <c r="F28" s="2363"/>
      <c r="G28" s="437"/>
      <c r="I28" s="2364" t="s">
        <v>225</v>
      </c>
      <c r="J28" s="2365"/>
      <c r="K28" s="2368">
        <f>L24*K27</f>
        <v>0</v>
      </c>
      <c r="L28" s="2369"/>
    </row>
    <row r="29" spans="1:12" ht="20.100000000000001" customHeight="1" x14ac:dyDescent="0.2">
      <c r="A29" s="309"/>
      <c r="B29" s="309"/>
      <c r="C29" s="309"/>
      <c r="D29" s="309"/>
      <c r="E29" s="2362" t="s">
        <v>277</v>
      </c>
      <c r="F29" s="2363"/>
      <c r="G29" s="437"/>
      <c r="H29" s="721"/>
      <c r="I29" s="2364"/>
      <c r="J29" s="2365"/>
      <c r="K29" s="2368"/>
      <c r="L29" s="2369"/>
    </row>
    <row r="30" spans="1:12" ht="20.100000000000001" customHeight="1" thickBot="1" x14ac:dyDescent="0.3">
      <c r="A30" s="309"/>
      <c r="B30" s="309"/>
      <c r="C30" s="309"/>
      <c r="D30" s="309"/>
      <c r="E30" s="2372" t="s">
        <v>281</v>
      </c>
      <c r="F30" s="2373"/>
      <c r="G30" s="438"/>
      <c r="H30" s="267"/>
      <c r="I30" s="2366"/>
      <c r="J30" s="2367"/>
      <c r="K30" s="2370"/>
      <c r="L30" s="2371"/>
    </row>
    <row r="31" spans="1:12" ht="20.100000000000001" customHeight="1" x14ac:dyDescent="0.25">
      <c r="A31" s="309"/>
      <c r="B31" s="309"/>
      <c r="C31" s="309"/>
      <c r="D31" s="309"/>
      <c r="E31" s="1190" t="s">
        <v>720</v>
      </c>
      <c r="F31" s="308"/>
      <c r="G31" s="578"/>
      <c r="H31" s="578"/>
      <c r="I31" s="1712" t="s">
        <v>389</v>
      </c>
      <c r="J31" s="1712"/>
      <c r="K31" s="1712"/>
    </row>
    <row r="32" spans="1:12" ht="20.100000000000001" customHeight="1" x14ac:dyDescent="0.2">
      <c r="E32" s="286"/>
      <c r="I32" s="2374" t="s">
        <v>294</v>
      </c>
      <c r="J32" s="2374"/>
      <c r="K32" s="2374"/>
      <c r="L32" s="2374"/>
    </row>
    <row r="33" spans="1:6" ht="20.100000000000001" customHeight="1" x14ac:dyDescent="0.2">
      <c r="E33" s="286"/>
      <c r="F33" s="286"/>
    </row>
    <row r="34" spans="1:6" ht="20.100000000000001" customHeight="1" x14ac:dyDescent="0.2">
      <c r="E34" s="286"/>
      <c r="F34" s="286"/>
    </row>
    <row r="35" spans="1:6" ht="20.100000000000001" customHeight="1" x14ac:dyDescent="0.2">
      <c r="E35" s="286"/>
      <c r="F35" s="286"/>
    </row>
    <row r="36" spans="1:6" ht="20.100000000000001" customHeight="1" x14ac:dyDescent="0.2">
      <c r="E36" s="286"/>
      <c r="F36" s="286"/>
    </row>
    <row r="37" spans="1:6" ht="20.100000000000001" customHeight="1" x14ac:dyDescent="0.2">
      <c r="F37" s="286"/>
    </row>
    <row r="38" spans="1:6" ht="20.100000000000001" customHeight="1" x14ac:dyDescent="0.2">
      <c r="A38" s="302"/>
      <c r="B38" s="303"/>
      <c r="C38" s="303"/>
      <c r="D38" s="284"/>
    </row>
    <row r="39" spans="1:6" ht="20.100000000000001" customHeight="1" x14ac:dyDescent="0.2">
      <c r="E39" s="300"/>
    </row>
    <row r="40" spans="1:6" ht="20.100000000000001" customHeight="1" x14ac:dyDescent="0.25">
      <c r="A40" s="2375" t="s">
        <v>416</v>
      </c>
      <c r="B40" s="2376"/>
      <c r="C40" s="439">
        <v>8760</v>
      </c>
      <c r="D40" s="419" t="s">
        <v>219</v>
      </c>
      <c r="E40" s="300"/>
    </row>
    <row r="41" spans="1:6" ht="20.100000000000001" customHeight="1" x14ac:dyDescent="0.2">
      <c r="A41" s="2377" t="s">
        <v>215</v>
      </c>
      <c r="B41" s="2378"/>
      <c r="C41" s="440">
        <v>0</v>
      </c>
      <c r="D41" s="421">
        <f>C41*C42*C43</f>
        <v>0</v>
      </c>
      <c r="E41" s="300"/>
    </row>
    <row r="42" spans="1:6" ht="20.100000000000001" customHeight="1" x14ac:dyDescent="0.25">
      <c r="A42" s="2377" t="s">
        <v>216</v>
      </c>
      <c r="B42" s="2378"/>
      <c r="C42" s="440">
        <v>0</v>
      </c>
      <c r="D42" s="422" t="s">
        <v>415</v>
      </c>
      <c r="E42" s="300"/>
    </row>
    <row r="43" spans="1:6" ht="20.100000000000001" customHeight="1" x14ac:dyDescent="0.2">
      <c r="A43" s="2356" t="s">
        <v>218</v>
      </c>
      <c r="B43" s="2357"/>
      <c r="C43" s="440">
        <v>0</v>
      </c>
      <c r="D43" s="423">
        <f>D41/C40</f>
        <v>0</v>
      </c>
      <c r="E43" s="300"/>
    </row>
    <row r="44" spans="1:6" ht="20.100000000000001" customHeight="1" x14ac:dyDescent="0.25">
      <c r="A44" s="1190" t="s">
        <v>718</v>
      </c>
      <c r="B44" s="308"/>
      <c r="C44" s="578"/>
      <c r="D44" s="578"/>
      <c r="E44" s="300"/>
    </row>
    <row r="45" spans="1:6" ht="20.100000000000001" customHeight="1" x14ac:dyDescent="0.2">
      <c r="A45" s="309"/>
      <c r="B45" s="309"/>
      <c r="C45" s="309"/>
      <c r="D45" s="309"/>
    </row>
    <row r="46" spans="1:6" ht="20.100000000000001" customHeight="1" x14ac:dyDescent="0.2">
      <c r="A46" s="309"/>
      <c r="B46" s="309"/>
      <c r="C46" s="309"/>
      <c r="D46" s="309"/>
    </row>
    <row r="47" spans="1:6" ht="20.100000000000001" customHeight="1" x14ac:dyDescent="0.2">
      <c r="A47" s="309"/>
      <c r="B47" s="309"/>
      <c r="C47" s="309"/>
      <c r="D47" s="309"/>
      <c r="F47" s="284"/>
    </row>
    <row r="48" spans="1:6" ht="20.100000000000001" customHeight="1" x14ac:dyDescent="0.2">
      <c r="A48" s="309"/>
      <c r="B48" s="309"/>
      <c r="C48" s="309"/>
      <c r="D48" s="309"/>
      <c r="E48" s="286"/>
      <c r="F48" s="284"/>
    </row>
    <row r="49" spans="1:14" s="284" customFormat="1" ht="20.100000000000001" customHeight="1" x14ac:dyDescent="0.2">
      <c r="A49" s="309"/>
      <c r="B49" s="309"/>
      <c r="C49" s="309"/>
      <c r="D49" s="309"/>
      <c r="E49" s="287"/>
    </row>
    <row r="50" spans="1:14" s="284" customFormat="1" ht="20.100000000000001" customHeight="1" x14ac:dyDescent="0.2">
      <c r="A50" s="309"/>
      <c r="B50" s="309"/>
      <c r="C50" s="309"/>
      <c r="D50" s="309"/>
      <c r="E50" s="287"/>
    </row>
    <row r="51" spans="1:14" s="284" customFormat="1" ht="20.100000000000001" customHeight="1" x14ac:dyDescent="0.2">
      <c r="A51" s="393"/>
      <c r="B51" s="393"/>
      <c r="C51" s="393"/>
      <c r="E51" s="287"/>
    </row>
    <row r="52" spans="1:14" s="284" customFormat="1" ht="20.100000000000001" customHeight="1" x14ac:dyDescent="0.2">
      <c r="E52" s="287"/>
    </row>
    <row r="53" spans="1:14" s="284" customFormat="1" ht="20.100000000000001" customHeight="1" x14ac:dyDescent="0.2">
      <c r="E53" s="287"/>
    </row>
    <row r="54" spans="1:14" s="284" customFormat="1" ht="20.100000000000001" customHeight="1" x14ac:dyDescent="0.2">
      <c r="E54" s="287"/>
    </row>
    <row r="55" spans="1:14" s="284" customFormat="1" ht="20.100000000000001" customHeight="1" x14ac:dyDescent="0.2">
      <c r="E55" s="287"/>
    </row>
    <row r="56" spans="1:14" s="284" customFormat="1" ht="20.100000000000001" customHeight="1" x14ac:dyDescent="0.2">
      <c r="E56" s="287"/>
    </row>
    <row r="57" spans="1:14" s="284" customFormat="1" ht="20.100000000000001" customHeight="1" x14ac:dyDescent="0.2">
      <c r="E57" s="287"/>
    </row>
    <row r="58" spans="1:14" s="284" customFormat="1" ht="20.100000000000001" customHeight="1" x14ac:dyDescent="0.2">
      <c r="E58" s="304"/>
    </row>
    <row r="59" spans="1:14" ht="20.100000000000001" customHeight="1" x14ac:dyDescent="0.2">
      <c r="E59" s="305"/>
      <c r="F59" s="284"/>
    </row>
    <row r="60" spans="1:14" ht="20.100000000000001" customHeight="1" x14ac:dyDescent="0.2">
      <c r="E60" s="305"/>
    </row>
    <row r="61" spans="1:14" s="284" customFormat="1" ht="20.100000000000001" customHeight="1" x14ac:dyDescent="0.2">
      <c r="E61" s="305"/>
      <c r="F61" s="283"/>
      <c r="G61" s="283"/>
      <c r="H61" s="283"/>
      <c r="I61" s="283"/>
      <c r="J61" s="283"/>
      <c r="K61" s="283"/>
      <c r="L61" s="283"/>
      <c r="M61" s="283"/>
      <c r="N61" s="283"/>
    </row>
    <row r="62" spans="1:14" s="284" customFormat="1" ht="20.100000000000001" customHeight="1" x14ac:dyDescent="0.2">
      <c r="E62" s="305"/>
      <c r="F62" s="283"/>
      <c r="G62" s="283"/>
      <c r="H62" s="283"/>
      <c r="I62" s="283"/>
      <c r="J62" s="283"/>
      <c r="K62" s="283"/>
      <c r="L62" s="283"/>
      <c r="M62" s="283"/>
      <c r="N62" s="283"/>
    </row>
    <row r="63" spans="1:14" s="284" customFormat="1" ht="20.100000000000001" customHeight="1" x14ac:dyDescent="0.2">
      <c r="F63" s="283"/>
      <c r="G63" s="283"/>
      <c r="H63" s="283"/>
      <c r="I63" s="283"/>
      <c r="J63" s="283"/>
      <c r="K63" s="283"/>
      <c r="L63" s="283"/>
      <c r="M63" s="283"/>
      <c r="N63" s="283"/>
    </row>
    <row r="64" spans="1:14" s="284" customFormat="1" ht="20.100000000000001" customHeight="1" x14ac:dyDescent="0.2">
      <c r="F64" s="283"/>
      <c r="G64" s="283"/>
      <c r="H64" s="283"/>
      <c r="I64" s="283"/>
      <c r="J64" s="283"/>
      <c r="K64" s="283"/>
      <c r="L64" s="283"/>
      <c r="M64" s="283"/>
      <c r="N64" s="283"/>
    </row>
    <row r="65" spans="5:14" s="284" customFormat="1" ht="20.100000000000001" customHeight="1" x14ac:dyDescent="0.2">
      <c r="J65" s="283"/>
      <c r="K65" s="283"/>
      <c r="L65" s="283"/>
      <c r="M65" s="283"/>
      <c r="N65" s="283"/>
    </row>
    <row r="66" spans="5:14" s="284" customFormat="1" ht="20.100000000000001" customHeight="1" x14ac:dyDescent="0.2">
      <c r="J66" s="283"/>
      <c r="K66" s="283"/>
      <c r="L66" s="283"/>
      <c r="M66" s="283"/>
      <c r="N66" s="283"/>
    </row>
    <row r="67" spans="5:14" s="284" customFormat="1" ht="15" customHeight="1" x14ac:dyDescent="0.2">
      <c r="F67" s="283"/>
      <c r="G67" s="283"/>
      <c r="H67" s="283"/>
      <c r="I67" s="283"/>
      <c r="J67" s="283"/>
      <c r="K67" s="283"/>
      <c r="L67" s="283"/>
      <c r="M67" s="283"/>
      <c r="N67" s="283"/>
    </row>
    <row r="68" spans="5:14" s="284" customFormat="1" ht="15" customHeight="1" x14ac:dyDescent="0.2">
      <c r="F68" s="283"/>
      <c r="G68" s="283"/>
      <c r="H68" s="283"/>
      <c r="I68" s="283"/>
      <c r="J68" s="283"/>
      <c r="K68" s="283"/>
      <c r="L68" s="283"/>
      <c r="M68" s="283"/>
      <c r="N68" s="283"/>
    </row>
    <row r="69" spans="5:14" s="284" customFormat="1" ht="15" customHeight="1" x14ac:dyDescent="0.2">
      <c r="F69" s="283"/>
      <c r="G69" s="283"/>
      <c r="H69" s="283"/>
      <c r="I69" s="283"/>
      <c r="J69" s="283"/>
      <c r="K69" s="283"/>
      <c r="L69" s="283"/>
      <c r="M69" s="283"/>
      <c r="N69" s="283"/>
    </row>
    <row r="70" spans="5:14" s="284" customFormat="1" ht="15" customHeight="1" x14ac:dyDescent="0.2">
      <c r="F70" s="283"/>
      <c r="G70" s="283"/>
      <c r="H70" s="283"/>
      <c r="I70" s="283"/>
      <c r="J70" s="283"/>
      <c r="K70" s="283"/>
      <c r="L70" s="283"/>
      <c r="M70" s="283"/>
      <c r="N70" s="283"/>
    </row>
    <row r="71" spans="5:14" s="284" customFormat="1" ht="15" customHeight="1" x14ac:dyDescent="0.2">
      <c r="F71" s="283"/>
      <c r="G71" s="283"/>
      <c r="H71" s="283"/>
      <c r="I71" s="283"/>
      <c r="J71" s="283"/>
      <c r="K71" s="283"/>
      <c r="L71" s="283"/>
      <c r="M71" s="283"/>
      <c r="N71" s="283"/>
    </row>
    <row r="72" spans="5:14" s="284" customFormat="1" ht="15" customHeight="1" x14ac:dyDescent="0.2">
      <c r="F72" s="283"/>
      <c r="G72" s="283"/>
      <c r="H72" s="283"/>
      <c r="I72" s="283"/>
      <c r="J72" s="283"/>
      <c r="K72" s="283"/>
      <c r="L72" s="283"/>
      <c r="M72" s="283"/>
      <c r="N72" s="283"/>
    </row>
    <row r="73" spans="5:14" s="284" customFormat="1" ht="15" customHeight="1" x14ac:dyDescent="0.2">
      <c r="F73" s="283"/>
      <c r="G73" s="283"/>
    </row>
    <row r="74" spans="5:14" s="284" customFormat="1" ht="15" customHeight="1" x14ac:dyDescent="0.2">
      <c r="F74" s="283"/>
      <c r="G74" s="283"/>
    </row>
    <row r="75" spans="5:14" s="284" customFormat="1" ht="15" customHeight="1" x14ac:dyDescent="0.2">
      <c r="F75" s="283"/>
      <c r="G75" s="283"/>
    </row>
    <row r="76" spans="5:14" s="284" customFormat="1" ht="15" customHeight="1" x14ac:dyDescent="0.2">
      <c r="F76" s="283"/>
      <c r="G76" s="283"/>
    </row>
    <row r="77" spans="5:14" ht="15" customHeight="1" x14ac:dyDescent="0.2">
      <c r="E77" s="283"/>
    </row>
    <row r="78" spans="5:14" ht="15" customHeight="1" x14ac:dyDescent="0.2">
      <c r="E78" s="283"/>
    </row>
    <row r="79" spans="5:14" ht="15" customHeight="1" x14ac:dyDescent="0.2">
      <c r="E79" s="283"/>
    </row>
    <row r="80" spans="5:14" ht="15" customHeight="1" x14ac:dyDescent="0.2">
      <c r="E80" s="283"/>
    </row>
    <row r="81" spans="5:5" ht="15" customHeight="1" x14ac:dyDescent="0.2">
      <c r="E81" s="283"/>
    </row>
    <row r="82" spans="5:5" ht="15" customHeight="1" x14ac:dyDescent="0.2">
      <c r="E82" s="283"/>
    </row>
    <row r="83" spans="5:5" ht="15" customHeight="1" x14ac:dyDescent="0.2">
      <c r="E83" s="283"/>
    </row>
    <row r="84" spans="5:5" ht="15" customHeight="1" x14ac:dyDescent="0.2">
      <c r="E84" s="283"/>
    </row>
    <row r="85" spans="5:5" ht="15" customHeight="1" x14ac:dyDescent="0.2">
      <c r="E85" s="283"/>
    </row>
    <row r="86" spans="5:5" ht="15" customHeight="1" x14ac:dyDescent="0.2">
      <c r="E86" s="283"/>
    </row>
    <row r="87" spans="5:5" ht="15" customHeight="1" x14ac:dyDescent="0.2">
      <c r="E87" s="283"/>
    </row>
    <row r="88" spans="5:5" ht="15" customHeight="1" x14ac:dyDescent="0.2">
      <c r="E88" s="283"/>
    </row>
    <row r="89" spans="5:5" ht="15" customHeight="1" x14ac:dyDescent="0.2"/>
    <row r="90" spans="5:5" ht="15" customHeight="1" x14ac:dyDescent="0.2"/>
    <row r="91" spans="5:5" ht="15" customHeight="1" x14ac:dyDescent="0.2"/>
    <row r="92" spans="5:5" ht="15" customHeight="1" x14ac:dyDescent="0.2"/>
    <row r="93" spans="5:5" ht="15" customHeight="1" x14ac:dyDescent="0.2"/>
    <row r="94" spans="5:5" ht="15" customHeight="1" x14ac:dyDescent="0.2"/>
    <row r="95" spans="5:5" ht="15" customHeight="1" x14ac:dyDescent="0.2"/>
    <row r="96" spans="5:5" ht="15" customHeight="1" x14ac:dyDescent="0.2"/>
    <row r="97" spans="2:2" s="283" customFormat="1" ht="15" customHeight="1" x14ac:dyDescent="0.2"/>
    <row r="98" spans="2:2" s="283" customFormat="1" ht="15" customHeight="1" x14ac:dyDescent="0.2"/>
    <row r="99" spans="2:2" s="283" customFormat="1" ht="15" customHeight="1" x14ac:dyDescent="0.2"/>
    <row r="100" spans="2:2" s="283" customFormat="1" ht="15" customHeight="1" x14ac:dyDescent="0.2"/>
    <row r="101" spans="2:2" s="283" customFormat="1" ht="15" customHeight="1" x14ac:dyDescent="0.2"/>
    <row r="102" spans="2:2" s="283" customFormat="1" ht="15" customHeight="1" x14ac:dyDescent="0.2"/>
    <row r="103" spans="2:2" s="283" customFormat="1" ht="15" customHeight="1" x14ac:dyDescent="0.2"/>
    <row r="104" spans="2:2" s="283" customFormat="1" ht="15" customHeight="1" x14ac:dyDescent="0.2"/>
    <row r="105" spans="2:2" s="283" customFormat="1" ht="15" customHeight="1" x14ac:dyDescent="0.2">
      <c r="B105" s="284"/>
    </row>
    <row r="106" spans="2:2" s="283" customFormat="1" ht="15" customHeight="1" x14ac:dyDescent="0.2">
      <c r="B106" s="284"/>
    </row>
    <row r="107" spans="2:2" s="283" customFormat="1" ht="15" customHeight="1" x14ac:dyDescent="0.2">
      <c r="B107" s="284"/>
    </row>
    <row r="108" spans="2:2" s="283" customFormat="1" ht="15" customHeight="1" x14ac:dyDescent="0.2">
      <c r="B108" s="284"/>
    </row>
    <row r="109" spans="2:2" s="283" customFormat="1" ht="15" customHeight="1" x14ac:dyDescent="0.2">
      <c r="B109" s="284"/>
    </row>
    <row r="110" spans="2:2" s="283" customFormat="1" ht="15" customHeight="1" x14ac:dyDescent="0.2">
      <c r="B110" s="284"/>
    </row>
    <row r="111" spans="2:2" s="283" customFormat="1" ht="15" customHeight="1" x14ac:dyDescent="0.2">
      <c r="B111" s="284"/>
    </row>
    <row r="112" spans="2:2" s="283" customFormat="1" ht="15" customHeight="1" x14ac:dyDescent="0.2">
      <c r="B112" s="284"/>
    </row>
    <row r="113" spans="2:2" s="283" customFormat="1" ht="15" customHeight="1" x14ac:dyDescent="0.2">
      <c r="B113" s="284"/>
    </row>
    <row r="114" spans="2:2" s="283" customFormat="1" ht="15" customHeight="1" x14ac:dyDescent="0.2"/>
    <row r="115" spans="2:2" s="283" customFormat="1" ht="15" customHeight="1" x14ac:dyDescent="0.2"/>
    <row r="116" spans="2:2" s="283" customFormat="1" ht="15" customHeight="1" x14ac:dyDescent="0.2"/>
    <row r="117" spans="2:2" s="283" customFormat="1" ht="15" customHeight="1" x14ac:dyDescent="0.2"/>
    <row r="118" spans="2:2" s="283" customFormat="1" ht="15" customHeight="1" x14ac:dyDescent="0.2"/>
    <row r="119" spans="2:2" s="283" customFormat="1" ht="15" customHeight="1" x14ac:dyDescent="0.2"/>
    <row r="120" spans="2:2" s="283" customFormat="1" ht="15" customHeight="1" x14ac:dyDescent="0.2"/>
    <row r="121" spans="2:2" s="283" customFormat="1" ht="15" customHeight="1" x14ac:dyDescent="0.2"/>
    <row r="122" spans="2:2" s="283" customFormat="1" ht="15" customHeight="1" x14ac:dyDescent="0.2"/>
    <row r="123" spans="2:2" s="283" customFormat="1" ht="15" customHeight="1" x14ac:dyDescent="0.2"/>
    <row r="124" spans="2:2" s="283" customFormat="1" ht="15" customHeight="1" x14ac:dyDescent="0.2"/>
    <row r="125" spans="2:2" s="283" customFormat="1" ht="15" customHeight="1" x14ac:dyDescent="0.2"/>
    <row r="126" spans="2:2" s="283" customFormat="1" ht="15" customHeight="1" x14ac:dyDescent="0.2"/>
    <row r="127" spans="2:2" s="283" customFormat="1" ht="15" customHeight="1" x14ac:dyDescent="0.2"/>
    <row r="128" spans="2:2" s="283" customFormat="1" ht="15" customHeight="1" x14ac:dyDescent="0.2"/>
    <row r="129" s="283" customFormat="1" ht="15" customHeight="1" x14ac:dyDescent="0.2"/>
    <row r="130" s="283" customFormat="1" ht="15" customHeight="1" x14ac:dyDescent="0.2"/>
    <row r="131" s="283" customFormat="1" ht="15" customHeight="1" x14ac:dyDescent="0.2"/>
    <row r="132" s="283" customFormat="1" ht="15" customHeight="1" x14ac:dyDescent="0.2"/>
    <row r="133" s="283" customFormat="1" ht="15" customHeight="1" x14ac:dyDescent="0.2"/>
    <row r="134" s="283" customFormat="1" ht="15" customHeight="1" x14ac:dyDescent="0.2"/>
    <row r="135" s="283" customFormat="1" ht="15" customHeight="1" x14ac:dyDescent="0.2"/>
    <row r="136" s="283" customFormat="1" ht="15" customHeight="1" x14ac:dyDescent="0.2"/>
    <row r="137" s="283" customFormat="1" ht="15" customHeight="1" x14ac:dyDescent="0.2"/>
    <row r="138" s="283" customFormat="1" ht="15" customHeight="1" x14ac:dyDescent="0.2"/>
    <row r="139" s="283" customFormat="1" ht="15" customHeight="1" x14ac:dyDescent="0.2"/>
    <row r="140" s="283" customFormat="1" ht="15" customHeight="1" x14ac:dyDescent="0.2"/>
    <row r="141" s="283" customFormat="1" ht="15" customHeight="1" x14ac:dyDescent="0.2"/>
    <row r="142" s="283" customFormat="1" ht="15" customHeight="1" x14ac:dyDescent="0.2"/>
    <row r="143" s="283" customFormat="1" ht="15" customHeight="1" x14ac:dyDescent="0.2"/>
    <row r="144" s="283" customFormat="1" ht="15" customHeight="1" x14ac:dyDescent="0.2"/>
    <row r="145" s="283" customFormat="1" ht="15" customHeight="1" x14ac:dyDescent="0.2"/>
    <row r="146" s="283" customFormat="1" ht="15" customHeight="1" x14ac:dyDescent="0.2"/>
    <row r="147" s="283" customFormat="1" ht="15" customHeight="1" x14ac:dyDescent="0.2"/>
    <row r="148" s="283" customFormat="1" ht="15" customHeight="1" x14ac:dyDescent="0.2"/>
    <row r="149" s="283" customFormat="1" ht="15" customHeight="1" x14ac:dyDescent="0.2"/>
    <row r="150" s="283" customFormat="1" ht="15" customHeight="1" x14ac:dyDescent="0.2"/>
    <row r="151" s="283" customFormat="1" ht="15" customHeight="1" x14ac:dyDescent="0.2"/>
    <row r="152" s="283" customFormat="1" ht="15" customHeight="1" x14ac:dyDescent="0.2"/>
    <row r="153" s="283" customFormat="1" ht="15" customHeight="1" x14ac:dyDescent="0.2"/>
  </sheetData>
  <sheetProtection password="F0D8" sheet="1" objects="1" scenarios="1"/>
  <mergeCells count="27">
    <mergeCell ref="A43:B43"/>
    <mergeCell ref="E26:F26"/>
    <mergeCell ref="E27:F27"/>
    <mergeCell ref="I27:J27"/>
    <mergeCell ref="K27:L27"/>
    <mergeCell ref="E28:F28"/>
    <mergeCell ref="I28:J30"/>
    <mergeCell ref="K28:L30"/>
    <mergeCell ref="E29:F29"/>
    <mergeCell ref="E30:F30"/>
    <mergeCell ref="I31:K31"/>
    <mergeCell ref="I32:L32"/>
    <mergeCell ref="A40:B40"/>
    <mergeCell ref="A41:B41"/>
    <mergeCell ref="A42:B42"/>
    <mergeCell ref="H24:H25"/>
    <mergeCell ref="I24:I25"/>
    <mergeCell ref="J24:J25"/>
    <mergeCell ref="K24:K25"/>
    <mergeCell ref="L24:L25"/>
    <mergeCell ref="E25:F25"/>
    <mergeCell ref="A2:C2"/>
    <mergeCell ref="D2:D3"/>
    <mergeCell ref="E2:E3"/>
    <mergeCell ref="A24:C25"/>
    <mergeCell ref="D24:D25"/>
    <mergeCell ref="E24:F24"/>
  </mergeCells>
  <pageMargins left="0.34" right="0.23" top="0.61" bottom="0.74803149606299213" header="0.51181102362204722" footer="0.39370078740157483"/>
  <pageSetup paperSize="9" scale="5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vt:i4>
      </vt:variant>
    </vt:vector>
  </HeadingPairs>
  <TitlesOfParts>
    <vt:vector size="32" baseType="lpstr">
      <vt:lpstr>Copyright Permission</vt:lpstr>
      <vt:lpstr>Gary Battell</vt:lpstr>
      <vt:lpstr>Boiler Specification</vt:lpstr>
      <vt:lpstr>Conversion Tables</vt:lpstr>
      <vt:lpstr>1 Yr Oil Use Feasibility Study</vt:lpstr>
      <vt:lpstr>2 Yr Oil Use Feasibility Study</vt:lpstr>
      <vt:lpstr>3 Yr Oil Use Feasibility Study</vt:lpstr>
      <vt:lpstr>m2 Feasibility Study</vt:lpstr>
      <vt:lpstr>Room m2 - Boiler Sizing</vt:lpstr>
      <vt:lpstr>Building m2 - Boiler Sizes</vt:lpstr>
      <vt:lpstr>District Heating Study</vt:lpstr>
      <vt:lpstr>kW Feasibility Study</vt:lpstr>
      <vt:lpstr>Heating Oil Sizing - Costs</vt:lpstr>
      <vt:lpstr>kWh Boiler Sizing - Costs</vt:lpstr>
      <vt:lpstr>Heat-Hot Water Profile</vt:lpstr>
      <vt:lpstr>Woodchip Storage &amp; Costs</vt:lpstr>
      <vt:lpstr>Conversion Tables (2)</vt:lpstr>
      <vt:lpstr>Biomass - Size Requirements</vt:lpstr>
      <vt:lpstr>Flue Height</vt:lpstr>
      <vt:lpstr>Emission-Fuel-Boiler Standards</vt:lpstr>
      <vt:lpstr>Hot Water</vt:lpstr>
      <vt:lpstr>Install Info</vt:lpstr>
      <vt:lpstr>'1 Yr Oil Use Feasibility Study'!Print_Area</vt:lpstr>
      <vt:lpstr>'2 Yr Oil Use Feasibility Study'!Print_Area</vt:lpstr>
      <vt:lpstr>'3 Yr Oil Use Feasibility Study'!Print_Area</vt:lpstr>
      <vt:lpstr>'Biomass - Size Requirements'!Print_Area</vt:lpstr>
      <vt:lpstr>'Boiler Specification'!Print_Area</vt:lpstr>
      <vt:lpstr>'Building m2 - Boiler Sizes'!Print_Area</vt:lpstr>
      <vt:lpstr>'Heating Oil Sizing - Costs'!Print_Area</vt:lpstr>
      <vt:lpstr>'kW Feasibility Study'!Print_Area</vt:lpstr>
      <vt:lpstr>'kWh Boiler Sizing - Costs'!Print_Area</vt:lpstr>
      <vt:lpstr>'m2 Feasibility Study'!Print_Area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Battell</dc:creator>
  <cp:lastModifiedBy>Hogan, Geoff</cp:lastModifiedBy>
  <cp:lastPrinted>2011-12-19T11:00:36Z</cp:lastPrinted>
  <dcterms:created xsi:type="dcterms:W3CDTF">2011-01-04T20:27:16Z</dcterms:created>
  <dcterms:modified xsi:type="dcterms:W3CDTF">2016-07-20T10:38:35Z</dcterms:modified>
</cp:coreProperties>
</file>