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3.xml" ContentType="application/vnd.openxmlformats-officedocument.spreadsheetml.worksheet+xml"/>
  <Override PartName="/xl/chartsheets/sheet4.xml" ContentType="application/vnd.openxmlformats-officedocument.spreadsheetml.chartsheet+xml"/>
  <Override PartName="/xl/chartsheets/sheet5.xml" ContentType="application/vnd.openxmlformats-officedocument.spreadsheetml.chartsheet+xml"/>
  <Override PartName="/xl/chartsheets/sheet6.xml" ContentType="application/vnd.openxmlformats-officedocument.spreadsheetml.chartsheet+xml"/>
  <Override PartName="/xl/chartsheets/sheet7.xml" ContentType="application/vnd.openxmlformats-officedocument.spreadsheetml.chartsheet+xml"/>
  <Override PartName="/xl/worksheets/sheet24.xml" ContentType="application/vnd.openxmlformats-officedocument.spreadsheetml.worksheet+xml"/>
  <Override PartName="/xl/chartsheets/sheet8.xml" ContentType="application/vnd.openxmlformats-officedocument.spreadsheetml.chartsheet+xml"/>
  <Override PartName="/xl/chartsheets/sheet9.xml" ContentType="application/vnd.openxmlformats-officedocument.spreadsheetml.chartsheet+xml"/>
  <Override PartName="/xl/worksheets/sheet25.xml" ContentType="application/vnd.openxmlformats-officedocument.spreadsheetml.worksheet+xml"/>
  <Override PartName="/xl/chartsheets/sheet10.xml" ContentType="application/vnd.openxmlformats-officedocument.spreadsheetml.chartsheet+xml"/>
  <Override PartName="/xl/chartsheets/sheet11.xml" ContentType="application/vnd.openxmlformats-officedocument.spreadsheetml.chartsheet+xml"/>
  <Override PartName="/xl/worksheets/sheet26.xml" ContentType="application/vnd.openxmlformats-officedocument.spreadsheetml.worksheet+xml"/>
  <Override PartName="/xl/chartsheets/sheet12.xml" ContentType="application/vnd.openxmlformats-officedocument.spreadsheetml.chartsheet+xml"/>
  <Override PartName="/xl/chartsheets/sheet13.xml" ContentType="application/vnd.openxmlformats-officedocument.spreadsheetml.chartsheet+xml"/>
  <Override PartName="/xl/chartsheets/sheet14.xml" ContentType="application/vnd.openxmlformats-officedocument.spreadsheetml.chartsheet+xml"/>
  <Override PartName="/xl/chartsheets/sheet15.xml" ContentType="application/vnd.openxmlformats-officedocument.spreadsheetml.chartsheet+xml"/>
  <Override PartName="/xl/worksheets/sheet27.xml" ContentType="application/vnd.openxmlformats-officedocument.spreadsheetml.worksheet+xml"/>
  <Override PartName="/xl/chartsheets/sheet16.xml" ContentType="application/vnd.openxmlformats-officedocument.spreadsheetml.chartsheet+xml"/>
  <Override PartName="/xl/chartsheets/sheet17.xml" ContentType="application/vnd.openxmlformats-officedocument.spreadsheetml.chartsheet+xml"/>
  <Override PartName="/xl/chartsheets/sheet18.xml" ContentType="application/vnd.openxmlformats-officedocument.spreadsheetml.chartsheet+xml"/>
  <Override PartName="/xl/worksheets/sheet28.xml" ContentType="application/vnd.openxmlformats-officedocument.spreadsheetml.worksheet+xml"/>
  <Override PartName="/xl/chartsheets/sheet19.xml" ContentType="application/vnd.openxmlformats-officedocument.spreadsheetml.chartsheet+xml"/>
  <Override PartName="/xl/worksheets/sheet29.xml" ContentType="application/vnd.openxmlformats-officedocument.spreadsheetml.worksheet+xml"/>
  <Override PartName="/xl/chartsheets/sheet20.xml" ContentType="application/vnd.openxmlformats-officedocument.spreadsheetml.chartsheet+xml"/>
  <Override PartName="/xl/worksheets/sheet30.xml" ContentType="application/vnd.openxmlformats-officedocument.spreadsheetml.worksheet+xml"/>
  <Override PartName="/xl/chartsheets/sheet21.xml" ContentType="application/vnd.openxmlformats-officedocument.spreadsheetml.chartsheet+xml"/>
  <Override PartName="/xl/chartsheets/sheet22.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6.xml" ContentType="application/vnd.openxmlformats-officedocument.drawingml.chart+xml"/>
  <Override PartName="/xl/drawings/drawing9.xml" ContentType="application/vnd.openxmlformats-officedocument.drawing+xml"/>
  <Override PartName="/xl/charts/chart7.xml" ContentType="application/vnd.openxmlformats-officedocument.drawingml.chart+xml"/>
  <Override PartName="/xl/drawings/drawing10.xml" ContentType="application/vnd.openxmlformats-officedocument.drawing+xml"/>
  <Override PartName="/xl/charts/chart8.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10.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1.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2.xml" ContentType="application/vnd.openxmlformats-officedocument.drawingml.chart+xml"/>
  <Override PartName="/xl/drawings/drawing19.xml" ContentType="application/vnd.openxmlformats-officedocument.drawingml.chartshapes+xml"/>
  <Override PartName="/xl/drawings/drawing20.xml" ContentType="application/vnd.openxmlformats-officedocument.drawing+xml"/>
  <Override PartName="/xl/charts/chart13.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charts/chart14.xml" ContentType="application/vnd.openxmlformats-officedocument.drawingml.chart+xml"/>
  <Override PartName="/xl/drawings/drawing23.xml" ContentType="application/vnd.openxmlformats-officedocument.drawingml.chartshapes+xml"/>
  <Override PartName="/xl/drawings/drawing24.xml" ContentType="application/vnd.openxmlformats-officedocument.drawing+xml"/>
  <Override PartName="/xl/charts/chart15.xml" ContentType="application/vnd.openxmlformats-officedocument.drawingml.chart+xml"/>
  <Override PartName="/xl/drawings/drawing25.xml" ContentType="application/vnd.openxmlformats-officedocument.drawingml.chartshapes+xml"/>
  <Override PartName="/xl/drawings/drawing26.xml" ContentType="application/vnd.openxmlformats-officedocument.drawing+xml"/>
  <Override PartName="/xl/charts/chart16.xml" ContentType="application/vnd.openxmlformats-officedocument.drawingml.chart+xml"/>
  <Override PartName="/xl/drawings/drawing27.xml" ContentType="application/vnd.openxmlformats-officedocument.drawing+xml"/>
  <Override PartName="/xl/charts/chart17.xml" ContentType="application/vnd.openxmlformats-officedocument.drawingml.chart+xml"/>
  <Override PartName="/xl/drawings/drawing28.xml" ContentType="application/vnd.openxmlformats-officedocument.drawing+xml"/>
  <Override PartName="/xl/charts/chart18.xml" ContentType="application/vnd.openxmlformats-officedocument.drawingml.chart+xml"/>
  <Override PartName="/xl/drawings/drawing29.xml" ContentType="application/vnd.openxmlformats-officedocument.drawing+xml"/>
  <Override PartName="/xl/charts/chart19.xml" ContentType="application/vnd.openxmlformats-officedocument.drawingml.chart+xml"/>
  <Override PartName="/xl/drawings/drawing30.xml" ContentType="application/vnd.openxmlformats-officedocument.drawing+xml"/>
  <Override PartName="/xl/charts/chart20.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1.xml" ContentType="application/vnd.openxmlformats-officedocument.drawing+xml"/>
  <Override PartName="/xl/charts/chart21.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2.xml" ContentType="application/vnd.openxmlformats-officedocument.drawing+xml"/>
  <Override PartName="/xl/charts/chart22.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U:\Forest Inventory\0500_Analysis\0518_ForecastReport2020_50yr\04_Forecast_Report\Final_Release\28.04.26 - For Comms and Publication\28.04.26 - For Comms and Publication\"/>
    </mc:Choice>
  </mc:AlternateContent>
  <xr:revisionPtr revIDLastSave="0" documentId="13_ncr:1_{23D9F306-49D1-4481-8947-03AB8C5049C7}" xr6:coauthVersionLast="47" xr6:coauthVersionMax="47" xr10:uidLastSave="{00000000-0000-0000-0000-000000000000}"/>
  <workbookProtection workbookAlgorithmName="SHA-512" workbookHashValue="JjsXaf31Uuede+TqG6sbRcQ2amxExjJcUMf/sNYLy5PVx9pQfMuKnPm8EyYxEZ9ZNOw6f0hijyg0OZh2C00TFw==" workbookSaltValue="G5jrqx+cdwppqKXA5ZaWng==" workbookSpinCount="100000" lockStructure="1"/>
  <bookViews>
    <workbookView xWindow="28680" yWindow="-120" windowWidth="29040" windowHeight="15720" tabRatio="927" firstSheet="1" activeTab="1" xr2:uid="{00000000-000D-0000-FFFF-FFFF00000000}"/>
  </bookViews>
  <sheets>
    <sheet name="data input" sheetId="37" state="hidden" r:id="rId1"/>
    <sheet name="Index" sheetId="4" r:id="rId2"/>
    <sheet name="Table 1" sheetId="3" r:id="rId3"/>
    <sheet name="Table 2" sheetId="6" r:id="rId4"/>
    <sheet name="Table 3" sheetId="5" r:id="rId5"/>
    <sheet name="Table 3.1" sheetId="104" r:id="rId6"/>
    <sheet name="Table 3.2" sheetId="105" r:id="rId7"/>
    <sheet name="Table 3.3" sheetId="107" r:id="rId8"/>
    <sheet name="Table 4 REPORT" sheetId="110" state="hidden" r:id="rId9"/>
    <sheet name="Table 5(standard)" sheetId="60" state="hidden" r:id="rId10"/>
    <sheet name="Table 5 - REPORT" sheetId="97" state="hidden" r:id="rId11"/>
    <sheet name="Table 4" sheetId="59" r:id="rId12"/>
    <sheet name="Table 5" sheetId="93" r:id="rId13"/>
    <sheet name="Table 6" sheetId="61" r:id="rId14"/>
    <sheet name="Table 7" sheetId="99" r:id="rId15"/>
    <sheet name="Table 8" sheetId="35" r:id="rId16"/>
    <sheet name="Table 9" sheetId="7" r:id="rId17"/>
    <sheet name="Table 10" sheetId="65" r:id="rId18"/>
    <sheet name="Table 11" sheetId="111" r:id="rId19"/>
    <sheet name="Table 12" sheetId="71" r:id="rId20"/>
    <sheet name="Table 17" sheetId="101" state="hidden" r:id="rId21"/>
    <sheet name="Key Findings" sheetId="94" state="hidden" r:id="rId22"/>
    <sheet name="Figure 1" sheetId="70" r:id="rId23"/>
    <sheet name="Chart5" sheetId="109" state="hidden" r:id="rId24"/>
    <sheet name="Chart6" sheetId="84" state="hidden" r:id="rId25"/>
    <sheet name="data for Figure 2" sheetId="66" state="hidden" r:id="rId26"/>
    <sheet name="Chart8" sheetId="85" state="hidden" r:id="rId27"/>
    <sheet name="Figure 2" sheetId="38" r:id="rId28"/>
    <sheet name="Figure 3" sheetId="100" r:id="rId29"/>
    <sheet name="Chart14" sheetId="102" state="hidden" r:id="rId30"/>
    <sheet name="data for Figure 4" sheetId="68" state="hidden" r:id="rId31"/>
    <sheet name="Figure 4" sheetId="86" r:id="rId32"/>
    <sheet name="Chart18" sheetId="39" state="hidden" r:id="rId33"/>
    <sheet name="data for Figure 5" sheetId="8" state="hidden" r:id="rId34"/>
    <sheet name="Figure 5" sheetId="40" r:id="rId35"/>
    <sheet name="Chart20" sheetId="87" state="hidden" r:id="rId36"/>
    <sheet name="data for Figure 6 &amp; 7" sheetId="62" state="hidden" r:id="rId37"/>
    <sheet name="Chart21" sheetId="88" state="hidden" r:id="rId38"/>
    <sheet name="Figure 6" sheetId="63" r:id="rId39"/>
    <sheet name="Figure 7" sheetId="64" r:id="rId40"/>
    <sheet name="Chart25" sheetId="90" state="hidden" r:id="rId41"/>
    <sheet name="data for Figure 8" sheetId="77" state="hidden" r:id="rId42"/>
    <sheet name="Figure 8" sheetId="76" r:id="rId43"/>
    <sheet name="Chart27" sheetId="91" state="hidden" r:id="rId44"/>
    <sheet name="Figure 9" sheetId="108" r:id="rId45"/>
    <sheet name="data for Figure 10" sheetId="114" state="hidden" r:id="rId46"/>
    <sheet name="Figure 10" sheetId="115" r:id="rId47"/>
    <sheet name="data for Figure 11" sheetId="74" state="hidden" r:id="rId48"/>
    <sheet name="Figure 11" sheetId="75" r:id="rId49"/>
    <sheet name="data for Figure 12" sheetId="117" state="hidden" r:id="rId50"/>
    <sheet name="Figure 12" sheetId="118" r:id="rId51"/>
    <sheet name="Chart32" sheetId="98" state="hidden" r:id="rId5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5" i="93" l="1" a="1"/>
  <c r="D95" i="93" s="1"/>
  <c r="D94" i="93" a="1"/>
  <c r="D94" i="93" s="1"/>
  <c r="D93" i="93" a="1"/>
  <c r="D93" i="93" s="1"/>
  <c r="D92" i="93" a="1"/>
  <c r="D92" i="93" s="1"/>
  <c r="D91" i="93" a="1"/>
  <c r="D91" i="93" s="1"/>
  <c r="D90" i="93" a="1"/>
  <c r="D90" i="93" s="1"/>
  <c r="D89" i="93" a="1"/>
  <c r="D89" i="93" s="1"/>
  <c r="D88" i="93" a="1"/>
  <c r="D88" i="93" s="1"/>
  <c r="D87" i="93" a="1"/>
  <c r="D87" i="93" s="1"/>
  <c r="D86" i="93" a="1"/>
  <c r="D86" i="93" s="1"/>
  <c r="D85" i="93" a="1"/>
  <c r="D85" i="93" s="1"/>
  <c r="D84" i="93" a="1"/>
  <c r="D84" i="93" s="1"/>
  <c r="D83" i="93" a="1"/>
  <c r="D83" i="93" s="1"/>
  <c r="D82" i="93" a="1"/>
  <c r="D82" i="93" s="1"/>
  <c r="D81" i="93" a="1"/>
  <c r="D81" i="93" s="1"/>
  <c r="D80" i="93" a="1"/>
  <c r="D80" i="93" s="1"/>
  <c r="D79" i="93" a="1"/>
  <c r="D79" i="93" s="1"/>
  <c r="D78" i="93" a="1"/>
  <c r="D78" i="93" s="1"/>
  <c r="D77" i="93" a="1"/>
  <c r="D77" i="93" s="1"/>
  <c r="D76" i="93" a="1"/>
  <c r="D76" i="93" s="1"/>
  <c r="C10" i="111" l="1"/>
  <c r="C8" i="111"/>
  <c r="C9" i="111"/>
  <c r="C7" i="111"/>
  <c r="G10" i="111"/>
  <c r="AA17" i="117"/>
  <c r="AD17" i="117" s="1"/>
  <c r="F8" i="111" s="1"/>
  <c r="AB17" i="117"/>
  <c r="AE17" i="117" s="1"/>
  <c r="G8" i="111" s="1"/>
  <c r="AA18" i="117"/>
  <c r="AD18" i="117" s="1"/>
  <c r="F9" i="111" s="1"/>
  <c r="AB18" i="117"/>
  <c r="AC18" i="117" s="1"/>
  <c r="H9" i="111" s="1"/>
  <c r="AB16" i="117"/>
  <c r="AE16" i="117" s="1"/>
  <c r="G7" i="111" s="1"/>
  <c r="AA16" i="117"/>
  <c r="AA19" i="117" s="1"/>
  <c r="AD19" i="117" s="1"/>
  <c r="F10" i="111" s="1"/>
  <c r="E10" i="111"/>
  <c r="D10" i="111"/>
  <c r="D8" i="111"/>
  <c r="E8" i="111"/>
  <c r="D9" i="111"/>
  <c r="E9" i="111"/>
  <c r="E7" i="111"/>
  <c r="D7" i="111"/>
  <c r="F35" i="117"/>
  <c r="D35" i="117"/>
  <c r="C35" i="117"/>
  <c r="F34" i="117"/>
  <c r="D34" i="117"/>
  <c r="C34" i="117"/>
  <c r="F33" i="117"/>
  <c r="D33" i="117"/>
  <c r="C33" i="117"/>
  <c r="F32" i="117"/>
  <c r="D32" i="117"/>
  <c r="C32" i="117"/>
  <c r="W27" i="117"/>
  <c r="L27" i="117"/>
  <c r="J27" i="117"/>
  <c r="I27" i="117"/>
  <c r="F27" i="117"/>
  <c r="D27" i="117"/>
  <c r="C27" i="117"/>
  <c r="W26" i="117"/>
  <c r="P26" i="117"/>
  <c r="O26" i="117"/>
  <c r="L26" i="117"/>
  <c r="J26" i="117"/>
  <c r="I26" i="117"/>
  <c r="F26" i="117"/>
  <c r="D26" i="117"/>
  <c r="C26" i="117"/>
  <c r="W25" i="117"/>
  <c r="L25" i="117"/>
  <c r="J25" i="117"/>
  <c r="I25" i="117"/>
  <c r="F25" i="117"/>
  <c r="D25" i="117"/>
  <c r="C25" i="117"/>
  <c r="L24" i="117"/>
  <c r="J24" i="117"/>
  <c r="I24" i="117"/>
  <c r="F24" i="117"/>
  <c r="D24" i="117"/>
  <c r="C24" i="117"/>
  <c r="AE19" i="117"/>
  <c r="W19" i="117"/>
  <c r="W28" i="117" s="1"/>
  <c r="R19" i="117"/>
  <c r="R27" i="117" s="1"/>
  <c r="P19" i="117"/>
  <c r="P27" i="117" s="1"/>
  <c r="O19" i="117"/>
  <c r="O27" i="117" s="1"/>
  <c r="X18" i="117"/>
  <c r="R18" i="117"/>
  <c r="R26" i="117" s="1"/>
  <c r="P18" i="117"/>
  <c r="O18" i="117"/>
  <c r="X17" i="117"/>
  <c r="R17" i="117"/>
  <c r="R25" i="117" s="1"/>
  <c r="P17" i="117"/>
  <c r="P25" i="117" s="1"/>
  <c r="O17" i="117"/>
  <c r="O25" i="117" s="1"/>
  <c r="X16" i="117"/>
  <c r="R16" i="117"/>
  <c r="R24" i="117" s="1"/>
  <c r="P16" i="117"/>
  <c r="P24" i="117" s="1"/>
  <c r="O16" i="117"/>
  <c r="O24" i="117" s="1"/>
  <c r="R11" i="117"/>
  <c r="P11" i="117"/>
  <c r="O11" i="117"/>
  <c r="R10" i="117"/>
  <c r="P10" i="117"/>
  <c r="O10" i="117"/>
  <c r="R9" i="117"/>
  <c r="P9" i="117"/>
  <c r="O9" i="117"/>
  <c r="R8" i="117"/>
  <c r="P8" i="117"/>
  <c r="O8" i="117"/>
  <c r="K56" i="114"/>
  <c r="J56" i="114"/>
  <c r="K55" i="114"/>
  <c r="J55" i="114"/>
  <c r="K54" i="114"/>
  <c r="G54" i="114"/>
  <c r="D54" i="114"/>
  <c r="J54" i="114" s="1"/>
  <c r="K53" i="114"/>
  <c r="G53" i="114"/>
  <c r="D53" i="114"/>
  <c r="J53" i="114" s="1"/>
  <c r="K52" i="114"/>
  <c r="G52" i="114"/>
  <c r="R18" i="114" s="1"/>
  <c r="D52" i="114"/>
  <c r="O18" i="114" s="1"/>
  <c r="S18" i="114" s="1"/>
  <c r="K51" i="114"/>
  <c r="G51" i="114"/>
  <c r="R17" i="114" s="1"/>
  <c r="D51" i="114"/>
  <c r="O17" i="114" s="1"/>
  <c r="S17" i="114" s="1"/>
  <c r="K50" i="114"/>
  <c r="G50" i="114"/>
  <c r="D50" i="114"/>
  <c r="J50" i="114" s="1"/>
  <c r="K49" i="114"/>
  <c r="G49" i="114"/>
  <c r="D49" i="114"/>
  <c r="J49" i="114" s="1"/>
  <c r="K48" i="114"/>
  <c r="G48" i="114"/>
  <c r="D48" i="114"/>
  <c r="J48" i="114" s="1"/>
  <c r="K47" i="114"/>
  <c r="G47" i="114"/>
  <c r="J47" i="114" s="1"/>
  <c r="D47" i="114"/>
  <c r="K46" i="114"/>
  <c r="G46" i="114"/>
  <c r="D46" i="114"/>
  <c r="J46" i="114" s="1"/>
  <c r="K45" i="114"/>
  <c r="G45" i="114"/>
  <c r="D45" i="114"/>
  <c r="J45" i="114" s="1"/>
  <c r="K44" i="114"/>
  <c r="G44" i="114"/>
  <c r="D44" i="114"/>
  <c r="J44" i="114" s="1"/>
  <c r="K43" i="114"/>
  <c r="G43" i="114"/>
  <c r="R16" i="114" s="1"/>
  <c r="D43" i="114"/>
  <c r="O16" i="114" s="1"/>
  <c r="S16" i="114" s="1"/>
  <c r="K42" i="114"/>
  <c r="G42" i="114"/>
  <c r="D42" i="114"/>
  <c r="J42" i="114" s="1"/>
  <c r="K41" i="114"/>
  <c r="G41" i="114"/>
  <c r="D41" i="114"/>
  <c r="J41" i="114" s="1"/>
  <c r="K40" i="114"/>
  <c r="G40" i="114"/>
  <c r="D40" i="114"/>
  <c r="J40" i="114" s="1"/>
  <c r="K39" i="114"/>
  <c r="G39" i="114"/>
  <c r="J39" i="114" s="1"/>
  <c r="D39" i="114"/>
  <c r="K38" i="114"/>
  <c r="G38" i="114"/>
  <c r="D38" i="114"/>
  <c r="J38" i="114" s="1"/>
  <c r="K37" i="114"/>
  <c r="G37" i="114"/>
  <c r="R15" i="114" s="1"/>
  <c r="D37" i="114"/>
  <c r="J37" i="114" s="1"/>
  <c r="K36" i="114"/>
  <c r="G36" i="114"/>
  <c r="D36" i="114"/>
  <c r="J36" i="114" s="1"/>
  <c r="K35" i="114"/>
  <c r="G35" i="114"/>
  <c r="R14" i="114" s="1"/>
  <c r="D35" i="114"/>
  <c r="O14" i="114" s="1"/>
  <c r="S14" i="114" s="1"/>
  <c r="K34" i="114"/>
  <c r="G34" i="114"/>
  <c r="D34" i="114"/>
  <c r="J34" i="114" s="1"/>
  <c r="K33" i="114"/>
  <c r="G33" i="114"/>
  <c r="D33" i="114"/>
  <c r="J33" i="114" s="1"/>
  <c r="K32" i="114"/>
  <c r="G32" i="114"/>
  <c r="D32" i="114"/>
  <c r="J32" i="114" s="1"/>
  <c r="K31" i="114"/>
  <c r="G31" i="114"/>
  <c r="J31" i="114" s="1"/>
  <c r="D31" i="114"/>
  <c r="K30" i="114"/>
  <c r="G30" i="114"/>
  <c r="D30" i="114"/>
  <c r="J30" i="114" s="1"/>
  <c r="K29" i="114"/>
  <c r="G29" i="114"/>
  <c r="D29" i="114"/>
  <c r="J29" i="114" s="1"/>
  <c r="AG28" i="114"/>
  <c r="K28" i="114"/>
  <c r="G28" i="114"/>
  <c r="R13" i="114" s="1"/>
  <c r="D28" i="114"/>
  <c r="O13" i="114" s="1"/>
  <c r="S13" i="114" s="1"/>
  <c r="AG27" i="114"/>
  <c r="K27" i="114"/>
  <c r="J27" i="114"/>
  <c r="G27" i="114"/>
  <c r="D27" i="114"/>
  <c r="AG26" i="114"/>
  <c r="K26" i="114"/>
  <c r="G26" i="114"/>
  <c r="D26" i="114"/>
  <c r="J26" i="114" s="1"/>
  <c r="AG25" i="114"/>
  <c r="K25" i="114"/>
  <c r="G25" i="114"/>
  <c r="D25" i="114"/>
  <c r="J25" i="114" s="1"/>
  <c r="AG24" i="114"/>
  <c r="K24" i="114"/>
  <c r="G24" i="114"/>
  <c r="D24" i="114"/>
  <c r="J24" i="114" s="1"/>
  <c r="AG23" i="114"/>
  <c r="K23" i="114"/>
  <c r="G23" i="114"/>
  <c r="D23" i="114"/>
  <c r="J23" i="114" s="1"/>
  <c r="AG22" i="114"/>
  <c r="K22" i="114"/>
  <c r="G22" i="114"/>
  <c r="R12" i="114" s="1"/>
  <c r="D22" i="114"/>
  <c r="O12" i="114" s="1"/>
  <c r="AG21" i="114"/>
  <c r="K21" i="114"/>
  <c r="G21" i="114"/>
  <c r="D21" i="114"/>
  <c r="J21" i="114" s="1"/>
  <c r="AG20" i="114"/>
  <c r="K20" i="114"/>
  <c r="G20" i="114"/>
  <c r="D20" i="114"/>
  <c r="J20" i="114" s="1"/>
  <c r="AG19" i="114"/>
  <c r="K19" i="114"/>
  <c r="G19" i="114"/>
  <c r="D19" i="114"/>
  <c r="J19" i="114" s="1"/>
  <c r="Y18" i="114"/>
  <c r="V18" i="114"/>
  <c r="Z18" i="114" s="1"/>
  <c r="K18" i="114"/>
  <c r="G18" i="114"/>
  <c r="D18" i="114"/>
  <c r="J18" i="114" s="1"/>
  <c r="Y17" i="114"/>
  <c r="V17" i="114"/>
  <c r="Z17" i="114" s="1"/>
  <c r="K17" i="114"/>
  <c r="G17" i="114"/>
  <c r="R11" i="114" s="1"/>
  <c r="D17" i="114"/>
  <c r="J17" i="114" s="1"/>
  <c r="Y16" i="114"/>
  <c r="Z16" i="114" s="1"/>
  <c r="V16" i="114"/>
  <c r="K16" i="114"/>
  <c r="G16" i="114"/>
  <c r="D16" i="114"/>
  <c r="J16" i="114" s="1"/>
  <c r="Y15" i="114"/>
  <c r="V15" i="114"/>
  <c r="Z15" i="114" s="1"/>
  <c r="K15" i="114"/>
  <c r="G15" i="114"/>
  <c r="D15" i="114"/>
  <c r="J15" i="114" s="1"/>
  <c r="Y14" i="114"/>
  <c r="V14" i="114"/>
  <c r="Z14" i="114" s="1"/>
  <c r="K14" i="114"/>
  <c r="G14" i="114"/>
  <c r="D14" i="114"/>
  <c r="J14" i="114" s="1"/>
  <c r="Y13" i="114"/>
  <c r="V13" i="114"/>
  <c r="Z13" i="114" s="1"/>
  <c r="K13" i="114"/>
  <c r="G13" i="114"/>
  <c r="D13" i="114"/>
  <c r="J13" i="114" s="1"/>
  <c r="Y12" i="114"/>
  <c r="V12" i="114"/>
  <c r="Z12" i="114" s="1"/>
  <c r="K12" i="114"/>
  <c r="G12" i="114"/>
  <c r="D12" i="114"/>
  <c r="J12" i="114" s="1"/>
  <c r="Y11" i="114"/>
  <c r="V11" i="114"/>
  <c r="Z11" i="114" s="1"/>
  <c r="K11" i="114"/>
  <c r="G11" i="114"/>
  <c r="D11" i="114"/>
  <c r="J11" i="114" s="1"/>
  <c r="Y10" i="114"/>
  <c r="V10" i="114"/>
  <c r="Z10" i="114" s="1"/>
  <c r="R10" i="114"/>
  <c r="O10" i="114"/>
  <c r="S10" i="114" s="1"/>
  <c r="K10" i="114"/>
  <c r="G10" i="114"/>
  <c r="D10" i="114"/>
  <c r="J10" i="114" s="1"/>
  <c r="Y9" i="114"/>
  <c r="V9" i="114"/>
  <c r="Z9" i="114" s="1"/>
  <c r="K9" i="114"/>
  <c r="G9" i="114"/>
  <c r="R9" i="114" s="1"/>
  <c r="D9" i="114"/>
  <c r="O9" i="114" s="1"/>
  <c r="AC17" i="117" l="1"/>
  <c r="H8" i="111" s="1"/>
  <c r="AD16" i="117"/>
  <c r="F7" i="111" s="1"/>
  <c r="AC16" i="117"/>
  <c r="H7" i="111" s="1"/>
  <c r="AE18" i="117"/>
  <c r="G9" i="111" s="1"/>
  <c r="AC19" i="117"/>
  <c r="H10" i="111" s="1"/>
  <c r="S9" i="114"/>
  <c r="S12" i="114"/>
  <c r="J43" i="114"/>
  <c r="J22" i="114"/>
  <c r="O15" i="114"/>
  <c r="S15" i="114" s="1"/>
  <c r="J9" i="114"/>
  <c r="J35" i="114"/>
  <c r="J28" i="114"/>
  <c r="J52" i="114"/>
  <c r="O11" i="114"/>
  <c r="S11" i="114" s="1"/>
  <c r="J51" i="114"/>
  <c r="A2" i="111" l="1"/>
  <c r="B54" i="74"/>
  <c r="C54" i="74"/>
  <c r="D54" i="74"/>
  <c r="E54" i="74"/>
  <c r="G54" i="74"/>
  <c r="B55" i="74"/>
  <c r="C55" i="74"/>
  <c r="D55" i="74"/>
  <c r="E55" i="74"/>
  <c r="G55" i="74"/>
  <c r="B51" i="74"/>
  <c r="C51" i="74"/>
  <c r="D51" i="74"/>
  <c r="E51" i="74"/>
  <c r="G51" i="74"/>
  <c r="B52" i="74"/>
  <c r="C52" i="74"/>
  <c r="D52" i="74"/>
  <c r="E52" i="74"/>
  <c r="G52" i="74"/>
  <c r="B53" i="74"/>
  <c r="C53" i="74"/>
  <c r="D53" i="74"/>
  <c r="E53" i="74"/>
  <c r="G53" i="74"/>
  <c r="H51" i="74"/>
  <c r="H52" i="74"/>
  <c r="H53" i="74"/>
  <c r="H54" i="74"/>
  <c r="H55" i="74"/>
  <c r="F55" i="74"/>
  <c r="F51" i="74"/>
  <c r="F52" i="74"/>
  <c r="F53" i="74"/>
  <c r="F54" i="74"/>
  <c r="Q110" i="110" l="1"/>
  <c r="P110" i="110"/>
  <c r="N110" i="110"/>
  <c r="M110" i="110"/>
  <c r="K110" i="110"/>
  <c r="J110" i="110"/>
  <c r="H110" i="110"/>
  <c r="G110" i="110"/>
  <c r="E110" i="110"/>
  <c r="D110" i="110"/>
  <c r="Q100" i="110"/>
  <c r="P100" i="110"/>
  <c r="N100" i="110"/>
  <c r="M100" i="110"/>
  <c r="K100" i="110"/>
  <c r="J100" i="110"/>
  <c r="H100" i="110"/>
  <c r="G100" i="110"/>
  <c r="E100" i="110"/>
  <c r="D100" i="110"/>
  <c r="Q109" i="110"/>
  <c r="P109" i="110"/>
  <c r="N109" i="110"/>
  <c r="M109" i="110"/>
  <c r="K109" i="110"/>
  <c r="J109" i="110"/>
  <c r="H109" i="110"/>
  <c r="G109" i="110"/>
  <c r="E109" i="110"/>
  <c r="D109" i="110"/>
  <c r="Q99" i="110"/>
  <c r="P99" i="110"/>
  <c r="N99" i="110"/>
  <c r="M99" i="110"/>
  <c r="K99" i="110"/>
  <c r="J99" i="110"/>
  <c r="H99" i="110"/>
  <c r="G99" i="110"/>
  <c r="E99" i="110"/>
  <c r="D99" i="110"/>
  <c r="Q108" i="110"/>
  <c r="P108" i="110"/>
  <c r="N108" i="110"/>
  <c r="M108" i="110"/>
  <c r="K108" i="110"/>
  <c r="J108" i="110"/>
  <c r="H108" i="110"/>
  <c r="G108" i="110"/>
  <c r="E108" i="110"/>
  <c r="D108" i="110"/>
  <c r="Q98" i="110"/>
  <c r="P98" i="110"/>
  <c r="N98" i="110"/>
  <c r="M98" i="110"/>
  <c r="K98" i="110"/>
  <c r="J98" i="110"/>
  <c r="H98" i="110"/>
  <c r="G98" i="110"/>
  <c r="E98" i="110"/>
  <c r="D98" i="110"/>
  <c r="Q107" i="110"/>
  <c r="P107" i="110"/>
  <c r="N107" i="110"/>
  <c r="M107" i="110"/>
  <c r="K107" i="110"/>
  <c r="J107" i="110"/>
  <c r="H107" i="110"/>
  <c r="G107" i="110"/>
  <c r="E107" i="110"/>
  <c r="D107" i="110"/>
  <c r="Q97" i="110"/>
  <c r="P97" i="110"/>
  <c r="N97" i="110"/>
  <c r="M97" i="110"/>
  <c r="K97" i="110"/>
  <c r="J97" i="110"/>
  <c r="H97" i="110"/>
  <c r="G97" i="110"/>
  <c r="E97" i="110"/>
  <c r="D97" i="110"/>
  <c r="Q106" i="110"/>
  <c r="P106" i="110"/>
  <c r="N106" i="110"/>
  <c r="M106" i="110"/>
  <c r="K106" i="110"/>
  <c r="J106" i="110"/>
  <c r="H106" i="110"/>
  <c r="G106" i="110"/>
  <c r="E106" i="110"/>
  <c r="D106" i="110"/>
  <c r="Q96" i="110"/>
  <c r="P96" i="110"/>
  <c r="N96" i="110"/>
  <c r="M96" i="110"/>
  <c r="K96" i="110"/>
  <c r="J96" i="110"/>
  <c r="H96" i="110"/>
  <c r="G96" i="110"/>
  <c r="E96" i="110"/>
  <c r="D96" i="110"/>
  <c r="Q105" i="110"/>
  <c r="P105" i="110"/>
  <c r="N105" i="110"/>
  <c r="M105" i="110"/>
  <c r="K105" i="110"/>
  <c r="J105" i="110"/>
  <c r="H105" i="110"/>
  <c r="G105" i="110"/>
  <c r="E105" i="110"/>
  <c r="D105" i="110"/>
  <c r="Q95" i="110"/>
  <c r="P95" i="110"/>
  <c r="N95" i="110"/>
  <c r="M95" i="110"/>
  <c r="K95" i="110"/>
  <c r="J95" i="110"/>
  <c r="H95" i="110"/>
  <c r="G95" i="110"/>
  <c r="E95" i="110"/>
  <c r="D95" i="110"/>
  <c r="Q104" i="110"/>
  <c r="P104" i="110"/>
  <c r="N104" i="110"/>
  <c r="M104" i="110"/>
  <c r="K104" i="110"/>
  <c r="J104" i="110"/>
  <c r="H104" i="110"/>
  <c r="G104" i="110"/>
  <c r="E104" i="110"/>
  <c r="D104" i="110"/>
  <c r="Q94" i="110"/>
  <c r="P94" i="110"/>
  <c r="N94" i="110"/>
  <c r="M94" i="110"/>
  <c r="K94" i="110"/>
  <c r="J94" i="110"/>
  <c r="H94" i="110"/>
  <c r="G94" i="110"/>
  <c r="E94" i="110"/>
  <c r="D94" i="110"/>
  <c r="Q103" i="110"/>
  <c r="P103" i="110"/>
  <c r="N103" i="110"/>
  <c r="M103" i="110"/>
  <c r="K103" i="110"/>
  <c r="J103" i="110"/>
  <c r="H103" i="110"/>
  <c r="G103" i="110"/>
  <c r="E103" i="110"/>
  <c r="D103" i="110"/>
  <c r="Q93" i="110"/>
  <c r="P93" i="110"/>
  <c r="N93" i="110"/>
  <c r="M93" i="110"/>
  <c r="K93" i="110"/>
  <c r="J93" i="110"/>
  <c r="H93" i="110"/>
  <c r="G93" i="110"/>
  <c r="E93" i="110"/>
  <c r="D93" i="110"/>
  <c r="Q102" i="110"/>
  <c r="P102" i="110"/>
  <c r="N102" i="110"/>
  <c r="M102" i="110"/>
  <c r="K102" i="110"/>
  <c r="J102" i="110"/>
  <c r="H102" i="110"/>
  <c r="G102" i="110"/>
  <c r="E102" i="110"/>
  <c r="D102" i="110"/>
  <c r="Q92" i="110"/>
  <c r="P92" i="110"/>
  <c r="N92" i="110"/>
  <c r="M92" i="110"/>
  <c r="K92" i="110"/>
  <c r="J92" i="110"/>
  <c r="H92" i="110"/>
  <c r="G92" i="110"/>
  <c r="E92" i="110"/>
  <c r="D92" i="110"/>
  <c r="O89" i="110"/>
  <c r="L89" i="110"/>
  <c r="I89" i="110"/>
  <c r="F89" i="110"/>
  <c r="C89" i="110"/>
  <c r="Q84" i="110"/>
  <c r="P84" i="110"/>
  <c r="O84" i="110"/>
  <c r="N84" i="110"/>
  <c r="M84" i="110"/>
  <c r="L84" i="110"/>
  <c r="K84" i="110"/>
  <c r="J84" i="110"/>
  <c r="I84" i="110"/>
  <c r="H84" i="110"/>
  <c r="G84" i="110"/>
  <c r="F84" i="110"/>
  <c r="E84" i="110"/>
  <c r="D84" i="110"/>
  <c r="C84" i="110"/>
  <c r="Q71" i="110"/>
  <c r="P71" i="110"/>
  <c r="O71" i="110"/>
  <c r="N71" i="110"/>
  <c r="M71" i="110"/>
  <c r="L71" i="110"/>
  <c r="K71" i="110"/>
  <c r="J71" i="110"/>
  <c r="I71" i="110"/>
  <c r="H71" i="110"/>
  <c r="G71" i="110"/>
  <c r="F71" i="110"/>
  <c r="E71" i="110"/>
  <c r="D71" i="110"/>
  <c r="C71" i="110"/>
  <c r="Q83" i="110"/>
  <c r="P83" i="110"/>
  <c r="O83" i="110"/>
  <c r="N83" i="110"/>
  <c r="M83" i="110"/>
  <c r="L83" i="110"/>
  <c r="K83" i="110"/>
  <c r="J83" i="110"/>
  <c r="I83" i="110"/>
  <c r="H83" i="110"/>
  <c r="G83" i="110"/>
  <c r="F83" i="110"/>
  <c r="E83" i="110"/>
  <c r="D83" i="110"/>
  <c r="C83" i="110"/>
  <c r="Q70" i="110"/>
  <c r="P70" i="110"/>
  <c r="O70" i="110"/>
  <c r="N70" i="110"/>
  <c r="M70" i="110"/>
  <c r="L70" i="110"/>
  <c r="K70" i="110"/>
  <c r="J70" i="110"/>
  <c r="I70" i="110"/>
  <c r="H70" i="110"/>
  <c r="G70" i="110"/>
  <c r="F70" i="110"/>
  <c r="E70" i="110"/>
  <c r="D70" i="110"/>
  <c r="C70" i="110"/>
  <c r="Q82" i="110"/>
  <c r="P82" i="110"/>
  <c r="O82" i="110"/>
  <c r="N82" i="110"/>
  <c r="M82" i="110"/>
  <c r="L82" i="110"/>
  <c r="K82" i="110"/>
  <c r="J82" i="110"/>
  <c r="I82" i="110"/>
  <c r="H82" i="110"/>
  <c r="G82" i="110"/>
  <c r="F82" i="110"/>
  <c r="E82" i="110"/>
  <c r="D82" i="110"/>
  <c r="C82" i="110"/>
  <c r="Q69" i="110"/>
  <c r="P69" i="110"/>
  <c r="O69" i="110"/>
  <c r="N69" i="110"/>
  <c r="M69" i="110"/>
  <c r="L69" i="110"/>
  <c r="K69" i="110"/>
  <c r="J69" i="110"/>
  <c r="I69" i="110"/>
  <c r="H69" i="110"/>
  <c r="G69" i="110"/>
  <c r="F69" i="110"/>
  <c r="E69" i="110"/>
  <c r="D69" i="110"/>
  <c r="C69" i="110"/>
  <c r="Q81" i="110"/>
  <c r="P81" i="110"/>
  <c r="O81" i="110"/>
  <c r="N81" i="110"/>
  <c r="M81" i="110"/>
  <c r="L81" i="110"/>
  <c r="K81" i="110"/>
  <c r="J81" i="110"/>
  <c r="I81" i="110"/>
  <c r="H81" i="110"/>
  <c r="G81" i="110"/>
  <c r="F81" i="110"/>
  <c r="E81" i="110"/>
  <c r="D81" i="110"/>
  <c r="C81" i="110"/>
  <c r="Q68" i="110"/>
  <c r="P68" i="110"/>
  <c r="O68" i="110"/>
  <c r="N68" i="110"/>
  <c r="M68" i="110"/>
  <c r="L68" i="110"/>
  <c r="K68" i="110"/>
  <c r="J68" i="110"/>
  <c r="I68" i="110"/>
  <c r="H68" i="110"/>
  <c r="G68" i="110"/>
  <c r="F68" i="110"/>
  <c r="E68" i="110"/>
  <c r="D68" i="110"/>
  <c r="C68" i="110"/>
  <c r="Q80" i="110"/>
  <c r="P80" i="110"/>
  <c r="O80" i="110"/>
  <c r="N80" i="110"/>
  <c r="M80" i="110"/>
  <c r="L80" i="110"/>
  <c r="K80" i="110"/>
  <c r="J80" i="110"/>
  <c r="I80" i="110"/>
  <c r="H80" i="110"/>
  <c r="G80" i="110"/>
  <c r="F80" i="110"/>
  <c r="E80" i="110"/>
  <c r="D80" i="110"/>
  <c r="C80" i="110"/>
  <c r="Q67" i="110"/>
  <c r="P67" i="110"/>
  <c r="O67" i="110"/>
  <c r="N67" i="110"/>
  <c r="M67" i="110"/>
  <c r="L67" i="110"/>
  <c r="K67" i="110"/>
  <c r="J67" i="110"/>
  <c r="I67" i="110"/>
  <c r="H67" i="110"/>
  <c r="G67" i="110"/>
  <c r="F67" i="110"/>
  <c r="E67" i="110"/>
  <c r="D67" i="110"/>
  <c r="C67" i="110"/>
  <c r="Q79" i="110"/>
  <c r="P79" i="110"/>
  <c r="O79" i="110"/>
  <c r="N79" i="110"/>
  <c r="M79" i="110"/>
  <c r="L79" i="110"/>
  <c r="K79" i="110"/>
  <c r="J79" i="110"/>
  <c r="I79" i="110"/>
  <c r="H79" i="110"/>
  <c r="G79" i="110"/>
  <c r="F79" i="110"/>
  <c r="E79" i="110"/>
  <c r="D79" i="110"/>
  <c r="C79" i="110"/>
  <c r="Q66" i="110"/>
  <c r="P66" i="110"/>
  <c r="O66" i="110"/>
  <c r="N66" i="110"/>
  <c r="M66" i="110"/>
  <c r="L66" i="110"/>
  <c r="K66" i="110"/>
  <c r="J66" i="110"/>
  <c r="I66" i="110"/>
  <c r="H66" i="110"/>
  <c r="G66" i="110"/>
  <c r="F66" i="110"/>
  <c r="E66" i="110"/>
  <c r="D66" i="110"/>
  <c r="C66" i="110"/>
  <c r="Q78" i="110"/>
  <c r="P78" i="110"/>
  <c r="O78" i="110"/>
  <c r="N78" i="110"/>
  <c r="M78" i="110"/>
  <c r="L78" i="110"/>
  <c r="K78" i="110"/>
  <c r="J78" i="110"/>
  <c r="I78" i="110"/>
  <c r="H78" i="110"/>
  <c r="G78" i="110"/>
  <c r="F78" i="110"/>
  <c r="E78" i="110"/>
  <c r="D78" i="110"/>
  <c r="C78" i="110"/>
  <c r="Q65" i="110"/>
  <c r="P65" i="110"/>
  <c r="O65" i="110"/>
  <c r="N65" i="110"/>
  <c r="M65" i="110"/>
  <c r="L65" i="110"/>
  <c r="K65" i="110"/>
  <c r="J65" i="110"/>
  <c r="I65" i="110"/>
  <c r="H65" i="110"/>
  <c r="G65" i="110"/>
  <c r="F65" i="110"/>
  <c r="E65" i="110"/>
  <c r="D65" i="110"/>
  <c r="C65" i="110"/>
  <c r="Q77" i="110"/>
  <c r="P77" i="110"/>
  <c r="O77" i="110"/>
  <c r="N77" i="110"/>
  <c r="M77" i="110"/>
  <c r="L77" i="110"/>
  <c r="K77" i="110"/>
  <c r="J77" i="110"/>
  <c r="I77" i="110"/>
  <c r="H77" i="110"/>
  <c r="G77" i="110"/>
  <c r="F77" i="110"/>
  <c r="E77" i="110"/>
  <c r="D77" i="110"/>
  <c r="C77" i="110"/>
  <c r="Q64" i="110"/>
  <c r="P64" i="110"/>
  <c r="O64" i="110"/>
  <c r="N64" i="110"/>
  <c r="M64" i="110"/>
  <c r="L64" i="110"/>
  <c r="K64" i="110"/>
  <c r="J64" i="110"/>
  <c r="I64" i="110"/>
  <c r="H64" i="110"/>
  <c r="G64" i="110"/>
  <c r="F64" i="110"/>
  <c r="E64" i="110"/>
  <c r="D64" i="110"/>
  <c r="C64" i="110"/>
  <c r="Q76" i="110"/>
  <c r="P76" i="110"/>
  <c r="O76" i="110"/>
  <c r="N76" i="110"/>
  <c r="M76" i="110"/>
  <c r="L76" i="110"/>
  <c r="K76" i="110"/>
  <c r="J76" i="110"/>
  <c r="I76" i="110"/>
  <c r="H76" i="110"/>
  <c r="G76" i="110"/>
  <c r="F76" i="110"/>
  <c r="E76" i="110"/>
  <c r="D76" i="110"/>
  <c r="C76" i="110"/>
  <c r="Q63" i="110"/>
  <c r="P63" i="110"/>
  <c r="O63" i="110"/>
  <c r="N63" i="110"/>
  <c r="M63" i="110"/>
  <c r="L63" i="110"/>
  <c r="K63" i="110"/>
  <c r="J63" i="110"/>
  <c r="I63" i="110"/>
  <c r="H63" i="110"/>
  <c r="G63" i="110"/>
  <c r="F63" i="110"/>
  <c r="E63" i="110"/>
  <c r="D63" i="110"/>
  <c r="C63" i="110"/>
  <c r="Q57" i="110"/>
  <c r="P57" i="110"/>
  <c r="O57" i="110"/>
  <c r="N57" i="110"/>
  <c r="M57" i="110"/>
  <c r="L57" i="110"/>
  <c r="K57" i="110"/>
  <c r="J57" i="110"/>
  <c r="I57" i="110"/>
  <c r="H57" i="110"/>
  <c r="G57" i="110"/>
  <c r="F57" i="110"/>
  <c r="E57" i="110"/>
  <c r="D57" i="110"/>
  <c r="C57" i="110"/>
  <c r="Q44" i="110"/>
  <c r="P44" i="110"/>
  <c r="O44" i="110"/>
  <c r="N44" i="110"/>
  <c r="M44" i="110"/>
  <c r="L44" i="110"/>
  <c r="K44" i="110"/>
  <c r="J44" i="110"/>
  <c r="I44" i="110"/>
  <c r="H44" i="110"/>
  <c r="G44" i="110"/>
  <c r="F44" i="110"/>
  <c r="E44" i="110"/>
  <c r="D44" i="110"/>
  <c r="C44" i="110"/>
  <c r="Q56" i="110"/>
  <c r="P56" i="110"/>
  <c r="O56" i="110"/>
  <c r="N56" i="110"/>
  <c r="M56" i="110"/>
  <c r="L56" i="110"/>
  <c r="K56" i="110"/>
  <c r="J56" i="110"/>
  <c r="I56" i="110"/>
  <c r="H56" i="110"/>
  <c r="G56" i="110"/>
  <c r="F56" i="110"/>
  <c r="E56" i="110"/>
  <c r="D56" i="110"/>
  <c r="C56" i="110"/>
  <c r="Q43" i="110"/>
  <c r="P43" i="110"/>
  <c r="O43" i="110"/>
  <c r="N43" i="110"/>
  <c r="M43" i="110"/>
  <c r="L43" i="110"/>
  <c r="K43" i="110"/>
  <c r="J43" i="110"/>
  <c r="I43" i="110"/>
  <c r="H43" i="110"/>
  <c r="G43" i="110"/>
  <c r="F43" i="110"/>
  <c r="E43" i="110"/>
  <c r="D43" i="110"/>
  <c r="C43" i="110"/>
  <c r="Q55" i="110"/>
  <c r="P55" i="110"/>
  <c r="O55" i="110"/>
  <c r="N55" i="110"/>
  <c r="M55" i="110"/>
  <c r="L55" i="110"/>
  <c r="K55" i="110"/>
  <c r="J55" i="110"/>
  <c r="I55" i="110"/>
  <c r="H55" i="110"/>
  <c r="G55" i="110"/>
  <c r="F55" i="110"/>
  <c r="E55" i="110"/>
  <c r="D55" i="110"/>
  <c r="C55" i="110"/>
  <c r="Q42" i="110"/>
  <c r="P42" i="110"/>
  <c r="O42" i="110"/>
  <c r="N42" i="110"/>
  <c r="M42" i="110"/>
  <c r="L42" i="110"/>
  <c r="K42" i="110"/>
  <c r="J42" i="110"/>
  <c r="I42" i="110"/>
  <c r="H42" i="110"/>
  <c r="G42" i="110"/>
  <c r="F42" i="110"/>
  <c r="E42" i="110"/>
  <c r="D42" i="110"/>
  <c r="C42" i="110"/>
  <c r="Q54" i="110"/>
  <c r="P54" i="110"/>
  <c r="O54" i="110"/>
  <c r="N54" i="110"/>
  <c r="M54" i="110"/>
  <c r="L54" i="110"/>
  <c r="K54" i="110"/>
  <c r="J54" i="110"/>
  <c r="I54" i="110"/>
  <c r="H54" i="110"/>
  <c r="G54" i="110"/>
  <c r="F54" i="110"/>
  <c r="E54" i="110"/>
  <c r="D54" i="110"/>
  <c r="C54" i="110"/>
  <c r="Q41" i="110"/>
  <c r="P41" i="110"/>
  <c r="O41" i="110"/>
  <c r="N41" i="110"/>
  <c r="M41" i="110"/>
  <c r="L41" i="110"/>
  <c r="K41" i="110"/>
  <c r="J41" i="110"/>
  <c r="I41" i="110"/>
  <c r="H41" i="110"/>
  <c r="G41" i="110"/>
  <c r="F41" i="110"/>
  <c r="E41" i="110"/>
  <c r="D41" i="110"/>
  <c r="C41" i="110"/>
  <c r="Q53" i="110"/>
  <c r="P53" i="110"/>
  <c r="O53" i="110"/>
  <c r="N53" i="110"/>
  <c r="M53" i="110"/>
  <c r="L53" i="110"/>
  <c r="K53" i="110"/>
  <c r="J53" i="110"/>
  <c r="I53" i="110"/>
  <c r="H53" i="110"/>
  <c r="G53" i="110"/>
  <c r="F53" i="110"/>
  <c r="E53" i="110"/>
  <c r="D53" i="110"/>
  <c r="C53" i="110"/>
  <c r="Q40" i="110"/>
  <c r="P40" i="110"/>
  <c r="O40" i="110"/>
  <c r="N40" i="110"/>
  <c r="M40" i="110"/>
  <c r="L40" i="110"/>
  <c r="K40" i="110"/>
  <c r="J40" i="110"/>
  <c r="I40" i="110"/>
  <c r="H40" i="110"/>
  <c r="G40" i="110"/>
  <c r="F40" i="110"/>
  <c r="E40" i="110"/>
  <c r="D40" i="110"/>
  <c r="C40" i="110"/>
  <c r="Q52" i="110"/>
  <c r="P52" i="110"/>
  <c r="O52" i="110"/>
  <c r="N52" i="110"/>
  <c r="M52" i="110"/>
  <c r="L52" i="110"/>
  <c r="K52" i="110"/>
  <c r="J52" i="110"/>
  <c r="I52" i="110"/>
  <c r="H52" i="110"/>
  <c r="G52" i="110"/>
  <c r="F52" i="110"/>
  <c r="E52" i="110"/>
  <c r="D52" i="110"/>
  <c r="C52" i="110"/>
  <c r="Q39" i="110"/>
  <c r="P39" i="110"/>
  <c r="O39" i="110"/>
  <c r="N39" i="110"/>
  <c r="M39" i="110"/>
  <c r="L39" i="110"/>
  <c r="K39" i="110"/>
  <c r="J39" i="110"/>
  <c r="I39" i="110"/>
  <c r="H39" i="110"/>
  <c r="G39" i="110"/>
  <c r="F39" i="110"/>
  <c r="E39" i="110"/>
  <c r="D39" i="110"/>
  <c r="C39" i="110"/>
  <c r="Q51" i="110"/>
  <c r="P51" i="110"/>
  <c r="O51" i="110"/>
  <c r="N51" i="110"/>
  <c r="M51" i="110"/>
  <c r="L51" i="110"/>
  <c r="K51" i="110"/>
  <c r="J51" i="110"/>
  <c r="I51" i="110"/>
  <c r="H51" i="110"/>
  <c r="G51" i="110"/>
  <c r="F51" i="110"/>
  <c r="E51" i="110"/>
  <c r="D51" i="110"/>
  <c r="C51" i="110"/>
  <c r="Q38" i="110"/>
  <c r="P38" i="110"/>
  <c r="O38" i="110"/>
  <c r="N38" i="110"/>
  <c r="M38" i="110"/>
  <c r="L38" i="110"/>
  <c r="K38" i="110"/>
  <c r="J38" i="110"/>
  <c r="I38" i="110"/>
  <c r="H38" i="110"/>
  <c r="G38" i="110"/>
  <c r="F38" i="110"/>
  <c r="E38" i="110"/>
  <c r="D38" i="110"/>
  <c r="C38" i="110"/>
  <c r="Q50" i="110"/>
  <c r="P50" i="110"/>
  <c r="O50" i="110"/>
  <c r="N50" i="110"/>
  <c r="M50" i="110"/>
  <c r="L50" i="110"/>
  <c r="K50" i="110"/>
  <c r="J50" i="110"/>
  <c r="I50" i="110"/>
  <c r="H50" i="110"/>
  <c r="G50" i="110"/>
  <c r="F50" i="110"/>
  <c r="E50" i="110"/>
  <c r="D50" i="110"/>
  <c r="C50" i="110"/>
  <c r="Q37" i="110"/>
  <c r="P37" i="110"/>
  <c r="O37" i="110"/>
  <c r="N37" i="110"/>
  <c r="M37" i="110"/>
  <c r="L37" i="110"/>
  <c r="K37" i="110"/>
  <c r="J37" i="110"/>
  <c r="I37" i="110"/>
  <c r="H37" i="110"/>
  <c r="G37" i="110"/>
  <c r="F37" i="110"/>
  <c r="E37" i="110"/>
  <c r="D37" i="110"/>
  <c r="C37" i="110"/>
  <c r="Q49" i="110"/>
  <c r="P49" i="110"/>
  <c r="O49" i="110"/>
  <c r="N49" i="110"/>
  <c r="M49" i="110"/>
  <c r="L49" i="110"/>
  <c r="K49" i="110"/>
  <c r="J49" i="110"/>
  <c r="I49" i="110"/>
  <c r="H49" i="110"/>
  <c r="G49" i="110"/>
  <c r="F49" i="110"/>
  <c r="E49" i="110"/>
  <c r="D49" i="110"/>
  <c r="C49" i="110"/>
  <c r="Q36" i="110"/>
  <c r="P36" i="110"/>
  <c r="O36" i="110"/>
  <c r="N36" i="110"/>
  <c r="M36" i="110"/>
  <c r="L36" i="110"/>
  <c r="K36" i="110"/>
  <c r="J36" i="110"/>
  <c r="I36" i="110"/>
  <c r="H36" i="110"/>
  <c r="G36" i="110"/>
  <c r="F36" i="110"/>
  <c r="E36" i="110"/>
  <c r="D36" i="110"/>
  <c r="C36" i="110"/>
  <c r="Q30" i="110"/>
  <c r="P30" i="110"/>
  <c r="O30" i="110"/>
  <c r="N30" i="110"/>
  <c r="M30" i="110"/>
  <c r="L30" i="110"/>
  <c r="K30" i="110"/>
  <c r="J30" i="110"/>
  <c r="I30" i="110"/>
  <c r="H30" i="110"/>
  <c r="G30" i="110"/>
  <c r="F30" i="110"/>
  <c r="E30" i="110"/>
  <c r="D30" i="110"/>
  <c r="C30" i="110"/>
  <c r="Q17" i="110"/>
  <c r="P17" i="110"/>
  <c r="O17" i="110"/>
  <c r="N17" i="110"/>
  <c r="M17" i="110"/>
  <c r="L17" i="110"/>
  <c r="K17" i="110"/>
  <c r="J17" i="110"/>
  <c r="I17" i="110"/>
  <c r="H17" i="110"/>
  <c r="G17" i="110"/>
  <c r="F17" i="110"/>
  <c r="E17" i="110"/>
  <c r="D17" i="110"/>
  <c r="C17" i="110"/>
  <c r="Q29" i="110"/>
  <c r="P29" i="110"/>
  <c r="O29" i="110"/>
  <c r="N29" i="110"/>
  <c r="M29" i="110"/>
  <c r="L29" i="110"/>
  <c r="K29" i="110"/>
  <c r="J29" i="110"/>
  <c r="I29" i="110"/>
  <c r="H29" i="110"/>
  <c r="G29" i="110"/>
  <c r="F29" i="110"/>
  <c r="E29" i="110"/>
  <c r="D29" i="110"/>
  <c r="C29" i="110"/>
  <c r="Q16" i="110"/>
  <c r="P16" i="110"/>
  <c r="O16" i="110"/>
  <c r="N16" i="110"/>
  <c r="M16" i="110"/>
  <c r="L16" i="110"/>
  <c r="K16" i="110"/>
  <c r="J16" i="110"/>
  <c r="I16" i="110"/>
  <c r="H16" i="110"/>
  <c r="G16" i="110"/>
  <c r="F16" i="110"/>
  <c r="E16" i="110"/>
  <c r="D16" i="110"/>
  <c r="C16" i="110"/>
  <c r="Q28" i="110"/>
  <c r="P28" i="110"/>
  <c r="O28" i="110"/>
  <c r="N28" i="110"/>
  <c r="M28" i="110"/>
  <c r="L28" i="110"/>
  <c r="K28" i="110"/>
  <c r="J28" i="110"/>
  <c r="I28" i="110"/>
  <c r="H28" i="110"/>
  <c r="G28" i="110"/>
  <c r="F28" i="110"/>
  <c r="E28" i="110"/>
  <c r="D28" i="110"/>
  <c r="C28" i="110"/>
  <c r="Q15" i="110"/>
  <c r="P15" i="110"/>
  <c r="O15" i="110"/>
  <c r="N15" i="110"/>
  <c r="M15" i="110"/>
  <c r="L15" i="110"/>
  <c r="K15" i="110"/>
  <c r="J15" i="110"/>
  <c r="I15" i="110"/>
  <c r="H15" i="110"/>
  <c r="G15" i="110"/>
  <c r="F15" i="110"/>
  <c r="E15" i="110"/>
  <c r="D15" i="110"/>
  <c r="C15" i="110"/>
  <c r="Q27" i="110"/>
  <c r="P27" i="110"/>
  <c r="O27" i="110"/>
  <c r="N27" i="110"/>
  <c r="M27" i="110"/>
  <c r="L27" i="110"/>
  <c r="K27" i="110"/>
  <c r="J27" i="110"/>
  <c r="I27" i="110"/>
  <c r="H27" i="110"/>
  <c r="G27" i="110"/>
  <c r="F27" i="110"/>
  <c r="E27" i="110"/>
  <c r="D27" i="110"/>
  <c r="C27" i="110"/>
  <c r="Q14" i="110"/>
  <c r="P14" i="110"/>
  <c r="O14" i="110"/>
  <c r="N14" i="110"/>
  <c r="M14" i="110"/>
  <c r="L14" i="110"/>
  <c r="K14" i="110"/>
  <c r="J14" i="110"/>
  <c r="I14" i="110"/>
  <c r="H14" i="110"/>
  <c r="G14" i="110"/>
  <c r="F14" i="110"/>
  <c r="E14" i="110"/>
  <c r="D14" i="110"/>
  <c r="C14" i="110"/>
  <c r="Q26" i="110"/>
  <c r="P26" i="110"/>
  <c r="O26" i="110"/>
  <c r="N26" i="110"/>
  <c r="M26" i="110"/>
  <c r="L26" i="110"/>
  <c r="K26" i="110"/>
  <c r="J26" i="110"/>
  <c r="I26" i="110"/>
  <c r="H26" i="110"/>
  <c r="G26" i="110"/>
  <c r="F26" i="110"/>
  <c r="E26" i="110"/>
  <c r="D26" i="110"/>
  <c r="C26" i="110"/>
  <c r="Q13" i="110"/>
  <c r="P13" i="110"/>
  <c r="O13" i="110"/>
  <c r="N13" i="110"/>
  <c r="M13" i="110"/>
  <c r="L13" i="110"/>
  <c r="K13" i="110"/>
  <c r="J13" i="110"/>
  <c r="I13" i="110"/>
  <c r="H13" i="110"/>
  <c r="G13" i="110"/>
  <c r="F13" i="110"/>
  <c r="E13" i="110"/>
  <c r="D13" i="110"/>
  <c r="C13" i="110"/>
  <c r="Q25" i="110"/>
  <c r="P25" i="110"/>
  <c r="O25" i="110"/>
  <c r="N25" i="110"/>
  <c r="M25" i="110"/>
  <c r="L25" i="110"/>
  <c r="K25" i="110"/>
  <c r="J25" i="110"/>
  <c r="I25" i="110"/>
  <c r="H25" i="110"/>
  <c r="G25" i="110"/>
  <c r="F25" i="110"/>
  <c r="E25" i="110"/>
  <c r="D25" i="110"/>
  <c r="C25" i="110"/>
  <c r="Q12" i="110"/>
  <c r="P12" i="110"/>
  <c r="O12" i="110"/>
  <c r="N12" i="110"/>
  <c r="M12" i="110"/>
  <c r="L12" i="110"/>
  <c r="K12" i="110"/>
  <c r="J12" i="110"/>
  <c r="I12" i="110"/>
  <c r="H12" i="110"/>
  <c r="G12" i="110"/>
  <c r="F12" i="110"/>
  <c r="E12" i="110"/>
  <c r="D12" i="110"/>
  <c r="C12" i="110"/>
  <c r="Q24" i="110"/>
  <c r="P24" i="110"/>
  <c r="O24" i="110"/>
  <c r="N24" i="110"/>
  <c r="M24" i="110"/>
  <c r="L24" i="110"/>
  <c r="K24" i="110"/>
  <c r="J24" i="110"/>
  <c r="I24" i="110"/>
  <c r="H24" i="110"/>
  <c r="G24" i="110"/>
  <c r="F24" i="110"/>
  <c r="E24" i="110"/>
  <c r="D24" i="110"/>
  <c r="C24" i="110"/>
  <c r="Q11" i="110"/>
  <c r="P11" i="110"/>
  <c r="O11" i="110"/>
  <c r="N11" i="110"/>
  <c r="M11" i="110"/>
  <c r="L11" i="110"/>
  <c r="K11" i="110"/>
  <c r="J11" i="110"/>
  <c r="I11" i="110"/>
  <c r="H11" i="110"/>
  <c r="G11" i="110"/>
  <c r="F11" i="110"/>
  <c r="E11" i="110"/>
  <c r="D11" i="110"/>
  <c r="C11" i="110"/>
  <c r="Q23" i="110"/>
  <c r="P23" i="110"/>
  <c r="O23" i="110"/>
  <c r="N23" i="110"/>
  <c r="M23" i="110"/>
  <c r="L23" i="110"/>
  <c r="K23" i="110"/>
  <c r="J23" i="110"/>
  <c r="I23" i="110"/>
  <c r="H23" i="110"/>
  <c r="G23" i="110"/>
  <c r="F23" i="110"/>
  <c r="E23" i="110"/>
  <c r="D23" i="110"/>
  <c r="C23" i="110"/>
  <c r="Q10" i="110"/>
  <c r="P10" i="110"/>
  <c r="O10" i="110"/>
  <c r="N10" i="110"/>
  <c r="M10" i="110"/>
  <c r="L10" i="110"/>
  <c r="K10" i="110"/>
  <c r="J10" i="110"/>
  <c r="I10" i="110"/>
  <c r="H10" i="110"/>
  <c r="G10" i="110"/>
  <c r="F10" i="110"/>
  <c r="E10" i="110"/>
  <c r="D10" i="110"/>
  <c r="C10" i="110"/>
  <c r="Q22" i="110"/>
  <c r="P22" i="110"/>
  <c r="O22" i="110"/>
  <c r="N22" i="110"/>
  <c r="M22" i="110"/>
  <c r="L22" i="110"/>
  <c r="K22" i="110"/>
  <c r="J22" i="110"/>
  <c r="I22" i="110"/>
  <c r="H22" i="110"/>
  <c r="G22" i="110"/>
  <c r="F22" i="110"/>
  <c r="E22" i="110"/>
  <c r="D22" i="110"/>
  <c r="C22" i="110"/>
  <c r="Q9" i="110"/>
  <c r="P9" i="110"/>
  <c r="O9" i="110"/>
  <c r="N9" i="110"/>
  <c r="M9" i="110"/>
  <c r="L9" i="110"/>
  <c r="K9" i="110"/>
  <c r="J9" i="110"/>
  <c r="I9" i="110"/>
  <c r="H9" i="110"/>
  <c r="G9" i="110"/>
  <c r="F9" i="110"/>
  <c r="E9" i="110"/>
  <c r="D9" i="110"/>
  <c r="C9" i="110"/>
  <c r="A2" i="110"/>
  <c r="A2" i="5"/>
  <c r="C48" i="60" a="1"/>
  <c r="C48" i="60" s="1"/>
  <c r="C49" i="60" a="1"/>
  <c r="C49" i="60" s="1"/>
  <c r="C50" i="60" a="1"/>
  <c r="C50" i="60" s="1"/>
  <c r="C51" i="60" a="1"/>
  <c r="C51" i="60" s="1"/>
  <c r="C52" i="60" a="1"/>
  <c r="C52" i="60" s="1"/>
  <c r="C53" i="60" a="1"/>
  <c r="C53" i="60" s="1"/>
  <c r="C54" i="60" a="1"/>
  <c r="C54" i="60" s="1"/>
  <c r="C55" i="60" a="1"/>
  <c r="C55" i="60" s="1"/>
  <c r="C47" i="60" a="1"/>
  <c r="C47" i="60" s="1"/>
  <c r="C35" i="60" a="1"/>
  <c r="C35" i="60" s="1"/>
  <c r="C36" i="60" a="1"/>
  <c r="C36" i="60" s="1"/>
  <c r="C37" i="60" a="1"/>
  <c r="C37" i="60" s="1"/>
  <c r="C38" i="60" a="1"/>
  <c r="C38" i="60" s="1"/>
  <c r="C39" i="60" a="1"/>
  <c r="C39" i="60" s="1"/>
  <c r="C40" i="60" a="1"/>
  <c r="C40" i="60" s="1"/>
  <c r="C41" i="60" a="1"/>
  <c r="C41" i="60" s="1"/>
  <c r="C42" i="60" a="1"/>
  <c r="C42" i="60" s="1"/>
  <c r="C34" i="60" a="1"/>
  <c r="C34" i="60" s="1"/>
  <c r="C22" i="60" a="1"/>
  <c r="C22" i="60" s="1"/>
  <c r="C23" i="60" a="1"/>
  <c r="C23" i="60" s="1"/>
  <c r="C24" i="60" a="1"/>
  <c r="C24" i="60" s="1"/>
  <c r="C25" i="60" a="1"/>
  <c r="C25" i="60" s="1"/>
  <c r="C26" i="60" a="1"/>
  <c r="C26" i="60" s="1"/>
  <c r="C27" i="60" a="1"/>
  <c r="C27" i="60" s="1"/>
  <c r="C28" i="60" a="1"/>
  <c r="C28" i="60" s="1"/>
  <c r="C29" i="60" a="1"/>
  <c r="C29" i="60" s="1"/>
  <c r="C21" i="60" a="1"/>
  <c r="C21" i="60" s="1"/>
  <c r="C9" i="60" a="1"/>
  <c r="C9" i="60" s="1"/>
  <c r="C10" i="60" a="1"/>
  <c r="C10" i="60" s="1"/>
  <c r="C11" i="60" a="1"/>
  <c r="C11" i="60" s="1"/>
  <c r="C12" i="60" a="1"/>
  <c r="C12" i="60" s="1"/>
  <c r="C13" i="60" a="1"/>
  <c r="C13" i="60" s="1"/>
  <c r="C14" i="60" a="1"/>
  <c r="C14" i="60" s="1"/>
  <c r="C15" i="60" a="1"/>
  <c r="C15" i="60" s="1"/>
  <c r="C16" i="60" a="1"/>
  <c r="C16" i="60" s="1"/>
  <c r="C8" i="60" a="1"/>
  <c r="C8" i="60" s="1"/>
  <c r="U18" i="60"/>
  <c r="S18" i="60"/>
  <c r="Q18" i="60"/>
  <c r="O18" i="60"/>
  <c r="M18" i="60"/>
  <c r="K18" i="60"/>
  <c r="I18" i="60"/>
  <c r="G18" i="60"/>
  <c r="E18" i="60"/>
  <c r="C18" i="60"/>
  <c r="C5" i="60"/>
  <c r="C31" i="60" s="1"/>
  <c r="U5" i="60"/>
  <c r="U44" i="60" s="1"/>
  <c r="S5" i="60"/>
  <c r="S31" i="60" s="1"/>
  <c r="Q5" i="60"/>
  <c r="Q44" i="60" s="1"/>
  <c r="O5" i="60"/>
  <c r="O44" i="60" s="1"/>
  <c r="M5" i="60"/>
  <c r="M31" i="60" s="1"/>
  <c r="K5" i="60"/>
  <c r="K44" i="60" s="1"/>
  <c r="I5" i="60"/>
  <c r="I31" i="60" s="1"/>
  <c r="G5" i="60"/>
  <c r="G31" i="60" s="1"/>
  <c r="E5" i="60"/>
  <c r="E44" i="60" s="1"/>
  <c r="C52" i="107" a="1"/>
  <c r="C52" i="107" s="1"/>
  <c r="C53" i="107" a="1"/>
  <c r="C53" i="107" s="1"/>
  <c r="C54" i="107" a="1"/>
  <c r="C54" i="107" s="1"/>
  <c r="C55" i="107" a="1"/>
  <c r="C55" i="107" s="1"/>
  <c r="C56" i="107" a="1"/>
  <c r="C56" i="107" s="1"/>
  <c r="C57" i="107" a="1"/>
  <c r="C57" i="107" s="1"/>
  <c r="C58" i="107" a="1"/>
  <c r="C58" i="107" s="1"/>
  <c r="C59" i="107" a="1"/>
  <c r="C59" i="107" s="1"/>
  <c r="C51" i="107" a="1"/>
  <c r="C51" i="107" s="1"/>
  <c r="C38" i="107" a="1"/>
  <c r="C38" i="107" s="1"/>
  <c r="C39" i="107" a="1"/>
  <c r="C39" i="107" s="1"/>
  <c r="C40" i="107" a="1"/>
  <c r="C40" i="107" s="1"/>
  <c r="C41" i="107" a="1"/>
  <c r="C41" i="107" s="1"/>
  <c r="C42" i="107" a="1"/>
  <c r="C42" i="107" s="1"/>
  <c r="C43" i="107" a="1"/>
  <c r="C43" i="107" s="1"/>
  <c r="C44" i="107" a="1"/>
  <c r="C44" i="107" s="1"/>
  <c r="C45" i="107" a="1"/>
  <c r="C45" i="107" s="1"/>
  <c r="C37" i="107" a="1"/>
  <c r="C37" i="107" s="1"/>
  <c r="C24" i="107" a="1"/>
  <c r="C24" i="107" s="1"/>
  <c r="C25" i="107" a="1"/>
  <c r="C25" i="107" s="1"/>
  <c r="C26" i="107" a="1"/>
  <c r="C26" i="107" s="1"/>
  <c r="C27" i="107" a="1"/>
  <c r="C27" i="107" s="1"/>
  <c r="C28" i="107" a="1"/>
  <c r="C28" i="107" s="1"/>
  <c r="C29" i="107" a="1"/>
  <c r="C29" i="107" s="1"/>
  <c r="C30" i="107" a="1"/>
  <c r="C30" i="107" s="1"/>
  <c r="C31" i="107" a="1"/>
  <c r="C31" i="107" s="1"/>
  <c r="C23" i="107" a="1"/>
  <c r="C23" i="107" s="1"/>
  <c r="C10" i="107" a="1"/>
  <c r="C10" i="107" s="1"/>
  <c r="C11" i="107" a="1"/>
  <c r="C11" i="107" s="1"/>
  <c r="C12" i="107" a="1"/>
  <c r="C12" i="107" s="1"/>
  <c r="C13" i="107" a="1"/>
  <c r="C13" i="107" s="1"/>
  <c r="C14" i="107" a="1"/>
  <c r="C14" i="107" s="1"/>
  <c r="C15" i="107" a="1"/>
  <c r="C15" i="107" s="1"/>
  <c r="C16" i="107" a="1"/>
  <c r="C16" i="107" s="1"/>
  <c r="C17" i="107" a="1"/>
  <c r="C17" i="107" s="1"/>
  <c r="C9" i="107" a="1"/>
  <c r="C9" i="107" s="1"/>
  <c r="AD48" i="107"/>
  <c r="AA48" i="107"/>
  <c r="X48" i="107"/>
  <c r="U48" i="107"/>
  <c r="R48" i="107"/>
  <c r="O48" i="107"/>
  <c r="L48" i="107"/>
  <c r="I48" i="107"/>
  <c r="F48" i="107"/>
  <c r="C48" i="107"/>
  <c r="E41" i="104" a="1"/>
  <c r="E41" i="104" s="1"/>
  <c r="D41" i="104" a="1"/>
  <c r="D41" i="104" s="1"/>
  <c r="E30" i="104" a="1"/>
  <c r="E30" i="104" s="1"/>
  <c r="D30" i="104" a="1"/>
  <c r="D30" i="104" s="1"/>
  <c r="E19" i="104" a="1"/>
  <c r="E19" i="104" s="1"/>
  <c r="D19" i="104" a="1"/>
  <c r="E8" i="104" a="1"/>
  <c r="E8" i="104" s="1"/>
  <c r="D8" i="104" a="1"/>
  <c r="D8" i="104" s="1"/>
  <c r="C41" i="104" a="1"/>
  <c r="C41" i="104" s="1"/>
  <c r="C30" i="104" a="1"/>
  <c r="C30" i="104" s="1"/>
  <c r="C19" i="104" a="1"/>
  <c r="C19" i="104" s="1"/>
  <c r="C8" i="104" a="1"/>
  <c r="C8" i="104" s="1"/>
  <c r="C8" i="105" a="1"/>
  <c r="E41" i="105" a="1"/>
  <c r="E41" i="105" s="1"/>
  <c r="D41" i="105" a="1"/>
  <c r="D41" i="105" s="1"/>
  <c r="E30" i="105" a="1"/>
  <c r="E30" i="105" s="1"/>
  <c r="D30" i="105" a="1"/>
  <c r="D30" i="105" s="1"/>
  <c r="E19" i="105" a="1"/>
  <c r="E19" i="105" s="1"/>
  <c r="D19" i="105" a="1"/>
  <c r="D19" i="105" s="1"/>
  <c r="E8" i="105" a="1"/>
  <c r="E8" i="105" s="1"/>
  <c r="D8" i="105" a="1"/>
  <c r="D8" i="105" s="1"/>
  <c r="C41" i="105" a="1"/>
  <c r="C41" i="105" s="1"/>
  <c r="C30" i="105" a="1"/>
  <c r="C30" i="105" s="1"/>
  <c r="C19" i="105" a="1"/>
  <c r="C19" i="105" s="1"/>
  <c r="C5" i="105"/>
  <c r="C5" i="104"/>
  <c r="D42" i="7"/>
  <c r="D43" i="7"/>
  <c r="D44" i="7"/>
  <c r="D45" i="7"/>
  <c r="D46" i="7"/>
  <c r="D47" i="7"/>
  <c r="D48" i="7"/>
  <c r="D49" i="7"/>
  <c r="D50" i="7"/>
  <c r="D9" i="7"/>
  <c r="D10" i="7"/>
  <c r="D11" i="7"/>
  <c r="D12" i="7"/>
  <c r="D13" i="7"/>
  <c r="D14" i="7"/>
  <c r="D15" i="7"/>
  <c r="D16" i="7"/>
  <c r="D17" i="7"/>
  <c r="C9" i="7"/>
  <c r="C10" i="7"/>
  <c r="C11" i="7"/>
  <c r="C12" i="7"/>
  <c r="C13" i="7"/>
  <c r="C14" i="7"/>
  <c r="C15" i="7"/>
  <c r="C16" i="7"/>
  <c r="C17" i="7"/>
  <c r="C19" i="99"/>
  <c r="C20" i="99"/>
  <c r="C21" i="99"/>
  <c r="C22" i="99"/>
  <c r="C23" i="99"/>
  <c r="C24" i="99"/>
  <c r="C25" i="99"/>
  <c r="C26" i="99"/>
  <c r="D19" i="99"/>
  <c r="D20" i="99"/>
  <c r="D21" i="99"/>
  <c r="D22" i="99"/>
  <c r="D23" i="99"/>
  <c r="D24" i="99"/>
  <c r="D25" i="99"/>
  <c r="D26" i="99"/>
  <c r="E19" i="99"/>
  <c r="E20" i="99"/>
  <c r="E21" i="99"/>
  <c r="E22" i="99"/>
  <c r="E23" i="99"/>
  <c r="E24" i="99"/>
  <c r="E25" i="99"/>
  <c r="E26" i="99"/>
  <c r="C9" i="99"/>
  <c r="C10" i="99"/>
  <c r="C11" i="99"/>
  <c r="C12" i="99"/>
  <c r="C13" i="99"/>
  <c r="C14" i="99"/>
  <c r="C15" i="99"/>
  <c r="C16" i="99"/>
  <c r="E9" i="99"/>
  <c r="E10" i="99"/>
  <c r="E11" i="99"/>
  <c r="E12" i="99"/>
  <c r="E13" i="99"/>
  <c r="E14" i="99"/>
  <c r="E15" i="99"/>
  <c r="E16" i="99"/>
  <c r="D29" i="99"/>
  <c r="D30" i="99"/>
  <c r="D31" i="99"/>
  <c r="D32" i="99"/>
  <c r="D33" i="99"/>
  <c r="D34" i="99"/>
  <c r="D35" i="99"/>
  <c r="D36" i="99"/>
  <c r="C29" i="99"/>
  <c r="C30" i="99"/>
  <c r="C31" i="99"/>
  <c r="C32" i="99"/>
  <c r="C33" i="99"/>
  <c r="C34" i="99"/>
  <c r="C35" i="99"/>
  <c r="C36" i="99"/>
  <c r="E8" i="99"/>
  <c r="E39" i="99"/>
  <c r="E40" i="99"/>
  <c r="E41" i="99"/>
  <c r="E42" i="99"/>
  <c r="E43" i="99"/>
  <c r="E44" i="99"/>
  <c r="E45" i="99"/>
  <c r="E46" i="99"/>
  <c r="D39" i="99"/>
  <c r="D40" i="99"/>
  <c r="D41" i="99"/>
  <c r="D42" i="99"/>
  <c r="D43" i="99"/>
  <c r="D44" i="99"/>
  <c r="D45" i="99"/>
  <c r="D46" i="99"/>
  <c r="C39" i="99"/>
  <c r="C40" i="99"/>
  <c r="C41" i="99"/>
  <c r="C42" i="99"/>
  <c r="C43" i="99"/>
  <c r="C44" i="99"/>
  <c r="C45" i="99"/>
  <c r="C46" i="99"/>
  <c r="C86" i="93"/>
  <c r="C92" i="93"/>
  <c r="D72" i="93" a="1"/>
  <c r="D72" i="93" s="1"/>
  <c r="D71" i="93" a="1"/>
  <c r="D71" i="93" s="1"/>
  <c r="D70" i="93" a="1"/>
  <c r="D70" i="93" s="1"/>
  <c r="D69" i="93" a="1"/>
  <c r="D69" i="93" s="1"/>
  <c r="D68" i="93" a="1"/>
  <c r="D68" i="93" s="1"/>
  <c r="D67" i="93" a="1"/>
  <c r="D67" i="93" s="1"/>
  <c r="D66" i="93" a="1"/>
  <c r="D66" i="93" s="1"/>
  <c r="D65" i="93" a="1"/>
  <c r="D65" i="93" s="1"/>
  <c r="D64" i="93" a="1"/>
  <c r="D64" i="93" s="1"/>
  <c r="D63" i="93" a="1"/>
  <c r="D63" i="93" s="1"/>
  <c r="D62" i="93" a="1"/>
  <c r="D62" i="93" s="1"/>
  <c r="D61" i="93" a="1"/>
  <c r="D61" i="93" s="1"/>
  <c r="D60" i="93" a="1"/>
  <c r="D60" i="93" s="1"/>
  <c r="D59" i="93" a="1"/>
  <c r="D59" i="93" s="1"/>
  <c r="D58" i="93" a="1"/>
  <c r="D58" i="93" s="1"/>
  <c r="D57" i="93" a="1"/>
  <c r="D57" i="93" s="1"/>
  <c r="D56" i="93" a="1"/>
  <c r="D56" i="93" s="1"/>
  <c r="D55" i="93" a="1"/>
  <c r="D55" i="93" s="1"/>
  <c r="D54" i="93" a="1"/>
  <c r="D54" i="93" s="1"/>
  <c r="D53" i="93" a="1"/>
  <c r="D53" i="93" s="1"/>
  <c r="D49" i="93" a="1"/>
  <c r="D49" i="93" s="1"/>
  <c r="D48" i="93" a="1"/>
  <c r="D48" i="93" s="1"/>
  <c r="D47" i="93" a="1"/>
  <c r="D47" i="93" s="1"/>
  <c r="D46" i="93" a="1"/>
  <c r="D46" i="93" s="1"/>
  <c r="D45" i="93" a="1"/>
  <c r="D45" i="93" s="1"/>
  <c r="D44" i="93" a="1"/>
  <c r="D44" i="93" s="1"/>
  <c r="D43" i="93" a="1"/>
  <c r="D43" i="93" s="1"/>
  <c r="D42" i="93" a="1"/>
  <c r="D42" i="93" s="1"/>
  <c r="D41" i="93" a="1"/>
  <c r="D41" i="93" s="1"/>
  <c r="D40" i="93" a="1"/>
  <c r="D40" i="93" s="1"/>
  <c r="D39" i="93" a="1"/>
  <c r="D39" i="93" s="1"/>
  <c r="D38" i="93" a="1"/>
  <c r="D38" i="93" s="1"/>
  <c r="D37" i="93" a="1"/>
  <c r="D37" i="93" s="1"/>
  <c r="D36" i="93" a="1"/>
  <c r="D36" i="93" s="1"/>
  <c r="D35" i="93" a="1"/>
  <c r="D35" i="93" s="1"/>
  <c r="D34" i="93" a="1"/>
  <c r="D34" i="93" s="1"/>
  <c r="D33" i="93" a="1"/>
  <c r="D33" i="93" s="1"/>
  <c r="D32" i="93" a="1"/>
  <c r="D32" i="93" s="1"/>
  <c r="D31" i="93" a="1"/>
  <c r="D31" i="93" s="1"/>
  <c r="D30" i="93" a="1"/>
  <c r="D30" i="93" s="1"/>
  <c r="D26" i="93" a="1"/>
  <c r="D26" i="93" s="1"/>
  <c r="D25" i="93" a="1"/>
  <c r="D25" i="93" s="1"/>
  <c r="D24" i="93" a="1"/>
  <c r="D24" i="93" s="1"/>
  <c r="D23" i="93" a="1"/>
  <c r="D23" i="93" s="1"/>
  <c r="D22" i="93" a="1"/>
  <c r="D22" i="93" s="1"/>
  <c r="D21" i="93" a="1"/>
  <c r="D21" i="93" s="1"/>
  <c r="D20" i="93" a="1"/>
  <c r="D20" i="93" s="1"/>
  <c r="D19" i="93" a="1"/>
  <c r="D19" i="93" s="1"/>
  <c r="D18" i="93" a="1"/>
  <c r="D18" i="93" s="1"/>
  <c r="D17" i="93" a="1"/>
  <c r="D17" i="93" s="1"/>
  <c r="D16" i="93" a="1"/>
  <c r="D16" i="93" s="1"/>
  <c r="D15" i="93" a="1"/>
  <c r="D15" i="93" s="1"/>
  <c r="D14" i="93" a="1"/>
  <c r="D14" i="93" s="1"/>
  <c r="D13" i="93" a="1"/>
  <c r="D13" i="93" s="1"/>
  <c r="D12" i="93" a="1"/>
  <c r="D12" i="93" s="1"/>
  <c r="D11" i="93" a="1"/>
  <c r="D11" i="93" s="1"/>
  <c r="D9" i="93" a="1"/>
  <c r="D9" i="93" s="1"/>
  <c r="D10" i="93" a="1"/>
  <c r="D10" i="93" s="1"/>
  <c r="D8" i="93" a="1"/>
  <c r="D8" i="93" s="1"/>
  <c r="D7" i="93" a="1"/>
  <c r="D7" i="93" s="1"/>
  <c r="E24" i="65"/>
  <c r="E25" i="65"/>
  <c r="E26" i="65"/>
  <c r="E27" i="65"/>
  <c r="E28" i="65"/>
  <c r="D24" i="65"/>
  <c r="D25" i="65"/>
  <c r="D26" i="65"/>
  <c r="D27" i="65"/>
  <c r="D28" i="65"/>
  <c r="C24" i="65"/>
  <c r="C25" i="65"/>
  <c r="C26" i="65"/>
  <c r="C27" i="65"/>
  <c r="C28" i="65"/>
  <c r="S52" i="59"/>
  <c r="T52" i="59"/>
  <c r="V52" i="59"/>
  <c r="W52" i="59"/>
  <c r="Y52" i="59"/>
  <c r="Z52" i="59"/>
  <c r="AB52" i="59"/>
  <c r="AC52" i="59"/>
  <c r="AE52" i="59"/>
  <c r="AF52" i="59"/>
  <c r="S53" i="59"/>
  <c r="T53" i="59"/>
  <c r="V53" i="59"/>
  <c r="W53" i="59"/>
  <c r="Y53" i="59"/>
  <c r="Z53" i="59"/>
  <c r="AB53" i="59"/>
  <c r="AC53" i="59"/>
  <c r="AE53" i="59"/>
  <c r="AF53" i="59"/>
  <c r="S54" i="59"/>
  <c r="T54" i="59"/>
  <c r="V54" i="59"/>
  <c r="W54" i="59"/>
  <c r="Y54" i="59"/>
  <c r="Z54" i="59"/>
  <c r="AB54" i="59"/>
  <c r="AC54" i="59"/>
  <c r="AE54" i="59"/>
  <c r="AF54" i="59"/>
  <c r="S55" i="59"/>
  <c r="T55" i="59"/>
  <c r="V55" i="59"/>
  <c r="W55" i="59"/>
  <c r="Y55" i="59"/>
  <c r="Z55" i="59"/>
  <c r="AB55" i="59"/>
  <c r="AC55" i="59"/>
  <c r="AE55" i="59"/>
  <c r="AF55" i="59"/>
  <c r="S56" i="59"/>
  <c r="T56" i="59"/>
  <c r="V56" i="59"/>
  <c r="W56" i="59"/>
  <c r="Y56" i="59"/>
  <c r="Z56" i="59"/>
  <c r="AB56" i="59"/>
  <c r="AC56" i="59"/>
  <c r="AE56" i="59"/>
  <c r="AF56" i="59"/>
  <c r="S57" i="59"/>
  <c r="T57" i="59"/>
  <c r="V57" i="59"/>
  <c r="W57" i="59"/>
  <c r="Y57" i="59"/>
  <c r="Z57" i="59"/>
  <c r="AB57" i="59"/>
  <c r="AC57" i="59"/>
  <c r="AE57" i="59"/>
  <c r="AF57" i="59"/>
  <c r="S58" i="59"/>
  <c r="T58" i="59"/>
  <c r="V58" i="59"/>
  <c r="W58" i="59"/>
  <c r="Y58" i="59"/>
  <c r="Z58" i="59"/>
  <c r="AB58" i="59"/>
  <c r="AC58" i="59"/>
  <c r="AE58" i="59"/>
  <c r="AF58" i="59"/>
  <c r="S59" i="59"/>
  <c r="T59" i="59"/>
  <c r="V59" i="59"/>
  <c r="W59" i="59"/>
  <c r="Y59" i="59"/>
  <c r="Z59" i="59"/>
  <c r="AB59" i="59"/>
  <c r="AC59" i="59"/>
  <c r="AE59" i="59"/>
  <c r="AF59" i="59"/>
  <c r="AF51" i="59"/>
  <c r="AE51" i="59"/>
  <c r="AC51" i="59"/>
  <c r="AB51" i="59"/>
  <c r="Z51" i="59"/>
  <c r="Y51" i="59"/>
  <c r="W51" i="59"/>
  <c r="V51" i="59"/>
  <c r="T51" i="59"/>
  <c r="S51" i="59"/>
  <c r="R38" i="59"/>
  <c r="S38" i="59"/>
  <c r="T38" i="59"/>
  <c r="U38" i="59"/>
  <c r="V38" i="59"/>
  <c r="W38" i="59"/>
  <c r="X38" i="59"/>
  <c r="Y38" i="59"/>
  <c r="Z38" i="59"/>
  <c r="AA38" i="59"/>
  <c r="AB38" i="59"/>
  <c r="AC38" i="59"/>
  <c r="AD38" i="59"/>
  <c r="AE38" i="59"/>
  <c r="AF38" i="59"/>
  <c r="R39" i="59"/>
  <c r="S39" i="59"/>
  <c r="T39" i="59"/>
  <c r="U39" i="59"/>
  <c r="V39" i="59"/>
  <c r="W39" i="59"/>
  <c r="X39" i="59"/>
  <c r="Y39" i="59"/>
  <c r="Z39" i="59"/>
  <c r="AA39" i="59"/>
  <c r="AB39" i="59"/>
  <c r="AC39" i="59"/>
  <c r="AD39" i="59"/>
  <c r="AE39" i="59"/>
  <c r="AF39" i="59"/>
  <c r="R40" i="59"/>
  <c r="S40" i="59"/>
  <c r="T40" i="59"/>
  <c r="U40" i="59"/>
  <c r="V40" i="59"/>
  <c r="W40" i="59"/>
  <c r="X40" i="59"/>
  <c r="Y40" i="59"/>
  <c r="Z40" i="59"/>
  <c r="AA40" i="59"/>
  <c r="AB40" i="59"/>
  <c r="AC40" i="59"/>
  <c r="AD40" i="59"/>
  <c r="AE40" i="59"/>
  <c r="AF40" i="59"/>
  <c r="R41" i="59"/>
  <c r="S41" i="59"/>
  <c r="T41" i="59"/>
  <c r="U41" i="59"/>
  <c r="V41" i="59"/>
  <c r="W41" i="59"/>
  <c r="X41" i="59"/>
  <c r="Y41" i="59"/>
  <c r="Z41" i="59"/>
  <c r="AA41" i="59"/>
  <c r="AB41" i="59"/>
  <c r="AC41" i="59"/>
  <c r="AD41" i="59"/>
  <c r="AE41" i="59"/>
  <c r="AF41" i="59"/>
  <c r="R42" i="59"/>
  <c r="S42" i="59"/>
  <c r="T42" i="59"/>
  <c r="U42" i="59"/>
  <c r="V42" i="59"/>
  <c r="W42" i="59"/>
  <c r="X42" i="59"/>
  <c r="Y42" i="59"/>
  <c r="Z42" i="59"/>
  <c r="AA42" i="59"/>
  <c r="AB42" i="59"/>
  <c r="AC42" i="59"/>
  <c r="AD42" i="59"/>
  <c r="AE42" i="59"/>
  <c r="AF42" i="59"/>
  <c r="R43" i="59"/>
  <c r="S43" i="59"/>
  <c r="T43" i="59"/>
  <c r="U43" i="59"/>
  <c r="V43" i="59"/>
  <c r="W43" i="59"/>
  <c r="X43" i="59"/>
  <c r="Y43" i="59"/>
  <c r="Z43" i="59"/>
  <c r="AA43" i="59"/>
  <c r="AB43" i="59"/>
  <c r="AC43" i="59"/>
  <c r="AD43" i="59"/>
  <c r="AE43" i="59"/>
  <c r="AF43" i="59"/>
  <c r="R44" i="59"/>
  <c r="S44" i="59"/>
  <c r="T44" i="59"/>
  <c r="U44" i="59"/>
  <c r="V44" i="59"/>
  <c r="W44" i="59"/>
  <c r="X44" i="59"/>
  <c r="Y44" i="59"/>
  <c r="Z44" i="59"/>
  <c r="AA44" i="59"/>
  <c r="AB44" i="59"/>
  <c r="AC44" i="59"/>
  <c r="AD44" i="59"/>
  <c r="AE44" i="59"/>
  <c r="AF44" i="59"/>
  <c r="R45" i="59"/>
  <c r="S45" i="59"/>
  <c r="T45" i="59"/>
  <c r="U45" i="59"/>
  <c r="V45" i="59"/>
  <c r="W45" i="59"/>
  <c r="X45" i="59"/>
  <c r="Y45" i="59"/>
  <c r="Z45" i="59"/>
  <c r="AA45" i="59"/>
  <c r="AB45" i="59"/>
  <c r="AC45" i="59"/>
  <c r="AD45" i="59"/>
  <c r="AE45" i="59"/>
  <c r="AF45" i="59"/>
  <c r="AF37" i="59"/>
  <c r="AE37" i="59"/>
  <c r="AC37" i="59"/>
  <c r="AB37" i="59"/>
  <c r="Z37" i="59"/>
  <c r="Y37" i="59"/>
  <c r="W37" i="59"/>
  <c r="V37" i="59"/>
  <c r="T37" i="59"/>
  <c r="S37" i="59"/>
  <c r="AD37" i="59"/>
  <c r="AA37" i="59"/>
  <c r="X37" i="59"/>
  <c r="U37" i="59"/>
  <c r="R37" i="59"/>
  <c r="R24" i="59"/>
  <c r="S24" i="59"/>
  <c r="T24" i="59"/>
  <c r="U24" i="59"/>
  <c r="V24" i="59"/>
  <c r="W24" i="59"/>
  <c r="X24" i="59"/>
  <c r="Y24" i="59"/>
  <c r="Z24" i="59"/>
  <c r="AA24" i="59"/>
  <c r="AB24" i="59"/>
  <c r="AC24" i="59"/>
  <c r="AD24" i="59"/>
  <c r="AE24" i="59"/>
  <c r="AF24" i="59"/>
  <c r="R25" i="59"/>
  <c r="S25" i="59"/>
  <c r="T25" i="59"/>
  <c r="U25" i="59"/>
  <c r="V25" i="59"/>
  <c r="W25" i="59"/>
  <c r="X25" i="59"/>
  <c r="Y25" i="59"/>
  <c r="Z25" i="59"/>
  <c r="AA25" i="59"/>
  <c r="AB25" i="59"/>
  <c r="AC25" i="59"/>
  <c r="AD25" i="59"/>
  <c r="AE25" i="59"/>
  <c r="AF25" i="59"/>
  <c r="R26" i="59"/>
  <c r="S26" i="59"/>
  <c r="T26" i="59"/>
  <c r="U26" i="59"/>
  <c r="V26" i="59"/>
  <c r="W26" i="59"/>
  <c r="X26" i="59"/>
  <c r="Y26" i="59"/>
  <c r="Z26" i="59"/>
  <c r="AA26" i="59"/>
  <c r="AB26" i="59"/>
  <c r="AC26" i="59"/>
  <c r="AD26" i="59"/>
  <c r="AE26" i="59"/>
  <c r="AF26" i="59"/>
  <c r="R27" i="59"/>
  <c r="S27" i="59"/>
  <c r="T27" i="59"/>
  <c r="U27" i="59"/>
  <c r="V27" i="59"/>
  <c r="W27" i="59"/>
  <c r="X27" i="59"/>
  <c r="Y27" i="59"/>
  <c r="Z27" i="59"/>
  <c r="AA27" i="59"/>
  <c r="AB27" i="59"/>
  <c r="AC27" i="59"/>
  <c r="AD27" i="59"/>
  <c r="AE27" i="59"/>
  <c r="AF27" i="59"/>
  <c r="R28" i="59"/>
  <c r="S28" i="59"/>
  <c r="T28" i="59"/>
  <c r="U28" i="59"/>
  <c r="V28" i="59"/>
  <c r="W28" i="59"/>
  <c r="X28" i="59"/>
  <c r="Y28" i="59"/>
  <c r="Z28" i="59"/>
  <c r="AA28" i="59"/>
  <c r="AB28" i="59"/>
  <c r="AC28" i="59"/>
  <c r="AD28" i="59"/>
  <c r="AE28" i="59"/>
  <c r="AF28" i="59"/>
  <c r="R29" i="59"/>
  <c r="S29" i="59"/>
  <c r="T29" i="59"/>
  <c r="U29" i="59"/>
  <c r="V29" i="59"/>
  <c r="W29" i="59"/>
  <c r="X29" i="59"/>
  <c r="Y29" i="59"/>
  <c r="Z29" i="59"/>
  <c r="AA29" i="59"/>
  <c r="AB29" i="59"/>
  <c r="AC29" i="59"/>
  <c r="AD29" i="59"/>
  <c r="AE29" i="59"/>
  <c r="AF29" i="59"/>
  <c r="R30" i="59"/>
  <c r="S30" i="59"/>
  <c r="T30" i="59"/>
  <c r="U30" i="59"/>
  <c r="V30" i="59"/>
  <c r="W30" i="59"/>
  <c r="X30" i="59"/>
  <c r="Y30" i="59"/>
  <c r="Z30" i="59"/>
  <c r="AA30" i="59"/>
  <c r="AB30" i="59"/>
  <c r="AC30" i="59"/>
  <c r="AD30" i="59"/>
  <c r="AE30" i="59"/>
  <c r="AF30" i="59"/>
  <c r="R31" i="59"/>
  <c r="S31" i="59"/>
  <c r="T31" i="59"/>
  <c r="U31" i="59"/>
  <c r="V31" i="59"/>
  <c r="W31" i="59"/>
  <c r="X31" i="59"/>
  <c r="Y31" i="59"/>
  <c r="Z31" i="59"/>
  <c r="AA31" i="59"/>
  <c r="AB31" i="59"/>
  <c r="AC31" i="59"/>
  <c r="AD31" i="59"/>
  <c r="AE31" i="59"/>
  <c r="AF31" i="59"/>
  <c r="AF23" i="59"/>
  <c r="AE23" i="59"/>
  <c r="AC23" i="59"/>
  <c r="AB23" i="59"/>
  <c r="Z23" i="59"/>
  <c r="Y23" i="59"/>
  <c r="W23" i="59"/>
  <c r="V23" i="59"/>
  <c r="T23" i="59"/>
  <c r="S23" i="59"/>
  <c r="AD23" i="59"/>
  <c r="AA23" i="59"/>
  <c r="X23" i="59"/>
  <c r="U23" i="59"/>
  <c r="R23" i="59"/>
  <c r="U10" i="59"/>
  <c r="V10" i="59"/>
  <c r="W10" i="59"/>
  <c r="X10" i="59"/>
  <c r="Y10" i="59"/>
  <c r="Z10" i="59"/>
  <c r="AA10" i="59"/>
  <c r="AB10" i="59"/>
  <c r="AC10" i="59"/>
  <c r="AD10" i="59"/>
  <c r="AE10" i="59"/>
  <c r="AF10" i="59"/>
  <c r="U11" i="59"/>
  <c r="V11" i="59"/>
  <c r="W11" i="59"/>
  <c r="X11" i="59"/>
  <c r="Y11" i="59"/>
  <c r="Z11" i="59"/>
  <c r="AA11" i="59"/>
  <c r="AB11" i="59"/>
  <c r="AC11" i="59"/>
  <c r="AD11" i="59"/>
  <c r="AE11" i="59"/>
  <c r="AF11" i="59"/>
  <c r="U12" i="59"/>
  <c r="V12" i="59"/>
  <c r="W12" i="59"/>
  <c r="X12" i="59"/>
  <c r="Y12" i="59"/>
  <c r="Z12" i="59"/>
  <c r="AA12" i="59"/>
  <c r="AB12" i="59"/>
  <c r="AC12" i="59"/>
  <c r="AD12" i="59"/>
  <c r="AE12" i="59"/>
  <c r="AF12" i="59"/>
  <c r="U13" i="59"/>
  <c r="V13" i="59"/>
  <c r="W13" i="59"/>
  <c r="X13" i="59"/>
  <c r="Y13" i="59"/>
  <c r="Z13" i="59"/>
  <c r="AA13" i="59"/>
  <c r="AB13" i="59"/>
  <c r="AC13" i="59"/>
  <c r="AD13" i="59"/>
  <c r="AE13" i="59"/>
  <c r="AF13" i="59"/>
  <c r="U14" i="59"/>
  <c r="V14" i="59"/>
  <c r="W14" i="59"/>
  <c r="X14" i="59"/>
  <c r="Y14" i="59"/>
  <c r="Z14" i="59"/>
  <c r="AA14" i="59"/>
  <c r="AB14" i="59"/>
  <c r="AC14" i="59"/>
  <c r="AD14" i="59"/>
  <c r="AE14" i="59"/>
  <c r="AF14" i="59"/>
  <c r="U15" i="59"/>
  <c r="V15" i="59"/>
  <c r="W15" i="59"/>
  <c r="X15" i="59"/>
  <c r="Y15" i="59"/>
  <c r="Z15" i="59"/>
  <c r="AA15" i="59"/>
  <c r="AB15" i="59"/>
  <c r="AC15" i="59"/>
  <c r="AD15" i="59"/>
  <c r="AE15" i="59"/>
  <c r="AF15" i="59"/>
  <c r="U16" i="59"/>
  <c r="V16" i="59"/>
  <c r="W16" i="59"/>
  <c r="X16" i="59"/>
  <c r="Y16" i="59"/>
  <c r="Z16" i="59"/>
  <c r="AA16" i="59"/>
  <c r="AB16" i="59"/>
  <c r="AC16" i="59"/>
  <c r="AD16" i="59"/>
  <c r="AE16" i="59"/>
  <c r="AF16" i="59"/>
  <c r="U17" i="59"/>
  <c r="V17" i="59"/>
  <c r="W17" i="59"/>
  <c r="X17" i="59"/>
  <c r="Y17" i="59"/>
  <c r="Z17" i="59"/>
  <c r="AA17" i="59"/>
  <c r="AB17" i="59"/>
  <c r="AC17" i="59"/>
  <c r="AD17" i="59"/>
  <c r="AE17" i="59"/>
  <c r="AF17" i="59"/>
  <c r="AF9" i="59"/>
  <c r="AE9" i="59"/>
  <c r="AC9" i="59"/>
  <c r="AB9" i="59"/>
  <c r="Z9" i="59"/>
  <c r="Y9" i="59"/>
  <c r="W9" i="59"/>
  <c r="V9" i="59"/>
  <c r="AD9" i="59"/>
  <c r="AA9" i="59"/>
  <c r="X9" i="59"/>
  <c r="U9" i="59"/>
  <c r="T10" i="59"/>
  <c r="T11" i="59"/>
  <c r="T12" i="59"/>
  <c r="T13" i="59"/>
  <c r="T14" i="59"/>
  <c r="T15" i="59"/>
  <c r="T16" i="59"/>
  <c r="T17" i="59"/>
  <c r="S10" i="59"/>
  <c r="S11" i="59"/>
  <c r="S12" i="59"/>
  <c r="S13" i="59"/>
  <c r="S14" i="59"/>
  <c r="S15" i="59"/>
  <c r="S16" i="59"/>
  <c r="S17" i="59"/>
  <c r="T9" i="59"/>
  <c r="S9" i="59"/>
  <c r="R10" i="59"/>
  <c r="R11" i="59"/>
  <c r="R12" i="59"/>
  <c r="R13" i="59"/>
  <c r="R14" i="59"/>
  <c r="R15" i="59"/>
  <c r="R16" i="59"/>
  <c r="R17" i="59"/>
  <c r="R9" i="59"/>
  <c r="E50" i="5"/>
  <c r="D50" i="5"/>
  <c r="E49" i="5"/>
  <c r="D49" i="5"/>
  <c r="E48" i="5"/>
  <c r="D48" i="5"/>
  <c r="E47" i="5"/>
  <c r="D47" i="5"/>
  <c r="E46" i="5"/>
  <c r="D46" i="5"/>
  <c r="E39" i="5"/>
  <c r="D39" i="5"/>
  <c r="E38" i="5"/>
  <c r="D38" i="5"/>
  <c r="E37" i="5"/>
  <c r="D37" i="5"/>
  <c r="E36" i="5"/>
  <c r="D36" i="5"/>
  <c r="E35" i="5"/>
  <c r="D35" i="5"/>
  <c r="C39" i="5"/>
  <c r="C44" i="62"/>
  <c r="F44" i="62"/>
  <c r="D44" i="62" s="1"/>
  <c r="G44" i="62"/>
  <c r="E44" i="62" s="1"/>
  <c r="K44" i="62"/>
  <c r="N44" i="62"/>
  <c r="L44" i="62" s="1"/>
  <c r="O44" i="62"/>
  <c r="M44" i="62" s="1"/>
  <c r="C45" i="62"/>
  <c r="F45" i="62"/>
  <c r="D45" i="62" s="1"/>
  <c r="G45" i="62"/>
  <c r="E45" i="62" s="1"/>
  <c r="K45" i="62"/>
  <c r="N45" i="62"/>
  <c r="L45" i="62" s="1"/>
  <c r="O45" i="62"/>
  <c r="M45" i="62" s="1"/>
  <c r="C46" i="62"/>
  <c r="F46" i="62"/>
  <c r="D46" i="62" s="1"/>
  <c r="G46" i="62"/>
  <c r="E46" i="62" s="1"/>
  <c r="K46" i="62"/>
  <c r="N46" i="62"/>
  <c r="L46" i="62" s="1"/>
  <c r="O46" i="62"/>
  <c r="M46" i="62" s="1"/>
  <c r="C47" i="62"/>
  <c r="F47" i="62"/>
  <c r="D47" i="62" s="1"/>
  <c r="G47" i="62"/>
  <c r="E47" i="62" s="1"/>
  <c r="K47" i="62"/>
  <c r="N47" i="62"/>
  <c r="L47" i="62" s="1"/>
  <c r="O47" i="62"/>
  <c r="M47" i="62" s="1"/>
  <c r="C48" i="62"/>
  <c r="F48" i="62"/>
  <c r="D48" i="62" s="1"/>
  <c r="G48" i="62"/>
  <c r="E48" i="62" s="1"/>
  <c r="K48" i="62"/>
  <c r="N48" i="62"/>
  <c r="L48" i="62" s="1"/>
  <c r="O48" i="62"/>
  <c r="M48" i="62" s="1"/>
  <c r="C38" i="5"/>
  <c r="C33" i="62"/>
  <c r="F33" i="62"/>
  <c r="D33" i="62" s="1"/>
  <c r="G33" i="62"/>
  <c r="E33" i="62" s="1"/>
  <c r="K33" i="62"/>
  <c r="N33" i="62"/>
  <c r="L33" i="62" s="1"/>
  <c r="O33" i="62"/>
  <c r="M33" i="62" s="1"/>
  <c r="C34" i="62"/>
  <c r="F34" i="62"/>
  <c r="D34" i="62" s="1"/>
  <c r="G34" i="62"/>
  <c r="E34" i="62" s="1"/>
  <c r="K34" i="62"/>
  <c r="N34" i="62"/>
  <c r="L34" i="62" s="1"/>
  <c r="O34" i="62"/>
  <c r="M34" i="62" s="1"/>
  <c r="C35" i="62"/>
  <c r="F35" i="62"/>
  <c r="D35" i="62" s="1"/>
  <c r="G35" i="62"/>
  <c r="E35" i="62" s="1"/>
  <c r="K35" i="62"/>
  <c r="N35" i="62"/>
  <c r="L35" i="62" s="1"/>
  <c r="O35" i="62"/>
  <c r="M35" i="62" s="1"/>
  <c r="C36" i="62"/>
  <c r="F36" i="62"/>
  <c r="D36" i="62" s="1"/>
  <c r="G36" i="62"/>
  <c r="E36" i="62" s="1"/>
  <c r="K36" i="62"/>
  <c r="N36" i="62"/>
  <c r="L36" i="62" s="1"/>
  <c r="O36" i="62"/>
  <c r="M36" i="62" s="1"/>
  <c r="C37" i="62"/>
  <c r="F37" i="62"/>
  <c r="D37" i="62" s="1"/>
  <c r="G37" i="62"/>
  <c r="E37" i="62" s="1"/>
  <c r="K37" i="62"/>
  <c r="N37" i="62"/>
  <c r="L37" i="62" s="1"/>
  <c r="O37" i="62"/>
  <c r="M37" i="62" s="1"/>
  <c r="C22" i="62"/>
  <c r="F22" i="62"/>
  <c r="D22" i="62" s="1"/>
  <c r="G22" i="62"/>
  <c r="E22" i="62" s="1"/>
  <c r="K22" i="62"/>
  <c r="N22" i="62"/>
  <c r="L22" i="62" s="1"/>
  <c r="O22" i="62"/>
  <c r="M22" i="62" s="1"/>
  <c r="C23" i="62"/>
  <c r="F23" i="62"/>
  <c r="D23" i="62" s="1"/>
  <c r="G23" i="62"/>
  <c r="E23" i="62" s="1"/>
  <c r="K23" i="62"/>
  <c r="N23" i="62"/>
  <c r="L23" i="62" s="1"/>
  <c r="O23" i="62"/>
  <c r="M23" i="62" s="1"/>
  <c r="C24" i="62"/>
  <c r="F24" i="62"/>
  <c r="D24" i="62" s="1"/>
  <c r="G24" i="62"/>
  <c r="E24" i="62" s="1"/>
  <c r="K24" i="62"/>
  <c r="N24" i="62"/>
  <c r="L24" i="62" s="1"/>
  <c r="O24" i="62"/>
  <c r="M24" i="62" s="1"/>
  <c r="C25" i="62"/>
  <c r="F25" i="62"/>
  <c r="D25" i="62" s="1"/>
  <c r="G25" i="62"/>
  <c r="E25" i="62" s="1"/>
  <c r="K25" i="62"/>
  <c r="N25" i="62"/>
  <c r="L25" i="62" s="1"/>
  <c r="O25" i="62"/>
  <c r="M25" i="62" s="1"/>
  <c r="C26" i="62"/>
  <c r="F26" i="62"/>
  <c r="D26" i="62" s="1"/>
  <c r="G26" i="62"/>
  <c r="E26" i="62" s="1"/>
  <c r="K26" i="62"/>
  <c r="N26" i="62"/>
  <c r="L26" i="62" s="1"/>
  <c r="O26" i="62"/>
  <c r="M26" i="62" s="1"/>
  <c r="C11" i="62"/>
  <c r="F11" i="62"/>
  <c r="D11" i="62" s="1"/>
  <c r="K11" i="62"/>
  <c r="N11" i="62"/>
  <c r="L11" i="62" s="1"/>
  <c r="O11" i="62"/>
  <c r="M11" i="62" s="1"/>
  <c r="C12" i="62"/>
  <c r="F12" i="62"/>
  <c r="D12" i="62" s="1"/>
  <c r="K12" i="62"/>
  <c r="N12" i="62"/>
  <c r="L12" i="62" s="1"/>
  <c r="O12" i="62"/>
  <c r="M12" i="62" s="1"/>
  <c r="C13" i="62"/>
  <c r="F13" i="62"/>
  <c r="D13" i="62" s="1"/>
  <c r="K13" i="62"/>
  <c r="N13" i="62"/>
  <c r="L13" i="62" s="1"/>
  <c r="O13" i="62"/>
  <c r="M13" i="62" s="1"/>
  <c r="C14" i="62"/>
  <c r="F14" i="62"/>
  <c r="D14" i="62" s="1"/>
  <c r="K14" i="62"/>
  <c r="N14" i="62"/>
  <c r="L14" i="62" s="1"/>
  <c r="O14" i="62"/>
  <c r="M14" i="62" s="1"/>
  <c r="C15" i="62"/>
  <c r="F15" i="62"/>
  <c r="D15" i="62" s="1"/>
  <c r="K15" i="62"/>
  <c r="N15" i="62"/>
  <c r="L15" i="62" s="1"/>
  <c r="O15" i="62"/>
  <c r="M15" i="62" s="1"/>
  <c r="C37" i="5"/>
  <c r="C36" i="5"/>
  <c r="C35" i="5"/>
  <c r="C34" i="5"/>
  <c r="B50" i="8"/>
  <c r="B48" i="62" s="1"/>
  <c r="J48" i="62" s="1"/>
  <c r="C50" i="8"/>
  <c r="D50" i="8"/>
  <c r="E50" i="8"/>
  <c r="C46" i="8"/>
  <c r="D46" i="8"/>
  <c r="E46" i="8"/>
  <c r="C47" i="8"/>
  <c r="D47" i="8"/>
  <c r="E47" i="8"/>
  <c r="C48" i="8"/>
  <c r="D48" i="8"/>
  <c r="E48" i="8"/>
  <c r="C49" i="8"/>
  <c r="D49" i="8"/>
  <c r="E49" i="8"/>
  <c r="B46" i="8"/>
  <c r="B44" i="62" s="1"/>
  <c r="J44" i="62" s="1"/>
  <c r="B47" i="8"/>
  <c r="B45" i="62" s="1"/>
  <c r="J45" i="62" s="1"/>
  <c r="B48" i="8"/>
  <c r="B46" i="62" s="1"/>
  <c r="J46" i="62" s="1"/>
  <c r="B49" i="8"/>
  <c r="B47" i="62" s="1"/>
  <c r="J47" i="62" s="1"/>
  <c r="B13" i="8"/>
  <c r="B11" i="62" s="1"/>
  <c r="J11" i="62" s="1"/>
  <c r="B14" i="8"/>
  <c r="B12" i="62" s="1"/>
  <c r="J12" i="62" s="1"/>
  <c r="B15" i="8"/>
  <c r="B13" i="62" s="1"/>
  <c r="J13" i="62" s="1"/>
  <c r="B16" i="8"/>
  <c r="B14" i="62" s="1"/>
  <c r="J14" i="62" s="1"/>
  <c r="B17" i="8"/>
  <c r="B15" i="62" s="1"/>
  <c r="J15" i="62" s="1"/>
  <c r="B24" i="8"/>
  <c r="B22" i="62" s="1"/>
  <c r="J22" i="62" s="1"/>
  <c r="B25" i="8"/>
  <c r="B23" i="62" s="1"/>
  <c r="J23" i="62" s="1"/>
  <c r="B26" i="8"/>
  <c r="B24" i="62" s="1"/>
  <c r="J24" i="62" s="1"/>
  <c r="B27" i="8"/>
  <c r="B25" i="62" s="1"/>
  <c r="J25" i="62" s="1"/>
  <c r="B28" i="8"/>
  <c r="B26" i="62" s="1"/>
  <c r="J26" i="62" s="1"/>
  <c r="B35" i="8"/>
  <c r="B33" i="62" s="1"/>
  <c r="J33" i="62" s="1"/>
  <c r="C35" i="8"/>
  <c r="D35" i="8"/>
  <c r="E35" i="8"/>
  <c r="B36" i="8"/>
  <c r="B34" i="62" s="1"/>
  <c r="J34" i="62" s="1"/>
  <c r="C36" i="8"/>
  <c r="D36" i="8"/>
  <c r="E36" i="8"/>
  <c r="B37" i="8"/>
  <c r="B35" i="62" s="1"/>
  <c r="J35" i="62" s="1"/>
  <c r="C37" i="8"/>
  <c r="D37" i="8"/>
  <c r="E37" i="8"/>
  <c r="B38" i="8"/>
  <c r="B36" i="62" s="1"/>
  <c r="J36" i="62" s="1"/>
  <c r="C38" i="8"/>
  <c r="D38" i="8"/>
  <c r="E38" i="8"/>
  <c r="B39" i="8"/>
  <c r="B37" i="62" s="1"/>
  <c r="J37" i="62" s="1"/>
  <c r="C39" i="8"/>
  <c r="D39" i="8"/>
  <c r="E39" i="8"/>
  <c r="C24" i="8"/>
  <c r="D24" i="8"/>
  <c r="E24" i="8"/>
  <c r="C25" i="8"/>
  <c r="D25" i="8"/>
  <c r="E25" i="8"/>
  <c r="C26" i="8"/>
  <c r="D26" i="8"/>
  <c r="E26" i="8"/>
  <c r="C27" i="8"/>
  <c r="D27" i="8"/>
  <c r="E27" i="8"/>
  <c r="C28" i="8"/>
  <c r="D28" i="8"/>
  <c r="E28" i="8"/>
  <c r="C13" i="8"/>
  <c r="D13" i="8"/>
  <c r="E13" i="8"/>
  <c r="C14" i="8"/>
  <c r="D14" i="8"/>
  <c r="E14" i="8"/>
  <c r="C15" i="8"/>
  <c r="D15" i="8"/>
  <c r="E15" i="8"/>
  <c r="C16" i="8"/>
  <c r="D16" i="8"/>
  <c r="E16" i="8"/>
  <c r="C17" i="8"/>
  <c r="D17" i="8"/>
  <c r="E17" i="8"/>
  <c r="C50" i="68"/>
  <c r="D50" i="68"/>
  <c r="E50" i="68"/>
  <c r="C46" i="68"/>
  <c r="D46" i="68"/>
  <c r="E46" i="68"/>
  <c r="C47" i="68"/>
  <c r="D47" i="68"/>
  <c r="E47" i="68"/>
  <c r="C48" i="68"/>
  <c r="D48" i="68"/>
  <c r="E48" i="68"/>
  <c r="C49" i="68"/>
  <c r="D49" i="68"/>
  <c r="E49" i="68"/>
  <c r="C35" i="68"/>
  <c r="D35" i="68"/>
  <c r="E35" i="68"/>
  <c r="C36" i="68"/>
  <c r="D36" i="68"/>
  <c r="E36" i="68"/>
  <c r="C37" i="68"/>
  <c r="D37" i="68"/>
  <c r="E37" i="68"/>
  <c r="C38" i="68"/>
  <c r="D38" i="68"/>
  <c r="E38" i="68"/>
  <c r="C39" i="68"/>
  <c r="D39" i="68"/>
  <c r="E39" i="68"/>
  <c r="C24" i="68"/>
  <c r="D24" i="68"/>
  <c r="E24" i="68"/>
  <c r="C25" i="68"/>
  <c r="D25" i="68"/>
  <c r="E25" i="68"/>
  <c r="C26" i="68"/>
  <c r="D26" i="68"/>
  <c r="E26" i="68"/>
  <c r="C27" i="68"/>
  <c r="D27" i="68"/>
  <c r="E27" i="68"/>
  <c r="C28" i="68"/>
  <c r="D28" i="68"/>
  <c r="E28" i="68"/>
  <c r="C13" i="68"/>
  <c r="D13" i="68"/>
  <c r="E13" i="68"/>
  <c r="C14" i="68"/>
  <c r="D14" i="68"/>
  <c r="E14" i="68"/>
  <c r="C15" i="68"/>
  <c r="D15" i="68"/>
  <c r="E15" i="68"/>
  <c r="C16" i="68"/>
  <c r="D16" i="68"/>
  <c r="E16" i="68"/>
  <c r="C17" i="68"/>
  <c r="D17" i="68"/>
  <c r="E17" i="68"/>
  <c r="E28" i="5"/>
  <c r="E27" i="5"/>
  <c r="D28" i="5"/>
  <c r="D27" i="5"/>
  <c r="E26" i="5"/>
  <c r="D26" i="5"/>
  <c r="E25" i="5"/>
  <c r="D25" i="5"/>
  <c r="E24" i="5"/>
  <c r="D24" i="5"/>
  <c r="E50" i="66"/>
  <c r="E49" i="66"/>
  <c r="E48" i="66"/>
  <c r="E47" i="66"/>
  <c r="E46" i="66"/>
  <c r="D50" i="66"/>
  <c r="D49" i="66"/>
  <c r="D48" i="66"/>
  <c r="D47" i="66"/>
  <c r="D46" i="66"/>
  <c r="E39" i="66"/>
  <c r="E38" i="66"/>
  <c r="E37" i="66"/>
  <c r="E36" i="66"/>
  <c r="E35" i="66"/>
  <c r="D39" i="66"/>
  <c r="D38" i="66"/>
  <c r="D37" i="66"/>
  <c r="D36" i="66"/>
  <c r="D35" i="66"/>
  <c r="E28" i="66"/>
  <c r="D28" i="66"/>
  <c r="E27" i="66"/>
  <c r="D27" i="66"/>
  <c r="E26" i="66"/>
  <c r="E25" i="66"/>
  <c r="E24" i="66"/>
  <c r="D26" i="66"/>
  <c r="D25" i="66"/>
  <c r="D24" i="66"/>
  <c r="E17" i="66"/>
  <c r="E16" i="66"/>
  <c r="E15" i="66"/>
  <c r="E14" i="66"/>
  <c r="E13" i="66"/>
  <c r="D17" i="66"/>
  <c r="D16" i="66"/>
  <c r="D15" i="66"/>
  <c r="D14" i="66"/>
  <c r="D13" i="66"/>
  <c r="C50" i="66"/>
  <c r="C49" i="66"/>
  <c r="C48" i="66"/>
  <c r="C47" i="66"/>
  <c r="C46" i="66"/>
  <c r="C39" i="66"/>
  <c r="C38" i="66"/>
  <c r="C37" i="66"/>
  <c r="C36" i="66"/>
  <c r="C35" i="66"/>
  <c r="C28" i="66"/>
  <c r="C27" i="66"/>
  <c r="C26" i="66"/>
  <c r="C25" i="66"/>
  <c r="C24" i="66"/>
  <c r="C19" i="66"/>
  <c r="C20" i="66"/>
  <c r="C21" i="66"/>
  <c r="C22" i="66"/>
  <c r="C23" i="66"/>
  <c r="C28" i="5"/>
  <c r="C27" i="5"/>
  <c r="C26" i="5"/>
  <c r="C25" i="5"/>
  <c r="C24" i="5"/>
  <c r="E17" i="5"/>
  <c r="E16" i="5"/>
  <c r="E15" i="5"/>
  <c r="E14" i="5"/>
  <c r="E13" i="5"/>
  <c r="D17" i="5"/>
  <c r="D16" i="5"/>
  <c r="D15" i="5"/>
  <c r="D14" i="5"/>
  <c r="D13" i="5"/>
  <c r="C13" i="5"/>
  <c r="C14" i="5"/>
  <c r="C15" i="5"/>
  <c r="C16" i="5"/>
  <c r="C17" i="5"/>
  <c r="F100" i="110"/>
  <c r="C46" i="65"/>
  <c r="D46" i="65"/>
  <c r="E46" i="65"/>
  <c r="C47" i="65"/>
  <c r="D47" i="65"/>
  <c r="E47" i="65"/>
  <c r="C48" i="65"/>
  <c r="D48" i="65"/>
  <c r="E48" i="65"/>
  <c r="C49" i="65"/>
  <c r="D49" i="65"/>
  <c r="E49" i="65"/>
  <c r="C50" i="65"/>
  <c r="D50" i="65"/>
  <c r="E50" i="65"/>
  <c r="C35" i="65"/>
  <c r="D35" i="65"/>
  <c r="E35" i="65"/>
  <c r="C36" i="65"/>
  <c r="D36" i="65"/>
  <c r="E36" i="65"/>
  <c r="C37" i="65"/>
  <c r="D37" i="65"/>
  <c r="E37" i="65"/>
  <c r="C38" i="65"/>
  <c r="D38" i="65"/>
  <c r="E38" i="65"/>
  <c r="C39" i="65"/>
  <c r="D39" i="65"/>
  <c r="E39" i="65"/>
  <c r="C13" i="65"/>
  <c r="D13" i="65"/>
  <c r="E13" i="65"/>
  <c r="C14" i="65"/>
  <c r="D14" i="65"/>
  <c r="E14" i="65"/>
  <c r="C15" i="65"/>
  <c r="D15" i="65"/>
  <c r="E15" i="65"/>
  <c r="C16" i="65"/>
  <c r="D16" i="65"/>
  <c r="E16" i="65"/>
  <c r="C17" i="65"/>
  <c r="D17" i="65"/>
  <c r="E17" i="65"/>
  <c r="C24" i="7"/>
  <c r="D24" i="7"/>
  <c r="E24" i="7"/>
  <c r="C25" i="7"/>
  <c r="D25" i="7"/>
  <c r="E25" i="7"/>
  <c r="C26" i="7"/>
  <c r="D26" i="7"/>
  <c r="E26" i="7"/>
  <c r="C27" i="7"/>
  <c r="D27" i="7"/>
  <c r="E27" i="7"/>
  <c r="C28" i="7"/>
  <c r="D28" i="7"/>
  <c r="E28" i="7"/>
  <c r="E13" i="7"/>
  <c r="E14" i="7"/>
  <c r="E15" i="7"/>
  <c r="E16" i="7"/>
  <c r="E17" i="7"/>
  <c r="C46" i="7"/>
  <c r="E46" i="7"/>
  <c r="C47" i="7"/>
  <c r="E47" i="7"/>
  <c r="C48" i="7"/>
  <c r="E48" i="7"/>
  <c r="C49" i="7"/>
  <c r="E49" i="7"/>
  <c r="C50" i="7"/>
  <c r="E50" i="7"/>
  <c r="C35" i="7"/>
  <c r="D35" i="7"/>
  <c r="E35" i="7"/>
  <c r="C36" i="7"/>
  <c r="D36" i="7"/>
  <c r="E36" i="7"/>
  <c r="C37" i="7"/>
  <c r="D37" i="7"/>
  <c r="E37" i="7"/>
  <c r="C38" i="7"/>
  <c r="D38" i="7"/>
  <c r="E38" i="7"/>
  <c r="C39" i="7"/>
  <c r="D39" i="7"/>
  <c r="E39" i="7"/>
  <c r="C12" i="5"/>
  <c r="C88" i="93"/>
  <c r="C90" i="93"/>
  <c r="C94" i="93"/>
  <c r="AD48" i="59"/>
  <c r="AA48" i="59"/>
  <c r="X48" i="59"/>
  <c r="U48" i="59"/>
  <c r="R48" i="59"/>
  <c r="C8" i="5"/>
  <c r="O18" i="110"/>
  <c r="O45" i="110" s="1"/>
  <c r="O72" i="110" s="1"/>
  <c r="O101" i="110" s="1"/>
  <c r="L18" i="110"/>
  <c r="L45" i="110" s="1"/>
  <c r="L72" i="110" s="1"/>
  <c r="L101" i="110" s="1"/>
  <c r="I18" i="110"/>
  <c r="I45" i="110" s="1"/>
  <c r="I72" i="110" s="1"/>
  <c r="I101" i="110" s="1"/>
  <c r="F18" i="110"/>
  <c r="F45" i="110" s="1"/>
  <c r="F72" i="110" s="1"/>
  <c r="F101" i="110" s="1"/>
  <c r="C18" i="110"/>
  <c r="C45" i="110" s="1"/>
  <c r="C72" i="110" s="1"/>
  <c r="C101" i="110" s="1"/>
  <c r="O5" i="110"/>
  <c r="O32" i="110" s="1"/>
  <c r="O59" i="110" s="1"/>
  <c r="O88" i="110" s="1"/>
  <c r="L5" i="110"/>
  <c r="L32" i="110" s="1"/>
  <c r="L59" i="110" s="1"/>
  <c r="L88" i="110" s="1"/>
  <c r="I5" i="110"/>
  <c r="I32" i="110" s="1"/>
  <c r="I59" i="110" s="1"/>
  <c r="I88" i="110" s="1"/>
  <c r="F5" i="110"/>
  <c r="F32" i="110" s="1"/>
  <c r="F59" i="110" s="1"/>
  <c r="F88" i="110" s="1"/>
  <c r="C5" i="110"/>
  <c r="C32" i="110" s="1"/>
  <c r="C59" i="110" s="1"/>
  <c r="C88" i="110" s="1"/>
  <c r="F50" i="68" l="1"/>
  <c r="F13" i="7"/>
  <c r="F16" i="65"/>
  <c r="F48" i="7"/>
  <c r="F48" i="68"/>
  <c r="F16" i="7"/>
  <c r="F49" i="7"/>
  <c r="F35" i="65"/>
  <c r="F13" i="66"/>
  <c r="F28" i="8"/>
  <c r="F35" i="8"/>
  <c r="I96" i="110"/>
  <c r="F46" i="8"/>
  <c r="F37" i="7"/>
  <c r="F27" i="7"/>
  <c r="F38" i="65"/>
  <c r="F17" i="5"/>
  <c r="F36" i="7"/>
  <c r="U31" i="60"/>
  <c r="F105" i="110"/>
  <c r="I44" i="60"/>
  <c r="F102" i="110"/>
  <c r="L94" i="110"/>
  <c r="C107" i="110"/>
  <c r="I110" i="110"/>
  <c r="F35" i="68"/>
  <c r="I92" i="110"/>
  <c r="O95" i="110"/>
  <c r="F108" i="110"/>
  <c r="L93" i="110"/>
  <c r="C106" i="110"/>
  <c r="I109" i="110"/>
  <c r="F50" i="8"/>
  <c r="O94" i="110"/>
  <c r="F107" i="110"/>
  <c r="L110" i="110"/>
  <c r="L92" i="110"/>
  <c r="C105" i="110"/>
  <c r="I108" i="110"/>
  <c r="F49" i="68"/>
  <c r="O93" i="110"/>
  <c r="F106" i="110"/>
  <c r="L109" i="110"/>
  <c r="C104" i="110"/>
  <c r="I107" i="110"/>
  <c r="O110" i="110"/>
  <c r="O92" i="110"/>
  <c r="L108" i="110"/>
  <c r="F47" i="66"/>
  <c r="F27" i="68"/>
  <c r="C103" i="110"/>
  <c r="I106" i="110"/>
  <c r="O109" i="110"/>
  <c r="F104" i="110"/>
  <c r="L107" i="110"/>
  <c r="C102" i="110"/>
  <c r="I105" i="110"/>
  <c r="O108" i="110"/>
  <c r="F50" i="65"/>
  <c r="F103" i="110"/>
  <c r="L106" i="110"/>
  <c r="C100" i="110"/>
  <c r="I104" i="110"/>
  <c r="O107" i="110"/>
  <c r="L105" i="110"/>
  <c r="C99" i="110"/>
  <c r="I103" i="110"/>
  <c r="O106" i="110"/>
  <c r="L104" i="110"/>
  <c r="C98" i="110"/>
  <c r="I102" i="110"/>
  <c r="O105" i="110"/>
  <c r="F99" i="110"/>
  <c r="Q31" i="60"/>
  <c r="L103" i="110"/>
  <c r="C97" i="110"/>
  <c r="I100" i="110"/>
  <c r="C44" i="60"/>
  <c r="O104" i="110"/>
  <c r="F98" i="110"/>
  <c r="S44" i="60"/>
  <c r="L102" i="110"/>
  <c r="C96" i="110"/>
  <c r="I99" i="110"/>
  <c r="M44" i="60"/>
  <c r="O103" i="110"/>
  <c r="F97" i="110"/>
  <c r="L100" i="110"/>
  <c r="C95" i="110"/>
  <c r="I98" i="110"/>
  <c r="F28" i="66"/>
  <c r="G44" i="60"/>
  <c r="O102" i="110"/>
  <c r="F96" i="110"/>
  <c r="L99" i="110"/>
  <c r="C94" i="110"/>
  <c r="I97" i="110"/>
  <c r="O100" i="110"/>
  <c r="F35" i="66"/>
  <c r="F38" i="68"/>
  <c r="F95" i="110"/>
  <c r="L98" i="110"/>
  <c r="C93" i="110"/>
  <c r="O99" i="110"/>
  <c r="F94" i="110"/>
  <c r="L97" i="110"/>
  <c r="C110" i="110"/>
  <c r="F15" i="8"/>
  <c r="C92" i="110"/>
  <c r="I95" i="110"/>
  <c r="O98" i="110"/>
  <c r="F16" i="68"/>
  <c r="F48" i="8"/>
  <c r="F93" i="110"/>
  <c r="L96" i="110"/>
  <c r="C109" i="110"/>
  <c r="I94" i="110"/>
  <c r="O97" i="110"/>
  <c r="F110" i="110"/>
  <c r="F92" i="110"/>
  <c r="L95" i="110"/>
  <c r="C108" i="110"/>
  <c r="F14" i="8"/>
  <c r="F14" i="68"/>
  <c r="F14" i="7"/>
  <c r="I93" i="110"/>
  <c r="O96" i="110"/>
  <c r="F109" i="110"/>
  <c r="F14" i="66"/>
  <c r="F49" i="66"/>
  <c r="O31" i="60"/>
  <c r="K31" i="60"/>
  <c r="F47" i="68"/>
  <c r="F26" i="66"/>
  <c r="E31" i="60"/>
  <c r="F39" i="7"/>
  <c r="F36" i="66"/>
  <c r="F50" i="7"/>
  <c r="F48" i="65"/>
  <c r="F13" i="65"/>
  <c r="F37" i="66"/>
  <c r="F37" i="8"/>
  <c r="F15" i="105"/>
  <c r="F35" i="7"/>
  <c r="F24" i="7"/>
  <c r="F47" i="7"/>
  <c r="F48" i="66"/>
  <c r="F15" i="65"/>
  <c r="F26" i="68"/>
  <c r="F17" i="7"/>
  <c r="F30" i="104"/>
  <c r="F25" i="68"/>
  <c r="F15" i="7"/>
  <c r="F35" i="5"/>
  <c r="F26" i="8"/>
  <c r="F36" i="5"/>
  <c r="F27" i="66"/>
  <c r="F24" i="68"/>
  <c r="F46" i="68"/>
  <c r="F46" i="65"/>
  <c r="F17" i="68"/>
  <c r="F39" i="65"/>
  <c r="F34" i="99"/>
  <c r="F17" i="65"/>
  <c r="F26" i="7"/>
  <c r="F39" i="66"/>
  <c r="F39" i="8"/>
  <c r="F33" i="99"/>
  <c r="F13" i="8"/>
  <c r="F41" i="105"/>
  <c r="F37" i="65"/>
  <c r="F13" i="5"/>
  <c r="F38" i="8"/>
  <c r="F38" i="5"/>
  <c r="F36" i="8"/>
  <c r="F25" i="7"/>
  <c r="F27" i="8"/>
  <c r="F14" i="5"/>
  <c r="C8" i="105"/>
  <c r="F8" i="105" s="1"/>
  <c r="F16" i="5"/>
  <c r="F25" i="8"/>
  <c r="F37" i="5"/>
  <c r="F39" i="68"/>
  <c r="F46" i="7"/>
  <c r="F15" i="68"/>
  <c r="F38" i="66"/>
  <c r="F17" i="8"/>
  <c r="F24" i="8"/>
  <c r="F46" i="66"/>
  <c r="F37" i="68"/>
  <c r="F16" i="8"/>
  <c r="F36" i="99"/>
  <c r="F36" i="65"/>
  <c r="F30" i="99"/>
  <c r="F45" i="99"/>
  <c r="F44" i="99"/>
  <c r="F29" i="99"/>
  <c r="F15" i="66"/>
  <c r="F50" i="66"/>
  <c r="F13" i="68"/>
  <c r="F46" i="99"/>
  <c r="F28" i="68"/>
  <c r="F28" i="7"/>
  <c r="F27" i="5"/>
  <c r="F14" i="65"/>
  <c r="F16" i="66"/>
  <c r="F47" i="65"/>
  <c r="F17" i="66"/>
  <c r="F38" i="7"/>
  <c r="F49" i="8"/>
  <c r="F31" i="99"/>
  <c r="F24" i="66"/>
  <c r="F49" i="65"/>
  <c r="F36" i="68"/>
  <c r="F25" i="66"/>
  <c r="F47" i="8"/>
  <c r="F19" i="105"/>
  <c r="F28" i="5"/>
  <c r="F35" i="99"/>
  <c r="F26" i="5"/>
  <c r="F15" i="5"/>
  <c r="F30" i="105"/>
  <c r="F32" i="99"/>
  <c r="F25" i="5"/>
  <c r="F16" i="105"/>
  <c r="F41" i="99"/>
  <c r="F14" i="105"/>
  <c r="F40" i="99"/>
  <c r="F13" i="105"/>
  <c r="F39" i="99"/>
  <c r="F12" i="105"/>
  <c r="F42" i="99"/>
  <c r="F28" i="65"/>
  <c r="F27" i="65"/>
  <c r="F11" i="105"/>
  <c r="F17" i="105"/>
  <c r="F24" i="5"/>
  <c r="F26" i="65"/>
  <c r="F10" i="105"/>
  <c r="F41" i="104"/>
  <c r="F25" i="65"/>
  <c r="F9" i="105"/>
  <c r="F39" i="5"/>
  <c r="F43" i="99"/>
  <c r="F8" i="104"/>
  <c r="F24" i="65"/>
  <c r="C5" i="107"/>
  <c r="C19" i="107" s="1"/>
  <c r="C33" i="107" s="1"/>
  <c r="C47" i="107" s="1"/>
  <c r="B8" i="105"/>
  <c r="B41" i="105" s="1"/>
  <c r="B8" i="104"/>
  <c r="B41" i="104" s="1"/>
  <c r="F5" i="107"/>
  <c r="F19" i="107" s="1"/>
  <c r="F33" i="107" s="1"/>
  <c r="F47" i="107" s="1"/>
  <c r="B9" i="105"/>
  <c r="B31" i="105" s="1"/>
  <c r="B9" i="104"/>
  <c r="B42" i="104" s="1"/>
  <c r="I5" i="107"/>
  <c r="I19" i="107" s="1"/>
  <c r="I33" i="107" s="1"/>
  <c r="I47" i="107" s="1"/>
  <c r="B10" i="105"/>
  <c r="B32" i="105" s="1"/>
  <c r="B10" i="104"/>
  <c r="B43" i="104" s="1"/>
  <c r="L5" i="107"/>
  <c r="L19" i="107" s="1"/>
  <c r="L33" i="107" s="1"/>
  <c r="L47" i="107" s="1"/>
  <c r="B11" i="105"/>
  <c r="B33" i="105" s="1"/>
  <c r="B11" i="104"/>
  <c r="B44" i="104" s="1"/>
  <c r="O5" i="107"/>
  <c r="O19" i="107" s="1"/>
  <c r="O33" i="107" s="1"/>
  <c r="O47" i="107" s="1"/>
  <c r="B12" i="105"/>
  <c r="B23" i="105" s="1"/>
  <c r="B12" i="104"/>
  <c r="B45" i="104" s="1"/>
  <c r="R5" i="107"/>
  <c r="R19" i="107" s="1"/>
  <c r="R33" i="107" s="1"/>
  <c r="R47" i="107" s="1"/>
  <c r="B13" i="105"/>
  <c r="B35" i="105" s="1"/>
  <c r="B13" i="104"/>
  <c r="B35" i="104" s="1"/>
  <c r="U5" i="107"/>
  <c r="U19" i="107" s="1"/>
  <c r="U33" i="107" s="1"/>
  <c r="U47" i="107" s="1"/>
  <c r="B14" i="105"/>
  <c r="B36" i="105" s="1"/>
  <c r="B14" i="104"/>
  <c r="B47" i="104" s="1"/>
  <c r="X5" i="107"/>
  <c r="X19" i="107" s="1"/>
  <c r="X33" i="107" s="1"/>
  <c r="X47" i="107" s="1"/>
  <c r="B15" i="105"/>
  <c r="B48" i="105" s="1"/>
  <c r="B15" i="104"/>
  <c r="B37" i="104" s="1"/>
  <c r="AA5" i="107"/>
  <c r="AA19" i="107" s="1"/>
  <c r="AA33" i="107" s="1"/>
  <c r="AA47" i="107" s="1"/>
  <c r="B16" i="105"/>
  <c r="B49" i="105" s="1"/>
  <c r="B16" i="104"/>
  <c r="B49" i="104" s="1"/>
  <c r="AD5" i="107"/>
  <c r="AD19" i="107" s="1"/>
  <c r="AD33" i="107" s="1"/>
  <c r="AD47" i="107" s="1"/>
  <c r="B17" i="105"/>
  <c r="B50" i="105" s="1"/>
  <c r="B17" i="104"/>
  <c r="B39" i="104" s="1"/>
  <c r="F26" i="99"/>
  <c r="F25" i="99"/>
  <c r="F24" i="99"/>
  <c r="F23" i="99"/>
  <c r="F22" i="99"/>
  <c r="F21" i="99"/>
  <c r="F20" i="99"/>
  <c r="F19" i="99"/>
  <c r="F20" i="105"/>
  <c r="F21" i="105"/>
  <c r="F22" i="105"/>
  <c r="F23" i="105"/>
  <c r="F24" i="105"/>
  <c r="F25" i="105"/>
  <c r="F26" i="105"/>
  <c r="F27" i="105"/>
  <c r="F28" i="105"/>
  <c r="F31" i="105"/>
  <c r="F32" i="105"/>
  <c r="F33" i="105"/>
  <c r="F34" i="105"/>
  <c r="F35" i="105"/>
  <c r="F36" i="105"/>
  <c r="F37" i="105"/>
  <c r="F38" i="105"/>
  <c r="F39" i="105"/>
  <c r="F42" i="105"/>
  <c r="F43" i="105"/>
  <c r="F44" i="105"/>
  <c r="F45" i="105"/>
  <c r="F46" i="105"/>
  <c r="F47" i="105"/>
  <c r="F48" i="105"/>
  <c r="F49" i="105"/>
  <c r="F50" i="105"/>
  <c r="F9" i="104"/>
  <c r="F10" i="104"/>
  <c r="F11" i="104"/>
  <c r="F12" i="104"/>
  <c r="F13" i="104"/>
  <c r="F14" i="104"/>
  <c r="F15" i="104"/>
  <c r="F16" i="104"/>
  <c r="F17" i="104"/>
  <c r="F31" i="104"/>
  <c r="F32" i="104"/>
  <c r="F33" i="104"/>
  <c r="F34" i="104"/>
  <c r="F35" i="104"/>
  <c r="F36" i="104"/>
  <c r="F37" i="104"/>
  <c r="F38" i="104"/>
  <c r="F39" i="104"/>
  <c r="F42" i="104"/>
  <c r="F43" i="104"/>
  <c r="F44" i="104"/>
  <c r="F45" i="104"/>
  <c r="F46" i="104"/>
  <c r="F47" i="104"/>
  <c r="F48" i="104"/>
  <c r="F49" i="104"/>
  <c r="F50" i="104"/>
  <c r="D19" i="104"/>
  <c r="F19" i="104" s="1"/>
  <c r="F20" i="104"/>
  <c r="F21" i="104"/>
  <c r="F22" i="104"/>
  <c r="F23" i="104"/>
  <c r="F24" i="104"/>
  <c r="F25" i="104"/>
  <c r="F26" i="104"/>
  <c r="F27" i="104"/>
  <c r="F28" i="104"/>
  <c r="B25" i="105"/>
  <c r="G11" i="62"/>
  <c r="E11" i="62" s="1"/>
  <c r="G15" i="62"/>
  <c r="E15" i="62" s="1"/>
  <c r="G14" i="62"/>
  <c r="E14" i="62" s="1"/>
  <c r="G13" i="62"/>
  <c r="E13" i="62" s="1"/>
  <c r="G12" i="62"/>
  <c r="E12" i="62" s="1"/>
  <c r="AD59" i="59"/>
  <c r="C50" i="5"/>
  <c r="F50" i="5" s="1"/>
  <c r="C17" i="66"/>
  <c r="AA59" i="59"/>
  <c r="C49" i="5"/>
  <c r="F49" i="5" s="1"/>
  <c r="C16" i="66"/>
  <c r="X59" i="59"/>
  <c r="C48" i="5"/>
  <c r="F48" i="5" s="1"/>
  <c r="C15" i="66"/>
  <c r="U59" i="59"/>
  <c r="C47" i="5"/>
  <c r="F47" i="5" s="1"/>
  <c r="C14" i="66"/>
  <c r="R59" i="59"/>
  <c r="C46" i="5"/>
  <c r="F46" i="5" s="1"/>
  <c r="C13" i="66"/>
  <c r="AD58" i="59"/>
  <c r="AA58" i="59"/>
  <c r="X58" i="59"/>
  <c r="U58" i="59"/>
  <c r="R58" i="59"/>
  <c r="AD57" i="59"/>
  <c r="AA57" i="59"/>
  <c r="X57" i="59"/>
  <c r="U57" i="59"/>
  <c r="R57" i="59"/>
  <c r="AD56" i="59"/>
  <c r="AA56" i="59"/>
  <c r="X56" i="59"/>
  <c r="U56" i="59"/>
  <c r="R56" i="59"/>
  <c r="AD55" i="59"/>
  <c r="AA55" i="59"/>
  <c r="X55" i="59"/>
  <c r="U55" i="59"/>
  <c r="R55" i="59"/>
  <c r="AD54" i="59"/>
  <c r="AA54" i="59"/>
  <c r="X54" i="59"/>
  <c r="U54" i="59"/>
  <c r="R54" i="59"/>
  <c r="AD53" i="59"/>
  <c r="AA53" i="59"/>
  <c r="X53" i="59"/>
  <c r="U53" i="59"/>
  <c r="R53" i="59"/>
  <c r="AD52" i="59"/>
  <c r="AA52" i="59"/>
  <c r="X52" i="59"/>
  <c r="U52" i="59"/>
  <c r="R52" i="59"/>
  <c r="AD51" i="59"/>
  <c r="AA51" i="59"/>
  <c r="X51" i="59"/>
  <c r="U51" i="59"/>
  <c r="R51" i="59"/>
  <c r="B7" i="93"/>
  <c r="C5" i="59"/>
  <c r="B8" i="5"/>
  <c r="B41" i="5" s="1"/>
  <c r="B9" i="93"/>
  <c r="F5" i="59"/>
  <c r="B9" i="5"/>
  <c r="B20" i="5" s="1"/>
  <c r="B11" i="93"/>
  <c r="I5" i="59"/>
  <c r="B13" i="93"/>
  <c r="L5" i="59"/>
  <c r="B15" i="93"/>
  <c r="O5" i="59"/>
  <c r="B17" i="93"/>
  <c r="B40" i="93" s="1"/>
  <c r="B63" i="93" s="1"/>
  <c r="B86" i="93" s="1"/>
  <c r="R5" i="59"/>
  <c r="R19" i="59" s="1"/>
  <c r="R33" i="59" s="1"/>
  <c r="B19" i="93"/>
  <c r="B42" i="93" s="1"/>
  <c r="B65" i="93" s="1"/>
  <c r="B88" i="93" s="1"/>
  <c r="U5" i="59"/>
  <c r="U19" i="59" s="1"/>
  <c r="U33" i="59" s="1"/>
  <c r="B21" i="93"/>
  <c r="B44" i="93" s="1"/>
  <c r="B67" i="93" s="1"/>
  <c r="B90" i="93" s="1"/>
  <c r="X5" i="59"/>
  <c r="X19" i="59" s="1"/>
  <c r="X33" i="59" s="1"/>
  <c r="B23" i="93"/>
  <c r="B46" i="93" s="1"/>
  <c r="B69" i="93" s="1"/>
  <c r="B92" i="93" s="1"/>
  <c r="AA5" i="59"/>
  <c r="AA19" i="59" s="1"/>
  <c r="AA33" i="59" s="1"/>
  <c r="B25" i="93"/>
  <c r="B48" i="93" s="1"/>
  <c r="B71" i="93" s="1"/>
  <c r="B94" i="93" s="1"/>
  <c r="AD5" i="59"/>
  <c r="AD19" i="59" s="1"/>
  <c r="AD33" i="59" s="1"/>
  <c r="B10" i="5"/>
  <c r="B21" i="5" s="1"/>
  <c r="B11" i="5"/>
  <c r="B22" i="5" s="1"/>
  <c r="B12" i="5"/>
  <c r="B34" i="5" s="1"/>
  <c r="B13" i="5"/>
  <c r="B14" i="5"/>
  <c r="B15" i="5"/>
  <c r="B16" i="5"/>
  <c r="B17" i="5"/>
  <c r="C7" i="3"/>
  <c r="C8" i="7"/>
  <c r="A2" i="61"/>
  <c r="E45" i="5"/>
  <c r="D45" i="5"/>
  <c r="C45" i="5"/>
  <c r="E44" i="5"/>
  <c r="D44" i="5"/>
  <c r="C44" i="5"/>
  <c r="E43" i="5"/>
  <c r="D43" i="5"/>
  <c r="C43" i="5"/>
  <c r="E42" i="5"/>
  <c r="D42" i="5"/>
  <c r="C42" i="5"/>
  <c r="E41" i="5"/>
  <c r="D41" i="5"/>
  <c r="C41" i="5"/>
  <c r="E34" i="5"/>
  <c r="D34" i="5"/>
  <c r="E33" i="5"/>
  <c r="D33" i="5"/>
  <c r="C33" i="5"/>
  <c r="E32" i="5"/>
  <c r="D32" i="5"/>
  <c r="C32" i="5"/>
  <c r="E31" i="5"/>
  <c r="D31" i="5"/>
  <c r="C31" i="5"/>
  <c r="E30" i="5"/>
  <c r="D30" i="5"/>
  <c r="C30" i="5"/>
  <c r="E23" i="5"/>
  <c r="D23" i="5"/>
  <c r="C23" i="5"/>
  <c r="E22" i="5"/>
  <c r="D22" i="5"/>
  <c r="C22" i="5"/>
  <c r="E21" i="5"/>
  <c r="D21" i="5"/>
  <c r="C21" i="5"/>
  <c r="E20" i="5"/>
  <c r="D20" i="5"/>
  <c r="C20" i="5"/>
  <c r="E19" i="5"/>
  <c r="D19" i="5"/>
  <c r="C19" i="5"/>
  <c r="E12" i="5"/>
  <c r="D12" i="5"/>
  <c r="F12" i="5" s="1"/>
  <c r="E11" i="5"/>
  <c r="D11" i="5"/>
  <c r="C11" i="5"/>
  <c r="E10" i="5"/>
  <c r="D10" i="5"/>
  <c r="C10" i="5"/>
  <c r="E9" i="5"/>
  <c r="D9" i="5"/>
  <c r="C9" i="5"/>
  <c r="E8" i="5"/>
  <c r="D8" i="5"/>
  <c r="F8" i="5" s="1"/>
  <c r="C5" i="5"/>
  <c r="B27" i="105" l="1"/>
  <c r="B38" i="105"/>
  <c r="F21" i="5"/>
  <c r="F23" i="5"/>
  <c r="B28" i="105"/>
  <c r="F19" i="5"/>
  <c r="B30" i="5"/>
  <c r="B27" i="104"/>
  <c r="F9" i="5"/>
  <c r="F31" i="5"/>
  <c r="B33" i="5"/>
  <c r="B26" i="105"/>
  <c r="B37" i="105"/>
  <c r="B24" i="105"/>
  <c r="B21" i="105"/>
  <c r="B20" i="105"/>
  <c r="F33" i="5"/>
  <c r="B34" i="105"/>
  <c r="B45" i="105"/>
  <c r="B46" i="105"/>
  <c r="B47" i="105"/>
  <c r="B22" i="105"/>
  <c r="B43" i="5"/>
  <c r="B44" i="105"/>
  <c r="B23" i="5"/>
  <c r="B44" i="5"/>
  <c r="B43" i="105"/>
  <c r="B24" i="104"/>
  <c r="B23" i="104"/>
  <c r="B42" i="105"/>
  <c r="B45" i="5"/>
  <c r="B21" i="104"/>
  <c r="B19" i="104"/>
  <c r="B30" i="104"/>
  <c r="B31" i="5"/>
  <c r="B39" i="105"/>
  <c r="F32" i="5"/>
  <c r="B25" i="104"/>
  <c r="B22" i="104"/>
  <c r="B20" i="104"/>
  <c r="F10" i="5"/>
  <c r="B32" i="5"/>
  <c r="F11" i="5"/>
  <c r="B48" i="104"/>
  <c r="B19" i="5"/>
  <c r="B46" i="104"/>
  <c r="B28" i="104"/>
  <c r="B50" i="104"/>
  <c r="B38" i="104"/>
  <c r="B36" i="104"/>
  <c r="B33" i="104"/>
  <c r="B42" i="5"/>
  <c r="B31" i="104"/>
  <c r="B19" i="105"/>
  <c r="B26" i="104"/>
  <c r="B34" i="104"/>
  <c r="B32" i="104"/>
  <c r="B30" i="105"/>
  <c r="F22" i="5"/>
  <c r="B50" i="5"/>
  <c r="B50" i="7" s="1"/>
  <c r="B50" i="65" s="1"/>
  <c r="B17" i="7"/>
  <c r="B17" i="65" s="1"/>
  <c r="B49" i="5"/>
  <c r="B49" i="7" s="1"/>
  <c r="B49" i="65" s="1"/>
  <c r="B16" i="7"/>
  <c r="B16" i="65" s="1"/>
  <c r="B48" i="5"/>
  <c r="B48" i="7" s="1"/>
  <c r="B48" i="65" s="1"/>
  <c r="B15" i="7"/>
  <c r="B15" i="65" s="1"/>
  <c r="B47" i="5"/>
  <c r="B47" i="7" s="1"/>
  <c r="B47" i="65" s="1"/>
  <c r="B14" i="7"/>
  <c r="B14" i="65" s="1"/>
  <c r="B46" i="5"/>
  <c r="B46" i="7" s="1"/>
  <c r="B46" i="65" s="1"/>
  <c r="B13" i="7"/>
  <c r="B13" i="65" s="1"/>
  <c r="AD47" i="59"/>
  <c r="AA47" i="59"/>
  <c r="X47" i="59"/>
  <c r="U47" i="59"/>
  <c r="R47" i="59"/>
  <c r="F41" i="5"/>
  <c r="F43" i="5"/>
  <c r="F45" i="5"/>
  <c r="B28" i="5"/>
  <c r="B28" i="7" s="1"/>
  <c r="B28" i="65" s="1"/>
  <c r="B39" i="5"/>
  <c r="B39" i="7" s="1"/>
  <c r="B39" i="65" s="1"/>
  <c r="B27" i="5"/>
  <c r="B27" i="7" s="1"/>
  <c r="B27" i="65" s="1"/>
  <c r="B38" i="5"/>
  <c r="B38" i="7" s="1"/>
  <c r="B38" i="65" s="1"/>
  <c r="B26" i="5"/>
  <c r="B26" i="7" s="1"/>
  <c r="B26" i="65" s="1"/>
  <c r="B37" i="5"/>
  <c r="B37" i="7" s="1"/>
  <c r="B37" i="65" s="1"/>
  <c r="B25" i="5"/>
  <c r="B25" i="7" s="1"/>
  <c r="B25" i="65" s="1"/>
  <c r="B36" i="5"/>
  <c r="B36" i="7" s="1"/>
  <c r="B36" i="65" s="1"/>
  <c r="B24" i="5"/>
  <c r="B24" i="7" s="1"/>
  <c r="B24" i="65" s="1"/>
  <c r="B35" i="5"/>
  <c r="B35" i="7" s="1"/>
  <c r="B35" i="65" s="1"/>
  <c r="F20" i="5"/>
  <c r="F30" i="5"/>
  <c r="F34" i="5"/>
  <c r="F42" i="5"/>
  <c r="F44" i="5"/>
  <c r="I28" i="94" l="1"/>
  <c r="J28" i="94"/>
  <c r="G188" i="97"/>
  <c r="G187" i="97"/>
  <c r="G186" i="97"/>
  <c r="G185" i="97"/>
  <c r="G184" i="97"/>
  <c r="K171" i="97"/>
  <c r="K169" i="97"/>
  <c r="K167" i="97"/>
  <c r="K165" i="97"/>
  <c r="E7" i="3"/>
  <c r="E8" i="3"/>
  <c r="E9" i="3"/>
  <c r="A2" i="101" l="1"/>
  <c r="B40" i="101"/>
  <c r="B29" i="101"/>
  <c r="B18" i="101"/>
  <c r="E38" i="99" l="1"/>
  <c r="D38" i="99"/>
  <c r="E36" i="99"/>
  <c r="E30" i="99"/>
  <c r="E31" i="99"/>
  <c r="E32" i="99"/>
  <c r="E33" i="99"/>
  <c r="E34" i="99"/>
  <c r="E35" i="99"/>
  <c r="E29" i="99"/>
  <c r="E28" i="99"/>
  <c r="D28" i="99"/>
  <c r="E18" i="99"/>
  <c r="D18" i="99"/>
  <c r="D16" i="99"/>
  <c r="D10" i="99"/>
  <c r="D11" i="99"/>
  <c r="D12" i="99"/>
  <c r="D13" i="99"/>
  <c r="D14" i="99"/>
  <c r="D15" i="99"/>
  <c r="D9" i="99"/>
  <c r="D8" i="99"/>
  <c r="C28" i="99"/>
  <c r="C18" i="99"/>
  <c r="C8" i="99"/>
  <c r="A2" i="99"/>
  <c r="B37" i="99"/>
  <c r="B27" i="99"/>
  <c r="B17" i="99"/>
  <c r="C5" i="99"/>
  <c r="C38" i="99"/>
  <c r="F12" i="99" l="1"/>
  <c r="F11" i="99"/>
  <c r="F10" i="99"/>
  <c r="F9" i="99"/>
  <c r="F38" i="99"/>
  <c r="F16" i="99"/>
  <c r="F28" i="99"/>
  <c r="F18" i="99"/>
  <c r="F14" i="99"/>
  <c r="F13" i="99"/>
  <c r="F15" i="99"/>
  <c r="F8" i="99"/>
  <c r="E29" i="61"/>
  <c r="D29" i="61"/>
  <c r="C29" i="61"/>
  <c r="H29" i="61"/>
  <c r="G29" i="61"/>
  <c r="F29" i="61"/>
  <c r="E28" i="61"/>
  <c r="D28" i="61"/>
  <c r="C28" i="61"/>
  <c r="H28" i="61"/>
  <c r="G28" i="61"/>
  <c r="F28" i="61"/>
  <c r="E27" i="61"/>
  <c r="D27" i="61"/>
  <c r="C27" i="61"/>
  <c r="H27" i="61"/>
  <c r="G27" i="61"/>
  <c r="F27" i="61"/>
  <c r="E26" i="61"/>
  <c r="D26" i="61"/>
  <c r="C26" i="61"/>
  <c r="H26" i="61"/>
  <c r="G26" i="61"/>
  <c r="F26" i="61"/>
  <c r="E25" i="61"/>
  <c r="D25" i="61"/>
  <c r="C25" i="61"/>
  <c r="H25" i="61"/>
  <c r="G25" i="61"/>
  <c r="F25" i="61"/>
  <c r="E23" i="61"/>
  <c r="D23" i="61"/>
  <c r="C23" i="61"/>
  <c r="H23" i="61"/>
  <c r="G23" i="61"/>
  <c r="F23" i="61"/>
  <c r="E22" i="61"/>
  <c r="D22" i="61"/>
  <c r="C22" i="61"/>
  <c r="H22" i="61"/>
  <c r="G22" i="61"/>
  <c r="F22" i="61"/>
  <c r="E21" i="61"/>
  <c r="D21" i="61"/>
  <c r="C21" i="61"/>
  <c r="H21" i="61"/>
  <c r="G21" i="61"/>
  <c r="F21" i="61"/>
  <c r="E20" i="61"/>
  <c r="D20" i="61"/>
  <c r="C20" i="61"/>
  <c r="H20" i="61"/>
  <c r="G20" i="61"/>
  <c r="F20" i="61"/>
  <c r="E19" i="61"/>
  <c r="D19" i="61"/>
  <c r="C19" i="61"/>
  <c r="H19" i="61"/>
  <c r="G19" i="61"/>
  <c r="F19" i="61"/>
  <c r="E18" i="61"/>
  <c r="D18" i="61"/>
  <c r="C18" i="61"/>
  <c r="H18" i="61"/>
  <c r="G18" i="61"/>
  <c r="F18" i="61"/>
  <c r="E17" i="61"/>
  <c r="D17" i="61"/>
  <c r="C17" i="61"/>
  <c r="H17" i="61"/>
  <c r="G17" i="61"/>
  <c r="F17" i="61"/>
  <c r="E16" i="61"/>
  <c r="D16" i="61"/>
  <c r="C16" i="61"/>
  <c r="H16" i="61"/>
  <c r="G16" i="61"/>
  <c r="F16" i="61"/>
  <c r="E31" i="61"/>
  <c r="D31" i="61"/>
  <c r="C31" i="61"/>
  <c r="E30" i="61"/>
  <c r="D30" i="61"/>
  <c r="C30" i="61"/>
  <c r="E24" i="61"/>
  <c r="D24" i="61"/>
  <c r="C24" i="61"/>
  <c r="F8" i="61"/>
  <c r="E15" i="61"/>
  <c r="D15" i="61"/>
  <c r="C15" i="61"/>
  <c r="H31" i="61"/>
  <c r="G31" i="61"/>
  <c r="H30" i="61"/>
  <c r="G30" i="61"/>
  <c r="H24" i="61"/>
  <c r="G24" i="61"/>
  <c r="H15" i="61"/>
  <c r="G15" i="61"/>
  <c r="F31" i="61"/>
  <c r="F30" i="61"/>
  <c r="F24" i="61"/>
  <c r="F15" i="61"/>
  <c r="F13" i="61"/>
  <c r="C13" i="61"/>
  <c r="H10" i="74"/>
  <c r="G178" i="97" l="1"/>
  <c r="F178" i="97"/>
  <c r="E178" i="97"/>
  <c r="D178" i="97"/>
  <c r="C213" i="97"/>
  <c r="C214" i="97"/>
  <c r="C215" i="97"/>
  <c r="C216" i="97"/>
  <c r="C217" i="97"/>
  <c r="C209" i="97" l="1"/>
  <c r="C208" i="97"/>
  <c r="C207" i="97"/>
  <c r="C206" i="97"/>
  <c r="C205" i="97"/>
  <c r="F188" i="97"/>
  <c r="E188" i="97"/>
  <c r="D188" i="97"/>
  <c r="F187" i="97"/>
  <c r="E187" i="97"/>
  <c r="D187" i="97"/>
  <c r="F186" i="97"/>
  <c r="E186" i="97"/>
  <c r="D186" i="97"/>
  <c r="F185" i="97"/>
  <c r="E185" i="97"/>
  <c r="D185" i="97"/>
  <c r="F184" i="97"/>
  <c r="E184" i="97"/>
  <c r="D184" i="97"/>
  <c r="G180" i="97"/>
  <c r="F180" i="97"/>
  <c r="E180" i="97"/>
  <c r="D180" i="97"/>
  <c r="G179" i="97"/>
  <c r="F179" i="97"/>
  <c r="E179" i="97"/>
  <c r="D179" i="97"/>
  <c r="G177" i="97"/>
  <c r="F177" i="97"/>
  <c r="E177" i="97"/>
  <c r="D177" i="97"/>
  <c r="G176" i="97"/>
  <c r="F176" i="97"/>
  <c r="E176" i="97"/>
  <c r="D176" i="97"/>
  <c r="H159" i="97"/>
  <c r="G159" i="97"/>
  <c r="F159" i="97"/>
  <c r="E159" i="97"/>
  <c r="D159" i="97"/>
  <c r="H158" i="97"/>
  <c r="G158" i="97"/>
  <c r="F158" i="97"/>
  <c r="E158" i="97"/>
  <c r="D158" i="97"/>
  <c r="C158" i="97"/>
  <c r="H157" i="97"/>
  <c r="G157" i="97"/>
  <c r="F157" i="97"/>
  <c r="E157" i="97"/>
  <c r="D157" i="97"/>
  <c r="H156" i="97"/>
  <c r="G156" i="97"/>
  <c r="F156" i="97"/>
  <c r="E156" i="97"/>
  <c r="D156" i="97"/>
  <c r="C156" i="97"/>
  <c r="H155" i="97"/>
  <c r="G155" i="97"/>
  <c r="F155" i="97"/>
  <c r="E155" i="97"/>
  <c r="D155" i="97"/>
  <c r="H154" i="97"/>
  <c r="G154" i="97"/>
  <c r="F154" i="97"/>
  <c r="E154" i="97"/>
  <c r="D154" i="97"/>
  <c r="C154" i="97"/>
  <c r="H153" i="97"/>
  <c r="G153" i="97"/>
  <c r="F153" i="97"/>
  <c r="E153" i="97"/>
  <c r="D153" i="97"/>
  <c r="H152" i="97"/>
  <c r="G152" i="97"/>
  <c r="F152" i="97"/>
  <c r="E152" i="97"/>
  <c r="D152" i="97"/>
  <c r="C152" i="97"/>
  <c r="H151" i="97"/>
  <c r="G151" i="97"/>
  <c r="F151" i="97"/>
  <c r="E151" i="97"/>
  <c r="D151" i="97"/>
  <c r="H150" i="97"/>
  <c r="G150" i="97"/>
  <c r="F150" i="97"/>
  <c r="E150" i="97"/>
  <c r="D150" i="97"/>
  <c r="C150" i="97"/>
  <c r="G146" i="97"/>
  <c r="F146" i="97"/>
  <c r="E146" i="97"/>
  <c r="D146" i="97"/>
  <c r="G145" i="97"/>
  <c r="F145" i="97"/>
  <c r="E145" i="97"/>
  <c r="D145" i="97"/>
  <c r="C145" i="97"/>
  <c r="G144" i="97"/>
  <c r="F144" i="97"/>
  <c r="E144" i="97"/>
  <c r="D144" i="97"/>
  <c r="G143" i="97"/>
  <c r="F143" i="97"/>
  <c r="E143" i="97"/>
  <c r="D143" i="97"/>
  <c r="C143" i="97"/>
  <c r="G142" i="97"/>
  <c r="F142" i="97"/>
  <c r="E142" i="97"/>
  <c r="D142" i="97"/>
  <c r="G141" i="97"/>
  <c r="F141" i="97"/>
  <c r="E141" i="97"/>
  <c r="D141" i="97"/>
  <c r="C141" i="97"/>
  <c r="G140" i="97"/>
  <c r="F140" i="97"/>
  <c r="E140" i="97"/>
  <c r="D140" i="97"/>
  <c r="G139" i="97"/>
  <c r="F139" i="97"/>
  <c r="E139" i="97"/>
  <c r="D139" i="97"/>
  <c r="C139" i="97"/>
  <c r="G138" i="97"/>
  <c r="F138" i="97"/>
  <c r="E138" i="97"/>
  <c r="D138" i="97"/>
  <c r="G137" i="97"/>
  <c r="F137" i="97"/>
  <c r="E137" i="97"/>
  <c r="D137" i="97"/>
  <c r="C137" i="97"/>
  <c r="H7" i="97"/>
  <c r="I7" i="97"/>
  <c r="J7" i="97"/>
  <c r="K7" i="97"/>
  <c r="H8" i="97"/>
  <c r="I8" i="97"/>
  <c r="J8" i="97"/>
  <c r="K8" i="97"/>
  <c r="H9" i="97"/>
  <c r="I9" i="97"/>
  <c r="J9" i="97"/>
  <c r="K9" i="97"/>
  <c r="H10" i="97"/>
  <c r="I10" i="97"/>
  <c r="J10" i="97"/>
  <c r="K10" i="97"/>
  <c r="H11" i="97"/>
  <c r="I11" i="97"/>
  <c r="J11" i="97"/>
  <c r="K11" i="97"/>
  <c r="H12" i="97"/>
  <c r="I12" i="97"/>
  <c r="J12" i="97"/>
  <c r="K12" i="97"/>
  <c r="H13" i="97"/>
  <c r="I13" i="97"/>
  <c r="J13" i="97"/>
  <c r="K13" i="97"/>
  <c r="H14" i="97"/>
  <c r="I14" i="97"/>
  <c r="J14" i="97"/>
  <c r="K14" i="97"/>
  <c r="H15" i="97"/>
  <c r="I15" i="97"/>
  <c r="J15" i="97"/>
  <c r="K15" i="97"/>
  <c r="H16" i="97"/>
  <c r="I16" i="97"/>
  <c r="J16" i="97"/>
  <c r="K16" i="97"/>
  <c r="D33" i="97"/>
  <c r="E33" i="97"/>
  <c r="F33" i="97"/>
  <c r="G33" i="97"/>
  <c r="D34" i="97"/>
  <c r="E34" i="97"/>
  <c r="F34" i="97"/>
  <c r="G34" i="97"/>
  <c r="D35" i="97"/>
  <c r="E35" i="97"/>
  <c r="F35" i="97"/>
  <c r="G35" i="97"/>
  <c r="D36" i="97"/>
  <c r="E36" i="97"/>
  <c r="F36" i="97"/>
  <c r="G36" i="97"/>
  <c r="D37" i="97"/>
  <c r="E37" i="97"/>
  <c r="F37" i="97"/>
  <c r="G37" i="97"/>
  <c r="D38" i="97"/>
  <c r="E38" i="97"/>
  <c r="F38" i="97"/>
  <c r="G38" i="97"/>
  <c r="D39" i="97"/>
  <c r="E39" i="97"/>
  <c r="F39" i="97"/>
  <c r="G39" i="97"/>
  <c r="D40" i="97"/>
  <c r="E40" i="97"/>
  <c r="F40" i="97"/>
  <c r="G40" i="97"/>
  <c r="D41" i="97"/>
  <c r="E41" i="97"/>
  <c r="F41" i="97"/>
  <c r="G41" i="97"/>
  <c r="D42" i="97"/>
  <c r="E42" i="97"/>
  <c r="F42" i="97"/>
  <c r="G42" i="97"/>
  <c r="H46" i="97"/>
  <c r="I46" i="97"/>
  <c r="J46" i="97"/>
  <c r="K46" i="97"/>
  <c r="H47" i="97"/>
  <c r="I47" i="97"/>
  <c r="J47" i="97"/>
  <c r="K47" i="97"/>
  <c r="H48" i="97"/>
  <c r="I48" i="97"/>
  <c r="J48" i="97"/>
  <c r="K48" i="97"/>
  <c r="H49" i="97"/>
  <c r="I49" i="97"/>
  <c r="J49" i="97"/>
  <c r="K49" i="97"/>
  <c r="H50" i="97"/>
  <c r="I50" i="97"/>
  <c r="J50" i="97"/>
  <c r="K50" i="97"/>
  <c r="H51" i="97"/>
  <c r="I51" i="97"/>
  <c r="J51" i="97"/>
  <c r="K51" i="97"/>
  <c r="H52" i="97"/>
  <c r="I52" i="97"/>
  <c r="J52" i="97"/>
  <c r="K52" i="97"/>
  <c r="H53" i="97"/>
  <c r="I53" i="97"/>
  <c r="J53" i="97"/>
  <c r="K53" i="97"/>
  <c r="H54" i="97"/>
  <c r="I54" i="97"/>
  <c r="J54" i="97"/>
  <c r="K54" i="97"/>
  <c r="H55" i="97"/>
  <c r="I55" i="97"/>
  <c r="J55" i="97"/>
  <c r="K55" i="97"/>
  <c r="D72" i="97"/>
  <c r="E72" i="97"/>
  <c r="F72" i="97"/>
  <c r="G72" i="97"/>
  <c r="D73" i="97"/>
  <c r="E73" i="97"/>
  <c r="F73" i="97"/>
  <c r="G73" i="97"/>
  <c r="D74" i="97"/>
  <c r="E74" i="97"/>
  <c r="F74" i="97"/>
  <c r="G74" i="97"/>
  <c r="D75" i="97"/>
  <c r="E75" i="97"/>
  <c r="F75" i="97"/>
  <c r="G75" i="97"/>
  <c r="D76" i="97"/>
  <c r="E76" i="97"/>
  <c r="F76" i="97"/>
  <c r="G76" i="97"/>
  <c r="D77" i="97"/>
  <c r="E77" i="97"/>
  <c r="F77" i="97"/>
  <c r="G77" i="97"/>
  <c r="D78" i="97"/>
  <c r="E78" i="97"/>
  <c r="F78" i="97"/>
  <c r="G78" i="97"/>
  <c r="D79" i="97"/>
  <c r="E79" i="97"/>
  <c r="F79" i="97"/>
  <c r="G79" i="97"/>
  <c r="D80" i="97"/>
  <c r="E80" i="97"/>
  <c r="F80" i="97"/>
  <c r="G80" i="97"/>
  <c r="D81" i="97"/>
  <c r="E81" i="97"/>
  <c r="F81" i="97"/>
  <c r="G81" i="97"/>
  <c r="H85" i="97"/>
  <c r="I85" i="97"/>
  <c r="J85" i="97"/>
  <c r="K85" i="97"/>
  <c r="H86" i="97"/>
  <c r="I86" i="97"/>
  <c r="J86" i="97"/>
  <c r="K86" i="97"/>
  <c r="H87" i="97"/>
  <c r="I87" i="97"/>
  <c r="J87" i="97"/>
  <c r="K87" i="97"/>
  <c r="H88" i="97"/>
  <c r="I88" i="97"/>
  <c r="J88" i="97"/>
  <c r="K88" i="97"/>
  <c r="H89" i="97"/>
  <c r="I89" i="97"/>
  <c r="J89" i="97"/>
  <c r="K89" i="97"/>
  <c r="H90" i="97"/>
  <c r="I90" i="97"/>
  <c r="J90" i="97"/>
  <c r="K90" i="97"/>
  <c r="H91" i="97"/>
  <c r="I91" i="97"/>
  <c r="J91" i="97"/>
  <c r="K91" i="97"/>
  <c r="H92" i="97"/>
  <c r="I92" i="97"/>
  <c r="J92" i="97"/>
  <c r="K92" i="97"/>
  <c r="H93" i="97"/>
  <c r="I93" i="97"/>
  <c r="J93" i="97"/>
  <c r="K93" i="97"/>
  <c r="H94" i="97"/>
  <c r="I94" i="97"/>
  <c r="J94" i="97"/>
  <c r="K94" i="97"/>
  <c r="D111" i="97"/>
  <c r="E111" i="97"/>
  <c r="F111" i="97"/>
  <c r="G111" i="97"/>
  <c r="D112" i="97"/>
  <c r="E112" i="97"/>
  <c r="F112" i="97"/>
  <c r="G112" i="97"/>
  <c r="D113" i="97"/>
  <c r="E113" i="97"/>
  <c r="F113" i="97"/>
  <c r="G113" i="97"/>
  <c r="D114" i="97"/>
  <c r="E114" i="97"/>
  <c r="F114" i="97"/>
  <c r="G114" i="97"/>
  <c r="D115" i="97"/>
  <c r="E115" i="97"/>
  <c r="F115" i="97"/>
  <c r="G115" i="97"/>
  <c r="D116" i="97"/>
  <c r="E116" i="97"/>
  <c r="F116" i="97"/>
  <c r="G116" i="97"/>
  <c r="D117" i="97"/>
  <c r="E117" i="97"/>
  <c r="F117" i="97"/>
  <c r="G117" i="97"/>
  <c r="D118" i="97"/>
  <c r="E118" i="97"/>
  <c r="F118" i="97"/>
  <c r="G118" i="97"/>
  <c r="D119" i="97"/>
  <c r="E119" i="97"/>
  <c r="F119" i="97"/>
  <c r="G119" i="97"/>
  <c r="D120" i="97"/>
  <c r="E120" i="97"/>
  <c r="F120" i="97"/>
  <c r="G120" i="97"/>
  <c r="H124" i="97"/>
  <c r="I124" i="97"/>
  <c r="J124" i="97"/>
  <c r="K124" i="97"/>
  <c r="H125" i="97"/>
  <c r="I125" i="97"/>
  <c r="J125" i="97"/>
  <c r="K125" i="97"/>
  <c r="H126" i="97"/>
  <c r="I126" i="97"/>
  <c r="J126" i="97"/>
  <c r="K126" i="97"/>
  <c r="H127" i="97"/>
  <c r="I127" i="97"/>
  <c r="J127" i="97"/>
  <c r="K127" i="97"/>
  <c r="H128" i="97"/>
  <c r="I128" i="97"/>
  <c r="J128" i="97"/>
  <c r="K128" i="97"/>
  <c r="H129" i="97"/>
  <c r="I129" i="97"/>
  <c r="J129" i="97"/>
  <c r="K129" i="97"/>
  <c r="H130" i="97"/>
  <c r="I130" i="97"/>
  <c r="J130" i="97"/>
  <c r="K130" i="97"/>
  <c r="H131" i="97"/>
  <c r="I131" i="97"/>
  <c r="J131" i="97"/>
  <c r="K131" i="97"/>
  <c r="H132" i="97"/>
  <c r="I132" i="97"/>
  <c r="J132" i="97"/>
  <c r="K132" i="97"/>
  <c r="H133" i="97"/>
  <c r="I133" i="97"/>
  <c r="J133" i="97"/>
  <c r="K133" i="97"/>
  <c r="H163" i="97"/>
  <c r="I163" i="97"/>
  <c r="J163" i="97"/>
  <c r="K163" i="97"/>
  <c r="H164" i="97"/>
  <c r="I164" i="97"/>
  <c r="J164" i="97"/>
  <c r="K164" i="97"/>
  <c r="H165" i="97"/>
  <c r="I165" i="97"/>
  <c r="J165" i="97"/>
  <c r="H166" i="97"/>
  <c r="I166" i="97"/>
  <c r="J166" i="97"/>
  <c r="K166" i="97"/>
  <c r="H167" i="97"/>
  <c r="I167" i="97"/>
  <c r="J167" i="97"/>
  <c r="H168" i="97"/>
  <c r="I168" i="97"/>
  <c r="J168" i="97"/>
  <c r="K168" i="97"/>
  <c r="H169" i="97"/>
  <c r="I169" i="97"/>
  <c r="J169" i="97"/>
  <c r="H170" i="97"/>
  <c r="I170" i="97"/>
  <c r="J170" i="97"/>
  <c r="K170" i="97"/>
  <c r="H171" i="97"/>
  <c r="I171" i="97"/>
  <c r="J171" i="97"/>
  <c r="H172" i="97"/>
  <c r="I172" i="97"/>
  <c r="J172" i="97"/>
  <c r="K172" i="97"/>
  <c r="H193" i="97"/>
  <c r="I193" i="97"/>
  <c r="J193" i="97"/>
  <c r="K193" i="97"/>
  <c r="H195" i="97"/>
  <c r="I195" i="97"/>
  <c r="J195" i="97"/>
  <c r="K195" i="97"/>
  <c r="H197" i="97"/>
  <c r="I197" i="97"/>
  <c r="J197" i="97"/>
  <c r="K197" i="97"/>
  <c r="H199" i="97"/>
  <c r="I199" i="97"/>
  <c r="J199" i="97"/>
  <c r="K199" i="97"/>
  <c r="H201" i="97"/>
  <c r="I201" i="97"/>
  <c r="J201" i="97"/>
  <c r="K201" i="97"/>
  <c r="H120" i="97"/>
  <c r="H119" i="97"/>
  <c r="H118" i="97"/>
  <c r="H117" i="97"/>
  <c r="H116" i="97"/>
  <c r="H115" i="97"/>
  <c r="H114" i="97"/>
  <c r="H113" i="97"/>
  <c r="H112" i="97"/>
  <c r="H111" i="97"/>
  <c r="G107" i="97"/>
  <c r="F107" i="97"/>
  <c r="E107" i="97"/>
  <c r="D107" i="97"/>
  <c r="G106" i="97"/>
  <c r="F106" i="97"/>
  <c r="E106" i="97"/>
  <c r="D106" i="97"/>
  <c r="G105" i="97"/>
  <c r="F105" i="97"/>
  <c r="E105" i="97"/>
  <c r="D105" i="97"/>
  <c r="G104" i="97"/>
  <c r="F104" i="97"/>
  <c r="E104" i="97"/>
  <c r="D104" i="97"/>
  <c r="G103" i="97"/>
  <c r="F103" i="97"/>
  <c r="E103" i="97"/>
  <c r="D103" i="97"/>
  <c r="G102" i="97"/>
  <c r="F102" i="97"/>
  <c r="E102" i="97"/>
  <c r="D102" i="97"/>
  <c r="G101" i="97"/>
  <c r="F101" i="97"/>
  <c r="E101" i="97"/>
  <c r="D101" i="97"/>
  <c r="G100" i="97"/>
  <c r="F100" i="97"/>
  <c r="E100" i="97"/>
  <c r="D100" i="97"/>
  <c r="G99" i="97"/>
  <c r="F99" i="97"/>
  <c r="E99" i="97"/>
  <c r="D99" i="97"/>
  <c r="G98" i="97"/>
  <c r="F98" i="97"/>
  <c r="E98" i="97"/>
  <c r="D98" i="97"/>
  <c r="H81" i="97"/>
  <c r="H80" i="97"/>
  <c r="H79" i="97"/>
  <c r="H78" i="97"/>
  <c r="H77" i="97"/>
  <c r="H76" i="97"/>
  <c r="H75" i="97"/>
  <c r="H74" i="97"/>
  <c r="H73" i="97"/>
  <c r="H72" i="97"/>
  <c r="H42" i="97"/>
  <c r="H41" i="97"/>
  <c r="H40" i="97"/>
  <c r="H39" i="97"/>
  <c r="H38" i="97"/>
  <c r="H37" i="97"/>
  <c r="H36" i="97"/>
  <c r="H35" i="97"/>
  <c r="H34" i="97"/>
  <c r="H33" i="97"/>
  <c r="G29" i="97"/>
  <c r="F29" i="97"/>
  <c r="E29" i="97"/>
  <c r="D29" i="97"/>
  <c r="G28" i="97"/>
  <c r="F28" i="97"/>
  <c r="E28" i="97"/>
  <c r="D28" i="97"/>
  <c r="G27" i="97"/>
  <c r="F27" i="97"/>
  <c r="E27" i="97"/>
  <c r="D27" i="97"/>
  <c r="G26" i="97"/>
  <c r="F26" i="97"/>
  <c r="E26" i="97"/>
  <c r="D26" i="97"/>
  <c r="G25" i="97"/>
  <c r="F25" i="97"/>
  <c r="E25" i="97"/>
  <c r="D25" i="97"/>
  <c r="G24" i="97"/>
  <c r="F24" i="97"/>
  <c r="E24" i="97"/>
  <c r="D24" i="97"/>
  <c r="G23" i="97"/>
  <c r="F23" i="97"/>
  <c r="E23" i="97"/>
  <c r="D23" i="97"/>
  <c r="G22" i="97"/>
  <c r="F22" i="97"/>
  <c r="E22" i="97"/>
  <c r="D22" i="97"/>
  <c r="G21" i="97"/>
  <c r="F21" i="97"/>
  <c r="E21" i="97"/>
  <c r="D21" i="97"/>
  <c r="G20" i="97"/>
  <c r="F20" i="97"/>
  <c r="E20" i="97"/>
  <c r="D20" i="97"/>
  <c r="G68" i="97"/>
  <c r="F68" i="97"/>
  <c r="E68" i="97"/>
  <c r="D68" i="97"/>
  <c r="G67" i="97"/>
  <c r="F67" i="97"/>
  <c r="E67" i="97"/>
  <c r="D67" i="97"/>
  <c r="G66" i="97"/>
  <c r="F66" i="97"/>
  <c r="E66" i="97"/>
  <c r="D66" i="97"/>
  <c r="G65" i="97"/>
  <c r="F65" i="97"/>
  <c r="E65" i="97"/>
  <c r="D65" i="97"/>
  <c r="G64" i="97"/>
  <c r="F64" i="97"/>
  <c r="E64" i="97"/>
  <c r="D64" i="97"/>
  <c r="G63" i="97"/>
  <c r="F63" i="97"/>
  <c r="E63" i="97"/>
  <c r="D63" i="97"/>
  <c r="G62" i="97"/>
  <c r="F62" i="97"/>
  <c r="E62" i="97"/>
  <c r="D62" i="97"/>
  <c r="G61" i="97"/>
  <c r="F61" i="97"/>
  <c r="E61" i="97"/>
  <c r="D61" i="97"/>
  <c r="G60" i="97"/>
  <c r="F60" i="97"/>
  <c r="E60" i="97"/>
  <c r="D60" i="97"/>
  <c r="G59" i="97"/>
  <c r="F59" i="97"/>
  <c r="E59" i="97"/>
  <c r="D59" i="97"/>
  <c r="L201" i="97"/>
  <c r="G201" i="97"/>
  <c r="F201" i="97"/>
  <c r="E201" i="97"/>
  <c r="D201" i="97"/>
  <c r="C200" i="97"/>
  <c r="L199" i="97"/>
  <c r="G199" i="97"/>
  <c r="F199" i="97"/>
  <c r="E199" i="97"/>
  <c r="D199" i="97"/>
  <c r="C198" i="97"/>
  <c r="L197" i="97"/>
  <c r="G197" i="97"/>
  <c r="F197" i="97"/>
  <c r="E197" i="97"/>
  <c r="D197" i="97"/>
  <c r="C196" i="97"/>
  <c r="L195" i="97"/>
  <c r="G195" i="97"/>
  <c r="F195" i="97"/>
  <c r="E195" i="97"/>
  <c r="D195" i="97"/>
  <c r="C194" i="97"/>
  <c r="L193" i="97"/>
  <c r="G193" i="97"/>
  <c r="F193" i="97"/>
  <c r="E193" i="97"/>
  <c r="D193" i="97"/>
  <c r="C192" i="97"/>
  <c r="L172" i="97"/>
  <c r="G172" i="97"/>
  <c r="F172" i="97"/>
  <c r="E172" i="97"/>
  <c r="D172" i="97"/>
  <c r="G171" i="97"/>
  <c r="F171" i="97"/>
  <c r="E171" i="97"/>
  <c r="D171" i="97"/>
  <c r="L170" i="97"/>
  <c r="G170" i="97"/>
  <c r="F170" i="97"/>
  <c r="E170" i="97"/>
  <c r="D170" i="97"/>
  <c r="G169" i="97"/>
  <c r="F169" i="97"/>
  <c r="E169" i="97"/>
  <c r="D169" i="97"/>
  <c r="L168" i="97"/>
  <c r="G168" i="97"/>
  <c r="F168" i="97"/>
  <c r="E168" i="97"/>
  <c r="D168" i="97"/>
  <c r="G167" i="97"/>
  <c r="F167" i="97"/>
  <c r="E167" i="97"/>
  <c r="D167" i="97"/>
  <c r="L166" i="97"/>
  <c r="G166" i="97"/>
  <c r="F166" i="97"/>
  <c r="E166" i="97"/>
  <c r="D166" i="97"/>
  <c r="G165" i="97"/>
  <c r="F165" i="97"/>
  <c r="E165" i="97"/>
  <c r="D165" i="97"/>
  <c r="L164" i="97"/>
  <c r="G164" i="97"/>
  <c r="F164" i="97"/>
  <c r="E164" i="97"/>
  <c r="D164" i="97"/>
  <c r="G163" i="97"/>
  <c r="F163" i="97"/>
  <c r="E163" i="97"/>
  <c r="D163" i="97"/>
  <c r="L133" i="97"/>
  <c r="G133" i="97"/>
  <c r="F133" i="97"/>
  <c r="E133" i="97"/>
  <c r="D133" i="97"/>
  <c r="L132" i="97"/>
  <c r="G132" i="97"/>
  <c r="F132" i="97"/>
  <c r="E132" i="97"/>
  <c r="D132" i="97"/>
  <c r="C132" i="97"/>
  <c r="L131" i="97"/>
  <c r="G131" i="97"/>
  <c r="F131" i="97"/>
  <c r="E131" i="97"/>
  <c r="D131" i="97"/>
  <c r="L130" i="97"/>
  <c r="G130" i="97"/>
  <c r="F130" i="97"/>
  <c r="E130" i="97"/>
  <c r="D130" i="97"/>
  <c r="C130" i="97"/>
  <c r="L129" i="97"/>
  <c r="G129" i="97"/>
  <c r="F129" i="97"/>
  <c r="E129" i="97"/>
  <c r="D129" i="97"/>
  <c r="L128" i="97"/>
  <c r="G128" i="97"/>
  <c r="F128" i="97"/>
  <c r="E128" i="97"/>
  <c r="D128" i="97"/>
  <c r="C128" i="97"/>
  <c r="L127" i="97"/>
  <c r="G127" i="97"/>
  <c r="F127" i="97"/>
  <c r="E127" i="97"/>
  <c r="D127" i="97"/>
  <c r="L126" i="97"/>
  <c r="G126" i="97"/>
  <c r="F126" i="97"/>
  <c r="E126" i="97"/>
  <c r="D126" i="97"/>
  <c r="C126" i="97"/>
  <c r="L125" i="97"/>
  <c r="G125" i="97"/>
  <c r="F125" i="97"/>
  <c r="E125" i="97"/>
  <c r="D125" i="97"/>
  <c r="L124" i="97"/>
  <c r="G124" i="97"/>
  <c r="F124" i="97"/>
  <c r="E124" i="97"/>
  <c r="D124" i="97"/>
  <c r="C124" i="97"/>
  <c r="L94" i="97"/>
  <c r="G94" i="97"/>
  <c r="F94" i="97"/>
  <c r="E94" i="97"/>
  <c r="D94" i="97"/>
  <c r="L93" i="97"/>
  <c r="G93" i="97"/>
  <c r="F93" i="97"/>
  <c r="E93" i="97"/>
  <c r="D93" i="97"/>
  <c r="L92" i="97"/>
  <c r="G92" i="97"/>
  <c r="F92" i="97"/>
  <c r="E92" i="97"/>
  <c r="D92" i="97"/>
  <c r="L91" i="97"/>
  <c r="G91" i="97"/>
  <c r="F91" i="97"/>
  <c r="E91" i="97"/>
  <c r="D91" i="97"/>
  <c r="L90" i="97"/>
  <c r="G90" i="97"/>
  <c r="F90" i="97"/>
  <c r="E90" i="97"/>
  <c r="D90" i="97"/>
  <c r="L89" i="97"/>
  <c r="G89" i="97"/>
  <c r="F89" i="97"/>
  <c r="E89" i="97"/>
  <c r="D89" i="97"/>
  <c r="L88" i="97"/>
  <c r="G88" i="97"/>
  <c r="F88" i="97"/>
  <c r="E88" i="97"/>
  <c r="D88" i="97"/>
  <c r="L87" i="97"/>
  <c r="G87" i="97"/>
  <c r="F87" i="97"/>
  <c r="E87" i="97"/>
  <c r="D87" i="97"/>
  <c r="L86" i="97"/>
  <c r="G86" i="97"/>
  <c r="F86" i="97"/>
  <c r="E86" i="97"/>
  <c r="D86" i="97"/>
  <c r="L85" i="97"/>
  <c r="G85" i="97"/>
  <c r="F85" i="97"/>
  <c r="E85" i="97"/>
  <c r="D85" i="97"/>
  <c r="L55" i="97"/>
  <c r="G55" i="97"/>
  <c r="F55" i="97"/>
  <c r="E55" i="97"/>
  <c r="D55" i="97"/>
  <c r="L54" i="97"/>
  <c r="G54" i="97"/>
  <c r="F54" i="97"/>
  <c r="E54" i="97"/>
  <c r="D54" i="97"/>
  <c r="L53" i="97"/>
  <c r="G53" i="97"/>
  <c r="F53" i="97"/>
  <c r="E53" i="97"/>
  <c r="D53" i="97"/>
  <c r="L52" i="97"/>
  <c r="G52" i="97"/>
  <c r="F52" i="97"/>
  <c r="E52" i="97"/>
  <c r="D52" i="97"/>
  <c r="L51" i="97"/>
  <c r="G51" i="97"/>
  <c r="F51" i="97"/>
  <c r="E51" i="97"/>
  <c r="D51" i="97"/>
  <c r="L50" i="97"/>
  <c r="G50" i="97"/>
  <c r="F50" i="97"/>
  <c r="E50" i="97"/>
  <c r="D50" i="97"/>
  <c r="L49" i="97"/>
  <c r="G49" i="97"/>
  <c r="F49" i="97"/>
  <c r="E49" i="97"/>
  <c r="D49" i="97"/>
  <c r="L48" i="97"/>
  <c r="G48" i="97"/>
  <c r="F48" i="97"/>
  <c r="E48" i="97"/>
  <c r="D48" i="97"/>
  <c r="L47" i="97"/>
  <c r="G47" i="97"/>
  <c r="F47" i="97"/>
  <c r="E47" i="97"/>
  <c r="D47" i="97"/>
  <c r="L46" i="97"/>
  <c r="G46" i="97"/>
  <c r="F46" i="97"/>
  <c r="E46" i="97"/>
  <c r="D46" i="97"/>
  <c r="L16" i="97"/>
  <c r="G16" i="97"/>
  <c r="F16" i="97"/>
  <c r="E16" i="97"/>
  <c r="D16" i="97"/>
  <c r="L15" i="97"/>
  <c r="G15" i="97"/>
  <c r="F15" i="97"/>
  <c r="E15" i="97"/>
  <c r="D15" i="97"/>
  <c r="L14" i="97"/>
  <c r="G14" i="97"/>
  <c r="F14" i="97"/>
  <c r="E14" i="97"/>
  <c r="D14" i="97"/>
  <c r="L13" i="97"/>
  <c r="G13" i="97"/>
  <c r="F13" i="97"/>
  <c r="E13" i="97"/>
  <c r="D13" i="97"/>
  <c r="L12" i="97"/>
  <c r="G12" i="97"/>
  <c r="F12" i="97"/>
  <c r="E12" i="97"/>
  <c r="D12" i="97"/>
  <c r="L11" i="97"/>
  <c r="G11" i="97"/>
  <c r="F11" i="97"/>
  <c r="E11" i="97"/>
  <c r="D11" i="97"/>
  <c r="L10" i="97"/>
  <c r="G10" i="97"/>
  <c r="F10" i="97"/>
  <c r="E10" i="97"/>
  <c r="D10" i="97"/>
  <c r="L9" i="97"/>
  <c r="G9" i="97"/>
  <c r="F9" i="97"/>
  <c r="E9" i="97"/>
  <c r="D9" i="97"/>
  <c r="L8" i="97"/>
  <c r="G8" i="97"/>
  <c r="F8" i="97"/>
  <c r="E8" i="97"/>
  <c r="D8" i="97"/>
  <c r="L7" i="97"/>
  <c r="G7" i="97"/>
  <c r="F7" i="97"/>
  <c r="E7" i="97"/>
  <c r="D7" i="97"/>
  <c r="A2" i="97"/>
  <c r="E9" i="74"/>
  <c r="D9" i="74"/>
  <c r="C7" i="77"/>
  <c r="C5" i="8"/>
  <c r="C5" i="68"/>
  <c r="C7" i="66"/>
  <c r="C5" i="71"/>
  <c r="C5" i="65"/>
  <c r="C5" i="7"/>
  <c r="C5" i="35"/>
  <c r="C5" i="3"/>
  <c r="C5" i="6"/>
  <c r="O48" i="59"/>
  <c r="L48" i="59"/>
  <c r="I48" i="59"/>
  <c r="F48" i="59"/>
  <c r="C48" i="59"/>
  <c r="C84" i="93"/>
  <c r="C82" i="93"/>
  <c r="C80" i="93"/>
  <c r="C78" i="93"/>
  <c r="C76" i="93"/>
  <c r="F5" i="61"/>
  <c r="C5" i="61"/>
  <c r="G6" i="62" l="1"/>
  <c r="F6" i="62"/>
  <c r="C6" i="62"/>
  <c r="C8" i="66"/>
  <c r="C7" i="71"/>
  <c r="C9" i="77"/>
  <c r="C10" i="77"/>
  <c r="C11" i="77"/>
  <c r="C12" i="77"/>
  <c r="C13" i="77"/>
  <c r="C14" i="77"/>
  <c r="C15" i="77"/>
  <c r="C16" i="77"/>
  <c r="C17" i="77"/>
  <c r="C18" i="77"/>
  <c r="C19" i="77"/>
  <c r="C20" i="77"/>
  <c r="C21" i="77"/>
  <c r="C22" i="77"/>
  <c r="C23" i="77"/>
  <c r="C24" i="77"/>
  <c r="C25" i="77"/>
  <c r="C26" i="77"/>
  <c r="C8" i="77"/>
  <c r="N134" i="94" l="1"/>
  <c r="M134" i="94"/>
  <c r="L134" i="94"/>
  <c r="K134" i="94"/>
  <c r="J134" i="94"/>
  <c r="G134" i="94"/>
  <c r="F134" i="94"/>
  <c r="E134" i="94"/>
  <c r="D134" i="94"/>
  <c r="C134" i="94"/>
  <c r="N133" i="94"/>
  <c r="M133" i="94"/>
  <c r="L133" i="94"/>
  <c r="K133" i="94"/>
  <c r="J133" i="94"/>
  <c r="G133" i="94"/>
  <c r="F133" i="94"/>
  <c r="E133" i="94"/>
  <c r="D133" i="94"/>
  <c r="C133" i="94"/>
  <c r="N132" i="94"/>
  <c r="M132" i="94"/>
  <c r="L132" i="94"/>
  <c r="K132" i="94"/>
  <c r="J132" i="94"/>
  <c r="G132" i="94"/>
  <c r="F132" i="94"/>
  <c r="E132" i="94"/>
  <c r="D132" i="94"/>
  <c r="C132" i="94"/>
  <c r="N131" i="94"/>
  <c r="M131" i="94"/>
  <c r="L131" i="94"/>
  <c r="K131" i="94"/>
  <c r="J131" i="94"/>
  <c r="G131" i="94"/>
  <c r="F131" i="94"/>
  <c r="E131" i="94"/>
  <c r="D131" i="94"/>
  <c r="C131" i="94"/>
  <c r="N130" i="94"/>
  <c r="M130" i="94"/>
  <c r="L130" i="94"/>
  <c r="K130" i="94"/>
  <c r="J130" i="94"/>
  <c r="G130" i="94"/>
  <c r="F130" i="94"/>
  <c r="E130" i="94"/>
  <c r="D130" i="94"/>
  <c r="C130" i="94"/>
  <c r="N129" i="94"/>
  <c r="M129" i="94"/>
  <c r="L129" i="94"/>
  <c r="K129" i="94"/>
  <c r="J129" i="94"/>
  <c r="G129" i="94"/>
  <c r="F129" i="94"/>
  <c r="E129" i="94"/>
  <c r="D129" i="94"/>
  <c r="C129" i="94"/>
  <c r="N128" i="94"/>
  <c r="M128" i="94"/>
  <c r="L128" i="94"/>
  <c r="K128" i="94"/>
  <c r="J128" i="94"/>
  <c r="G128" i="94"/>
  <c r="F128" i="94"/>
  <c r="E128" i="94"/>
  <c r="D128" i="94"/>
  <c r="C128" i="94"/>
  <c r="N127" i="94"/>
  <c r="M127" i="94"/>
  <c r="L127" i="94"/>
  <c r="K127" i="94"/>
  <c r="J127" i="94"/>
  <c r="G127" i="94"/>
  <c r="F127" i="94"/>
  <c r="E127" i="94"/>
  <c r="D127" i="94"/>
  <c r="C127" i="94"/>
  <c r="N126" i="94"/>
  <c r="M126" i="94"/>
  <c r="L126" i="94"/>
  <c r="K126" i="94"/>
  <c r="J126" i="94"/>
  <c r="G126" i="94"/>
  <c r="F126" i="94"/>
  <c r="E126" i="94"/>
  <c r="D126" i="94"/>
  <c r="C126" i="94"/>
  <c r="N122" i="94"/>
  <c r="M122" i="94"/>
  <c r="L122" i="94"/>
  <c r="K122" i="94"/>
  <c r="J122" i="94"/>
  <c r="G122" i="94"/>
  <c r="F122" i="94"/>
  <c r="E122" i="94"/>
  <c r="D122" i="94"/>
  <c r="C122" i="94"/>
  <c r="N121" i="94"/>
  <c r="M121" i="94"/>
  <c r="L121" i="94"/>
  <c r="K121" i="94"/>
  <c r="J121" i="94"/>
  <c r="G121" i="94"/>
  <c r="F121" i="94"/>
  <c r="E121" i="94"/>
  <c r="D121" i="94"/>
  <c r="C121" i="94"/>
  <c r="N120" i="94"/>
  <c r="M120" i="94"/>
  <c r="L120" i="94"/>
  <c r="K120" i="94"/>
  <c r="J120" i="94"/>
  <c r="G120" i="94"/>
  <c r="F120" i="94"/>
  <c r="E120" i="94"/>
  <c r="D120" i="94"/>
  <c r="C120" i="94"/>
  <c r="N119" i="94"/>
  <c r="M119" i="94"/>
  <c r="L119" i="94"/>
  <c r="K119" i="94"/>
  <c r="J119" i="94"/>
  <c r="G119" i="94"/>
  <c r="F119" i="94"/>
  <c r="E119" i="94"/>
  <c r="D119" i="94"/>
  <c r="C119" i="94"/>
  <c r="N118" i="94"/>
  <c r="M118" i="94"/>
  <c r="L118" i="94"/>
  <c r="K118" i="94"/>
  <c r="J118" i="94"/>
  <c r="G118" i="94"/>
  <c r="F118" i="94"/>
  <c r="E118" i="94"/>
  <c r="D118" i="94"/>
  <c r="C118" i="94"/>
  <c r="N117" i="94"/>
  <c r="M117" i="94"/>
  <c r="L117" i="94"/>
  <c r="K117" i="94"/>
  <c r="J117" i="94"/>
  <c r="G117" i="94"/>
  <c r="F117" i="94"/>
  <c r="E117" i="94"/>
  <c r="D117" i="94"/>
  <c r="C117" i="94"/>
  <c r="N116" i="94"/>
  <c r="M116" i="94"/>
  <c r="L116" i="94"/>
  <c r="K116" i="94"/>
  <c r="J116" i="94"/>
  <c r="G116" i="94"/>
  <c r="F116" i="94"/>
  <c r="E116" i="94"/>
  <c r="D116" i="94"/>
  <c r="C116" i="94"/>
  <c r="N115" i="94"/>
  <c r="M115" i="94"/>
  <c r="L115" i="94"/>
  <c r="K115" i="94"/>
  <c r="J115" i="94"/>
  <c r="G115" i="94"/>
  <c r="F115" i="94"/>
  <c r="E115" i="94"/>
  <c r="D115" i="94"/>
  <c r="C115" i="94"/>
  <c r="N114" i="94"/>
  <c r="M114" i="94"/>
  <c r="L114" i="94"/>
  <c r="K114" i="94"/>
  <c r="J114" i="94"/>
  <c r="G114" i="94"/>
  <c r="F114" i="94"/>
  <c r="E114" i="94"/>
  <c r="D114" i="94"/>
  <c r="C114" i="94"/>
  <c r="N110" i="94"/>
  <c r="M110" i="94"/>
  <c r="L110" i="94"/>
  <c r="K110" i="94"/>
  <c r="J110" i="94"/>
  <c r="G110" i="94"/>
  <c r="F110" i="94"/>
  <c r="E110" i="94"/>
  <c r="D110" i="94"/>
  <c r="C110" i="94"/>
  <c r="N109" i="94"/>
  <c r="M109" i="94"/>
  <c r="L109" i="94"/>
  <c r="K109" i="94"/>
  <c r="J109" i="94"/>
  <c r="G109" i="94"/>
  <c r="F109" i="94"/>
  <c r="E109" i="94"/>
  <c r="D109" i="94"/>
  <c r="C109" i="94"/>
  <c r="N108" i="94"/>
  <c r="M108" i="94"/>
  <c r="L108" i="94"/>
  <c r="K108" i="94"/>
  <c r="J108" i="94"/>
  <c r="G108" i="94"/>
  <c r="F108" i="94"/>
  <c r="E108" i="94"/>
  <c r="D108" i="94"/>
  <c r="C108" i="94"/>
  <c r="N107" i="94"/>
  <c r="M107" i="94"/>
  <c r="L107" i="94"/>
  <c r="K107" i="94"/>
  <c r="J107" i="94"/>
  <c r="G107" i="94"/>
  <c r="F107" i="94"/>
  <c r="E107" i="94"/>
  <c r="D107" i="94"/>
  <c r="C107" i="94"/>
  <c r="N106" i="94"/>
  <c r="M106" i="94"/>
  <c r="L106" i="94"/>
  <c r="K106" i="94"/>
  <c r="J106" i="94"/>
  <c r="G106" i="94"/>
  <c r="F106" i="94"/>
  <c r="E106" i="94"/>
  <c r="D106" i="94"/>
  <c r="C106" i="94"/>
  <c r="N105" i="94"/>
  <c r="M105" i="94"/>
  <c r="L105" i="94"/>
  <c r="K105" i="94"/>
  <c r="J105" i="94"/>
  <c r="G105" i="94"/>
  <c r="F105" i="94"/>
  <c r="E105" i="94"/>
  <c r="D105" i="94"/>
  <c r="C105" i="94"/>
  <c r="N104" i="94"/>
  <c r="M104" i="94"/>
  <c r="L104" i="94"/>
  <c r="K104" i="94"/>
  <c r="J104" i="94"/>
  <c r="G104" i="94"/>
  <c r="F104" i="94"/>
  <c r="E104" i="94"/>
  <c r="D104" i="94"/>
  <c r="C104" i="94"/>
  <c r="N103" i="94"/>
  <c r="M103" i="94"/>
  <c r="L103" i="94"/>
  <c r="K103" i="94"/>
  <c r="J103" i="94"/>
  <c r="G103" i="94"/>
  <c r="F103" i="94"/>
  <c r="E103" i="94"/>
  <c r="D103" i="94"/>
  <c r="C103" i="94"/>
  <c r="N102" i="94"/>
  <c r="M102" i="94"/>
  <c r="L102" i="94"/>
  <c r="K102" i="94"/>
  <c r="J102" i="94"/>
  <c r="G102" i="94"/>
  <c r="F102" i="94"/>
  <c r="E102" i="94"/>
  <c r="D102" i="94"/>
  <c r="C102" i="94"/>
  <c r="D83" i="94"/>
  <c r="C83" i="94"/>
  <c r="D82" i="94"/>
  <c r="C82" i="94"/>
  <c r="D81" i="94"/>
  <c r="C81" i="94"/>
  <c r="D80" i="94"/>
  <c r="C80" i="94"/>
  <c r="D79" i="94"/>
  <c r="C79" i="94"/>
  <c r="D77" i="94"/>
  <c r="C77" i="94"/>
  <c r="D76" i="94"/>
  <c r="C76" i="94"/>
  <c r="D75" i="94"/>
  <c r="C75" i="94"/>
  <c r="D74" i="94"/>
  <c r="C74" i="94"/>
  <c r="D73" i="94"/>
  <c r="C73" i="94"/>
  <c r="D71" i="94"/>
  <c r="C71" i="94"/>
  <c r="D70" i="94"/>
  <c r="C70" i="94"/>
  <c r="D69" i="94"/>
  <c r="C69" i="94"/>
  <c r="D68" i="94"/>
  <c r="C68" i="94"/>
  <c r="D67" i="94"/>
  <c r="C67" i="94"/>
  <c r="D65" i="94"/>
  <c r="C65" i="94"/>
  <c r="D64" i="94"/>
  <c r="C64" i="94"/>
  <c r="D63" i="94"/>
  <c r="C63" i="94"/>
  <c r="D62" i="94"/>
  <c r="C62" i="94"/>
  <c r="D61" i="94"/>
  <c r="C61" i="94"/>
  <c r="G137" i="94"/>
  <c r="F137" i="94"/>
  <c r="E137" i="94"/>
  <c r="D137" i="94"/>
  <c r="C137" i="94"/>
  <c r="G125" i="94"/>
  <c r="F125" i="94"/>
  <c r="E125" i="94"/>
  <c r="D125" i="94"/>
  <c r="C125" i="94"/>
  <c r="G113" i="94"/>
  <c r="F113" i="94"/>
  <c r="E113" i="94"/>
  <c r="D113" i="94"/>
  <c r="C113" i="94"/>
  <c r="E143" i="94" l="1"/>
  <c r="S107" i="94"/>
  <c r="U132" i="94"/>
  <c r="U121" i="94"/>
  <c r="Q128" i="94"/>
  <c r="Q129" i="94"/>
  <c r="T120" i="94"/>
  <c r="Q110" i="94"/>
  <c r="F64" i="94" s="1"/>
  <c r="S118" i="94"/>
  <c r="Q126" i="94"/>
  <c r="S131" i="94"/>
  <c r="Q134" i="94"/>
  <c r="F76" i="94" s="1"/>
  <c r="Q102" i="94"/>
  <c r="E144" i="94"/>
  <c r="R120" i="94"/>
  <c r="G140" i="94"/>
  <c r="T132" i="94"/>
  <c r="U102" i="94"/>
  <c r="S103" i="94"/>
  <c r="S120" i="94"/>
  <c r="T116" i="94"/>
  <c r="F138" i="94"/>
  <c r="S102" i="94"/>
  <c r="D139" i="94"/>
  <c r="F140" i="94"/>
  <c r="L140" i="94"/>
  <c r="D141" i="94"/>
  <c r="J141" i="94"/>
  <c r="N141" i="94"/>
  <c r="D143" i="94"/>
  <c r="F144" i="94"/>
  <c r="L144" i="94"/>
  <c r="D145" i="94"/>
  <c r="J145" i="94"/>
  <c r="N145" i="94"/>
  <c r="R114" i="94"/>
  <c r="S115" i="94"/>
  <c r="Q120" i="94"/>
  <c r="T121" i="94"/>
  <c r="S126" i="94"/>
  <c r="T128" i="94"/>
  <c r="S128" i="94"/>
  <c r="R133" i="94"/>
  <c r="Q133" i="94"/>
  <c r="Q106" i="94"/>
  <c r="U110" i="94"/>
  <c r="F65" i="94" s="1"/>
  <c r="S114" i="94"/>
  <c r="S116" i="94"/>
  <c r="Q117" i="94"/>
  <c r="U117" i="94"/>
  <c r="T119" i="94"/>
  <c r="Q121" i="94"/>
  <c r="S122" i="94"/>
  <c r="R122" i="94"/>
  <c r="T126" i="94"/>
  <c r="S127" i="94"/>
  <c r="R127" i="94"/>
  <c r="U128" i="94"/>
  <c r="S129" i="94"/>
  <c r="R129" i="94"/>
  <c r="Q130" i="94"/>
  <c r="R131" i="94"/>
  <c r="Q132" i="94"/>
  <c r="T134" i="94"/>
  <c r="S130" i="94"/>
  <c r="Q131" i="94"/>
  <c r="S132" i="94"/>
  <c r="S134" i="94"/>
  <c r="D138" i="94"/>
  <c r="J138" i="94"/>
  <c r="F139" i="94"/>
  <c r="F141" i="94"/>
  <c r="D142" i="94"/>
  <c r="N142" i="94"/>
  <c r="F145" i="94"/>
  <c r="D146" i="94"/>
  <c r="T102" i="94"/>
  <c r="T104" i="94"/>
  <c r="T115" i="94"/>
  <c r="T117" i="94"/>
  <c r="R118" i="94"/>
  <c r="R103" i="94"/>
  <c r="H45" i="74"/>
  <c r="G45" i="74"/>
  <c r="G33" i="74"/>
  <c r="H33" i="74"/>
  <c r="H29" i="74"/>
  <c r="G29" i="74"/>
  <c r="H21" i="74"/>
  <c r="G21" i="74"/>
  <c r="H13" i="74"/>
  <c r="G13" i="74"/>
  <c r="L139" i="94"/>
  <c r="S105" i="94"/>
  <c r="J142" i="94"/>
  <c r="F143" i="94"/>
  <c r="L143" i="94"/>
  <c r="J146" i="94"/>
  <c r="U126" i="94"/>
  <c r="U130" i="94"/>
  <c r="U134" i="94"/>
  <c r="F77" i="94" s="1"/>
  <c r="G44" i="74"/>
  <c r="H44" i="74"/>
  <c r="H40" i="74"/>
  <c r="G40" i="74"/>
  <c r="G36" i="74"/>
  <c r="H36" i="74"/>
  <c r="G32" i="74"/>
  <c r="H32" i="74"/>
  <c r="H28" i="74"/>
  <c r="G28" i="74"/>
  <c r="G24" i="74"/>
  <c r="H24" i="74"/>
  <c r="G20" i="74"/>
  <c r="H20" i="74"/>
  <c r="H16" i="74"/>
  <c r="G16" i="74"/>
  <c r="G12" i="74"/>
  <c r="H12" i="74"/>
  <c r="G48" i="74"/>
  <c r="R107" i="94"/>
  <c r="T108" i="94"/>
  <c r="G41" i="74"/>
  <c r="H41" i="74"/>
  <c r="H37" i="74"/>
  <c r="G37" i="74"/>
  <c r="G25" i="74"/>
  <c r="H25" i="74"/>
  <c r="G17" i="74"/>
  <c r="H17" i="74"/>
  <c r="H47" i="74"/>
  <c r="T103" i="94"/>
  <c r="R104" i="94"/>
  <c r="M141" i="94"/>
  <c r="K142" i="94"/>
  <c r="M145" i="94"/>
  <c r="K146" i="94"/>
  <c r="R115" i="94"/>
  <c r="Q116" i="94"/>
  <c r="U116" i="94"/>
  <c r="R117" i="94"/>
  <c r="S119" i="94"/>
  <c r="S121" i="94"/>
  <c r="R121" i="94"/>
  <c r="R126" i="94"/>
  <c r="T127" i="94"/>
  <c r="R128" i="94"/>
  <c r="T129" i="94"/>
  <c r="R130" i="94"/>
  <c r="T131" i="94"/>
  <c r="T133" i="94"/>
  <c r="R134" i="94"/>
  <c r="G50" i="74"/>
  <c r="H50" i="74"/>
  <c r="H43" i="74"/>
  <c r="G43" i="74"/>
  <c r="G39" i="74"/>
  <c r="H39" i="74"/>
  <c r="H35" i="74"/>
  <c r="G35" i="74"/>
  <c r="H31" i="74"/>
  <c r="G31" i="74"/>
  <c r="H27" i="74"/>
  <c r="G27" i="74"/>
  <c r="G23" i="74"/>
  <c r="H23" i="74"/>
  <c r="H19" i="74"/>
  <c r="G19" i="74"/>
  <c r="G15" i="74"/>
  <c r="H15" i="74"/>
  <c r="H11" i="74"/>
  <c r="G11" i="74"/>
  <c r="G49" i="74"/>
  <c r="U131" i="94"/>
  <c r="G10" i="74"/>
  <c r="H42" i="74"/>
  <c r="G42" i="74"/>
  <c r="G38" i="74"/>
  <c r="H38" i="74"/>
  <c r="H34" i="74"/>
  <c r="G34" i="74"/>
  <c r="G30" i="74"/>
  <c r="H30" i="74"/>
  <c r="H26" i="74"/>
  <c r="G26" i="74"/>
  <c r="G22" i="74"/>
  <c r="H22" i="74"/>
  <c r="H18" i="74"/>
  <c r="G18" i="74"/>
  <c r="G14" i="74"/>
  <c r="H14" i="74"/>
  <c r="H46" i="74"/>
  <c r="N146" i="94"/>
  <c r="N138" i="94"/>
  <c r="U129" i="94"/>
  <c r="U133" i="94"/>
  <c r="R106" i="94"/>
  <c r="U106" i="94"/>
  <c r="T105" i="94"/>
  <c r="R110" i="94"/>
  <c r="R102" i="94"/>
  <c r="Q103" i="94"/>
  <c r="U103" i="94"/>
  <c r="S104" i="94"/>
  <c r="Q105" i="94"/>
  <c r="U105" i="94"/>
  <c r="S108" i="94"/>
  <c r="Q109" i="94"/>
  <c r="U109" i="94"/>
  <c r="C138" i="94"/>
  <c r="G138" i="94"/>
  <c r="E139" i="94"/>
  <c r="M140" i="94"/>
  <c r="C142" i="94"/>
  <c r="G142" i="94"/>
  <c r="K143" i="94"/>
  <c r="C144" i="94"/>
  <c r="G144" i="94"/>
  <c r="M144" i="94"/>
  <c r="C146" i="94"/>
  <c r="G146" i="94"/>
  <c r="E138" i="94"/>
  <c r="C139" i="94"/>
  <c r="G139" i="94"/>
  <c r="E140" i="94"/>
  <c r="C141" i="94"/>
  <c r="C145" i="94"/>
  <c r="T109" i="94"/>
  <c r="Q118" i="94"/>
  <c r="R119" i="94"/>
  <c r="U122" i="94"/>
  <c r="F71" i="94" s="1"/>
  <c r="C140" i="94"/>
  <c r="G141" i="94"/>
  <c r="E142" i="94"/>
  <c r="E146" i="94"/>
  <c r="K139" i="94"/>
  <c r="Q114" i="94"/>
  <c r="U118" i="94"/>
  <c r="U120" i="94"/>
  <c r="G145" i="94"/>
  <c r="K138" i="94"/>
  <c r="U114" i="94"/>
  <c r="Q122" i="94"/>
  <c r="F70" i="94" s="1"/>
  <c r="J144" i="94"/>
  <c r="Q108" i="94"/>
  <c r="K145" i="94"/>
  <c r="R109" i="94"/>
  <c r="D144" i="94"/>
  <c r="Q107" i="94"/>
  <c r="L146" i="94"/>
  <c r="S110" i="94"/>
  <c r="R132" i="94"/>
  <c r="E145" i="94"/>
  <c r="M143" i="94"/>
  <c r="T107" i="94"/>
  <c r="N144" i="94"/>
  <c r="U108" i="94"/>
  <c r="U107" i="94"/>
  <c r="R108" i="94"/>
  <c r="S109" i="94"/>
  <c r="T110" i="94"/>
  <c r="T114" i="94"/>
  <c r="Q115" i="94"/>
  <c r="U115" i="94"/>
  <c r="R116" i="94"/>
  <c r="S117" i="94"/>
  <c r="T122" i="94"/>
  <c r="Q127" i="94"/>
  <c r="U127" i="94"/>
  <c r="D140" i="94"/>
  <c r="T130" i="94"/>
  <c r="S133" i="94"/>
  <c r="S106" i="94"/>
  <c r="L142" i="94"/>
  <c r="T106" i="94"/>
  <c r="F142" i="94"/>
  <c r="J140" i="94"/>
  <c r="Q104" i="94"/>
  <c r="U104" i="94"/>
  <c r="N140" i="94"/>
  <c r="K141" i="94"/>
  <c r="R105" i="94"/>
  <c r="T118" i="94"/>
  <c r="Q119" i="94"/>
  <c r="U119" i="94"/>
  <c r="E141" i="94"/>
  <c r="C143" i="94"/>
  <c r="G143" i="94"/>
  <c r="F146" i="94"/>
  <c r="L138" i="94"/>
  <c r="M139" i="94"/>
  <c r="M138" i="94"/>
  <c r="J139" i="94"/>
  <c r="N139" i="94"/>
  <c r="K140" i="94"/>
  <c r="L141" i="94"/>
  <c r="M142" i="94"/>
  <c r="J143" i="94"/>
  <c r="N143" i="94"/>
  <c r="K144" i="94"/>
  <c r="L145" i="94"/>
  <c r="M146" i="94"/>
  <c r="B11" i="94"/>
  <c r="B12" i="94"/>
  <c r="B17" i="94"/>
  <c r="B18" i="94"/>
  <c r="B23" i="94"/>
  <c r="B24" i="94"/>
  <c r="B29" i="94"/>
  <c r="B30" i="94"/>
  <c r="B35" i="94"/>
  <c r="B36" i="94"/>
  <c r="B41" i="94"/>
  <c r="B42" i="94"/>
  <c r="A2" i="94"/>
  <c r="S143" i="94" l="1"/>
  <c r="T138" i="94"/>
  <c r="R141" i="94"/>
  <c r="S140" i="94"/>
  <c r="Q138" i="94"/>
  <c r="H49" i="74"/>
  <c r="Q146" i="94"/>
  <c r="F82" i="94" s="1"/>
  <c r="R143" i="94"/>
  <c r="G46" i="74"/>
  <c r="Q145" i="94"/>
  <c r="U142" i="94"/>
  <c r="S144" i="94"/>
  <c r="U145" i="94"/>
  <c r="T139" i="94"/>
  <c r="T144" i="94"/>
  <c r="T145" i="94"/>
  <c r="T141" i="94"/>
  <c r="U138" i="94"/>
  <c r="S138" i="94"/>
  <c r="Q139" i="94"/>
  <c r="S139" i="94"/>
  <c r="Q144" i="94"/>
  <c r="R139" i="94"/>
  <c r="U140" i="94"/>
  <c r="G47" i="74"/>
  <c r="Q141" i="94"/>
  <c r="R142" i="94"/>
  <c r="R146" i="94"/>
  <c r="F73" i="94"/>
  <c r="F67" i="94"/>
  <c r="T143" i="94"/>
  <c r="R145" i="94"/>
  <c r="H48" i="74"/>
  <c r="U146" i="94"/>
  <c r="F83" i="94" s="1"/>
  <c r="T146" i="94"/>
  <c r="U139" i="94"/>
  <c r="R138" i="94"/>
  <c r="U141" i="94"/>
  <c r="T140" i="94"/>
  <c r="F75" i="94"/>
  <c r="F74" i="94"/>
  <c r="Q142" i="94"/>
  <c r="R140" i="94"/>
  <c r="U144" i="94"/>
  <c r="F62" i="94"/>
  <c r="R144" i="94"/>
  <c r="S142" i="94"/>
  <c r="S146" i="94"/>
  <c r="U143" i="94"/>
  <c r="Q140" i="94"/>
  <c r="F63" i="94"/>
  <c r="Q143" i="94"/>
  <c r="S145" i="94"/>
  <c r="F69" i="94"/>
  <c r="F68" i="94"/>
  <c r="F61" i="94"/>
  <c r="T142" i="94"/>
  <c r="S141" i="94"/>
  <c r="A2" i="71"/>
  <c r="A2" i="65"/>
  <c r="A2" i="7"/>
  <c r="A2" i="35"/>
  <c r="A2" i="93"/>
  <c r="A2" i="59"/>
  <c r="A2" i="6"/>
  <c r="A2" i="3"/>
  <c r="F80" i="94" l="1"/>
  <c r="F79" i="94"/>
  <c r="F81" i="94"/>
  <c r="L26" i="77"/>
  <c r="L25" i="77"/>
  <c r="L24" i="77"/>
  <c r="L23" i="77"/>
  <c r="L22" i="77"/>
  <c r="L21" i="77"/>
  <c r="L20" i="77"/>
  <c r="L19" i="77"/>
  <c r="L18" i="77"/>
  <c r="L17" i="77"/>
  <c r="L16" i="77"/>
  <c r="L15" i="77"/>
  <c r="L14" i="77"/>
  <c r="L13" i="77"/>
  <c r="L12" i="77"/>
  <c r="L11" i="77"/>
  <c r="L10" i="77"/>
  <c r="L9" i="77"/>
  <c r="L8" i="77"/>
  <c r="K9" i="77"/>
  <c r="K10" i="77"/>
  <c r="K11" i="77"/>
  <c r="K12" i="77"/>
  <c r="K13" i="77"/>
  <c r="K14" i="77"/>
  <c r="K15" i="77"/>
  <c r="K16" i="77"/>
  <c r="K17" i="77"/>
  <c r="K18" i="77"/>
  <c r="K19" i="77"/>
  <c r="K20" i="77"/>
  <c r="K21" i="77"/>
  <c r="K22" i="77"/>
  <c r="K23" i="77"/>
  <c r="K24" i="77"/>
  <c r="K25" i="77"/>
  <c r="K26" i="77"/>
  <c r="K8" i="77"/>
  <c r="D8" i="77"/>
  <c r="D9" i="77"/>
  <c r="D10" i="77"/>
  <c r="D11" i="77"/>
  <c r="D12" i="77"/>
  <c r="D13" i="77"/>
  <c r="D14" i="77"/>
  <c r="D15" i="77"/>
  <c r="D16" i="77"/>
  <c r="D17" i="77"/>
  <c r="D18" i="77"/>
  <c r="D19" i="77"/>
  <c r="D20" i="77"/>
  <c r="D21" i="77"/>
  <c r="D22" i="77"/>
  <c r="D23" i="77"/>
  <c r="D24" i="77"/>
  <c r="D25" i="77"/>
  <c r="D26" i="77"/>
  <c r="C10" i="74"/>
  <c r="D10" i="74"/>
  <c r="E10" i="74"/>
  <c r="F10" i="74"/>
  <c r="C11" i="74"/>
  <c r="D11" i="74"/>
  <c r="E11" i="74"/>
  <c r="F11" i="74"/>
  <c r="C12" i="74"/>
  <c r="D12" i="74"/>
  <c r="E12" i="74"/>
  <c r="F12" i="74"/>
  <c r="C13" i="74"/>
  <c r="D13" i="74"/>
  <c r="E13" i="74"/>
  <c r="F13" i="74"/>
  <c r="C14" i="74"/>
  <c r="D14" i="74"/>
  <c r="E14" i="74"/>
  <c r="F14" i="74"/>
  <c r="C15" i="74"/>
  <c r="D15" i="74"/>
  <c r="E15" i="74"/>
  <c r="F15" i="74"/>
  <c r="C16" i="74"/>
  <c r="D16" i="74"/>
  <c r="E16" i="74"/>
  <c r="F16" i="74"/>
  <c r="C17" i="74"/>
  <c r="D17" i="74"/>
  <c r="E17" i="74"/>
  <c r="F17" i="74"/>
  <c r="C18" i="74"/>
  <c r="D18" i="74"/>
  <c r="E18" i="74"/>
  <c r="F18" i="74"/>
  <c r="C19" i="74"/>
  <c r="D19" i="74"/>
  <c r="E19" i="74"/>
  <c r="F19" i="74"/>
  <c r="C20" i="74"/>
  <c r="D20" i="74"/>
  <c r="E20" i="74"/>
  <c r="F20" i="74"/>
  <c r="C21" i="74"/>
  <c r="D21" i="74"/>
  <c r="E21" i="74"/>
  <c r="F21" i="74"/>
  <c r="C22" i="74"/>
  <c r="D22" i="74"/>
  <c r="E22" i="74"/>
  <c r="F22" i="74"/>
  <c r="C23" i="74"/>
  <c r="D23" i="74"/>
  <c r="E23" i="74"/>
  <c r="F23" i="74"/>
  <c r="C24" i="74"/>
  <c r="D24" i="74"/>
  <c r="E24" i="74"/>
  <c r="F24" i="74"/>
  <c r="C25" i="74"/>
  <c r="D25" i="74"/>
  <c r="E25" i="74"/>
  <c r="F25" i="74"/>
  <c r="C26" i="74"/>
  <c r="D26" i="74"/>
  <c r="E26" i="74"/>
  <c r="F26" i="74"/>
  <c r="C27" i="74"/>
  <c r="D27" i="74"/>
  <c r="E27" i="74"/>
  <c r="F27" i="74"/>
  <c r="C28" i="74"/>
  <c r="D28" i="74"/>
  <c r="E28" i="74"/>
  <c r="F28" i="74"/>
  <c r="C29" i="74"/>
  <c r="D29" i="74"/>
  <c r="E29" i="74"/>
  <c r="F29" i="74"/>
  <c r="C30" i="74"/>
  <c r="D30" i="74"/>
  <c r="E30" i="74"/>
  <c r="F30" i="74"/>
  <c r="C31" i="74"/>
  <c r="D31" i="74"/>
  <c r="E31" i="74"/>
  <c r="F31" i="74"/>
  <c r="C32" i="74"/>
  <c r="D32" i="74"/>
  <c r="E32" i="74"/>
  <c r="F32" i="74"/>
  <c r="C33" i="74"/>
  <c r="D33" i="74"/>
  <c r="E33" i="74"/>
  <c r="F33" i="74"/>
  <c r="C34" i="74"/>
  <c r="D34" i="74"/>
  <c r="E34" i="74"/>
  <c r="F34" i="74"/>
  <c r="C35" i="74"/>
  <c r="D35" i="74"/>
  <c r="E35" i="74"/>
  <c r="F35" i="74"/>
  <c r="C36" i="74"/>
  <c r="D36" i="74"/>
  <c r="E36" i="74"/>
  <c r="F36" i="74"/>
  <c r="C37" i="74"/>
  <c r="D37" i="74"/>
  <c r="E37" i="74"/>
  <c r="F37" i="74"/>
  <c r="C38" i="74"/>
  <c r="D38" i="74"/>
  <c r="E38" i="74"/>
  <c r="F38" i="74"/>
  <c r="C39" i="74"/>
  <c r="D39" i="74"/>
  <c r="E39" i="74"/>
  <c r="F39" i="74"/>
  <c r="C40" i="74"/>
  <c r="D40" i="74"/>
  <c r="E40" i="74"/>
  <c r="F40" i="74"/>
  <c r="C41" i="74"/>
  <c r="D41" i="74"/>
  <c r="E41" i="74"/>
  <c r="F41" i="74"/>
  <c r="C42" i="74"/>
  <c r="D42" i="74"/>
  <c r="E42" i="74"/>
  <c r="F42" i="74"/>
  <c r="C43" i="74"/>
  <c r="D43" i="74"/>
  <c r="E43" i="74"/>
  <c r="F43" i="74"/>
  <c r="C44" i="74"/>
  <c r="D44" i="74"/>
  <c r="E44" i="74"/>
  <c r="F44" i="74"/>
  <c r="C45" i="74"/>
  <c r="D45" i="74"/>
  <c r="E45" i="74"/>
  <c r="F45" i="74"/>
  <c r="C46" i="74"/>
  <c r="D46" i="74"/>
  <c r="E46" i="74"/>
  <c r="F46" i="74"/>
  <c r="C47" i="74"/>
  <c r="D47" i="74"/>
  <c r="E47" i="74"/>
  <c r="F47" i="74"/>
  <c r="C48" i="74"/>
  <c r="D48" i="74"/>
  <c r="E48" i="74"/>
  <c r="F48" i="74"/>
  <c r="C49" i="74"/>
  <c r="D49" i="74"/>
  <c r="E49" i="74"/>
  <c r="F49" i="74"/>
  <c r="C50" i="74"/>
  <c r="D50" i="74"/>
  <c r="E50" i="74"/>
  <c r="F50" i="74"/>
  <c r="B11" i="74"/>
  <c r="B12" i="74"/>
  <c r="B13" i="74"/>
  <c r="B14" i="74"/>
  <c r="B15" i="74"/>
  <c r="B16" i="74"/>
  <c r="B17" i="74"/>
  <c r="B18" i="74"/>
  <c r="B19" i="74"/>
  <c r="B20" i="74"/>
  <c r="B21" i="74"/>
  <c r="B22" i="74"/>
  <c r="B23" i="74"/>
  <c r="B24" i="74"/>
  <c r="B25" i="74"/>
  <c r="B26" i="74"/>
  <c r="B27" i="74"/>
  <c r="B28" i="74"/>
  <c r="B29" i="74"/>
  <c r="B30" i="74"/>
  <c r="B31" i="74"/>
  <c r="B32" i="74"/>
  <c r="B33" i="74"/>
  <c r="B34" i="74"/>
  <c r="B35" i="74"/>
  <c r="B36" i="74"/>
  <c r="B37" i="74"/>
  <c r="B38" i="74"/>
  <c r="B39" i="74"/>
  <c r="B40" i="74"/>
  <c r="B41" i="74"/>
  <c r="B42" i="74"/>
  <c r="B43" i="74"/>
  <c r="B44" i="74"/>
  <c r="B45" i="74"/>
  <c r="B46" i="74"/>
  <c r="B47" i="74"/>
  <c r="B48" i="74"/>
  <c r="B49" i="74"/>
  <c r="B50" i="74"/>
  <c r="B10" i="74"/>
  <c r="G214" i="97" l="1"/>
  <c r="K194" i="97"/>
  <c r="G216" i="97"/>
  <c r="K198" i="97"/>
  <c r="G215" i="97"/>
  <c r="K196" i="97"/>
  <c r="G217" i="97"/>
  <c r="K200" i="97"/>
  <c r="C89" i="94"/>
  <c r="H188" i="97"/>
  <c r="L171" i="97"/>
  <c r="H216" i="97"/>
  <c r="L169" i="97"/>
  <c r="H187" i="97"/>
  <c r="L196" i="97"/>
  <c r="L167" i="97"/>
  <c r="H186" i="97"/>
  <c r="L163" i="97"/>
  <c r="H184" i="97"/>
  <c r="H214" i="97"/>
  <c r="H185" i="97"/>
  <c r="L165" i="97"/>
  <c r="E213" i="97"/>
  <c r="I192" i="97"/>
  <c r="F196" i="97"/>
  <c r="F207" i="97"/>
  <c r="F192" i="97"/>
  <c r="F205" i="97"/>
  <c r="E215" i="97"/>
  <c r="I196" i="97"/>
  <c r="G208" i="97"/>
  <c r="G198" i="97"/>
  <c r="F206" i="97"/>
  <c r="F194" i="97"/>
  <c r="G213" i="97"/>
  <c r="K192" i="97"/>
  <c r="D215" i="97"/>
  <c r="H196" i="97"/>
  <c r="G206" i="97"/>
  <c r="G194" i="97"/>
  <c r="D208" i="97"/>
  <c r="D198" i="97"/>
  <c r="D217" i="97"/>
  <c r="H200" i="97"/>
  <c r="G192" i="97"/>
  <c r="G205" i="97"/>
  <c r="G200" i="97"/>
  <c r="G209" i="97"/>
  <c r="D213" i="97"/>
  <c r="H192" i="97"/>
  <c r="E196" i="97"/>
  <c r="E207" i="97"/>
  <c r="F216" i="97"/>
  <c r="J198" i="97"/>
  <c r="D214" i="97"/>
  <c r="H194" i="97"/>
  <c r="F209" i="97"/>
  <c r="F200" i="97"/>
  <c r="E217" i="97"/>
  <c r="I200" i="97"/>
  <c r="F215" i="97"/>
  <c r="J196" i="97"/>
  <c r="F208" i="97"/>
  <c r="F198" i="97"/>
  <c r="E214" i="97"/>
  <c r="I194" i="97"/>
  <c r="D200" i="97"/>
  <c r="D209" i="97"/>
  <c r="E206" i="97"/>
  <c r="E194" i="97"/>
  <c r="E216" i="97"/>
  <c r="I198" i="97"/>
  <c r="D206" i="97"/>
  <c r="D194" i="97"/>
  <c r="F217" i="97"/>
  <c r="J200" i="97"/>
  <c r="L194" i="97"/>
  <c r="F214" i="97"/>
  <c r="J194" i="97"/>
  <c r="D196" i="97"/>
  <c r="D207" i="97"/>
  <c r="F213" i="97"/>
  <c r="J192" i="97"/>
  <c r="E208" i="97"/>
  <c r="E198" i="97"/>
  <c r="D216" i="97"/>
  <c r="H198" i="97"/>
  <c r="D205" i="97"/>
  <c r="D192" i="97"/>
  <c r="E205" i="97"/>
  <c r="E192" i="97"/>
  <c r="G207" i="97"/>
  <c r="G196" i="97"/>
  <c r="E209" i="97"/>
  <c r="E200" i="97"/>
  <c r="C88" i="94"/>
  <c r="C86" i="94"/>
  <c r="C85" i="94"/>
  <c r="C87" i="94"/>
  <c r="L198" i="97" l="1"/>
  <c r="H215" i="97"/>
  <c r="C95" i="94"/>
  <c r="H217" i="97"/>
  <c r="L200" i="97"/>
  <c r="H213" i="97"/>
  <c r="L192" i="97"/>
  <c r="C91" i="94"/>
  <c r="C92" i="94"/>
  <c r="C93" i="94"/>
  <c r="C94" i="94"/>
  <c r="B65" i="94"/>
  <c r="B64" i="94"/>
  <c r="B7" i="65"/>
  <c r="B9" i="7"/>
  <c r="B9" i="65" s="1"/>
  <c r="B9" i="66" s="1"/>
  <c r="B10" i="7"/>
  <c r="B10" i="65" s="1"/>
  <c r="B10" i="66" s="1"/>
  <c r="B11" i="7"/>
  <c r="B11" i="65" s="1"/>
  <c r="B11" i="66" s="1"/>
  <c r="B12" i="7"/>
  <c r="B12" i="65" s="1"/>
  <c r="B12" i="66" s="1"/>
  <c r="B18" i="7"/>
  <c r="B18" i="65" s="1"/>
  <c r="B19" i="7"/>
  <c r="B19" i="65" s="1"/>
  <c r="B19" i="66" s="1"/>
  <c r="B20" i="7"/>
  <c r="B20" i="65" s="1"/>
  <c r="B20" i="66" s="1"/>
  <c r="B21" i="7"/>
  <c r="B21" i="65" s="1"/>
  <c r="B21" i="66" s="1"/>
  <c r="B22" i="7"/>
  <c r="B22" i="65" s="1"/>
  <c r="B22" i="66" s="1"/>
  <c r="B29" i="7"/>
  <c r="B29" i="65" s="1"/>
  <c r="B30" i="7"/>
  <c r="B30" i="65" s="1"/>
  <c r="B30" i="66" s="1"/>
  <c r="B31" i="7"/>
  <c r="B31" i="65" s="1"/>
  <c r="B31" i="66" s="1"/>
  <c r="B32" i="7"/>
  <c r="B32" i="65" s="1"/>
  <c r="B32" i="66" s="1"/>
  <c r="B33" i="7"/>
  <c r="B33" i="65" s="1"/>
  <c r="B33" i="66" s="1"/>
  <c r="B40" i="7"/>
  <c r="B40" i="65" s="1"/>
  <c r="B41" i="7"/>
  <c r="B41" i="65" s="1"/>
  <c r="B41" i="66" s="1"/>
  <c r="B42" i="7"/>
  <c r="B42" i="65" s="1"/>
  <c r="B42" i="66" s="1"/>
  <c r="B43" i="7"/>
  <c r="B43" i="65" s="1"/>
  <c r="B43" i="66" s="1"/>
  <c r="B44" i="7"/>
  <c r="B44" i="65" s="1"/>
  <c r="B44" i="66" s="1"/>
  <c r="B8" i="7"/>
  <c r="B8" i="65" s="1"/>
  <c r="B8" i="66" s="1"/>
  <c r="B38" i="93"/>
  <c r="B61" i="93" s="1"/>
  <c r="B84" i="93" s="1"/>
  <c r="B36" i="93"/>
  <c r="B59" i="93" s="1"/>
  <c r="B82" i="93" s="1"/>
  <c r="B34" i="93"/>
  <c r="B57" i="93" s="1"/>
  <c r="B80" i="93" s="1"/>
  <c r="B32" i="93"/>
  <c r="B55" i="93" s="1"/>
  <c r="B78" i="93" s="1"/>
  <c r="B30" i="93"/>
  <c r="B53" i="93" s="1"/>
  <c r="O19" i="59"/>
  <c r="O33" i="59" s="1"/>
  <c r="L19" i="59"/>
  <c r="L33" i="59" s="1"/>
  <c r="I19" i="59"/>
  <c r="I33" i="59" s="1"/>
  <c r="F19" i="59"/>
  <c r="F33" i="59" s="1"/>
  <c r="C19" i="59"/>
  <c r="C33" i="59" s="1"/>
  <c r="B45" i="7"/>
  <c r="B45" i="65" s="1"/>
  <c r="B45" i="66" s="1"/>
  <c r="B34" i="7"/>
  <c r="B34" i="65" s="1"/>
  <c r="B34" i="66" s="1"/>
  <c r="B23" i="7"/>
  <c r="B23" i="65" s="1"/>
  <c r="B23" i="66" s="1"/>
  <c r="C47" i="59" l="1"/>
  <c r="F47" i="59"/>
  <c r="I47" i="59"/>
  <c r="L47" i="59"/>
  <c r="O47" i="59"/>
  <c r="B76" i="93"/>
  <c r="B31" i="8"/>
  <c r="B29" i="62" s="1"/>
  <c r="J29" i="62" s="1"/>
  <c r="B42" i="8"/>
  <c r="B40" i="62" s="1"/>
  <c r="J40" i="62" s="1"/>
  <c r="B9" i="8"/>
  <c r="B7" i="62" s="1"/>
  <c r="J7" i="62" s="1"/>
  <c r="B20" i="8"/>
  <c r="B18" i="62" s="1"/>
  <c r="J18" i="62" s="1"/>
  <c r="B30" i="8"/>
  <c r="B28" i="62" s="1"/>
  <c r="J28" i="62" s="1"/>
  <c r="B8" i="8"/>
  <c r="B6" i="62" s="1"/>
  <c r="J6" i="62" s="1"/>
  <c r="B19" i="8"/>
  <c r="B17" i="62" s="1"/>
  <c r="J17" i="62" s="1"/>
  <c r="B41" i="8"/>
  <c r="B39" i="62" s="1"/>
  <c r="J39" i="62" s="1"/>
  <c r="B11" i="8"/>
  <c r="B9" i="62" s="1"/>
  <c r="J9" i="62" s="1"/>
  <c r="B22" i="8"/>
  <c r="B20" i="62" s="1"/>
  <c r="J20" i="62" s="1"/>
  <c r="B33" i="8"/>
  <c r="B31" i="62" s="1"/>
  <c r="J31" i="62" s="1"/>
  <c r="B44" i="8"/>
  <c r="B42" i="62" s="1"/>
  <c r="J42" i="62" s="1"/>
  <c r="B21" i="8"/>
  <c r="B19" i="62" s="1"/>
  <c r="J19" i="62" s="1"/>
  <c r="B32" i="8"/>
  <c r="B30" i="62" s="1"/>
  <c r="J30" i="62" s="1"/>
  <c r="B43" i="8"/>
  <c r="B41" i="62" s="1"/>
  <c r="J41" i="62" s="1"/>
  <c r="B10" i="8"/>
  <c r="B8" i="62" s="1"/>
  <c r="J8" i="62" s="1"/>
  <c r="B12" i="8"/>
  <c r="B10" i="62" s="1"/>
  <c r="J10" i="62" s="1"/>
  <c r="B45" i="8"/>
  <c r="B43" i="62" s="1"/>
  <c r="J43" i="62" s="1"/>
  <c r="B34" i="8"/>
  <c r="B32" i="62" s="1"/>
  <c r="J32" i="62" s="1"/>
  <c r="B23" i="8"/>
  <c r="B21" i="62" s="1"/>
  <c r="J21" i="62" s="1"/>
  <c r="D10" i="71"/>
  <c r="D8" i="71"/>
  <c r="D9" i="71"/>
  <c r="D7" i="71"/>
  <c r="C10" i="71"/>
  <c r="C8" i="71"/>
  <c r="C9" i="71"/>
  <c r="C36" i="94" l="1"/>
  <c r="O43" i="62"/>
  <c r="O42" i="62"/>
  <c r="O41" i="62"/>
  <c r="O40" i="62"/>
  <c r="O39" i="62"/>
  <c r="O32" i="62"/>
  <c r="O31" i="62"/>
  <c r="O30" i="62"/>
  <c r="O29" i="62"/>
  <c r="O28" i="62"/>
  <c r="O21" i="62"/>
  <c r="O20" i="62"/>
  <c r="O19" i="62"/>
  <c r="O18" i="62"/>
  <c r="O17" i="62"/>
  <c r="O10" i="62"/>
  <c r="O9" i="62"/>
  <c r="O8" i="62"/>
  <c r="O7" i="62"/>
  <c r="O6" i="62"/>
  <c r="D45" i="66"/>
  <c r="D34" i="66"/>
  <c r="D23" i="66"/>
  <c r="D12" i="66"/>
  <c r="D44" i="66"/>
  <c r="D33" i="66"/>
  <c r="D22" i="66"/>
  <c r="D11" i="66"/>
  <c r="D43" i="66"/>
  <c r="D32" i="66"/>
  <c r="D21" i="66"/>
  <c r="D10" i="66"/>
  <c r="D42" i="66"/>
  <c r="D31" i="66"/>
  <c r="D20" i="66"/>
  <c r="D9" i="66"/>
  <c r="D41" i="66"/>
  <c r="D30" i="66"/>
  <c r="D19" i="66"/>
  <c r="D8" i="66"/>
  <c r="G43" i="62"/>
  <c r="G42" i="62"/>
  <c r="G41" i="62"/>
  <c r="G40" i="62"/>
  <c r="G39" i="62"/>
  <c r="G32" i="62"/>
  <c r="G31" i="62"/>
  <c r="G30" i="62"/>
  <c r="G29" i="62"/>
  <c r="G28" i="62"/>
  <c r="G21" i="62"/>
  <c r="G20" i="62"/>
  <c r="G19" i="62"/>
  <c r="G18" i="62"/>
  <c r="G17" i="62"/>
  <c r="G10" i="62"/>
  <c r="G9" i="62"/>
  <c r="G8" i="62"/>
  <c r="G7" i="62"/>
  <c r="C45" i="66"/>
  <c r="C34" i="66"/>
  <c r="C12" i="66"/>
  <c r="C44" i="66"/>
  <c r="C33" i="66"/>
  <c r="C11" i="66"/>
  <c r="C43" i="66"/>
  <c r="C32" i="66"/>
  <c r="C10" i="66"/>
  <c r="C42" i="66"/>
  <c r="C31" i="66"/>
  <c r="C9" i="66"/>
  <c r="C41" i="66"/>
  <c r="C30" i="66"/>
  <c r="E20" i="68"/>
  <c r="E21" i="68"/>
  <c r="E22" i="68"/>
  <c r="E23" i="68"/>
  <c r="E30" i="68"/>
  <c r="E31" i="68"/>
  <c r="E32" i="68"/>
  <c r="E33" i="68"/>
  <c r="E34" i="68"/>
  <c r="E41" i="68"/>
  <c r="E42" i="68"/>
  <c r="E43" i="68"/>
  <c r="E44" i="68"/>
  <c r="E45" i="68"/>
  <c r="E19" i="68"/>
  <c r="E9" i="68"/>
  <c r="E10" i="68"/>
  <c r="E11" i="68"/>
  <c r="E12" i="68"/>
  <c r="E8" i="68"/>
  <c r="D20" i="68"/>
  <c r="D21" i="68"/>
  <c r="F21" i="68" s="1"/>
  <c r="D22" i="68"/>
  <c r="D23" i="68"/>
  <c r="D30" i="68"/>
  <c r="D31" i="68"/>
  <c r="D32" i="68"/>
  <c r="D33" i="68"/>
  <c r="D34" i="68"/>
  <c r="D41" i="68"/>
  <c r="D42" i="68"/>
  <c r="D43" i="68"/>
  <c r="D44" i="68"/>
  <c r="D45" i="68"/>
  <c r="D19" i="68"/>
  <c r="D9" i="68"/>
  <c r="D10" i="68"/>
  <c r="D11" i="68"/>
  <c r="D12" i="68"/>
  <c r="D8" i="68"/>
  <c r="C42" i="68"/>
  <c r="C43" i="68"/>
  <c r="C44" i="68"/>
  <c r="C45" i="68"/>
  <c r="C41" i="68"/>
  <c r="C31" i="68"/>
  <c r="C32" i="68"/>
  <c r="C33" i="68"/>
  <c r="C34" i="68"/>
  <c r="C30" i="68"/>
  <c r="C20" i="68"/>
  <c r="C21" i="68"/>
  <c r="C22" i="68"/>
  <c r="C23" i="68"/>
  <c r="C19" i="68"/>
  <c r="C9" i="68"/>
  <c r="C10" i="68"/>
  <c r="C11" i="68"/>
  <c r="C12" i="68"/>
  <c r="C8" i="68"/>
  <c r="E45" i="66"/>
  <c r="E44" i="66"/>
  <c r="E43" i="66"/>
  <c r="E42" i="66"/>
  <c r="E41" i="66"/>
  <c r="E34" i="66"/>
  <c r="E33" i="66"/>
  <c r="E32" i="66"/>
  <c r="E31" i="66"/>
  <c r="E30" i="66"/>
  <c r="E23" i="66"/>
  <c r="E22" i="66"/>
  <c r="E21" i="66"/>
  <c r="E20" i="66"/>
  <c r="E19" i="66"/>
  <c r="E12" i="66"/>
  <c r="E11" i="66"/>
  <c r="E10" i="66"/>
  <c r="E9" i="66"/>
  <c r="E8" i="66"/>
  <c r="F11" i="68" l="1"/>
  <c r="F41" i="68"/>
  <c r="F12" i="68"/>
  <c r="F33" i="68"/>
  <c r="F10" i="68"/>
  <c r="F9" i="68"/>
  <c r="F45" i="68"/>
  <c r="F31" i="68"/>
  <c r="F30" i="68"/>
  <c r="F43" i="68"/>
  <c r="F23" i="68"/>
  <c r="D36" i="94"/>
  <c r="D34" i="94"/>
  <c r="D33" i="94"/>
  <c r="D32" i="94"/>
  <c r="J41" i="94" s="1"/>
  <c r="J24" i="94"/>
  <c r="C34" i="94"/>
  <c r="B34" i="94" s="1"/>
  <c r="C32" i="94"/>
  <c r="J35" i="94" s="1"/>
  <c r="C33" i="94"/>
  <c r="B33" i="94" s="1"/>
  <c r="J16" i="94"/>
  <c r="C35" i="94"/>
  <c r="D35" i="94" s="1"/>
  <c r="F32" i="68"/>
  <c r="F34" i="68"/>
  <c r="F19" i="68"/>
  <c r="F42" i="68"/>
  <c r="F22" i="68"/>
  <c r="F44" i="68"/>
  <c r="F20" i="68"/>
  <c r="F8" i="68"/>
  <c r="F8" i="66"/>
  <c r="F10" i="66"/>
  <c r="F12" i="66"/>
  <c r="F20" i="66"/>
  <c r="F22" i="66"/>
  <c r="F30" i="66"/>
  <c r="F32" i="66"/>
  <c r="F34" i="66"/>
  <c r="F42" i="66"/>
  <c r="F44" i="66"/>
  <c r="F9" i="66"/>
  <c r="F11" i="66"/>
  <c r="F19" i="66"/>
  <c r="F21" i="66"/>
  <c r="F23" i="66"/>
  <c r="F31" i="66"/>
  <c r="F33" i="66"/>
  <c r="F41" i="66"/>
  <c r="F43" i="66"/>
  <c r="F45" i="66"/>
  <c r="E42" i="65"/>
  <c r="E43" i="65"/>
  <c r="E44" i="65"/>
  <c r="E45" i="65"/>
  <c r="E41" i="65"/>
  <c r="D42" i="65"/>
  <c r="D43" i="65"/>
  <c r="D44" i="65"/>
  <c r="D45" i="65"/>
  <c r="D41" i="65"/>
  <c r="C42" i="65"/>
  <c r="C43" i="65"/>
  <c r="C44" i="65"/>
  <c r="C45" i="65"/>
  <c r="C41" i="65"/>
  <c r="E31" i="65"/>
  <c r="E32" i="65"/>
  <c r="E33" i="65"/>
  <c r="E34" i="65"/>
  <c r="E30" i="65"/>
  <c r="D31" i="65"/>
  <c r="D32" i="65"/>
  <c r="D33" i="65"/>
  <c r="D34" i="65"/>
  <c r="D30" i="65"/>
  <c r="C31" i="65"/>
  <c r="C32" i="65"/>
  <c r="C33" i="65"/>
  <c r="C34" i="65"/>
  <c r="C30" i="65"/>
  <c r="E20" i="65"/>
  <c r="E21" i="65"/>
  <c r="E22" i="65"/>
  <c r="E23" i="65"/>
  <c r="E19" i="65"/>
  <c r="D20" i="65"/>
  <c r="D21" i="65"/>
  <c r="D22" i="65"/>
  <c r="D23" i="65"/>
  <c r="D19" i="65"/>
  <c r="C20" i="65"/>
  <c r="C21" i="65"/>
  <c r="C22" i="65"/>
  <c r="C23" i="65"/>
  <c r="C19" i="65"/>
  <c r="E9" i="65"/>
  <c r="E10" i="65"/>
  <c r="E11" i="65"/>
  <c r="E12" i="65"/>
  <c r="E8" i="65"/>
  <c r="D9" i="65"/>
  <c r="D10" i="65"/>
  <c r="D11" i="65"/>
  <c r="D12" i="65"/>
  <c r="D8" i="65"/>
  <c r="C9" i="65"/>
  <c r="C10" i="65"/>
  <c r="C11" i="65"/>
  <c r="C12" i="65"/>
  <c r="C8" i="65"/>
  <c r="F34" i="65" l="1"/>
  <c r="F12" i="65"/>
  <c r="F22" i="65"/>
  <c r="F32" i="65"/>
  <c r="F43" i="65"/>
  <c r="F10" i="65"/>
  <c r="F20" i="65"/>
  <c r="F45" i="65"/>
  <c r="F23" i="65"/>
  <c r="F21" i="65"/>
  <c r="F44" i="65"/>
  <c r="F42" i="65"/>
  <c r="F41" i="65"/>
  <c r="F33" i="65"/>
  <c r="F31" i="65"/>
  <c r="F30" i="65"/>
  <c r="F19" i="65"/>
  <c r="F11" i="65"/>
  <c r="F9" i="65"/>
  <c r="F8" i="65"/>
  <c r="K43" i="62" l="1"/>
  <c r="K42" i="62"/>
  <c r="K41" i="62"/>
  <c r="K40" i="62"/>
  <c r="K39" i="62"/>
  <c r="K32" i="62"/>
  <c r="K31" i="62"/>
  <c r="K30" i="62"/>
  <c r="K29" i="62"/>
  <c r="K28" i="62"/>
  <c r="K21" i="62"/>
  <c r="K20" i="62"/>
  <c r="K19" i="62"/>
  <c r="K18" i="62"/>
  <c r="K17" i="62"/>
  <c r="K10" i="62"/>
  <c r="K9" i="62"/>
  <c r="K8" i="62"/>
  <c r="K7" i="62"/>
  <c r="K6" i="62"/>
  <c r="C43" i="62"/>
  <c r="C42" i="62"/>
  <c r="C41" i="62"/>
  <c r="C40" i="62"/>
  <c r="C39" i="62"/>
  <c r="C32" i="62"/>
  <c r="C31" i="62"/>
  <c r="C30" i="62"/>
  <c r="C29" i="62"/>
  <c r="C28" i="62"/>
  <c r="C21" i="62"/>
  <c r="C20" i="62"/>
  <c r="C19" i="62"/>
  <c r="C18" i="62"/>
  <c r="C17" i="62"/>
  <c r="C10" i="62"/>
  <c r="C9" i="62"/>
  <c r="C8" i="62"/>
  <c r="C7" i="62"/>
  <c r="F18" i="62" l="1"/>
  <c r="F19" i="62"/>
  <c r="F20" i="62"/>
  <c r="F21" i="62"/>
  <c r="F28" i="62"/>
  <c r="F29" i="62"/>
  <c r="F30" i="62"/>
  <c r="F31" i="62"/>
  <c r="F32" i="62"/>
  <c r="F39" i="62"/>
  <c r="F40" i="62"/>
  <c r="F41" i="62"/>
  <c r="F42" i="62"/>
  <c r="F43" i="62"/>
  <c r="F17" i="62"/>
  <c r="F7" i="62"/>
  <c r="F8" i="62"/>
  <c r="F9" i="62"/>
  <c r="F10" i="62"/>
  <c r="E8" i="7"/>
  <c r="E9" i="7"/>
  <c r="E10" i="7"/>
  <c r="E11" i="7"/>
  <c r="E12" i="7"/>
  <c r="E19" i="7"/>
  <c r="E20" i="7"/>
  <c r="E21" i="7"/>
  <c r="E22" i="7"/>
  <c r="E23" i="7"/>
  <c r="E30" i="7"/>
  <c r="E31" i="7"/>
  <c r="E32" i="7"/>
  <c r="E33" i="7"/>
  <c r="E34" i="7"/>
  <c r="E41" i="7"/>
  <c r="E42" i="7"/>
  <c r="E43" i="7"/>
  <c r="E44" i="7"/>
  <c r="E45" i="7"/>
  <c r="D41" i="7"/>
  <c r="D31" i="7"/>
  <c r="D32" i="7"/>
  <c r="D33" i="7"/>
  <c r="D34" i="7"/>
  <c r="D30" i="7"/>
  <c r="D20" i="7"/>
  <c r="D21" i="7"/>
  <c r="D22" i="7"/>
  <c r="D23" i="7"/>
  <c r="D19" i="7"/>
  <c r="D8" i="7"/>
  <c r="C42" i="7"/>
  <c r="C43" i="7"/>
  <c r="C44" i="7"/>
  <c r="C45" i="7"/>
  <c r="C41" i="7"/>
  <c r="C31" i="7"/>
  <c r="C32" i="7"/>
  <c r="C33" i="7"/>
  <c r="C34" i="7"/>
  <c r="C30" i="7"/>
  <c r="C20" i="7"/>
  <c r="C21" i="7"/>
  <c r="C22" i="7"/>
  <c r="C23" i="7"/>
  <c r="C19" i="7"/>
  <c r="H10" i="61"/>
  <c r="H8" i="61"/>
  <c r="H9" i="61"/>
  <c r="H7" i="61"/>
  <c r="G10" i="61"/>
  <c r="G8" i="61"/>
  <c r="G9" i="61"/>
  <c r="G7" i="61"/>
  <c r="F10" i="61"/>
  <c r="F9" i="61"/>
  <c r="F7" i="61"/>
  <c r="E7" i="61"/>
  <c r="E8" i="61"/>
  <c r="E9" i="61"/>
  <c r="E10" i="61"/>
  <c r="D10" i="61"/>
  <c r="D8" i="61"/>
  <c r="D9" i="61"/>
  <c r="D7" i="61"/>
  <c r="C10" i="61"/>
  <c r="C8" i="61"/>
  <c r="C9" i="61"/>
  <c r="C7" i="61"/>
  <c r="E10" i="35" l="1"/>
  <c r="D10" i="35"/>
  <c r="C10" i="35"/>
  <c r="E9" i="35"/>
  <c r="D9" i="35"/>
  <c r="C9" i="35"/>
  <c r="E8" i="35"/>
  <c r="D8" i="35"/>
  <c r="C8" i="35"/>
  <c r="E7" i="35"/>
  <c r="D7" i="35"/>
  <c r="C7" i="35"/>
  <c r="Q59" i="59"/>
  <c r="Q52" i="59"/>
  <c r="Q53" i="59"/>
  <c r="Q54" i="59"/>
  <c r="Q55" i="59"/>
  <c r="Q56" i="59"/>
  <c r="Q57" i="59"/>
  <c r="Q58" i="59"/>
  <c r="Q51" i="59"/>
  <c r="P59" i="59"/>
  <c r="P52" i="59"/>
  <c r="P53" i="59"/>
  <c r="P54" i="59"/>
  <c r="P55" i="59"/>
  <c r="P56" i="59"/>
  <c r="P57" i="59"/>
  <c r="P58" i="59"/>
  <c r="P51" i="59"/>
  <c r="N51" i="59"/>
  <c r="N52" i="59"/>
  <c r="N53" i="59"/>
  <c r="N54" i="59"/>
  <c r="N55" i="59"/>
  <c r="N56" i="59"/>
  <c r="N57" i="59"/>
  <c r="N58" i="59"/>
  <c r="N59" i="59"/>
  <c r="M59" i="59"/>
  <c r="M52" i="59"/>
  <c r="M53" i="59"/>
  <c r="M54" i="59"/>
  <c r="M55" i="59"/>
  <c r="M56" i="59"/>
  <c r="M57" i="59"/>
  <c r="M58" i="59"/>
  <c r="M51" i="59"/>
  <c r="K51" i="59"/>
  <c r="K52" i="59"/>
  <c r="K53" i="59"/>
  <c r="K54" i="59"/>
  <c r="K55" i="59"/>
  <c r="K56" i="59"/>
  <c r="K57" i="59"/>
  <c r="K58" i="59"/>
  <c r="K59" i="59"/>
  <c r="J59" i="59"/>
  <c r="J52" i="59"/>
  <c r="J53" i="59"/>
  <c r="J54" i="59"/>
  <c r="J55" i="59"/>
  <c r="J56" i="59"/>
  <c r="J57" i="59"/>
  <c r="J58" i="59"/>
  <c r="J51" i="59"/>
  <c r="H51" i="59"/>
  <c r="H52" i="59"/>
  <c r="H53" i="59"/>
  <c r="H54" i="59"/>
  <c r="H55" i="59"/>
  <c r="H56" i="59"/>
  <c r="H57" i="59"/>
  <c r="H58" i="59"/>
  <c r="H59" i="59"/>
  <c r="G59" i="59"/>
  <c r="G52" i="59"/>
  <c r="G53" i="59"/>
  <c r="G54" i="59"/>
  <c r="G55" i="59"/>
  <c r="G56" i="59"/>
  <c r="G57" i="59"/>
  <c r="G58" i="59"/>
  <c r="G51" i="59"/>
  <c r="E51" i="59"/>
  <c r="E52" i="59"/>
  <c r="E53" i="59"/>
  <c r="E54" i="59"/>
  <c r="E55" i="59"/>
  <c r="E56" i="59"/>
  <c r="E57" i="59"/>
  <c r="E58" i="59"/>
  <c r="E59" i="59"/>
  <c r="D59" i="59"/>
  <c r="D52" i="59"/>
  <c r="D53" i="59"/>
  <c r="D54" i="59"/>
  <c r="D55" i="59"/>
  <c r="D56" i="59"/>
  <c r="D57" i="59"/>
  <c r="D58" i="59"/>
  <c r="D51" i="59"/>
  <c r="Q45" i="59"/>
  <c r="Q38" i="59"/>
  <c r="Q39" i="59"/>
  <c r="Q40" i="59"/>
  <c r="Q41" i="59"/>
  <c r="Q42" i="59"/>
  <c r="Q43" i="59"/>
  <c r="Q44" i="59"/>
  <c r="Q37" i="59"/>
  <c r="P45" i="59"/>
  <c r="P38" i="59"/>
  <c r="P39" i="59"/>
  <c r="P40" i="59"/>
  <c r="P41" i="59"/>
  <c r="P42" i="59"/>
  <c r="P43" i="59"/>
  <c r="P44" i="59"/>
  <c r="P37" i="59"/>
  <c r="N37" i="59"/>
  <c r="N38" i="59"/>
  <c r="N39" i="59"/>
  <c r="N40" i="59"/>
  <c r="N41" i="59"/>
  <c r="N42" i="59"/>
  <c r="N43" i="59"/>
  <c r="N44" i="59"/>
  <c r="N45" i="59"/>
  <c r="M45" i="59"/>
  <c r="M38" i="59"/>
  <c r="M39" i="59"/>
  <c r="M40" i="59"/>
  <c r="M41" i="59"/>
  <c r="M42" i="59"/>
  <c r="M43" i="59"/>
  <c r="M44" i="59"/>
  <c r="M37" i="59"/>
  <c r="K37" i="59"/>
  <c r="K38" i="59"/>
  <c r="K39" i="59"/>
  <c r="K40" i="59"/>
  <c r="K41" i="59"/>
  <c r="K42" i="59"/>
  <c r="K43" i="59"/>
  <c r="K44" i="59"/>
  <c r="K45" i="59"/>
  <c r="J45" i="59"/>
  <c r="J38" i="59"/>
  <c r="J39" i="59"/>
  <c r="J40" i="59"/>
  <c r="J41" i="59"/>
  <c r="J42" i="59"/>
  <c r="J43" i="59"/>
  <c r="J44" i="59"/>
  <c r="J37" i="59"/>
  <c r="H37" i="59"/>
  <c r="H38" i="59"/>
  <c r="H39" i="59"/>
  <c r="H40" i="59"/>
  <c r="H41" i="59"/>
  <c r="H42" i="59"/>
  <c r="H43" i="59"/>
  <c r="H44" i="59"/>
  <c r="H45" i="59"/>
  <c r="G45" i="59"/>
  <c r="G38" i="59"/>
  <c r="G39" i="59"/>
  <c r="G40" i="59"/>
  <c r="G41" i="59"/>
  <c r="G42" i="59"/>
  <c r="G43" i="59"/>
  <c r="G44" i="59"/>
  <c r="G37" i="59"/>
  <c r="E37" i="59"/>
  <c r="E38" i="59"/>
  <c r="E39" i="59"/>
  <c r="E40" i="59"/>
  <c r="E41" i="59"/>
  <c r="E42" i="59"/>
  <c r="E43" i="59"/>
  <c r="E44" i="59"/>
  <c r="E45" i="59"/>
  <c r="D45" i="59"/>
  <c r="D38" i="59"/>
  <c r="D39" i="59"/>
  <c r="D40" i="59"/>
  <c r="D41" i="59"/>
  <c r="D42" i="59"/>
  <c r="D43" i="59"/>
  <c r="D44" i="59"/>
  <c r="D37" i="59"/>
  <c r="Q31" i="59"/>
  <c r="Q24" i="59"/>
  <c r="Q25" i="59"/>
  <c r="Q26" i="59"/>
  <c r="Q27" i="59"/>
  <c r="Q28" i="59"/>
  <c r="Q29" i="59"/>
  <c r="Q30" i="59"/>
  <c r="Q23" i="59"/>
  <c r="P31" i="59"/>
  <c r="P24" i="59"/>
  <c r="P25" i="59"/>
  <c r="P26" i="59"/>
  <c r="P27" i="59"/>
  <c r="P28" i="59"/>
  <c r="P29" i="59"/>
  <c r="P30" i="59"/>
  <c r="P23" i="59"/>
  <c r="N23" i="59"/>
  <c r="N24" i="59"/>
  <c r="N25" i="59"/>
  <c r="N26" i="59"/>
  <c r="N27" i="59"/>
  <c r="N28" i="59"/>
  <c r="N29" i="59"/>
  <c r="N30" i="59"/>
  <c r="N31" i="59"/>
  <c r="M31" i="59"/>
  <c r="M24" i="59"/>
  <c r="M25" i="59"/>
  <c r="M26" i="59"/>
  <c r="M27" i="59"/>
  <c r="M28" i="59"/>
  <c r="M29" i="59"/>
  <c r="M30" i="59"/>
  <c r="M23" i="59"/>
  <c r="K23" i="59"/>
  <c r="K24" i="59"/>
  <c r="K25" i="59"/>
  <c r="K26" i="59"/>
  <c r="K27" i="59"/>
  <c r="K28" i="59"/>
  <c r="K29" i="59"/>
  <c r="K30" i="59"/>
  <c r="K31" i="59"/>
  <c r="J31" i="59"/>
  <c r="J24" i="59"/>
  <c r="J25" i="59"/>
  <c r="J26" i="59"/>
  <c r="J27" i="59"/>
  <c r="J28" i="59"/>
  <c r="J29" i="59"/>
  <c r="J30" i="59"/>
  <c r="J23" i="59"/>
  <c r="H23" i="59"/>
  <c r="H24" i="59"/>
  <c r="H25" i="59"/>
  <c r="H26" i="59"/>
  <c r="H27" i="59"/>
  <c r="H28" i="59"/>
  <c r="H29" i="59"/>
  <c r="H30" i="59"/>
  <c r="H31" i="59"/>
  <c r="G31" i="59"/>
  <c r="G24" i="59"/>
  <c r="G25" i="59"/>
  <c r="G26" i="59"/>
  <c r="G27" i="59"/>
  <c r="G28" i="59"/>
  <c r="G29" i="59"/>
  <c r="G30" i="59"/>
  <c r="G23" i="59"/>
  <c r="E23" i="59"/>
  <c r="E24" i="59"/>
  <c r="E25" i="59"/>
  <c r="E26" i="59"/>
  <c r="E27" i="59"/>
  <c r="E28" i="59"/>
  <c r="E29" i="59"/>
  <c r="E30" i="59"/>
  <c r="E31" i="59"/>
  <c r="D31" i="59"/>
  <c r="D24" i="59"/>
  <c r="D25" i="59"/>
  <c r="D26" i="59"/>
  <c r="D27" i="59"/>
  <c r="D28" i="59"/>
  <c r="D29" i="59"/>
  <c r="D30" i="59"/>
  <c r="D23" i="59"/>
  <c r="Q17" i="59"/>
  <c r="Q10" i="59"/>
  <c r="Q11" i="59"/>
  <c r="Q12" i="59"/>
  <c r="Q13" i="59"/>
  <c r="Q14" i="59"/>
  <c r="Q15" i="59"/>
  <c r="Q16" i="59"/>
  <c r="Q9" i="59"/>
  <c r="P17" i="59"/>
  <c r="P10" i="59"/>
  <c r="P11" i="59"/>
  <c r="P12" i="59"/>
  <c r="P13" i="59"/>
  <c r="P14" i="59"/>
  <c r="P15" i="59"/>
  <c r="P16" i="59"/>
  <c r="P9" i="59"/>
  <c r="N9" i="59"/>
  <c r="N10" i="59"/>
  <c r="N11" i="59"/>
  <c r="N12" i="59"/>
  <c r="N13" i="59"/>
  <c r="N14" i="59"/>
  <c r="N15" i="59"/>
  <c r="N16" i="59"/>
  <c r="N17" i="59"/>
  <c r="M17" i="59"/>
  <c r="M10" i="59"/>
  <c r="M11" i="59"/>
  <c r="M12" i="59"/>
  <c r="M13" i="59"/>
  <c r="M14" i="59"/>
  <c r="M15" i="59"/>
  <c r="M16" i="59"/>
  <c r="M9" i="59"/>
  <c r="K9" i="59"/>
  <c r="K10" i="59"/>
  <c r="K11" i="59"/>
  <c r="K12" i="59"/>
  <c r="K13" i="59"/>
  <c r="K14" i="59"/>
  <c r="K15" i="59"/>
  <c r="K16" i="59"/>
  <c r="K17" i="59"/>
  <c r="J17" i="59"/>
  <c r="J10" i="59"/>
  <c r="J11" i="59"/>
  <c r="J12" i="59"/>
  <c r="J13" i="59"/>
  <c r="J14" i="59"/>
  <c r="J15" i="59"/>
  <c r="J16" i="59"/>
  <c r="J9" i="59"/>
  <c r="H9" i="59"/>
  <c r="H10" i="59"/>
  <c r="H11" i="59"/>
  <c r="H12" i="59"/>
  <c r="H13" i="59"/>
  <c r="H14" i="59"/>
  <c r="H15" i="59"/>
  <c r="H16" i="59"/>
  <c r="H17" i="59"/>
  <c r="G17" i="59"/>
  <c r="G10" i="59"/>
  <c r="G11" i="59"/>
  <c r="G12" i="59"/>
  <c r="G13" i="59"/>
  <c r="G14" i="59"/>
  <c r="G15" i="59"/>
  <c r="G16" i="59"/>
  <c r="G9" i="59"/>
  <c r="E17" i="59"/>
  <c r="E11" i="59"/>
  <c r="E12" i="59"/>
  <c r="E13" i="59"/>
  <c r="E14" i="59"/>
  <c r="E15" i="59"/>
  <c r="E16" i="59"/>
  <c r="E9" i="59"/>
  <c r="D17" i="59"/>
  <c r="D11" i="59"/>
  <c r="D12" i="59"/>
  <c r="D13" i="59"/>
  <c r="D14" i="59"/>
  <c r="D15" i="59"/>
  <c r="D16" i="59"/>
  <c r="D9" i="59"/>
  <c r="O59" i="59"/>
  <c r="O52" i="59"/>
  <c r="O53" i="59"/>
  <c r="O54" i="59"/>
  <c r="O55" i="59"/>
  <c r="O56" i="59"/>
  <c r="O57" i="59"/>
  <c r="O58" i="59"/>
  <c r="O51" i="59"/>
  <c r="L59" i="59"/>
  <c r="L52" i="59"/>
  <c r="L53" i="59"/>
  <c r="L54" i="59"/>
  <c r="L55" i="59"/>
  <c r="L56" i="59"/>
  <c r="L57" i="59"/>
  <c r="L58" i="59"/>
  <c r="L51" i="59"/>
  <c r="I59" i="59"/>
  <c r="I52" i="59"/>
  <c r="I53" i="59"/>
  <c r="I54" i="59"/>
  <c r="I55" i="59"/>
  <c r="I56" i="59"/>
  <c r="I57" i="59"/>
  <c r="I58" i="59"/>
  <c r="I51" i="59"/>
  <c r="F59" i="59"/>
  <c r="F52" i="59"/>
  <c r="F53" i="59"/>
  <c r="F54" i="59"/>
  <c r="F55" i="59"/>
  <c r="F56" i="59"/>
  <c r="F57" i="59"/>
  <c r="F58" i="59"/>
  <c r="F51" i="59"/>
  <c r="C59" i="59"/>
  <c r="C52" i="59"/>
  <c r="C53" i="59"/>
  <c r="C54" i="59"/>
  <c r="C55" i="59"/>
  <c r="C56" i="59"/>
  <c r="C57" i="59"/>
  <c r="C58" i="59"/>
  <c r="C51" i="59"/>
  <c r="O45" i="59"/>
  <c r="O38" i="59"/>
  <c r="O39" i="59"/>
  <c r="O40" i="59"/>
  <c r="O41" i="59"/>
  <c r="O42" i="59"/>
  <c r="O43" i="59"/>
  <c r="O44" i="59"/>
  <c r="O37" i="59"/>
  <c r="L45" i="59"/>
  <c r="L38" i="59"/>
  <c r="L39" i="59"/>
  <c r="L40" i="59"/>
  <c r="L41" i="59"/>
  <c r="L42" i="59"/>
  <c r="L43" i="59"/>
  <c r="L44" i="59"/>
  <c r="L37" i="59"/>
  <c r="I45" i="59"/>
  <c r="I38" i="59"/>
  <c r="I39" i="59"/>
  <c r="I40" i="59"/>
  <c r="I41" i="59"/>
  <c r="I42" i="59"/>
  <c r="I43" i="59"/>
  <c r="I44" i="59"/>
  <c r="I37" i="59"/>
  <c r="F45" i="59"/>
  <c r="F38" i="59"/>
  <c r="F39" i="59"/>
  <c r="F40" i="59"/>
  <c r="F41" i="59"/>
  <c r="F42" i="59"/>
  <c r="F43" i="59"/>
  <c r="F44" i="59"/>
  <c r="F37" i="59"/>
  <c r="C45" i="59"/>
  <c r="C38" i="59"/>
  <c r="C39" i="59"/>
  <c r="C40" i="59"/>
  <c r="C41" i="59"/>
  <c r="C42" i="59"/>
  <c r="C43" i="59"/>
  <c r="C44" i="59"/>
  <c r="C37" i="59"/>
  <c r="O31" i="59"/>
  <c r="O24" i="59"/>
  <c r="O25" i="59"/>
  <c r="O26" i="59"/>
  <c r="O27" i="59"/>
  <c r="O28" i="59"/>
  <c r="O29" i="59"/>
  <c r="O30" i="59"/>
  <c r="O23" i="59"/>
  <c r="L31" i="59"/>
  <c r="L24" i="59"/>
  <c r="L25" i="59"/>
  <c r="L26" i="59"/>
  <c r="L27" i="59"/>
  <c r="L28" i="59"/>
  <c r="L29" i="59"/>
  <c r="L30" i="59"/>
  <c r="L23" i="59"/>
  <c r="I31" i="59"/>
  <c r="I24" i="59"/>
  <c r="I25" i="59"/>
  <c r="I26" i="59"/>
  <c r="I27" i="59"/>
  <c r="I28" i="59"/>
  <c r="I29" i="59"/>
  <c r="I30" i="59"/>
  <c r="I23" i="59"/>
  <c r="F31" i="59"/>
  <c r="F24" i="59"/>
  <c r="F25" i="59"/>
  <c r="F26" i="59"/>
  <c r="F27" i="59"/>
  <c r="F28" i="59"/>
  <c r="F29" i="59"/>
  <c r="F30" i="59"/>
  <c r="F23" i="59"/>
  <c r="C31" i="59"/>
  <c r="C24" i="59"/>
  <c r="C25" i="59"/>
  <c r="C26" i="59"/>
  <c r="C27" i="59"/>
  <c r="C28" i="59"/>
  <c r="C29" i="59"/>
  <c r="C30" i="59"/>
  <c r="C23" i="59"/>
  <c r="O17" i="59"/>
  <c r="O10" i="59"/>
  <c r="O11" i="59"/>
  <c r="O12" i="59"/>
  <c r="O13" i="59"/>
  <c r="O14" i="59"/>
  <c r="O15" i="59"/>
  <c r="O16" i="59"/>
  <c r="O9" i="59"/>
  <c r="L17" i="59"/>
  <c r="L10" i="59"/>
  <c r="L11" i="59"/>
  <c r="L12" i="59"/>
  <c r="L13" i="59"/>
  <c r="L14" i="59"/>
  <c r="L15" i="59"/>
  <c r="L16" i="59"/>
  <c r="L9" i="59"/>
  <c r="I17" i="59"/>
  <c r="I10" i="59"/>
  <c r="I11" i="59"/>
  <c r="I12" i="59"/>
  <c r="I13" i="59"/>
  <c r="I14" i="59"/>
  <c r="I15" i="59"/>
  <c r="I16" i="59"/>
  <c r="I9" i="59"/>
  <c r="F17" i="59"/>
  <c r="F10" i="59"/>
  <c r="F11" i="59"/>
  <c r="F12" i="59"/>
  <c r="F13" i="59"/>
  <c r="F14" i="59"/>
  <c r="F15" i="59"/>
  <c r="F16" i="59"/>
  <c r="F9" i="59"/>
  <c r="C17" i="59"/>
  <c r="C10" i="59"/>
  <c r="C11" i="59"/>
  <c r="C12" i="59"/>
  <c r="C13" i="59"/>
  <c r="C14" i="59"/>
  <c r="C15" i="59"/>
  <c r="C16" i="59"/>
  <c r="C9" i="59"/>
  <c r="C24" i="94"/>
  <c r="C18" i="94"/>
  <c r="C12" i="94"/>
  <c r="E10" i="6"/>
  <c r="E8" i="6"/>
  <c r="E9" i="6"/>
  <c r="E7" i="6"/>
  <c r="D10" i="6"/>
  <c r="D8" i="6"/>
  <c r="D9" i="6"/>
  <c r="D7" i="6"/>
  <c r="C10" i="6"/>
  <c r="C8" i="6"/>
  <c r="C9" i="6"/>
  <c r="C7" i="6"/>
  <c r="D18" i="94" l="1"/>
  <c r="D24" i="94"/>
  <c r="D12" i="94"/>
  <c r="J22" i="94"/>
  <c r="D15" i="94"/>
  <c r="D16" i="94"/>
  <c r="D14" i="94"/>
  <c r="J39" i="94" s="1"/>
  <c r="D27" i="94"/>
  <c r="D26" i="94"/>
  <c r="D28" i="94"/>
  <c r="D8" i="94"/>
  <c r="J38" i="94" s="1"/>
  <c r="D9" i="94"/>
  <c r="D10" i="94"/>
  <c r="D22" i="94"/>
  <c r="D20" i="94"/>
  <c r="J40" i="94" s="1"/>
  <c r="D21" i="94"/>
  <c r="J15" i="94"/>
  <c r="C22" i="94"/>
  <c r="B22" i="94" s="1"/>
  <c r="C21" i="94"/>
  <c r="B21" i="94" s="1"/>
  <c r="C20" i="94"/>
  <c r="C23" i="94"/>
  <c r="D23" i="94" s="1"/>
  <c r="J20" i="94"/>
  <c r="C27" i="94"/>
  <c r="B27" i="94" s="1"/>
  <c r="C26" i="94"/>
  <c r="J32" i="94" s="1"/>
  <c r="C28" i="94"/>
  <c r="B28" i="94" s="1"/>
  <c r="J12" i="94"/>
  <c r="C29" i="94"/>
  <c r="C42" i="94"/>
  <c r="C30" i="94"/>
  <c r="J23" i="94"/>
  <c r="C11" i="94"/>
  <c r="D11" i="94" s="1"/>
  <c r="C10" i="94"/>
  <c r="B10" i="94" s="1"/>
  <c r="C8" i="94"/>
  <c r="C9" i="94"/>
  <c r="B9" i="94" s="1"/>
  <c r="J13" i="94"/>
  <c r="J21" i="94"/>
  <c r="C15" i="94"/>
  <c r="B15" i="94" s="1"/>
  <c r="C14" i="94"/>
  <c r="J14" i="94"/>
  <c r="C16" i="94"/>
  <c r="B16" i="94" s="1"/>
  <c r="C17" i="94"/>
  <c r="D17" i="94" s="1"/>
  <c r="E10" i="3"/>
  <c r="D10" i="3"/>
  <c r="D8" i="3"/>
  <c r="D9" i="3"/>
  <c r="D7" i="3"/>
  <c r="C10" i="3"/>
  <c r="C8" i="3"/>
  <c r="C9" i="3"/>
  <c r="N18" i="62"/>
  <c r="N19" i="62"/>
  <c r="N20" i="62"/>
  <c r="N21" i="62"/>
  <c r="N28" i="62"/>
  <c r="N29" i="62"/>
  <c r="N30" i="62"/>
  <c r="N31" i="62"/>
  <c r="N32" i="62"/>
  <c r="N39" i="62"/>
  <c r="N40" i="62"/>
  <c r="N41" i="62"/>
  <c r="N42" i="62"/>
  <c r="N43" i="62"/>
  <c r="N17" i="62"/>
  <c r="N7" i="62"/>
  <c r="N8" i="62"/>
  <c r="N9" i="62"/>
  <c r="N10" i="62"/>
  <c r="N6" i="62"/>
  <c r="E20" i="8"/>
  <c r="E21" i="8"/>
  <c r="E22" i="8"/>
  <c r="E23" i="8"/>
  <c r="E30" i="8"/>
  <c r="E31" i="8"/>
  <c r="E32" i="8"/>
  <c r="E33" i="8"/>
  <c r="E34" i="8"/>
  <c r="E41" i="8"/>
  <c r="E42" i="8"/>
  <c r="E43" i="8"/>
  <c r="E44" i="8"/>
  <c r="E45" i="8"/>
  <c r="E19" i="8"/>
  <c r="E9" i="8"/>
  <c r="E10" i="8"/>
  <c r="E11" i="8"/>
  <c r="E12" i="8"/>
  <c r="E8" i="8"/>
  <c r="D20" i="8"/>
  <c r="D21" i="8"/>
  <c r="D22" i="8"/>
  <c r="D23" i="8"/>
  <c r="D30" i="8"/>
  <c r="D31" i="8"/>
  <c r="D32" i="8"/>
  <c r="D33" i="8"/>
  <c r="D34" i="8"/>
  <c r="D41" i="8"/>
  <c r="D42" i="8"/>
  <c r="D43" i="8"/>
  <c r="D44" i="8"/>
  <c r="D45" i="8"/>
  <c r="D19" i="8"/>
  <c r="D9" i="8"/>
  <c r="D10" i="8"/>
  <c r="D11" i="8"/>
  <c r="D12" i="8"/>
  <c r="D8" i="8"/>
  <c r="C20" i="8"/>
  <c r="C21" i="8"/>
  <c r="C22" i="8"/>
  <c r="C23" i="8"/>
  <c r="C30" i="8"/>
  <c r="C31" i="8"/>
  <c r="C32" i="8"/>
  <c r="C33" i="8"/>
  <c r="C34" i="8"/>
  <c r="C41" i="8"/>
  <c r="C42" i="8"/>
  <c r="C43" i="8"/>
  <c r="C44" i="8"/>
  <c r="C45" i="8"/>
  <c r="C19" i="8"/>
  <c r="C9" i="8"/>
  <c r="C10" i="8"/>
  <c r="C11" i="8"/>
  <c r="C12" i="8"/>
  <c r="C8" i="8"/>
  <c r="D42" i="94" l="1"/>
  <c r="J19" i="94"/>
  <c r="D39" i="94"/>
  <c r="D38" i="94"/>
  <c r="J37" i="94" s="1"/>
  <c r="D40" i="94"/>
  <c r="C38" i="94"/>
  <c r="J33" i="94"/>
  <c r="D29" i="94"/>
  <c r="D30" i="94"/>
  <c r="J34" i="94"/>
  <c r="J11" i="94"/>
  <c r="C39" i="94"/>
  <c r="B39" i="94" s="1"/>
  <c r="C40" i="94"/>
  <c r="B40" i="94" s="1"/>
  <c r="C41" i="94"/>
  <c r="D41" i="94" s="1"/>
  <c r="J42" i="94" s="1"/>
  <c r="M10" i="62"/>
  <c r="M7" i="62"/>
  <c r="M8" i="62"/>
  <c r="M9" i="62"/>
  <c r="M6" i="62"/>
  <c r="M43" i="62"/>
  <c r="M42" i="62"/>
  <c r="M40" i="62"/>
  <c r="M21" i="62"/>
  <c r="F45" i="8"/>
  <c r="F44" i="8"/>
  <c r="F43" i="8"/>
  <c r="F42" i="8"/>
  <c r="F41" i="8"/>
  <c r="F34" i="8"/>
  <c r="F33" i="8"/>
  <c r="F32" i="8"/>
  <c r="F31" i="8"/>
  <c r="F30" i="8"/>
  <c r="F12" i="8"/>
  <c r="F11" i="8"/>
  <c r="F10" i="8"/>
  <c r="F9" i="8"/>
  <c r="F8" i="8"/>
  <c r="F23" i="8"/>
  <c r="F22" i="8"/>
  <c r="F21" i="8"/>
  <c r="F20" i="8"/>
  <c r="F19" i="8"/>
  <c r="L43" i="62"/>
  <c r="L42" i="62"/>
  <c r="M41" i="62"/>
  <c r="L41" i="62"/>
  <c r="L40" i="62"/>
  <c r="M39" i="62"/>
  <c r="L39" i="62"/>
  <c r="M32" i="62"/>
  <c r="L32" i="62"/>
  <c r="M31" i="62"/>
  <c r="L31" i="62"/>
  <c r="M30" i="62"/>
  <c r="L30" i="62"/>
  <c r="M29" i="62"/>
  <c r="L29" i="62"/>
  <c r="M28" i="62"/>
  <c r="L28" i="62"/>
  <c r="L21" i="62"/>
  <c r="M20" i="62"/>
  <c r="L20" i="62"/>
  <c r="M19" i="62"/>
  <c r="L19" i="62"/>
  <c r="M18" i="62"/>
  <c r="L18" i="62"/>
  <c r="M17" i="62"/>
  <c r="L17" i="62"/>
  <c r="L10" i="62"/>
  <c r="L9" i="62"/>
  <c r="L8" i="62"/>
  <c r="L7" i="62"/>
  <c r="L6" i="62"/>
  <c r="E43" i="62"/>
  <c r="D43" i="62"/>
  <c r="E42" i="62"/>
  <c r="D42" i="62"/>
  <c r="E41" i="62"/>
  <c r="D41" i="62"/>
  <c r="E40" i="62"/>
  <c r="D40" i="62"/>
  <c r="E39" i="62"/>
  <c r="D39" i="62"/>
  <c r="E32" i="62"/>
  <c r="D32" i="62"/>
  <c r="E31" i="62"/>
  <c r="D31" i="62"/>
  <c r="E30" i="62"/>
  <c r="D30" i="62"/>
  <c r="E29" i="62"/>
  <c r="D29" i="62"/>
  <c r="E28" i="62"/>
  <c r="D28" i="62"/>
  <c r="E21" i="62"/>
  <c r="D21" i="62"/>
  <c r="E20" i="62"/>
  <c r="D20" i="62"/>
  <c r="E19" i="62"/>
  <c r="D19" i="62"/>
  <c r="E18" i="62"/>
  <c r="D18" i="62"/>
  <c r="E17" i="62"/>
  <c r="D17" i="62"/>
  <c r="E6" i="62"/>
  <c r="E7" i="62"/>
  <c r="E8" i="62"/>
  <c r="E9" i="62"/>
  <c r="E10" i="62"/>
  <c r="D7" i="62"/>
  <c r="D8" i="62"/>
  <c r="D9" i="62"/>
  <c r="D10" i="62"/>
  <c r="D6" i="62"/>
  <c r="J43" i="94" l="1"/>
  <c r="K43" i="94"/>
  <c r="J29" i="94"/>
  <c r="J27" i="94"/>
  <c r="F9" i="35"/>
  <c r="F8" i="35"/>
  <c r="F10" i="35"/>
  <c r="F7" i="35"/>
  <c r="F8" i="7"/>
  <c r="F10" i="6"/>
  <c r="F9" i="6"/>
  <c r="F8" i="6"/>
  <c r="F7" i="6"/>
  <c r="F10" i="3"/>
  <c r="F9" i="3"/>
  <c r="F8" i="3"/>
  <c r="F7" i="3"/>
  <c r="F9" i="7"/>
  <c r="F10" i="7"/>
  <c r="F11" i="7"/>
  <c r="F12" i="7"/>
  <c r="F19" i="7"/>
  <c r="F20" i="7"/>
  <c r="F21" i="7"/>
  <c r="F22" i="7"/>
  <c r="F23" i="7"/>
  <c r="F30" i="7"/>
  <c r="F31" i="7"/>
  <c r="F32" i="7"/>
  <c r="F33" i="7"/>
  <c r="F34" i="7"/>
  <c r="F41" i="7"/>
  <c r="F42" i="7"/>
  <c r="F43" i="7"/>
  <c r="F44" i="7"/>
  <c r="F45" i="7"/>
  <c r="E10" i="59"/>
  <c r="D10" i="59"/>
  <c r="J6" i="94" l="1"/>
  <c r="J5" i="94"/>
  <c r="J8" i="94"/>
  <c r="J4" i="94"/>
  <c r="J7" i="94"/>
  <c r="J3" i="9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<sst xmlns="http://schemas.openxmlformats.org/spreadsheetml/2006/main" count="4416" uniqueCount="454">
  <si>
    <t>Metadata</t>
  </si>
  <si>
    <t>Last updated</t>
  </si>
  <si>
    <t>Data sources</t>
  </si>
  <si>
    <t>Folder</t>
  </si>
  <si>
    <t>File name</t>
  </si>
  <si>
    <t>100yr Runs</t>
  </si>
  <si>
    <t>FE/FLS/NRW</t>
  </si>
  <si>
    <t>U:\Forest Inventory\0500_Analysis\0518_ForecastReport2020_50yr\03_Forecasting\PF_50_Year Public Sector Forecasts\By FD\GB2025_MGMT_Restock\Output_Tabulation\Public_Sector_Lake_Vyrnwy_FINAL</t>
  </si>
  <si>
    <t>080126_GB2025_100yr_Volume_ThinPlusFell_FNF</t>
  </si>
  <si>
    <t>13/02/2026</t>
  </si>
  <si>
    <t>Overdue Runs</t>
  </si>
  <si>
    <t>080126_GB2025_100yr_NetIncrement_Periodic_FNF</t>
  </si>
  <si>
    <t>Zero Int Runs</t>
  </si>
  <si>
    <t>080126_GB2025_100yr_StandingVolume_Periodic_FNF</t>
  </si>
  <si>
    <t>Mean YC</t>
  </si>
  <si>
    <t>080126_GB2025_100yr_StandingVolume_Annual_FNF</t>
  </si>
  <si>
    <t>GB+NI (Calculated)</t>
  </si>
  <si>
    <t>080126_GB2025_100yr_Stocked_Area_Annual_FNF</t>
  </si>
  <si>
    <t>080126_GB2025_100yr_StockedAreaByAgeClass_PFE</t>
  </si>
  <si>
    <t>080126_GB2025_100yr_Inconsistent_Fell_Year</t>
  </si>
  <si>
    <t>GB Private Sector</t>
  </si>
  <si>
    <t>U:\Forest Inventory\0500_Analysis\0518_ForecastReport2020_50yr\03_Forecasting\PF_50_Year Private Sector Forecasts\M1v2-DBH30-OD\Tabulations\Private_Sector_Final_12_02_2026</t>
  </si>
  <si>
    <t>M1v2_DBH30_VolumeProduction_ThinPlusFell</t>
  </si>
  <si>
    <t>M1v2_DBH30_PeriodicNetInc</t>
  </si>
  <si>
    <t>M1v2_DBH30_StandingVolume_Periodic</t>
  </si>
  <si>
    <t>M1v2_DBH30_StandingVolume_Annual</t>
  </si>
  <si>
    <t>M1v2_DBH30_StockedArea</t>
  </si>
  <si>
    <t>M1v2_DBH30_StockedAreaByAgeClass</t>
  </si>
  <si>
    <t>M1v2_DBH30_InconsistentFell</t>
  </si>
  <si>
    <t>M1 Public Sector Runs</t>
  </si>
  <si>
    <t>U:\Forest Inventory\0500_Analysis\0518_ForecastReport2020_50yr\03_Forecasting\PF_50_Year Public Sector Forecasts\By NFI Region and FD\GB2025_MGMT_Restock\M1\Forecast_Runs</t>
  </si>
  <si>
    <t>Tabulation here:</t>
  </si>
  <si>
    <t>U:\Forest Inventory\0500_Analysis\0518_ForecastReport2020_50yr\04_Forecast_Report\Additional Work\M1_YearlyStandingVolume_NFF.xlsx</t>
  </si>
  <si>
    <t>Text for Forest Plans abbreviations that appear in tables and figures&gt;&gt;</t>
  </si>
  <si>
    <t>FE/FLS/NRW =</t>
  </si>
  <si>
    <t>GB PFE</t>
  </si>
  <si>
    <t>(RWA)</t>
  </si>
  <si>
    <t>Set UK Public bodies here</t>
  </si>
  <si>
    <t>Set GB Public bodies here</t>
  </si>
  <si>
    <t>Country</t>
  </si>
  <si>
    <t>Private sector</t>
  </si>
  <si>
    <t>area
(000 ha)</t>
  </si>
  <si>
    <t>SE%</t>
  </si>
  <si>
    <t>volume
(000 m3 obs)</t>
  </si>
  <si>
    <t>England</t>
  </si>
  <si>
    <t>Scotland</t>
  </si>
  <si>
    <t>Wales</t>
  </si>
  <si>
    <t>Great Britain</t>
  </si>
  <si>
    <t>United Kingdom</t>
  </si>
  <si>
    <t>Last updated - Public:</t>
  </si>
  <si>
    <t>17.02.26 RG</t>
  </si>
  <si>
    <t>Last updated - Private:</t>
  </si>
  <si>
    <t>All conifers</t>
  </si>
  <si>
    <t>North West England</t>
  </si>
  <si>
    <t>North East England</t>
  </si>
  <si>
    <t>Yorkshire and the Humber</t>
  </si>
  <si>
    <t>East Midlands</t>
  </si>
  <si>
    <t>East England</t>
  </si>
  <si>
    <t>South East England and London</t>
  </si>
  <si>
    <t>South West England</t>
  </si>
  <si>
    <t>West Midlands</t>
  </si>
  <si>
    <t>North Scotland</t>
  </si>
  <si>
    <t>North East Scotland</t>
  </si>
  <si>
    <t>East Scotland</t>
  </si>
  <si>
    <t>South Scotland</t>
  </si>
  <si>
    <t>West Scotland</t>
  </si>
  <si>
    <t>Figure 1 vs Last 50-year Forecast</t>
  </si>
  <si>
    <t>Sitka and Norway</t>
  </si>
  <si>
    <t>Forecast period</t>
  </si>
  <si>
    <t>FC/NRW</t>
  </si>
  <si>
    <t>Total</t>
  </si>
  <si>
    <t>Public Forest Estate</t>
  </si>
  <si>
    <t>(Total Volumes Only)</t>
  </si>
  <si>
    <t>volume</t>
  </si>
  <si>
    <r>
      <t>(000m</t>
    </r>
    <r>
      <rPr>
        <vertAlign val="superscript"/>
        <sz val="10"/>
        <color rgb="FFFFFFFF"/>
        <rFont val="Verdana"/>
        <family val="2"/>
      </rPr>
      <t>3</t>
    </r>
    <r>
      <rPr>
        <sz val="10"/>
        <color rgb="FFFFFFFF"/>
        <rFont val="Verdana"/>
        <family val="2"/>
      </rPr>
      <t xml:space="preserve"> obs)</t>
    </r>
  </si>
  <si>
    <t>2013-16</t>
  </si>
  <si>
    <t>all conifers</t>
  </si>
  <si>
    <t>000 m3 obs</t>
  </si>
  <si>
    <t>%spruce</t>
  </si>
  <si>
    <t>2017-21</t>
  </si>
  <si>
    <t>Data table fell years set here &gt;&gt;</t>
  </si>
  <si>
    <t>2027-31</t>
  </si>
  <si>
    <t>2032-36</t>
  </si>
  <si>
    <t>2037-41</t>
  </si>
  <si>
    <t>2042-46</t>
  </si>
  <si>
    <t>2047-51</t>
  </si>
  <si>
    <t>2052-56</t>
  </si>
  <si>
    <t>2057-61</t>
  </si>
  <si>
    <t>2062-66</t>
  </si>
  <si>
    <t>2067-71</t>
  </si>
  <si>
    <t>2072-76</t>
  </si>
  <si>
    <t>2022-26</t>
  </si>
  <si>
    <t xml:space="preserve">7–14 cm </t>
  </si>
  <si>
    <t>14–16cm</t>
  </si>
  <si>
    <t>16–18cm</t>
  </si>
  <si>
    <t>18–24cm</t>
  </si>
  <si>
    <t>24–34cm</t>
  </si>
  <si>
    <t>34–44cm</t>
  </si>
  <si>
    <t>44–54cm</t>
  </si>
  <si>
    <t>54+ cm</t>
  </si>
  <si>
    <t>2062-67</t>
  </si>
  <si>
    <t>GB</t>
  </si>
  <si>
    <t>UK</t>
  </si>
  <si>
    <t>Private Sector</t>
  </si>
  <si>
    <t>18.02.26 SD</t>
  </si>
  <si>
    <t>(FE/FLS/NRW)</t>
  </si>
  <si>
    <t>(Private Sector)</t>
  </si>
  <si>
    <t>M1: FE/FLS/NRW</t>
  </si>
  <si>
    <t>M1v2: FE/FLS/NRW</t>
  </si>
  <si>
    <t>PF2020: FE/FLS/NRW</t>
  </si>
  <si>
    <t>(Periodic Standing Volume)</t>
  </si>
  <si>
    <t>(opening volumes per period)</t>
  </si>
  <si>
    <t>000 m3</t>
  </si>
  <si>
    <r>
      <t>volume
(000 m</t>
    </r>
    <r>
      <rPr>
        <vertAlign val="superscript"/>
        <sz val="10"/>
        <rFont val="Verdana"/>
        <family val="2"/>
      </rPr>
      <t>3</t>
    </r>
    <r>
      <rPr>
        <sz val="10"/>
        <rFont val="Verdana"/>
        <family val="2"/>
      </rPr>
      <t>)</t>
    </r>
  </si>
  <si>
    <t>period</t>
  </si>
  <si>
    <t>(Periodic Increment)</t>
  </si>
  <si>
    <t>000s cubic metres</t>
  </si>
  <si>
    <t>actual PS</t>
  </si>
  <si>
    <t>forecast FE/FLS/NRW</t>
  </si>
  <si>
    <t>actual FE/FLS/NRW</t>
  </si>
  <si>
    <t>actual all</t>
  </si>
  <si>
    <t>Forecast PS TD</t>
  </si>
  <si>
    <t>Forecast All TD</t>
  </si>
  <si>
    <t>25.02.26 RG</t>
  </si>
  <si>
    <t>Area in 000 ha</t>
  </si>
  <si>
    <t xml:space="preserve">GB PS </t>
  </si>
  <si>
    <t>GB SE%</t>
  </si>
  <si>
    <t>GB SE value</t>
  </si>
  <si>
    <t>0–10</t>
  </si>
  <si>
    <t>11–20</t>
  </si>
  <si>
    <t>21–30</t>
  </si>
  <si>
    <t>31–40</t>
  </si>
  <si>
    <t>41–50</t>
  </si>
  <si>
    <t>51–60</t>
  </si>
  <si>
    <t>61–70</t>
  </si>
  <si>
    <t>70–80</t>
  </si>
  <si>
    <t>81–90</t>
  </si>
  <si>
    <t>91–100</t>
  </si>
  <si>
    <t>101–110</t>
  </si>
  <si>
    <t>111–120</t>
  </si>
  <si>
    <t>121–130</t>
  </si>
  <si>
    <t>131–140</t>
  </si>
  <si>
    <t>141–150</t>
  </si>
  <si>
    <t>151–160</t>
  </si>
  <si>
    <t>161–170</t>
  </si>
  <si>
    <t>171–180</t>
  </si>
  <si>
    <t>180+</t>
  </si>
  <si>
    <t>19.02.26 SD</t>
  </si>
  <si>
    <t>thinning plus felling volumes FC + PS - softwood availability</t>
  </si>
  <si>
    <t>Figure 99 GB Standing volume by DBH class</t>
  </si>
  <si>
    <r>
      <t>volume in 000 m</t>
    </r>
    <r>
      <rPr>
        <vertAlign val="superscript"/>
        <sz val="10"/>
        <rFont val="Verdana"/>
        <family val="2"/>
      </rPr>
      <t>3</t>
    </r>
  </si>
  <si>
    <t>GB Public Forest Estate</t>
  </si>
  <si>
    <t>0 to 7</t>
  </si>
  <si>
    <t>7 to 10</t>
  </si>
  <si>
    <t>10 to 15</t>
  </si>
  <si>
    <t>15 to 20</t>
  </si>
  <si>
    <t>20 to 30</t>
  </si>
  <si>
    <t>30 to 40</t>
  </si>
  <si>
    <t>40 to 60</t>
  </si>
  <si>
    <t>60 to 80</t>
  </si>
  <si>
    <t>80+</t>
  </si>
  <si>
    <t>Table 88 stand volume by dbh class</t>
  </si>
  <si>
    <t>GB PS</t>
  </si>
  <si>
    <t>Table 3: FELL ONLY</t>
  </si>
  <si>
    <t>TABLE:FELL</t>
  </si>
  <si>
    <t>20.02.26 SD</t>
  </si>
  <si>
    <t>Table 3: THIN ONLY</t>
  </si>
  <si>
    <t>TABLE:THIN</t>
  </si>
  <si>
    <t>TABLE:SPECIES</t>
  </si>
  <si>
    <t>Sitka Spruce</t>
  </si>
  <si>
    <t>Scots Pine</t>
  </si>
  <si>
    <t>Corsican Pine</t>
  </si>
  <si>
    <t>Norway Spruce</t>
  </si>
  <si>
    <t>Larches</t>
  </si>
  <si>
    <t>Douglas Fir</t>
  </si>
  <si>
    <t>Lodgepole Pine</t>
  </si>
  <si>
    <t>Other Conifers</t>
  </si>
  <si>
    <t>NFI Interim Report - 50-year forecast of softwood timber availability 2026</t>
  </si>
  <si>
    <t>Caption</t>
  </si>
  <si>
    <t>Link</t>
  </si>
  <si>
    <t>Tables in main text</t>
  </si>
  <si>
    <r>
      <t xml:space="preserve">Table 1  </t>
    </r>
    <r>
      <rPr>
        <sz val="10"/>
        <color rgb="FF000000"/>
        <rFont val="Verdana"/>
        <family val="2"/>
      </rPr>
      <t>Stocked area of conifers at 31 March 2025 (Public Forest Estate) and 31 March 2021 (Private Sector)</t>
    </r>
  </si>
  <si>
    <t>go to Table 1</t>
  </si>
  <si>
    <r>
      <t xml:space="preserve">Table 2  </t>
    </r>
    <r>
      <rPr>
        <sz val="10"/>
        <color rgb="FF000000"/>
        <rFont val="Verdana"/>
        <family val="2"/>
      </rPr>
      <t>Standing volume of conifers at 31 March 2025 (Public Forest Estate) and 31 March 2021 (Private Sector)</t>
    </r>
  </si>
  <si>
    <t>go to Table 2</t>
  </si>
  <si>
    <r>
      <t xml:space="preserve">Table 3  </t>
    </r>
    <r>
      <rPr>
        <sz val="10"/>
        <color rgb="FF000000"/>
        <rFont val="Verdana"/>
        <family val="2"/>
      </rPr>
      <t>50-year forecast of softwood availability; average annual volumes within periods</t>
    </r>
  </si>
  <si>
    <t>go to Table 3</t>
  </si>
  <si>
    <r>
      <rPr>
        <b/>
        <sz val="10"/>
        <rFont val="Verdana"/>
        <family val="2"/>
      </rPr>
      <t xml:space="preserve">Table 4  </t>
    </r>
    <r>
      <rPr>
        <sz val="10"/>
        <rFont val="Verdana"/>
        <family val="2"/>
      </rPr>
      <t>Breakdown of the softwood forecast volume (000 m</t>
    </r>
    <r>
      <rPr>
        <vertAlign val="superscript"/>
        <sz val="10"/>
        <rFont val="Verdana"/>
        <family val="2"/>
      </rPr>
      <t>3</t>
    </r>
    <r>
      <rPr>
        <sz val="10"/>
        <rFont val="Verdana"/>
        <family val="2"/>
      </rPr>
      <t xml:space="preserve"> obs) by country, top diameter class and forecast period</t>
    </r>
  </si>
  <si>
    <t>go to Table 4</t>
  </si>
  <si>
    <r>
      <rPr>
        <b/>
        <sz val="10"/>
        <rFont val="Verdana"/>
        <family val="2"/>
      </rPr>
      <t xml:space="preserve">Table 5  </t>
    </r>
    <r>
      <rPr>
        <sz val="10"/>
        <rFont val="Verdana"/>
        <family val="2"/>
      </rPr>
      <t>Percentage spruce in the forecast softwood volume by country, sector, top diameter class and forecast period</t>
    </r>
  </si>
  <si>
    <t>go to Table 5</t>
  </si>
  <si>
    <r>
      <t xml:space="preserve">Table 6  </t>
    </r>
    <r>
      <rPr>
        <sz val="10"/>
        <color rgb="FF000000"/>
        <rFont val="Verdana"/>
        <family val="2"/>
      </rPr>
      <t>Overdue timber at 31 March 2025 (Public Forest Estate) and 31 March 2021 (Private Sector)</t>
    </r>
  </si>
  <si>
    <t>go to Table 6</t>
  </si>
  <si>
    <r>
      <t xml:space="preserve">Table 7  </t>
    </r>
    <r>
      <rPr>
        <sz val="10"/>
        <color rgb="FF000000"/>
        <rFont val="Verdana"/>
        <family val="2"/>
      </rPr>
      <t>Standing volume by country and stand mean DBH class for GB</t>
    </r>
  </si>
  <si>
    <t>go to Table 7</t>
  </si>
  <si>
    <r>
      <t xml:space="preserve">Table 8  </t>
    </r>
    <r>
      <rPr>
        <sz val="10"/>
        <color rgb="FF000000"/>
        <rFont val="Verdana"/>
        <family val="2"/>
      </rPr>
      <t>Clearfelled area at 31 March 2025 (Public Forest Estate) and 31 March 2021 (Private Sector)</t>
    </r>
  </si>
  <si>
    <t>go to Table 8</t>
  </si>
  <si>
    <r>
      <t xml:space="preserve">Table 9  </t>
    </r>
    <r>
      <rPr>
        <sz val="10"/>
        <color rgb="FF000000"/>
        <rFont val="Verdana"/>
        <family val="2"/>
      </rPr>
      <t>50-year forecast of coniferous standing volume; average annual volumes within periods</t>
    </r>
  </si>
  <si>
    <t>go to Table 9</t>
  </si>
  <si>
    <r>
      <t xml:space="preserve">Table 10  </t>
    </r>
    <r>
      <rPr>
        <sz val="10"/>
        <color rgb="FF000000"/>
        <rFont val="Verdana"/>
        <family val="2"/>
      </rPr>
      <t>50-year forecast of coniferous net increment; average annual volumes within periods</t>
    </r>
  </si>
  <si>
    <t>go to Table 10</t>
  </si>
  <si>
    <r>
      <t xml:space="preserve">Table 11  </t>
    </r>
    <r>
      <rPr>
        <sz val="10"/>
        <color theme="1"/>
        <rFont val="Verdana"/>
        <family val="2"/>
      </rPr>
      <t>Differences in opening standing volume since 25-year forecast of softwood availability (2022) using M1 and M1v2 growth and yield models</t>
    </r>
  </si>
  <si>
    <t>go to Table 11</t>
  </si>
  <si>
    <r>
      <t xml:space="preserve">Table 12  </t>
    </r>
    <r>
      <rPr>
        <sz val="10"/>
        <rFont val="Verdana"/>
        <family val="2"/>
      </rPr>
      <t>Coniferous mean yield classes for GB</t>
    </r>
  </si>
  <si>
    <t>go to Table 12</t>
  </si>
  <si>
    <t>Figures in main text</t>
  </si>
  <si>
    <r>
      <t xml:space="preserve">Figure 1  </t>
    </r>
    <r>
      <rPr>
        <sz val="10"/>
        <color rgb="FF000000"/>
        <rFont val="Verdana"/>
        <family val="2"/>
      </rPr>
      <t>50-year forecast of softwood timber availability for Public Forest Estate and Private sector estates in GB</t>
    </r>
  </si>
  <si>
    <r>
      <t xml:space="preserve">Figure 2  </t>
    </r>
    <r>
      <rPr>
        <sz val="10"/>
        <color rgb="FF000000"/>
        <rFont val="Verdana"/>
        <family val="2"/>
      </rPr>
      <t>50-year forecast of softwood timber availability for Public Forest Estate and Private sector estates in GB by country</t>
    </r>
  </si>
  <si>
    <r>
      <t xml:space="preserve">Figure 3  </t>
    </r>
    <r>
      <rPr>
        <sz val="10"/>
        <rFont val="Verdana"/>
        <family val="2"/>
      </rPr>
      <t>Standing coniferous timber volume by sector and stand mean dbh class for GB</t>
    </r>
  </si>
  <si>
    <r>
      <t xml:space="preserve">Figure 4  </t>
    </r>
    <r>
      <rPr>
        <sz val="10"/>
        <color rgb="FF000000"/>
        <rFont val="Verdana"/>
        <family val="2"/>
      </rPr>
      <t>50-year forecast of average annual coniferous standing volume</t>
    </r>
  </si>
  <si>
    <r>
      <t xml:space="preserve">Figure 5  </t>
    </r>
    <r>
      <rPr>
        <sz val="10"/>
        <color rgb="FF000000"/>
        <rFont val="Verdana"/>
        <family val="2"/>
      </rPr>
      <t>50-year forecast of average annual coniferous net increment</t>
    </r>
  </si>
  <si>
    <r>
      <t xml:space="preserve">Figure 6  </t>
    </r>
    <r>
      <rPr>
        <sz val="10"/>
        <color rgb="FF000000"/>
        <rFont val="Verdana"/>
        <family val="2"/>
      </rPr>
      <t>50-year summary of softwood standing volume, increment and availability by country - GB Public Forest Estate</t>
    </r>
  </si>
  <si>
    <r>
      <t xml:space="preserve">Figure 7  </t>
    </r>
    <r>
      <rPr>
        <sz val="10"/>
        <color rgb="FF000000"/>
        <rFont val="Verdana"/>
        <family val="2"/>
      </rPr>
      <t>50-year summary of softwood standing volume, increment and availability by country - Private Sector</t>
    </r>
  </si>
  <si>
    <r>
      <t xml:space="preserve">Figure 8  </t>
    </r>
    <r>
      <rPr>
        <sz val="10"/>
        <rFont val="Verdana"/>
        <family val="2"/>
      </rPr>
      <t>All conifers - area by age class and ownership for GB</t>
    </r>
  </si>
  <si>
    <r>
      <t xml:space="preserve">Figure 9  </t>
    </r>
    <r>
      <rPr>
        <sz val="10"/>
        <rFont val="Verdana"/>
        <family val="2"/>
      </rPr>
      <t>Comparison of the 50-year forecast of softwood timber availability for the public forest estate and private sector estate in GB (2014 vs 2026)</t>
    </r>
  </si>
  <si>
    <r>
      <t xml:space="preserve">Figure 10  </t>
    </r>
    <r>
      <rPr>
        <sz val="10"/>
        <rFont val="Verdana"/>
        <family val="2"/>
      </rPr>
      <t>Actual production vs forecasted available volume (average annual)</t>
    </r>
  </si>
  <si>
    <r>
      <t xml:space="preserve">Figure 11  </t>
    </r>
    <r>
      <rPr>
        <sz val="10"/>
        <rFont val="Verdana"/>
        <family val="2"/>
      </rPr>
      <t>Actual softwood production volumes vs historic forecasting (annual)</t>
    </r>
  </si>
  <si>
    <r>
      <t xml:space="preserve">Figure 12  </t>
    </r>
    <r>
      <rPr>
        <sz val="10"/>
        <rFont val="Verdana"/>
        <family val="2"/>
      </rPr>
      <t>Changes in conifer stocked area since the last 25-year forecast</t>
    </r>
  </si>
  <si>
    <t>Supplementary Tables</t>
  </si>
  <si>
    <r>
      <t xml:space="preserve">Table 3.1  </t>
    </r>
    <r>
      <rPr>
        <sz val="10"/>
        <color rgb="FF000000"/>
        <rFont val="Verdana"/>
        <family val="2"/>
      </rPr>
      <t>50-year forecast of softwood availability; average annual volumes within periods (volume from thinning only)</t>
    </r>
  </si>
  <si>
    <t>go to Table 3.1</t>
  </si>
  <si>
    <r>
      <t xml:space="preserve">Table 3.2  </t>
    </r>
    <r>
      <rPr>
        <sz val="10"/>
        <color rgb="FF000000"/>
        <rFont val="Verdana"/>
        <family val="2"/>
      </rPr>
      <t>50-year forecast of softwood availability; average annual volumes within periods (volume from felling only)</t>
    </r>
  </si>
  <si>
    <t>go to Table 3.2</t>
  </si>
  <si>
    <r>
      <rPr>
        <b/>
        <sz val="10"/>
        <color rgb="FF000000"/>
        <rFont val="Verdana"/>
        <family val="2"/>
      </rPr>
      <t xml:space="preserve">Table 3.3  </t>
    </r>
    <r>
      <rPr>
        <sz val="10"/>
        <color rgb="FF000000"/>
        <rFont val="Verdana"/>
        <family val="2"/>
      </rPr>
      <t>Breakdown of the softwood forecast volume (000 m</t>
    </r>
    <r>
      <rPr>
        <vertAlign val="superscript"/>
        <sz val="10"/>
        <color rgb="FF000000"/>
        <rFont val="Verdana"/>
        <family val="2"/>
      </rPr>
      <t>3</t>
    </r>
    <r>
      <rPr>
        <sz val="10"/>
        <color rgb="FF000000"/>
        <rFont val="Verdana"/>
        <family val="2"/>
      </rPr>
      <t xml:space="preserve"> obs) by country, species and forecast period</t>
    </r>
  </si>
  <si>
    <t>go to Table 3.3</t>
  </si>
  <si>
    <t xml:space="preserve">       Private sector</t>
  </si>
  <si>
    <r>
      <t>volume
(000 m</t>
    </r>
    <r>
      <rPr>
        <vertAlign val="superscript"/>
        <sz val="10"/>
        <color indexed="9"/>
        <rFont val="Verdana"/>
        <family val="2"/>
      </rPr>
      <t>3</t>
    </r>
    <r>
      <rPr>
        <sz val="10"/>
        <color indexed="9"/>
        <rFont val="Verdana"/>
        <family val="2"/>
      </rPr>
      <t xml:space="preserve"> obs)</t>
    </r>
  </si>
  <si>
    <t xml:space="preserve">      Private sector</t>
  </si>
  <si>
    <r>
      <rPr>
        <sz val="10"/>
        <color rgb="FFFFFFFF"/>
        <rFont val="Verdana"/>
        <family val="2"/>
      </rPr>
      <t>volume
(000m</t>
    </r>
    <r>
      <rPr>
        <vertAlign val="superscript"/>
        <sz val="10"/>
        <color rgb="FFFFFFFF"/>
        <rFont val="Verdana"/>
        <family val="2"/>
      </rPr>
      <t>3</t>
    </r>
    <r>
      <rPr>
        <sz val="10"/>
        <color rgb="FFFFFFFF"/>
        <rFont val="Verdana"/>
        <family val="2"/>
      </rPr>
      <t xml:space="preserve"> obs)</t>
    </r>
  </si>
  <si>
    <r>
      <t>volume
(000m</t>
    </r>
    <r>
      <rPr>
        <vertAlign val="superscript"/>
        <sz val="10"/>
        <color indexed="9"/>
        <rFont val="Verdana"/>
        <family val="2"/>
      </rPr>
      <t>3</t>
    </r>
    <r>
      <rPr>
        <sz val="10"/>
        <color indexed="9"/>
        <rFont val="Verdana"/>
        <family val="2"/>
      </rPr>
      <t xml:space="preserve"> obs)</t>
    </r>
  </si>
  <si>
    <t>`</t>
  </si>
  <si>
    <t>Table 3.1 50-year forecast of softwood availability; average annual volumes within periods (volume from thinning only)</t>
  </si>
  <si>
    <t>Table 3.2 50-year forecast of softwood availability; average annual volumes within periods (volume from felling only)</t>
  </si>
  <si>
    <t>Table 3.3 Breakdown of the softwood forecast volume (000 m3 obs) by country, species and forecast period</t>
  </si>
  <si>
    <t>Species</t>
  </si>
  <si>
    <t>FE</t>
  </si>
  <si>
    <t xml:space="preserve"> Private sector</t>
  </si>
  <si>
    <r>
      <t>(000 m</t>
    </r>
    <r>
      <rPr>
        <vertAlign val="superscript"/>
        <sz val="10"/>
        <color theme="0"/>
        <rFont val="Verdana"/>
        <family val="2"/>
      </rPr>
      <t>3</t>
    </r>
    <r>
      <rPr>
        <sz val="10"/>
        <color theme="0"/>
        <rFont val="Verdana"/>
        <family val="2"/>
      </rPr>
      <t>)</t>
    </r>
  </si>
  <si>
    <t>FLS</t>
  </si>
  <si>
    <t>NRW</t>
  </si>
  <si>
    <t xml:space="preserve">Top </t>
  </si>
  <si>
    <t>diameter</t>
  </si>
  <si>
    <t>class (cm)</t>
  </si>
  <si>
    <t>7–14</t>
  </si>
  <si>
    <t>14–16</t>
  </si>
  <si>
    <t>16–18</t>
  </si>
  <si>
    <t>18–24</t>
  </si>
  <si>
    <t>24–34</t>
  </si>
  <si>
    <t>34–44</t>
  </si>
  <si>
    <t>44–54</t>
  </si>
  <si>
    <t>54+</t>
  </si>
  <si>
    <t>Top diameter class (cm)</t>
  </si>
  <si>
    <t xml:space="preserve">                                                Top diameter class (cm)</t>
  </si>
  <si>
    <t>All diameter</t>
  </si>
  <si>
    <t>classes</t>
  </si>
  <si>
    <t>FE (%)</t>
  </si>
  <si>
    <t>PS (%)</t>
  </si>
  <si>
    <t>FLS (%)</t>
  </si>
  <si>
    <t>NRW (%)</t>
  </si>
  <si>
    <r>
      <rPr>
        <b/>
        <sz val="10"/>
        <rFont val="Verdana"/>
        <family val="2"/>
      </rPr>
      <t>Table 5</t>
    </r>
    <r>
      <rPr>
        <sz val="10"/>
        <rFont val="Verdana"/>
        <family val="2"/>
      </rPr>
      <t xml:space="preserve"> Breakdown of the softwood forecast volume by percentage spruce for country, top diameter class and forecast period</t>
    </r>
  </si>
  <si>
    <t>FC (%)</t>
  </si>
  <si>
    <t>NOTE - this table has not been used - it is incomplete</t>
  </si>
  <si>
    <t>This table included to allow comparison to confirm split tables below have correct values</t>
  </si>
  <si>
    <t xml:space="preserve">   2022-26</t>
  </si>
  <si>
    <t xml:space="preserve">   2027-31</t>
  </si>
  <si>
    <t xml:space="preserve">   2032-36</t>
  </si>
  <si>
    <t xml:space="preserve">   2037–41</t>
  </si>
  <si>
    <t xml:space="preserve">   2042–46</t>
  </si>
  <si>
    <t xml:space="preserve">              Top diameter class (cm)</t>
  </si>
  <si>
    <t xml:space="preserve">                     Top diameter class (cm)</t>
  </si>
  <si>
    <t>All Diameter Classes</t>
  </si>
  <si>
    <t>Northern Ireland</t>
  </si>
  <si>
    <t>FS (%)</t>
  </si>
  <si>
    <t xml:space="preserve">        All conifers</t>
  </si>
  <si>
    <r>
      <t xml:space="preserve">       volume (000 m</t>
    </r>
    <r>
      <rPr>
        <vertAlign val="superscript"/>
        <sz val="10"/>
        <color indexed="9"/>
        <rFont val="Verdana"/>
        <family val="2"/>
      </rPr>
      <t xml:space="preserve">3 </t>
    </r>
    <r>
      <rPr>
        <sz val="10"/>
        <color indexed="9"/>
        <rFont val="Verdana"/>
        <family val="2"/>
      </rPr>
      <t>obs)</t>
    </r>
  </si>
  <si>
    <t xml:space="preserve">            area (000 ha)</t>
  </si>
  <si>
    <t xml:space="preserve">       area (000 ha)</t>
  </si>
  <si>
    <t>dbh class</t>
  </si>
  <si>
    <t xml:space="preserve">   All conifers</t>
  </si>
  <si>
    <t xml:space="preserve"> Forecast period</t>
  </si>
  <si>
    <r>
      <t>(000 m</t>
    </r>
    <r>
      <rPr>
        <vertAlign val="superscript"/>
        <sz val="10"/>
        <color rgb="FFFFFFFF"/>
        <rFont val="Verdana"/>
        <family val="2"/>
      </rPr>
      <t>3</t>
    </r>
    <r>
      <rPr>
        <sz val="10"/>
        <color rgb="FFFFFFFF"/>
        <rFont val="Verdana"/>
        <family val="2"/>
      </rPr>
      <t xml:space="preserve"> obs)</t>
    </r>
  </si>
  <si>
    <t>(%)</t>
  </si>
  <si>
    <t>Note:</t>
  </si>
  <si>
    <t xml:space="preserve">    All conifers</t>
  </si>
  <si>
    <r>
      <t xml:space="preserve">            (m</t>
    </r>
    <r>
      <rPr>
        <vertAlign val="superscript"/>
        <sz val="10"/>
        <color indexed="9"/>
        <rFont val="Verdana"/>
        <family val="2"/>
      </rPr>
      <t xml:space="preserve">3 </t>
    </r>
    <r>
      <rPr>
        <sz val="10"/>
        <color indexed="9"/>
        <rFont val="Verdana"/>
        <family val="2"/>
      </rPr>
      <t>ha</t>
    </r>
    <r>
      <rPr>
        <vertAlign val="superscript"/>
        <sz val="10"/>
        <color indexed="9"/>
        <rFont val="Verdana"/>
        <family val="2"/>
      </rPr>
      <t xml:space="preserve">-1 </t>
    </r>
    <r>
      <rPr>
        <sz val="10"/>
        <color indexed="9"/>
        <rFont val="Verdana"/>
        <family val="2"/>
      </rPr>
      <t>yr</t>
    </r>
    <r>
      <rPr>
        <vertAlign val="superscript"/>
        <sz val="10"/>
        <color indexed="9"/>
        <rFont val="Verdana"/>
        <family val="2"/>
      </rPr>
      <t>-1</t>
    </r>
    <r>
      <rPr>
        <sz val="10"/>
        <color indexed="9"/>
        <rFont val="Verdana"/>
        <family val="2"/>
      </rPr>
      <t>)</t>
    </r>
  </si>
  <si>
    <t>The data in this table are for stands aged between 15 and 50 years old</t>
  </si>
  <si>
    <t>2020 (BPDAMS)</t>
  </si>
  <si>
    <t>2020 (Trgt diameter)</t>
  </si>
  <si>
    <t>Unallocated overdue</t>
  </si>
  <si>
    <t>Allocated overdue</t>
  </si>
  <si>
    <t>2012-16</t>
  </si>
  <si>
    <t>Cumulative production</t>
  </si>
  <si>
    <t>average annual volume in periods</t>
  </si>
  <si>
    <t>cumulative production over first 5 periods of the forecast</t>
  </si>
  <si>
    <t>FC+PS</t>
  </si>
  <si>
    <t>The forecast of softwood availability for the UK forest estate is an average of xx.x million m3  of softwood timber per annum over the 25-year period. The forecast for England is an average of xx.x million m3  per annum; for Scotland xx.x million m3; for Wales xx.x million m3; and for Northern Ireland xx.x million m3. </t>
  </si>
  <si>
    <t>FE/FLS/NRW/FS</t>
  </si>
  <si>
    <t>average</t>
  </si>
  <si>
    <t>2022-46</t>
  </si>
  <si>
    <t>min (public)</t>
  </si>
  <si>
    <t>max (public)</t>
  </si>
  <si>
    <t>FC</t>
  </si>
  <si>
    <t>start</t>
  </si>
  <si>
    <t>end</t>
  </si>
  <si>
    <t>PS</t>
  </si>
  <si>
    <t>Softwood availability for the UK changes over the period of the forecast; it increases from 18.1 million m3 per annum in 2022–26 to 19.3 million m3  per annum in 2032–36 before reducing to 16.8 million m3  per annum in 2042–46.</t>
  </si>
  <si>
    <t>The FE/FLS/NRW estate is projected to generate an average of x.x million m3 per annum for the next 25 years, if existing forest management plans are followed and production is not constrained. In the first five-year period (2022–26) x.x million m3 per annum would be potentially available and this will reduce to an average of x.x million m3 per annum in the final five-year period (2042–46). In addition, availability from the FS estate is forecast to average x.x million m3 per annum over the same 25 years</t>
  </si>
  <si>
    <t>25 year average</t>
  </si>
  <si>
    <t>2022-2026</t>
  </si>
  <si>
    <t>2042-2046</t>
  </si>
  <si>
    <t>FS</t>
  </si>
  <si>
    <t>The potential availability of softwood timber from the Private sector estate for the UK is forecast to average xx.x million m3  per annum for the next 25 years. This assumes a management scenario of maximising timber productivity. The forecast for England is an average is x.x million m3 per annum; for Scotland x.x million m3 per annum; for Wales x.x million m3 per annum; and for Northern Ireland x.x million m3 per annum. Potential availability amounts to x.x million m3 per annum in the first five-year period, with maximum annual availability of xx.x million m3 per annum occurring in the period 2027–31. </t>
  </si>
  <si>
    <t>UK 25 year average</t>
  </si>
  <si>
    <t>England 25 year average</t>
  </si>
  <si>
    <t>Scotland 25 year average</t>
  </si>
  <si>
    <t>Wales 25 year average</t>
  </si>
  <si>
    <t>NI 25 year average</t>
  </si>
  <si>
    <t>UK start</t>
  </si>
  <si>
    <t>UK max</t>
  </si>
  <si>
    <t>% of spruce (SS &amp; NS)</t>
  </si>
  <si>
    <t>% of spruce</t>
  </si>
  <si>
    <t>min</t>
  </si>
  <si>
    <t>max</t>
  </si>
  <si>
    <t>spruces</t>
  </si>
  <si>
    <t>50-year forecast of softwood availability; average annual volumes within periods</t>
  </si>
  <si>
    <r>
      <t>volume
(000m</t>
    </r>
    <r>
      <rPr>
        <vertAlign val="superscript"/>
        <sz val="10"/>
        <rFont val="Verdana"/>
        <family val="2"/>
      </rPr>
      <t>3</t>
    </r>
    <r>
      <rPr>
        <sz val="10"/>
        <rFont val="Verdana"/>
        <family val="2"/>
      </rPr>
      <t xml:space="preserve"> obs)</t>
    </r>
  </si>
  <si>
    <t>SE value</t>
  </si>
  <si>
    <t>50-year forecast of standing volume; average annual volumes within periods</t>
  </si>
  <si>
    <t>50-year forecast of softwood increment; average annual volumes within periods</t>
  </si>
  <si>
    <t xml:space="preserve">        per period</t>
  </si>
  <si>
    <t xml:space="preserve">          av. Ann.</t>
  </si>
  <si>
    <t xml:space="preserve">       per period</t>
  </si>
  <si>
    <t>SV</t>
  </si>
  <si>
    <t>INC</t>
  </si>
  <si>
    <t>prod</t>
  </si>
  <si>
    <t>All conifers by country and ownership</t>
  </si>
  <si>
    <t>Comparison of forecast with actual production</t>
  </si>
  <si>
    <t>actual' from FC statistics time series data</t>
  </si>
  <si>
    <t>Forecast</t>
  </si>
  <si>
    <t>Actual</t>
  </si>
  <si>
    <t>Thin+Fell - 50-yr</t>
  </si>
  <si>
    <t>Public Sector</t>
  </si>
  <si>
    <t>TOTAL</t>
  </si>
  <si>
    <t>Forecast Private Sector</t>
  </si>
  <si>
    <t>Actual Private Sector</t>
  </si>
  <si>
    <t>Forecast Public Forest Estate</t>
  </si>
  <si>
    <t>Actual Public Forest Estate</t>
  </si>
  <si>
    <t>Forecast Total</t>
  </si>
  <si>
    <t>Actual Total</t>
  </si>
  <si>
    <t>Period</t>
  </si>
  <si>
    <t>1977-81</t>
  </si>
  <si>
    <t>1977-1981</t>
  </si>
  <si>
    <t>1982-86</t>
  </si>
  <si>
    <t>1982-1986</t>
  </si>
  <si>
    <t>1987-91</t>
  </si>
  <si>
    <t>1987-1991</t>
  </si>
  <si>
    <t>1992-96</t>
  </si>
  <si>
    <t>1992-1996</t>
  </si>
  <si>
    <t>1997-01</t>
  </si>
  <si>
    <t>1997-2001</t>
  </si>
  <si>
    <t>2002-06</t>
  </si>
  <si>
    <t>2002-2006</t>
  </si>
  <si>
    <t>2007-11</t>
  </si>
  <si>
    <t>2007-2011</t>
  </si>
  <si>
    <t>2012-2016</t>
  </si>
  <si>
    <t>2017-2021</t>
  </si>
  <si>
    <t>2027-2031</t>
  </si>
  <si>
    <t>2032-2036</t>
  </si>
  <si>
    <t>2037-2041</t>
  </si>
  <si>
    <t>2047-2051</t>
  </si>
  <si>
    <t>2052-2056</t>
  </si>
  <si>
    <t>2057-2061</t>
  </si>
  <si>
    <t>2062-2066</t>
  </si>
  <si>
    <t>2067-2071</t>
  </si>
  <si>
    <t>2072-2076</t>
  </si>
  <si>
    <t>2026-2026</t>
  </si>
  <si>
    <t>Forecast data drawn from published forecasts, each 5-year period represented by the first period of each successive published forecast and placed in the above tables as the mid-point of that period.</t>
  </si>
  <si>
    <t>Linear interpolation is then used to estimate annual figures between these points.</t>
  </si>
  <si>
    <t>Note that the earlier forecasts were GB not UK, NI was first included in the 2005 report</t>
  </si>
  <si>
    <t>2015 final data included</t>
  </si>
  <si>
    <t>data sources</t>
  </si>
  <si>
    <t>mid-year</t>
  </si>
  <si>
    <t>source</t>
  </si>
  <si>
    <t>Estimates of conifer roundwood production in Britain; Forestry and British Timber - April 1978</t>
  </si>
  <si>
    <t>UK softwood output set to double; Forestry and British Timber - December 1983 / January 1984</t>
  </si>
  <si>
    <t>Slower rate of increase in UK softwood production forecast; Forestry and British Timber - October 1987</t>
  </si>
  <si>
    <t>GB softwood output forecast moves up - 1; Forestry and British Timber - November 1991</t>
  </si>
  <si>
    <t>1995 Softwood Assessment</t>
  </si>
  <si>
    <t>Great Britain: new forecast of softwood availability; Forestry and British Timber - April 2001</t>
  </si>
  <si>
    <t>new forecast of softwood availability in the UK; Forestry and British Timber - November 2006</t>
  </si>
  <si>
    <t>25-year forecast of softwood availability</t>
  </si>
  <si>
    <t>25-year forecast of softwood availability (2016) changed to cycle 1 new TD</t>
  </si>
  <si>
    <t>25-year forecast of softwood availability (2022) cycle 2 new TD</t>
  </si>
  <si>
    <t>actual from FC statistics time series data</t>
  </si>
  <si>
    <t>forecast PS TD</t>
  </si>
  <si>
    <t>forecast all TD</t>
  </si>
  <si>
    <t>Table 2  Standing volume of conifers at 31 March 2021</t>
  </si>
  <si>
    <t>Table 1  Stocked area of conifers at 31 March 2021</t>
  </si>
  <si>
    <t>Vol/ha</t>
  </si>
  <si>
    <t>PF2020</t>
  </si>
  <si>
    <t>area</t>
  </si>
  <si>
    <t>(000 ha)</t>
  </si>
  <si>
    <r>
      <t>(m</t>
    </r>
    <r>
      <rPr>
        <vertAlign val="superscript"/>
        <sz val="10"/>
        <color rgb="FFFFFFFF"/>
        <rFont val="Verdana"/>
        <family val="2"/>
      </rPr>
      <t>3</t>
    </r>
    <r>
      <rPr>
        <sz val="10"/>
        <color rgb="FFFFFFFF"/>
        <rFont val="Verdana"/>
        <family val="2"/>
      </rPr>
      <t xml:space="preserve"> obs/ha)</t>
    </r>
  </si>
  <si>
    <t>M1</t>
  </si>
  <si>
    <t>Standing Vol</t>
  </si>
  <si>
    <t>50-yr Forecast</t>
  </si>
  <si>
    <t>M1 Volume</t>
  </si>
  <si>
    <t>M1v2 Volume</t>
  </si>
  <si>
    <t>Difference: M1 vs M1v2</t>
  </si>
  <si>
    <t>Difference: M1 vs 25-year Forecast</t>
  </si>
  <si>
    <t>Difference: M1v2 vs 25-year Forecast</t>
  </si>
  <si>
    <t>CHANGE:</t>
  </si>
  <si>
    <t>Compare</t>
  </si>
  <si>
    <t>M1 vs PF2020</t>
  </si>
  <si>
    <t>change</t>
  </si>
  <si>
    <t>%</t>
  </si>
  <si>
    <t>CHANGE (%):</t>
  </si>
  <si>
    <t>Standing Vol increases in PFE and PS</t>
  </si>
  <si>
    <t>Stocked area decreases in FE and FLS</t>
  </si>
  <si>
    <t>Increase in NRW is fictitious - arisies from misreporting - is static</t>
  </si>
  <si>
    <t>Slight reduction  in Welsh PS</t>
  </si>
  <si>
    <t>Slight increase in Scottish PS</t>
  </si>
  <si>
    <t>Overall, GB reduction in Stocked Area - HOWEVER</t>
  </si>
  <si>
    <t>Uniform increase in Vol/ha - very slight difference in PS (except wales)</t>
  </si>
  <si>
    <t>New yield models in PUBLIC SECTOR - much more pronounced</t>
  </si>
  <si>
    <t>Need to look at age class distribution</t>
  </si>
  <si>
    <t>M1 (25-year forecast)</t>
  </si>
  <si>
    <t>M1 (50-year forecast)</t>
  </si>
  <si>
    <t>M1v2 (50-year forecast)</t>
  </si>
  <si>
    <t>Change: M1 (25-year vs 50-year forecast)</t>
  </si>
  <si>
    <t>Change: M1 (25-year) vs M1v2</t>
  </si>
  <si>
    <t>Change: M1 (50-year) vs M1v2</t>
  </si>
  <si>
    <t>Table 1  Stocked area of conifers at 31 March 2025 (Public Forest Estate) and 31 March 2021 (Private Sector)</t>
  </si>
  <si>
    <t>Table 2  Standing volume of conifers at 31 March 2025 (Public Forest Estate) and 31 March 2021 (Private Sector)</t>
  </si>
  <si>
    <t>Table 8  Clearfelled area at 31 March 2025 (Public Forest Estate) and 31 March 2021 (Private Sector)</t>
  </si>
  <si>
    <t>Table 6  Overdue timber at 31 March 2025 (Public Forest Estate) and 31 March 2021 (Private Sector)</t>
  </si>
  <si>
    <t>Table 11  Differences in opening standing volume since 25-year forecast of softwood availability (2022) using M1 and M1v2 growth and yield models</t>
  </si>
  <si>
    <t>Table 3  50-year forecast of softwood availability; average annual volumes within periods</t>
  </si>
  <si>
    <t>Table 5  Percentage spruce in the forecast softwood volume by country, sector, top diameter class and forecast period</t>
  </si>
  <si>
    <t>Table 4  Breakdown of the softwood forecast volume (000 m3 obs) by country, top diameter class and forecast period</t>
  </si>
  <si>
    <t>Figure 1  50-year forecast of softwood timber availability for Public Forest Estate and Private sector estates in GB</t>
  </si>
  <si>
    <t>Figure 2  50-year forecast of softwood timber availability for Public Forest Estate and Private sector estates in GB by country</t>
  </si>
  <si>
    <t>Figure 6  50-year summary of softwood standing volume, increment and availability by country - GB Public Forest Estate</t>
  </si>
  <si>
    <t>Figure 7  50-year summary of softwood standing volume, increment and availability by country - Private Sector</t>
  </si>
  <si>
    <t>Table 9  50-year forecast of coniferous standing volume; average annual volumes within periods</t>
  </si>
  <si>
    <t>Figure 4  50-year forecast of average annual coniferous standing volume</t>
  </si>
  <si>
    <t>Table 10  50-year forecast of coniferous net increment; average annual volumes within periods</t>
  </si>
  <si>
    <t>Figure 5  50-year forecast of average annual coniferous net increment</t>
  </si>
  <si>
    <t>Table 12  Coniferous mean yield classes for GB</t>
  </si>
  <si>
    <t>Figure 9  Comparison of the 50-year forecast of softwood timber availability for the public forest estate and private sector estate in GB (2014 vs 2026)</t>
  </si>
  <si>
    <t>Figure 8  All conifers - area by age class and ownership for GB</t>
  </si>
  <si>
    <t>07.04.2026 RG</t>
  </si>
  <si>
    <t>Table 3.3: Species Conifers</t>
  </si>
  <si>
    <t>08.04.2026 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</si>
</sst>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0.0"/>
    <numFmt numFmtId="165" formatCode="#,##0;\-#,##0;&quot;-&quot;"/>
    <numFmt numFmtId="166" formatCode="#,##0.0_ ;\-#,##0.0\ "/>
    <numFmt numFmtId="167" formatCode="0.0"/>
    <numFmt numFmtId="168" formatCode="#,##0;\-#,##0;&quot;–&quot;"/>
    <numFmt numFmtId="169" formatCode="#,##0.000"/>
    <numFmt numFmtId="170" formatCode="_-* #,##0_-;\-* #,##0_-;_-* &quot;-&quot;??_-;_-@_-"/>
  </numFmts>
  <fonts count="69">
    <font>
      <sz val="10"/>
      <name val="Verdana"/>
    </font>
    <font>
      <sz val="11"/>
      <color theme="1"/>
      <name val="Calibri"/>
      <family val="2"/>
      <scheme val="minor"/>
    </font>
    <font>
      <sz val="10"/>
      <name val="Verdana"/>
      <family val="2"/>
    </font>
    <font>
      <sz val="10"/>
      <color theme="1"/>
      <name val="Verdana"/>
      <family val="2"/>
    </font>
    <font>
      <sz val="10"/>
      <name val="Verdana"/>
      <family val="2"/>
    </font>
    <font>
      <sz val="8"/>
      <name val="Verdana"/>
      <family val="2"/>
    </font>
    <font>
      <b/>
      <sz val="10"/>
      <name val="Verdana"/>
      <family val="2"/>
    </font>
    <font>
      <sz val="10"/>
      <color indexed="9"/>
      <name val="Verdana"/>
      <family val="2"/>
    </font>
    <font>
      <sz val="10"/>
      <name val="Century Gothic"/>
      <family val="2"/>
    </font>
    <font>
      <sz val="10"/>
      <name val="Century Gothic"/>
      <family val="2"/>
    </font>
    <font>
      <vertAlign val="superscript"/>
      <sz val="10"/>
      <color indexed="9"/>
      <name val="Verdana"/>
      <family val="2"/>
    </font>
    <font>
      <sz val="11"/>
      <color indexed="8"/>
      <name val="Verdana"/>
      <family val="2"/>
    </font>
    <font>
      <sz val="11"/>
      <color indexed="9"/>
      <name val="Verdana"/>
      <family val="2"/>
    </font>
    <font>
      <sz val="11"/>
      <color indexed="20"/>
      <name val="Verdana"/>
      <family val="2"/>
    </font>
    <font>
      <b/>
      <sz val="11"/>
      <color indexed="52"/>
      <name val="Verdana"/>
      <family val="2"/>
    </font>
    <font>
      <b/>
      <sz val="11"/>
      <color indexed="9"/>
      <name val="Verdana"/>
      <family val="2"/>
    </font>
    <font>
      <i/>
      <sz val="11"/>
      <color indexed="23"/>
      <name val="Verdana"/>
      <family val="2"/>
    </font>
    <font>
      <sz val="11"/>
      <color indexed="17"/>
      <name val="Verdana"/>
      <family val="2"/>
    </font>
    <font>
      <b/>
      <sz val="15"/>
      <color indexed="62"/>
      <name val="Verdana"/>
      <family val="2"/>
    </font>
    <font>
      <b/>
      <sz val="13"/>
      <color indexed="62"/>
      <name val="Verdana"/>
      <family val="2"/>
    </font>
    <font>
      <b/>
      <sz val="11"/>
      <color indexed="62"/>
      <name val="Verdana"/>
      <family val="2"/>
    </font>
    <font>
      <u/>
      <sz val="10"/>
      <color indexed="12"/>
      <name val="Arial"/>
      <family val="2"/>
    </font>
    <font>
      <sz val="11"/>
      <color indexed="62"/>
      <name val="Verdana"/>
      <family val="2"/>
    </font>
    <font>
      <sz val="11"/>
      <color indexed="52"/>
      <name val="Verdana"/>
      <family val="2"/>
    </font>
    <font>
      <sz val="11"/>
      <color indexed="60"/>
      <name val="Verdana"/>
      <family val="2"/>
    </font>
    <font>
      <sz val="10"/>
      <name val="Verdana"/>
      <family val="2"/>
    </font>
    <font>
      <sz val="10"/>
      <name val="Arial"/>
      <family val="2"/>
    </font>
    <font>
      <b/>
      <sz val="11"/>
      <color indexed="63"/>
      <name val="Verdana"/>
      <family val="2"/>
    </font>
    <font>
      <b/>
      <sz val="18"/>
      <color indexed="62"/>
      <name val="Verdana"/>
      <family val="2"/>
    </font>
    <font>
      <b/>
      <sz val="11"/>
      <color indexed="8"/>
      <name val="Verdana"/>
      <family val="2"/>
    </font>
    <font>
      <sz val="11"/>
      <color indexed="10"/>
      <name val="Verdana"/>
      <family val="2"/>
    </font>
    <font>
      <b/>
      <sz val="10"/>
      <color indexed="57"/>
      <name val="Verdana"/>
      <family val="2"/>
    </font>
    <font>
      <b/>
      <sz val="10"/>
      <color indexed="60"/>
      <name val="Verdana"/>
      <family val="2"/>
    </font>
    <font>
      <i/>
      <sz val="10"/>
      <name val="Verdana"/>
      <family val="2"/>
    </font>
    <font>
      <b/>
      <i/>
      <sz val="10"/>
      <name val="Verdana"/>
      <family val="2"/>
    </font>
    <font>
      <i/>
      <sz val="10"/>
      <color indexed="9"/>
      <name val="Verdana"/>
      <family val="2"/>
    </font>
    <font>
      <vertAlign val="superscript"/>
      <sz val="10"/>
      <name val="Verdana"/>
      <family val="2"/>
    </font>
    <font>
      <sz val="10"/>
      <color theme="0"/>
      <name val="Verdana"/>
      <family val="2"/>
    </font>
    <font>
      <vertAlign val="superscript"/>
      <sz val="10"/>
      <color theme="0"/>
      <name val="Verdana"/>
      <family val="2"/>
    </font>
    <font>
      <b/>
      <sz val="10"/>
      <color theme="0"/>
      <name val="Verdana"/>
      <family val="2"/>
    </font>
    <font>
      <sz val="10"/>
      <color rgb="FF000000"/>
      <name val="Verdana"/>
      <family val="2"/>
    </font>
    <font>
      <i/>
      <sz val="10"/>
      <color theme="0"/>
      <name val="Verdana"/>
      <family val="2"/>
    </font>
    <font>
      <b/>
      <sz val="10"/>
      <color rgb="FFFFFFFF"/>
      <name val="Verdana"/>
      <family val="2"/>
    </font>
    <font>
      <sz val="10"/>
      <color rgb="FFFFFFFF"/>
      <name val="Verdana"/>
      <family val="2"/>
    </font>
    <font>
      <b/>
      <sz val="10"/>
      <color rgb="FF000000"/>
      <name val="Verdana"/>
      <family val="2"/>
    </font>
    <font>
      <sz val="10.5"/>
      <name val="Verdana"/>
      <family val="2"/>
    </font>
    <font>
      <i/>
      <sz val="10.5"/>
      <name val="Verdana"/>
      <family val="2"/>
    </font>
    <font>
      <sz val="10"/>
      <color rgb="FFFF0000"/>
      <name val="Verdana"/>
      <family val="2"/>
    </font>
    <font>
      <b/>
      <sz val="10"/>
      <color rgb="FFFF0000"/>
      <name val="Verdana"/>
      <family val="2"/>
    </font>
    <font>
      <sz val="8"/>
      <name val="Verdana"/>
      <family val="2"/>
    </font>
    <font>
      <sz val="9"/>
      <name val="Verdana"/>
      <family val="2"/>
    </font>
    <font>
      <b/>
      <sz val="14"/>
      <name val="Verdana"/>
      <family val="2"/>
    </font>
    <font>
      <b/>
      <u/>
      <sz val="10"/>
      <color rgb="FFFF0000"/>
      <name val="Verdana"/>
      <family val="2"/>
    </font>
    <font>
      <sz val="9"/>
      <color rgb="FFFF0000"/>
      <name val="Verdana"/>
      <family val="2"/>
    </font>
    <font>
      <strike/>
      <sz val="10"/>
      <name val="Verdana"/>
      <family val="2"/>
    </font>
    <font>
      <sz val="10"/>
      <color theme="1" tint="4.9989318521683403E-2"/>
      <name val="Verdana"/>
      <family val="2"/>
    </font>
    <font>
      <sz val="11"/>
      <name val="Calibri"/>
      <family val="2"/>
    </font>
    <font>
      <vertAlign val="superscript"/>
      <sz val="10"/>
      <color rgb="FFFFFFFF"/>
      <name val="Verdana"/>
      <family val="2"/>
    </font>
    <font>
      <i/>
      <sz val="10"/>
      <color rgb="FFFFFFFF"/>
      <name val="Verdana"/>
      <family val="2"/>
    </font>
    <font>
      <b/>
      <sz val="12"/>
      <color rgb="FF000000"/>
      <name val="WordVisi_MSFontService"/>
      <charset val="1"/>
    </font>
    <font>
      <b/>
      <sz val="10"/>
      <color theme="1"/>
      <name val="Verdana"/>
      <family val="2"/>
    </font>
    <font>
      <b/>
      <u/>
      <sz val="11"/>
      <color theme="1"/>
      <name val="Calibri"/>
      <family val="2"/>
      <scheme val="minor"/>
    </font>
    <font>
      <b/>
      <sz val="11"/>
      <color theme="1"/>
      <name val="Calibri"/>
      <family val="2"/>
      <scheme val="minor"/>
    </font>
    <font>
      <sz val="11"/>
      <color rgb="FFFF0000"/>
      <name val="Calibri"/>
      <family val="2"/>
      <scheme val="minor"/>
    </font>
    <font>
      <b/>
      <u/>
      <sz val="10"/>
      <name val="Verdana"/>
      <family val="2"/>
    </font>
    <font>
      <b/>
      <sz val="11"/>
      <name val="Verdana"/>
      <family val="2"/>
    </font>
    <font>
      <vertAlign val="superscript"/>
      <sz val="10"/>
      <color rgb="FF000000"/>
      <name val="Verdana"/>
      <family val="2"/>
    </font>
    <font>
      <u/>
      <sz val="10"/>
      <name val="Arial"/>
      <family val="2"/>
    </font>
    <font>
      <u/>
      <sz val="10"/>
      <color rgb="FF00B0F0"/>
      <name val="Arial"/>
      <family val="2"/>
    </font>
  </fonts>
  <fills count="64">
    <fill>
      <patternFill patternType="none"/>
    </fill>
    <fill>
      <patternFill patternType="gray125"/>
    </fill>
    <fill>
      <patternFill patternType="solid">
        <fgColor indexed="27"/>
      </patternFill>
    </fill>
    <fill>
      <patternFill patternType="solid">
        <fgColor indexed="34"/>
      </patternFill>
    </fill>
    <fill>
      <patternFill patternType="solid">
        <fgColor indexed="15"/>
      </patternFill>
    </fill>
    <fill>
      <patternFill patternType="solid">
        <fgColor indexed="33"/>
      </patternFill>
    </fill>
    <fill>
      <patternFill patternType="solid">
        <fgColor indexed="23"/>
      </patternFill>
    </fill>
    <fill>
      <patternFill patternType="solid">
        <fgColor indexed="21"/>
      </patternFill>
    </fill>
    <fill>
      <patternFill patternType="solid">
        <fgColor indexed="8"/>
      </patternFill>
    </fill>
    <fill>
      <patternFill patternType="solid">
        <fgColor indexed="45"/>
      </patternFill>
    </fill>
    <fill>
      <patternFill patternType="solid">
        <fgColor indexed="35"/>
      </patternFill>
    </fill>
    <fill>
      <patternFill patternType="solid">
        <fgColor indexed="42"/>
      </patternFill>
    </fill>
    <fill>
      <patternFill patternType="solid">
        <fgColor indexed="47"/>
      </patternFill>
    </fill>
    <fill>
      <patternFill patternType="solid">
        <fgColor indexed="43"/>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60"/>
        <bgColor indexed="64"/>
      </patternFill>
    </fill>
    <fill>
      <patternFill patternType="solid">
        <fgColor indexed="59"/>
        <bgColor indexed="64"/>
      </patternFill>
    </fill>
    <fill>
      <patternFill patternType="solid">
        <fgColor indexed="58"/>
        <bgColor indexed="64"/>
      </patternFill>
    </fill>
    <fill>
      <patternFill patternType="solid">
        <fgColor indexed="10"/>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FF9900"/>
        <bgColor indexed="64"/>
      </patternFill>
    </fill>
    <fill>
      <patternFill patternType="solid">
        <fgColor rgb="FF05401A"/>
        <bgColor indexed="64"/>
      </patternFill>
    </fill>
    <fill>
      <patternFill patternType="solid">
        <fgColor rgb="FF3B9946"/>
        <bgColor indexed="64"/>
      </patternFill>
    </fill>
    <fill>
      <patternFill patternType="solid">
        <fgColor theme="0" tint="-0.14996795556505021"/>
        <bgColor indexed="64"/>
      </patternFill>
    </fill>
    <fill>
      <patternFill patternType="solid">
        <fgColor rgb="FF1B4E83"/>
        <bgColor indexed="64"/>
      </patternFill>
    </fill>
    <fill>
      <patternFill patternType="solid">
        <fgColor rgb="FFE32E1A"/>
        <bgColor indexed="64"/>
      </patternFill>
    </fill>
    <fill>
      <patternFill patternType="solid">
        <fgColor rgb="FFFFC000"/>
        <bgColor indexed="64"/>
      </patternFill>
    </fill>
    <fill>
      <patternFill patternType="solid">
        <fgColor rgb="FFE32E30"/>
        <bgColor indexed="64"/>
      </patternFill>
    </fill>
    <fill>
      <patternFill patternType="solid">
        <fgColor theme="0" tint="-0.14999847407452621"/>
        <bgColor indexed="64"/>
      </patternFill>
    </fill>
    <fill>
      <patternFill patternType="solid">
        <fgColor theme="0"/>
        <bgColor indexed="64"/>
      </patternFill>
    </fill>
    <fill>
      <patternFill patternType="solid">
        <fgColor rgb="FF3B9946"/>
        <bgColor rgb="FF000000"/>
      </patternFill>
    </fill>
    <fill>
      <patternFill patternType="solid">
        <fgColor rgb="FF05411A"/>
        <bgColor rgb="FF000000"/>
      </patternFill>
    </fill>
    <fill>
      <patternFill patternType="solid">
        <fgColor rgb="FF05401A"/>
        <bgColor rgb="FF000000"/>
      </patternFill>
    </fill>
    <fill>
      <patternFill patternType="solid">
        <fgColor rgb="FFD9D9D9"/>
        <bgColor rgb="FF000000"/>
      </patternFill>
    </fill>
    <fill>
      <patternFill patternType="solid">
        <fgColor rgb="FFA6A6A6"/>
        <bgColor rgb="FF000000"/>
      </patternFill>
    </fill>
    <fill>
      <patternFill patternType="solid">
        <fgColor rgb="FF1B4E83"/>
        <bgColor rgb="FF000000"/>
      </patternFill>
    </fill>
    <fill>
      <patternFill patternType="solid">
        <fgColor rgb="FFE32E30"/>
        <bgColor rgb="FF000000"/>
      </patternFill>
    </fill>
    <fill>
      <patternFill patternType="solid">
        <fgColor rgb="FFFFC000"/>
        <bgColor rgb="FF000000"/>
      </patternFill>
    </fill>
    <fill>
      <patternFill patternType="solid">
        <fgColor theme="3" tint="-0.249977111117893"/>
        <bgColor indexed="64"/>
      </patternFill>
    </fill>
    <fill>
      <patternFill patternType="solid">
        <fgColor rgb="FFFF0000"/>
        <bgColor indexed="64"/>
      </patternFill>
    </fill>
    <fill>
      <patternFill patternType="solid">
        <fgColor rgb="FFFFFF00"/>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rgb="FFF19698"/>
        <bgColor indexed="64"/>
      </patternFill>
    </fill>
    <fill>
      <patternFill patternType="solid">
        <fgColor theme="9" tint="0.39997558519241921"/>
        <bgColor indexed="64"/>
      </patternFill>
    </fill>
    <fill>
      <patternFill patternType="solid">
        <fgColor theme="0"/>
        <bgColor rgb="FF000000"/>
      </patternFill>
    </fill>
    <fill>
      <patternFill patternType="solid">
        <fgColor theme="9" tint="0.79998168889431442"/>
        <bgColor indexed="64"/>
      </patternFill>
    </fill>
    <fill>
      <patternFill patternType="solid">
        <fgColor theme="5" tint="0.39994506668294322"/>
        <bgColor indexed="64"/>
      </patternFill>
    </fill>
    <fill>
      <patternFill patternType="solid">
        <fgColor rgb="FF318C36"/>
        <bgColor indexed="64"/>
      </patternFill>
    </fill>
    <fill>
      <patternFill patternType="solid">
        <fgColor rgb="FF163A6F"/>
        <bgColor indexed="64"/>
      </patternFill>
    </fill>
    <fill>
      <patternFill patternType="solid">
        <fgColor rgb="FFCCFFCC"/>
        <bgColor indexed="64"/>
      </patternFill>
    </fill>
    <fill>
      <patternFill patternType="solid">
        <fgColor rgb="FFE6E6E6"/>
        <bgColor indexed="64"/>
      </patternFill>
    </fill>
    <fill>
      <patternFill patternType="solid">
        <fgColor rgb="FF074F28"/>
        <bgColor indexed="64"/>
      </patternFill>
    </fill>
    <fill>
      <patternFill patternType="solid">
        <fgColor rgb="FF074F28"/>
        <bgColor rgb="FF000000"/>
      </patternFill>
    </fill>
    <fill>
      <patternFill patternType="solid">
        <fgColor rgb="FFE6E6E6"/>
        <bgColor rgb="FF000000"/>
      </patternFill>
    </fill>
    <fill>
      <patternFill patternType="solid">
        <fgColor rgb="FFC0C0C0"/>
        <bgColor indexed="64"/>
      </patternFill>
    </fill>
    <fill>
      <patternFill patternType="solid">
        <fgColor theme="7" tint="0.59999389629810485"/>
        <bgColor indexed="64"/>
      </patternFill>
    </fill>
    <fill>
      <patternFill patternType="solid">
        <fgColor rgb="FFFFFFFF"/>
        <bgColor rgb="FF000000"/>
      </patternFill>
    </fill>
    <fill>
      <patternFill patternType="solid">
        <fgColor rgb="FFC0C0C0"/>
        <bgColor rgb="FF000000"/>
      </patternFill>
    </fill>
  </fills>
  <borders count="1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21"/>
      </bottom>
      <diagonal/>
    </border>
    <border>
      <left/>
      <right/>
      <top/>
      <bottom style="thick">
        <color indexed="15"/>
      </bottom>
      <diagonal/>
    </border>
    <border>
      <left/>
      <right/>
      <top/>
      <bottom style="medium">
        <color indexed="15"/>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1"/>
      </top>
      <bottom style="double">
        <color indexed="21"/>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style="thin">
        <color indexed="9"/>
      </left>
      <right style="thin">
        <color indexed="9"/>
      </right>
      <top style="thin">
        <color indexed="9"/>
      </top>
      <bottom/>
      <diagonal/>
    </border>
    <border>
      <left style="thin">
        <color indexed="9"/>
      </left>
      <right/>
      <top style="thin">
        <color indexed="9"/>
      </top>
      <bottom/>
      <diagonal/>
    </border>
    <border>
      <left/>
      <right style="thin">
        <color indexed="9"/>
      </right>
      <top/>
      <bottom/>
      <diagonal/>
    </border>
    <border>
      <left/>
      <right/>
      <top style="thin">
        <color indexed="9"/>
      </top>
      <bottom style="thin">
        <color indexed="9"/>
      </bottom>
      <diagonal/>
    </border>
    <border>
      <left style="thin">
        <color indexed="57"/>
      </left>
      <right/>
      <top/>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dashed">
        <color theme="0"/>
      </left>
      <right style="thin">
        <color theme="0"/>
      </right>
      <top/>
      <bottom style="thin">
        <color theme="0"/>
      </bottom>
      <diagonal/>
    </border>
    <border>
      <left style="dashed">
        <color theme="0"/>
      </left>
      <right style="thin">
        <color theme="0"/>
      </right>
      <top style="thin">
        <color theme="0"/>
      </top>
      <bottom style="thin">
        <color theme="0"/>
      </bottom>
      <diagonal/>
    </border>
    <border>
      <left style="dashed">
        <color theme="0"/>
      </left>
      <right style="thin">
        <color theme="0"/>
      </right>
      <top style="thin">
        <color theme="0"/>
      </top>
      <bottom style="dashed">
        <color theme="0"/>
      </bottom>
      <diagonal/>
    </border>
    <border>
      <left style="thin">
        <color theme="0"/>
      </left>
      <right style="dashed">
        <color theme="0"/>
      </right>
      <top style="thin">
        <color theme="0"/>
      </top>
      <bottom style="dashed">
        <color theme="0"/>
      </bottom>
      <diagonal/>
    </border>
    <border>
      <left/>
      <right style="dashed">
        <color theme="0"/>
      </right>
      <top/>
      <bottom style="dashed">
        <color theme="0"/>
      </bottom>
      <diagonal/>
    </border>
    <border>
      <left/>
      <right style="dashed">
        <color theme="0"/>
      </right>
      <top/>
      <bottom/>
      <diagonal/>
    </border>
    <border>
      <left style="thin">
        <color theme="0"/>
      </left>
      <right/>
      <top style="thin">
        <color theme="0"/>
      </top>
      <bottom style="dashed">
        <color theme="0"/>
      </bottom>
      <diagonal/>
    </border>
    <border>
      <left/>
      <right/>
      <top style="thin">
        <color indexed="9"/>
      </top>
      <bottom/>
      <diagonal/>
    </border>
    <border>
      <left style="thin">
        <color rgb="FFFFFFFF"/>
      </left>
      <right/>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style="thin">
        <color rgb="FFFFFFFF"/>
      </right>
      <top style="thin">
        <color rgb="FFFFFFFF"/>
      </top>
      <bottom/>
      <diagonal/>
    </border>
    <border>
      <left/>
      <right style="thin">
        <color rgb="FFFFFFFF"/>
      </right>
      <top/>
      <bottom style="thin">
        <color rgb="FFFFFFFF"/>
      </bottom>
      <diagonal/>
    </border>
    <border>
      <left/>
      <right style="thin">
        <color rgb="FFFFFFFF"/>
      </right>
      <top/>
      <bottom/>
      <diagonal/>
    </border>
    <border>
      <left style="thin">
        <color rgb="FFFFFFFF"/>
      </left>
      <right/>
      <top style="thin">
        <color rgb="FFFFFFFF"/>
      </top>
      <bottom/>
      <diagonal/>
    </border>
    <border>
      <left style="thin">
        <color rgb="FFFFFFFF"/>
      </left>
      <right style="thin">
        <color rgb="FFFFFFFF"/>
      </right>
      <top style="thin">
        <color rgb="FFFFFFFF"/>
      </top>
      <bottom/>
      <diagonal/>
    </border>
    <border>
      <left/>
      <right style="thin">
        <color rgb="FFFFFFFF"/>
      </right>
      <top style="medium">
        <color rgb="FFFFFFFF"/>
      </top>
      <bottom/>
      <diagonal/>
    </border>
    <border>
      <left style="thin">
        <color rgb="FFFFFFFF"/>
      </left>
      <right/>
      <top style="medium">
        <color rgb="FFFFFFFF"/>
      </top>
      <bottom style="thin">
        <color rgb="FFFFFFFF"/>
      </bottom>
      <diagonal/>
    </border>
    <border>
      <left/>
      <right/>
      <top/>
      <bottom style="thin">
        <color theme="0"/>
      </bottom>
      <diagonal/>
    </border>
    <border>
      <left style="dashed">
        <color theme="0"/>
      </left>
      <right/>
      <top/>
      <bottom style="thin">
        <color theme="0"/>
      </bottom>
      <diagonal/>
    </border>
    <border>
      <left/>
      <right style="dashed">
        <color theme="0"/>
      </right>
      <top/>
      <bottom style="thin">
        <color theme="0"/>
      </bottom>
      <diagonal/>
    </border>
    <border>
      <left/>
      <right/>
      <top/>
      <bottom style="thin">
        <color rgb="FFFFFFFF"/>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rgb="FF000000"/>
      </top>
      <bottom style="thin">
        <color rgb="FF000000"/>
      </bottom>
      <diagonal/>
    </border>
    <border>
      <left style="thin">
        <color indexed="23"/>
      </left>
      <right/>
      <top style="thin">
        <color indexed="23"/>
      </top>
      <bottom style="thin">
        <color indexed="23"/>
      </bottom>
      <diagonal/>
    </border>
    <border>
      <left style="thin">
        <color indexed="23"/>
      </left>
      <right/>
      <top style="thin">
        <color rgb="FF000000"/>
      </top>
      <bottom style="thin">
        <color rgb="FF000000"/>
      </bottom>
      <diagonal/>
    </border>
    <border>
      <left/>
      <right style="thin">
        <color rgb="FF000000"/>
      </right>
      <top style="thin">
        <color indexed="64"/>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indexed="64"/>
      </left>
      <right/>
      <top/>
      <bottom style="thin">
        <color rgb="FF000000"/>
      </bottom>
      <diagonal/>
    </border>
    <border>
      <left/>
      <right/>
      <top/>
      <bottom style="thin">
        <color theme="1"/>
      </bottom>
      <diagonal/>
    </border>
    <border>
      <left style="thin">
        <color indexed="64"/>
      </left>
      <right style="thin">
        <color rgb="FF000000"/>
      </right>
      <top style="thin">
        <color indexed="64"/>
      </top>
      <bottom/>
      <diagonal/>
    </border>
    <border>
      <left style="thin">
        <color indexed="9"/>
      </left>
      <right/>
      <top style="thin">
        <color theme="0"/>
      </top>
      <bottom style="thin">
        <color theme="0"/>
      </bottom>
      <diagonal/>
    </border>
    <border>
      <left/>
      <right/>
      <top style="thin">
        <color theme="0"/>
      </top>
      <bottom style="thin">
        <color theme="0"/>
      </bottom>
      <diagonal/>
    </border>
    <border>
      <left/>
      <right style="thin">
        <color theme="0"/>
      </right>
      <top/>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right style="thin">
        <color theme="0"/>
      </right>
      <top/>
      <bottom style="thin">
        <color theme="0"/>
      </bottom>
      <diagonal/>
    </border>
    <border>
      <left style="thin">
        <color theme="0"/>
      </left>
      <right/>
      <top/>
      <bottom/>
      <diagonal/>
    </border>
    <border>
      <left style="thin">
        <color theme="0"/>
      </left>
      <right style="thin">
        <color theme="0"/>
      </right>
      <top/>
      <bottom/>
      <diagonal/>
    </border>
    <border>
      <left/>
      <right style="medium">
        <color rgb="FFFFFFFF"/>
      </right>
      <top/>
      <bottom/>
      <diagonal/>
    </border>
    <border>
      <left/>
      <right style="medium">
        <color rgb="FFFFFFFF"/>
      </right>
      <top/>
      <bottom style="medium">
        <color rgb="FFFFFFFF"/>
      </bottom>
      <diagonal/>
    </border>
    <border>
      <left/>
      <right/>
      <top/>
      <bottom style="medium">
        <color rgb="FFFFFFFF"/>
      </bottom>
      <diagonal/>
    </border>
    <border>
      <left style="medium">
        <color rgb="FFFFFFFF"/>
      </left>
      <right/>
      <top/>
      <bottom style="medium">
        <color rgb="FFFFFFFF"/>
      </bottom>
      <diagonal/>
    </border>
    <border>
      <left style="thin">
        <color rgb="FFFFFFFF"/>
      </left>
      <right style="thin">
        <color rgb="FFFFFFFF"/>
      </right>
      <top/>
      <bottom/>
      <diagonal/>
    </border>
    <border>
      <left style="thin">
        <color rgb="FFFFFFFF"/>
      </left>
      <right/>
      <top/>
      <bottom/>
      <diagonal/>
    </border>
    <border>
      <left/>
      <right/>
      <top/>
      <bottom style="thin">
        <color indexed="64"/>
      </bottom>
      <diagonal/>
    </border>
    <border>
      <left style="thin">
        <color rgb="FF000000"/>
      </left>
      <right/>
      <top style="thin">
        <color indexed="64"/>
      </top>
      <bottom/>
      <diagonal/>
    </border>
    <border>
      <left/>
      <right style="thin">
        <color indexed="64"/>
      </right>
      <top/>
      <bottom style="thin">
        <color rgb="FF000000"/>
      </bottom>
      <diagonal/>
    </border>
    <border>
      <left style="thin">
        <color auto="1"/>
      </left>
      <right/>
      <top/>
      <bottom style="thin">
        <color auto="1"/>
      </bottom>
      <diagonal/>
    </border>
    <border>
      <left style="thin">
        <color indexed="64"/>
      </left>
      <right style="thin">
        <color indexed="64"/>
      </right>
      <top/>
      <bottom style="thin">
        <color auto="1"/>
      </bottom>
      <diagonal/>
    </border>
    <border>
      <left/>
      <right style="thin">
        <color indexed="64"/>
      </right>
      <top/>
      <bottom style="thin">
        <color indexed="64"/>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style="thin">
        <color indexed="9"/>
      </right>
      <top/>
      <bottom style="thin">
        <color indexed="9"/>
      </bottom>
      <diagonal/>
    </border>
    <border>
      <left/>
      <right/>
      <top/>
      <bottom style="thin">
        <color indexed="9"/>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bottom style="medium">
        <color rgb="FFFF0000"/>
      </bottom>
      <diagonal/>
    </border>
    <border>
      <left/>
      <right style="thin">
        <color indexed="64"/>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style="thin">
        <color indexed="64"/>
      </top>
      <bottom/>
      <diagonal/>
    </border>
    <border>
      <left style="thin">
        <color theme="1"/>
      </left>
      <right/>
      <top/>
      <bottom style="thin">
        <color auto="1"/>
      </bottom>
      <diagonal/>
    </border>
    <border>
      <left style="thin">
        <color theme="1"/>
      </left>
      <right/>
      <top/>
      <bottom style="thin">
        <color theme="1"/>
      </bottom>
      <diagonal/>
    </border>
    <border>
      <left/>
      <right style="thin">
        <color theme="1"/>
      </right>
      <top/>
      <bottom style="thin">
        <color theme="1"/>
      </bottom>
      <diagonal/>
    </border>
    <border>
      <left/>
      <right style="thin">
        <color theme="1"/>
      </right>
      <top style="thin">
        <color indexed="64"/>
      </top>
      <bottom/>
      <diagonal/>
    </border>
    <border>
      <left/>
      <right style="thin">
        <color theme="1"/>
      </right>
      <top/>
      <bottom style="thin">
        <color indexed="64"/>
      </bottom>
      <diagonal/>
    </border>
    <border>
      <left/>
      <right style="thin">
        <color indexed="64"/>
      </right>
      <top/>
      <bottom style="thin">
        <color theme="1"/>
      </bottom>
      <diagonal/>
    </border>
    <border>
      <left style="thin">
        <color auto="1"/>
      </left>
      <right/>
      <top/>
      <bottom style="thin">
        <color theme="1"/>
      </bottom>
      <diagonal/>
    </border>
    <border>
      <left style="thin">
        <color indexed="23"/>
      </left>
      <right style="thin">
        <color theme="1"/>
      </right>
      <top style="thin">
        <color indexed="23"/>
      </top>
      <bottom style="thin">
        <color indexed="23"/>
      </bottom>
      <diagonal/>
    </border>
    <border>
      <left style="thin">
        <color indexed="23"/>
      </left>
      <right style="thin">
        <color theme="1"/>
      </right>
      <top style="thin">
        <color rgb="FF000000"/>
      </top>
      <bottom style="thin">
        <color rgb="FF000000"/>
      </bottom>
      <diagonal/>
    </border>
    <border>
      <left style="thin">
        <color theme="0" tint="-0.249977111117893"/>
      </left>
      <right style="thin">
        <color auto="1"/>
      </right>
      <top/>
      <bottom style="thin">
        <color theme="1"/>
      </bottom>
      <diagonal/>
    </border>
    <border>
      <left style="thin">
        <color theme="1"/>
      </left>
      <right/>
      <top style="thin">
        <color theme="1"/>
      </top>
      <bottom style="thin">
        <color theme="1"/>
      </bottom>
      <diagonal/>
    </border>
    <border>
      <left style="thin">
        <color theme="0" tint="-0.249977111117893"/>
      </left>
      <right style="thin">
        <color theme="1"/>
      </right>
      <top style="thin">
        <color theme="1"/>
      </top>
      <bottom style="thin">
        <color theme="1"/>
      </bottom>
      <diagonal/>
    </border>
    <border>
      <left style="thin">
        <color theme="0" tint="-0.249977111117893"/>
      </left>
      <right style="thin">
        <color auto="1"/>
      </right>
      <top/>
      <bottom style="thin">
        <color auto="1"/>
      </bottom>
      <diagonal/>
    </border>
    <border>
      <left style="thin">
        <color theme="1"/>
      </left>
      <right style="thin">
        <color rgb="FF000000"/>
      </right>
      <top style="thin">
        <color rgb="FF000000"/>
      </top>
      <bottom style="thin">
        <color rgb="FF000000"/>
      </bottom>
      <diagonal/>
    </border>
    <border>
      <left style="thin">
        <color theme="1"/>
      </left>
      <right style="thin">
        <color rgb="FF000000"/>
      </right>
      <top style="thin">
        <color rgb="FF000000"/>
      </top>
      <bottom/>
      <diagonal/>
    </border>
    <border>
      <left style="thin">
        <color theme="1"/>
      </left>
      <right style="thin">
        <color rgb="FF000000"/>
      </right>
      <top/>
      <bottom style="thin">
        <color rgb="FF000000"/>
      </bottom>
      <diagonal/>
    </border>
    <border>
      <left/>
      <right style="thin">
        <color indexed="23"/>
      </right>
      <top style="thin">
        <color indexed="23"/>
      </top>
      <bottom style="thin">
        <color indexed="23"/>
      </bottom>
      <diagonal/>
    </border>
    <border>
      <left/>
      <right style="thin">
        <color indexed="23"/>
      </right>
      <top style="thin">
        <color rgb="FF000000"/>
      </top>
      <bottom style="thin">
        <color rgb="FF000000"/>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style="thin">
        <color rgb="FF000000"/>
      </top>
      <bottom style="thin">
        <color rgb="FF000000"/>
      </bottom>
      <diagonal/>
    </border>
    <border>
      <left style="thin">
        <color theme="1"/>
      </left>
      <right style="thin">
        <color theme="1"/>
      </right>
      <top style="thin">
        <color rgb="FF000000"/>
      </top>
      <bottom style="thin">
        <color theme="1"/>
      </bottom>
      <diagonal/>
    </border>
    <border>
      <left style="thin">
        <color indexed="64"/>
      </left>
      <right style="thin">
        <color rgb="FF000000"/>
      </right>
      <top style="thin">
        <color indexed="64"/>
      </top>
      <bottom style="thin">
        <color theme="1"/>
      </bottom>
      <diagonal/>
    </border>
    <border>
      <left style="thin">
        <color indexed="9"/>
      </left>
      <right style="thin">
        <color indexed="9"/>
      </right>
      <top style="thin">
        <color theme="0"/>
      </top>
      <bottom/>
      <diagonal/>
    </border>
  </borders>
  <cellStyleXfs count="53">
    <xf numFmtId="0" fontId="0" fillId="0" borderId="0"/>
    <xf numFmtId="0" fontId="11" fillId="2" borderId="0" applyNumberFormat="0" applyBorder="0" applyAlignment="0" applyProtection="0"/>
    <xf numFmtId="0" fontId="11" fillId="3" borderId="0" applyNumberFormat="0" applyBorder="0" applyAlignment="0" applyProtection="0"/>
    <xf numFmtId="0" fontId="11" fillId="2" borderId="0" applyNumberFormat="0" applyBorder="0" applyAlignment="0" applyProtection="0"/>
    <xf numFmtId="0" fontId="11" fillId="3" borderId="0" applyNumberFormat="0" applyBorder="0" applyAlignment="0" applyProtection="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2" fillId="4" borderId="0" applyNumberFormat="0" applyBorder="0" applyAlignment="0" applyProtection="0"/>
    <xf numFmtId="0" fontId="12" fillId="6" borderId="0" applyNumberFormat="0" applyBorder="0" applyAlignment="0" applyProtection="0"/>
    <xf numFmtId="0" fontId="12" fillId="4" borderId="0" applyNumberFormat="0" applyBorder="0" applyAlignment="0" applyProtection="0"/>
    <xf numFmtId="0" fontId="12" fillId="6" borderId="0" applyNumberFormat="0" applyBorder="0" applyAlignment="0" applyProtection="0"/>
    <xf numFmtId="0" fontId="12" fillId="4"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3" fillId="9" borderId="0" applyNumberFormat="0" applyBorder="0" applyAlignment="0" applyProtection="0"/>
    <xf numFmtId="0" fontId="14" fillId="10" borderId="1" applyNumberFormat="0" applyAlignment="0" applyProtection="0"/>
    <xf numFmtId="0" fontId="15" fillId="5" borderId="2" applyNumberFormat="0" applyAlignment="0" applyProtection="0"/>
    <xf numFmtId="0" fontId="16" fillId="0" borderId="0" applyNumberFormat="0" applyFill="0" applyBorder="0" applyAlignment="0" applyProtection="0"/>
    <xf numFmtId="0" fontId="17" fillId="11"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21" fillId="0" borderId="0" applyNumberFormat="0" applyFill="0" applyBorder="0" applyAlignment="0" applyProtection="0">
      <alignment vertical="top"/>
      <protection locked="0"/>
    </xf>
    <xf numFmtId="0" fontId="22" fillId="12" borderId="1" applyNumberFormat="0" applyAlignment="0" applyProtection="0"/>
    <xf numFmtId="0" fontId="23" fillId="0" borderId="6" applyNumberFormat="0" applyFill="0" applyAlignment="0" applyProtection="0"/>
    <xf numFmtId="0" fontId="24" fillId="13" borderId="0" applyNumberFormat="0" applyBorder="0" applyAlignment="0" applyProtection="0"/>
    <xf numFmtId="0" fontId="25" fillId="0" borderId="0"/>
    <xf numFmtId="0" fontId="9" fillId="0" borderId="0"/>
    <xf numFmtId="0" fontId="8" fillId="0" borderId="0"/>
    <xf numFmtId="0" fontId="8" fillId="0" borderId="0"/>
    <xf numFmtId="0" fontId="26" fillId="13" borderId="7" applyNumberFormat="0" applyFont="0" applyAlignment="0" applyProtection="0"/>
    <xf numFmtId="0" fontId="27" fillId="10" borderId="8" applyNumberFormat="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0" applyNumberFormat="0" applyFill="0" applyBorder="0" applyAlignment="0" applyProtection="0"/>
    <xf numFmtId="0" fontId="3" fillId="0" borderId="0"/>
    <xf numFmtId="0" fontId="2"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792">
    <xf numFmtId="0" fontId="0" fillId="0" borderId="0" xfId="0"/>
    <xf numFmtId="0" fontId="4" fillId="0" borderId="0" xfId="0" applyFont="1"/>
    <xf numFmtId="0" fontId="31" fillId="0" borderId="0" xfId="0" applyFont="1" applyAlignment="1">
      <alignment horizontal="center"/>
    </xf>
    <xf numFmtId="0" fontId="6" fillId="0" borderId="0" xfId="0" applyFont="1" applyAlignment="1">
      <alignment horizontal="left" wrapText="1"/>
    </xf>
    <xf numFmtId="0" fontId="32" fillId="0" borderId="0" xfId="0" applyFont="1" applyAlignment="1">
      <alignment horizontal="center" vertical="center" wrapText="1"/>
    </xf>
    <xf numFmtId="0" fontId="21" fillId="0" borderId="0" xfId="34" quotePrefix="1" applyBorder="1" applyAlignment="1" applyProtection="1">
      <alignment horizontal="left"/>
    </xf>
    <xf numFmtId="0" fontId="4" fillId="0" borderId="0" xfId="0" applyFont="1" applyAlignment="1">
      <alignment horizontal="left"/>
    </xf>
    <xf numFmtId="0" fontId="6" fillId="0" borderId="0" xfId="0" applyFont="1"/>
    <xf numFmtId="0" fontId="25" fillId="0" borderId="0" xfId="0" applyFont="1"/>
    <xf numFmtId="3" fontId="0" fillId="0" borderId="0" xfId="0" applyNumberFormat="1"/>
    <xf numFmtId="164" fontId="6" fillId="14" borderId="12" xfId="0" applyNumberFormat="1" applyFont="1" applyFill="1" applyBorder="1" applyAlignment="1">
      <alignment horizontal="right"/>
    </xf>
    <xf numFmtId="0" fontId="32" fillId="0" borderId="0" xfId="0" applyFont="1" applyAlignment="1">
      <alignment horizontal="center" vertical="top"/>
    </xf>
    <xf numFmtId="0" fontId="35" fillId="17" borderId="10" xfId="0" applyFont="1" applyFill="1" applyBorder="1" applyAlignment="1">
      <alignment horizontal="center" vertical="center" wrapText="1"/>
    </xf>
    <xf numFmtId="3" fontId="0" fillId="21" borderId="0" xfId="0" applyNumberFormat="1" applyFill="1"/>
    <xf numFmtId="3" fontId="0" fillId="0" borderId="0" xfId="0" applyNumberFormat="1" applyAlignment="1">
      <alignment horizontal="right"/>
    </xf>
    <xf numFmtId="165" fontId="33" fillId="0" borderId="0" xfId="0" applyNumberFormat="1" applyFont="1" applyAlignment="1">
      <alignment horizontal="right"/>
    </xf>
    <xf numFmtId="0" fontId="6" fillId="0" borderId="0" xfId="0" applyFont="1" applyAlignment="1">
      <alignment horizontal="left"/>
    </xf>
    <xf numFmtId="0" fontId="0" fillId="31" borderId="0" xfId="0" applyFill="1"/>
    <xf numFmtId="0" fontId="3" fillId="0" borderId="0" xfId="47"/>
    <xf numFmtId="164" fontId="3" fillId="0" borderId="0" xfId="47" applyNumberFormat="1"/>
    <xf numFmtId="0" fontId="0" fillId="0" borderId="0" xfId="0" applyAlignment="1">
      <alignment vertical="center"/>
    </xf>
    <xf numFmtId="0" fontId="39" fillId="25" borderId="0" xfId="0" applyFont="1" applyFill="1" applyAlignment="1">
      <alignment vertical="center"/>
    </xf>
    <xf numFmtId="0" fontId="39" fillId="27" borderId="0" xfId="0" applyFont="1" applyFill="1" applyAlignment="1">
      <alignment vertical="center"/>
    </xf>
    <xf numFmtId="0" fontId="39" fillId="28" borderId="0" xfId="0" applyFont="1" applyFill="1" applyAlignment="1">
      <alignment vertical="center"/>
    </xf>
    <xf numFmtId="0" fontId="39" fillId="24" borderId="0" xfId="0" applyFont="1" applyFill="1" applyAlignment="1">
      <alignment vertical="center"/>
    </xf>
    <xf numFmtId="0" fontId="37" fillId="24" borderId="27" xfId="0" applyFont="1" applyFill="1" applyBorder="1" applyAlignment="1">
      <alignment horizontal="center" vertical="center"/>
    </xf>
    <xf numFmtId="0" fontId="0" fillId="32" borderId="0" xfId="0" applyFill="1" applyAlignment="1">
      <alignment vertical="center"/>
    </xf>
    <xf numFmtId="3" fontId="7" fillId="18" borderId="17" xfId="40" applyNumberFormat="1" applyFont="1" applyFill="1" applyBorder="1" applyAlignment="1">
      <alignment horizontal="left"/>
    </xf>
    <xf numFmtId="3" fontId="7" fillId="19" borderId="17" xfId="40" applyNumberFormat="1" applyFont="1" applyFill="1" applyBorder="1" applyAlignment="1">
      <alignment horizontal="left"/>
    </xf>
    <xf numFmtId="3" fontId="7" fillId="20" borderId="17" xfId="40" applyNumberFormat="1" applyFont="1" applyFill="1" applyBorder="1" applyAlignment="1">
      <alignment horizontal="left"/>
    </xf>
    <xf numFmtId="3" fontId="7" fillId="17" borderId="17" xfId="40" applyNumberFormat="1" applyFont="1" applyFill="1" applyBorder="1" applyAlignment="1">
      <alignment horizontal="left"/>
    </xf>
    <xf numFmtId="3" fontId="7" fillId="23" borderId="17" xfId="40" applyNumberFormat="1" applyFont="1" applyFill="1" applyBorder="1" applyAlignment="1">
      <alignment horizontal="left"/>
    </xf>
    <xf numFmtId="3" fontId="7" fillId="22" borderId="17" xfId="40" applyNumberFormat="1" applyFont="1" applyFill="1" applyBorder="1" applyAlignment="1">
      <alignment horizontal="left"/>
    </xf>
    <xf numFmtId="17" fontId="43" fillId="34" borderId="35" xfId="0" applyNumberFormat="1" applyFont="1" applyFill="1" applyBorder="1" applyAlignment="1">
      <alignment horizontal="center" vertical="center"/>
    </xf>
    <xf numFmtId="0" fontId="43" fillId="34" borderId="35" xfId="0" applyFont="1" applyFill="1" applyBorder="1" applyAlignment="1">
      <alignment horizontal="center" vertical="center"/>
    </xf>
    <xf numFmtId="0" fontId="43" fillId="34" borderId="36" xfId="0" applyFont="1" applyFill="1" applyBorder="1" applyAlignment="1">
      <alignment horizontal="center" vertical="center"/>
    </xf>
    <xf numFmtId="17" fontId="43" fillId="34" borderId="41" xfId="0" applyNumberFormat="1" applyFont="1" applyFill="1" applyBorder="1" applyAlignment="1">
      <alignment horizontal="center" vertical="center"/>
    </xf>
    <xf numFmtId="0" fontId="43" fillId="34" borderId="41" xfId="0" applyFont="1" applyFill="1" applyBorder="1" applyAlignment="1">
      <alignment horizontal="center" vertical="center"/>
    </xf>
    <xf numFmtId="0" fontId="43" fillId="34" borderId="40" xfId="0" applyFont="1" applyFill="1" applyBorder="1" applyAlignment="1">
      <alignment horizontal="center" vertical="center"/>
    </xf>
    <xf numFmtId="168" fontId="33" fillId="14" borderId="10" xfId="0" applyNumberFormat="1" applyFont="1" applyFill="1" applyBorder="1" applyAlignment="1">
      <alignment horizontal="right"/>
    </xf>
    <xf numFmtId="0" fontId="21" fillId="0" borderId="0" xfId="34" quotePrefix="1" applyAlignment="1" applyProtection="1"/>
    <xf numFmtId="0" fontId="33" fillId="31" borderId="14" xfId="0" applyFont="1" applyFill="1" applyBorder="1" applyAlignment="1">
      <alignment horizontal="center" vertical="center" wrapText="1"/>
    </xf>
    <xf numFmtId="0" fontId="33" fillId="31" borderId="10" xfId="0" applyFont="1" applyFill="1" applyBorder="1" applyAlignment="1">
      <alignment horizontal="center" vertical="center" wrapText="1"/>
    </xf>
    <xf numFmtId="0" fontId="3" fillId="31" borderId="0" xfId="47" applyFill="1"/>
    <xf numFmtId="17" fontId="3" fillId="31" borderId="0" xfId="47" quotePrefix="1" applyNumberFormat="1" applyFill="1"/>
    <xf numFmtId="0" fontId="2" fillId="0" borderId="0" xfId="0" applyFont="1"/>
    <xf numFmtId="0" fontId="0" fillId="31" borderId="0" xfId="0" applyFill="1" applyAlignment="1">
      <alignment horizontal="center" wrapText="1"/>
    </xf>
    <xf numFmtId="0" fontId="43" fillId="35" borderId="37" xfId="0" applyFont="1" applyFill="1" applyBorder="1" applyAlignment="1">
      <alignment vertical="center"/>
    </xf>
    <xf numFmtId="0" fontId="43" fillId="35" borderId="38" xfId="0" applyFont="1" applyFill="1" applyBorder="1" applyAlignment="1">
      <alignment vertical="center"/>
    </xf>
    <xf numFmtId="0" fontId="43" fillId="35" borderId="39" xfId="0" applyFont="1" applyFill="1" applyBorder="1" applyAlignment="1">
      <alignment vertical="center"/>
    </xf>
    <xf numFmtId="0" fontId="42" fillId="37" borderId="0" xfId="0" applyFont="1" applyFill="1" applyAlignment="1">
      <alignment vertical="center"/>
    </xf>
    <xf numFmtId="0" fontId="42" fillId="38" borderId="0" xfId="0" applyFont="1" applyFill="1" applyAlignment="1">
      <alignment vertical="center"/>
    </xf>
    <xf numFmtId="0" fontId="42" fillId="39" borderId="0" xfId="0" applyFont="1" applyFill="1" applyAlignment="1">
      <alignment vertical="center"/>
    </xf>
    <xf numFmtId="0" fontId="42" fillId="35" borderId="0" xfId="0" applyFont="1" applyFill="1" applyAlignment="1">
      <alignment vertical="center"/>
    </xf>
    <xf numFmtId="0" fontId="42" fillId="40" borderId="0" xfId="0" applyFont="1" applyFill="1" applyAlignment="1">
      <alignment vertical="center"/>
    </xf>
    <xf numFmtId="0" fontId="2" fillId="31" borderId="0" xfId="0" applyFont="1" applyFill="1"/>
    <xf numFmtId="0" fontId="2" fillId="31" borderId="0" xfId="0" applyFont="1" applyFill="1" applyAlignment="1">
      <alignment horizontal="center" wrapText="1"/>
    </xf>
    <xf numFmtId="3" fontId="2" fillId="14" borderId="11" xfId="40" applyNumberFormat="1" applyFont="1" applyFill="1" applyBorder="1"/>
    <xf numFmtId="0" fontId="22" fillId="12" borderId="1" xfId="35"/>
    <xf numFmtId="3" fontId="0" fillId="43" borderId="0" xfId="0" applyNumberFormat="1" applyFill="1"/>
    <xf numFmtId="0" fontId="2" fillId="0" borderId="53" xfId="0" applyFont="1" applyBorder="1"/>
    <xf numFmtId="0" fontId="47" fillId="0" borderId="0" xfId="0" applyFont="1"/>
    <xf numFmtId="0" fontId="2" fillId="44" borderId="0" xfId="0" applyFont="1" applyFill="1"/>
    <xf numFmtId="3" fontId="0" fillId="46" borderId="0" xfId="0" applyNumberFormat="1" applyFill="1"/>
    <xf numFmtId="0" fontId="6" fillId="31" borderId="51" xfId="0" applyFont="1" applyFill="1" applyBorder="1"/>
    <xf numFmtId="0" fontId="6" fillId="31" borderId="50" xfId="0" applyFont="1" applyFill="1" applyBorder="1"/>
    <xf numFmtId="0" fontId="6" fillId="43" borderId="0" xfId="0" applyFont="1" applyFill="1"/>
    <xf numFmtId="0" fontId="2" fillId="46" borderId="0" xfId="0" applyFont="1" applyFill="1"/>
    <xf numFmtId="0" fontId="2" fillId="45" borderId="0" xfId="0" applyFont="1" applyFill="1"/>
    <xf numFmtId="0" fontId="48" fillId="0" borderId="0" xfId="0" applyFont="1"/>
    <xf numFmtId="3" fontId="40" fillId="45" borderId="54" xfId="0" applyNumberFormat="1" applyFont="1" applyFill="1" applyBorder="1"/>
    <xf numFmtId="1" fontId="3" fillId="0" borderId="0" xfId="47" applyNumberFormat="1"/>
    <xf numFmtId="2" fontId="3" fillId="0" borderId="0" xfId="47" applyNumberFormat="1"/>
    <xf numFmtId="164" fontId="2" fillId="0" borderId="0" xfId="0" applyNumberFormat="1" applyFont="1"/>
    <xf numFmtId="0" fontId="2" fillId="0" borderId="0" xfId="0" applyFont="1" applyAlignment="1">
      <alignment horizontal="left" vertical="center"/>
    </xf>
    <xf numFmtId="0" fontId="2" fillId="0" borderId="0" xfId="0" applyFont="1" applyAlignment="1">
      <alignment vertical="center"/>
    </xf>
    <xf numFmtId="0" fontId="2" fillId="0" borderId="55" xfId="0" applyFont="1" applyBorder="1" applyAlignment="1">
      <alignment horizontal="left" vertical="center"/>
    </xf>
    <xf numFmtId="0" fontId="2" fillId="0" borderId="55" xfId="0" applyFont="1" applyBorder="1"/>
    <xf numFmtId="0" fontId="6" fillId="43" borderId="55" xfId="0" applyFont="1" applyFill="1" applyBorder="1"/>
    <xf numFmtId="0" fontId="50" fillId="0" borderId="55" xfId="0" applyFont="1" applyBorder="1"/>
    <xf numFmtId="169" fontId="2" fillId="0" borderId="0" xfId="0" applyNumberFormat="1" applyFont="1"/>
    <xf numFmtId="3" fontId="7" fillId="17" borderId="10" xfId="40" applyNumberFormat="1" applyFont="1" applyFill="1" applyBorder="1" applyAlignment="1">
      <alignment horizontal="center" wrapText="1"/>
    </xf>
    <xf numFmtId="3" fontId="7" fillId="17" borderId="12" xfId="40" applyNumberFormat="1" applyFont="1" applyFill="1" applyBorder="1" applyAlignment="1">
      <alignment horizontal="center" wrapText="1"/>
    </xf>
    <xf numFmtId="0" fontId="7" fillId="18" borderId="17" xfId="40" applyFont="1" applyFill="1" applyBorder="1" applyAlignment="1">
      <alignment horizontal="left"/>
    </xf>
    <xf numFmtId="3" fontId="2" fillId="14" borderId="10" xfId="40" applyNumberFormat="1" applyFont="1" applyFill="1" applyBorder="1" applyAlignment="1">
      <alignment horizontal="right"/>
    </xf>
    <xf numFmtId="3" fontId="2" fillId="14" borderId="12" xfId="0" applyNumberFormat="1" applyFont="1" applyFill="1" applyBorder="1" applyAlignment="1">
      <alignment horizontal="right"/>
    </xf>
    <xf numFmtId="164" fontId="7" fillId="19" borderId="17" xfId="40" applyNumberFormat="1" applyFont="1" applyFill="1" applyBorder="1" applyAlignment="1">
      <alignment horizontal="left"/>
    </xf>
    <xf numFmtId="0" fontId="7" fillId="19" borderId="17" xfId="40" applyFont="1" applyFill="1" applyBorder="1" applyAlignment="1">
      <alignment horizontal="left"/>
    </xf>
    <xf numFmtId="164" fontId="7" fillId="20" borderId="17" xfId="40" applyNumberFormat="1" applyFont="1" applyFill="1" applyBorder="1" applyAlignment="1">
      <alignment horizontal="left"/>
    </xf>
    <xf numFmtId="0" fontId="7" fillId="20" borderId="17" xfId="40" applyFont="1" applyFill="1" applyBorder="1" applyAlignment="1">
      <alignment horizontal="left"/>
    </xf>
    <xf numFmtId="164" fontId="7" fillId="17" borderId="17" xfId="40" applyNumberFormat="1" applyFont="1" applyFill="1" applyBorder="1" applyAlignment="1">
      <alignment horizontal="left"/>
    </xf>
    <xf numFmtId="0" fontId="7" fillId="17" borderId="17" xfId="40" applyFont="1" applyFill="1" applyBorder="1" applyAlignment="1">
      <alignment horizontal="left"/>
    </xf>
    <xf numFmtId="164" fontId="7" fillId="23" borderId="17" xfId="40" applyNumberFormat="1" applyFont="1" applyFill="1" applyBorder="1" applyAlignment="1">
      <alignment horizontal="left"/>
    </xf>
    <xf numFmtId="0" fontId="7" fillId="23" borderId="17" xfId="40" applyFont="1" applyFill="1" applyBorder="1" applyAlignment="1">
      <alignment horizontal="left"/>
    </xf>
    <xf numFmtId="164" fontId="7" fillId="22" borderId="17" xfId="40" applyNumberFormat="1" applyFont="1" applyFill="1" applyBorder="1" applyAlignment="1">
      <alignment horizontal="left"/>
    </xf>
    <xf numFmtId="0" fontId="7" fillId="22" borderId="17" xfId="40" applyFont="1" applyFill="1" applyBorder="1" applyAlignment="1">
      <alignment horizontal="left"/>
    </xf>
    <xf numFmtId="1" fontId="2" fillId="14" borderId="10" xfId="40" applyNumberFormat="1" applyFont="1" applyFill="1" applyBorder="1" applyAlignment="1">
      <alignment horizontal="right"/>
    </xf>
    <xf numFmtId="1" fontId="0" fillId="46" borderId="0" xfId="0" applyNumberFormat="1" applyFill="1"/>
    <xf numFmtId="1" fontId="2" fillId="0" borderId="0" xfId="0" applyNumberFormat="1" applyFont="1"/>
    <xf numFmtId="1" fontId="2" fillId="31" borderId="0" xfId="0" applyNumberFormat="1" applyFont="1" applyFill="1"/>
    <xf numFmtId="0" fontId="6" fillId="31" borderId="52" xfId="0" applyFont="1" applyFill="1" applyBorder="1" applyAlignment="1">
      <alignment horizontal="left"/>
    </xf>
    <xf numFmtId="0" fontId="2" fillId="0" borderId="49" xfId="0" applyFont="1" applyBorder="1" applyAlignment="1">
      <alignment horizontal="center" vertical="center"/>
    </xf>
    <xf numFmtId="0" fontId="2" fillId="0" borderId="53" xfId="0" applyFont="1" applyBorder="1" applyAlignment="1">
      <alignment horizontal="center" vertical="center"/>
    </xf>
    <xf numFmtId="0" fontId="2" fillId="0" borderId="53" xfId="0" applyFont="1" applyBorder="1" applyAlignment="1">
      <alignment horizontal="center" vertical="center" wrapText="1"/>
    </xf>
    <xf numFmtId="0" fontId="6" fillId="0" borderId="56" xfId="0" applyFont="1" applyBorder="1"/>
    <xf numFmtId="0" fontId="6" fillId="31" borderId="0" xfId="0" applyFont="1" applyFill="1"/>
    <xf numFmtId="164" fontId="2" fillId="44" borderId="0" xfId="0" applyNumberFormat="1" applyFont="1" applyFill="1"/>
    <xf numFmtId="1" fontId="2" fillId="44" borderId="0" xfId="0" applyNumberFormat="1" applyFont="1" applyFill="1"/>
    <xf numFmtId="3" fontId="2" fillId="44" borderId="0" xfId="0" applyNumberFormat="1" applyFont="1" applyFill="1"/>
    <xf numFmtId="3" fontId="2" fillId="46" borderId="0" xfId="0" applyNumberFormat="1" applyFont="1" applyFill="1"/>
    <xf numFmtId="0" fontId="0" fillId="46" borderId="0" xfId="0" applyFill="1"/>
    <xf numFmtId="0" fontId="6" fillId="0" borderId="54" xfId="0" applyFont="1" applyBorder="1"/>
    <xf numFmtId="0" fontId="2" fillId="0" borderId="54" xfId="0" applyFont="1" applyBorder="1"/>
    <xf numFmtId="0" fontId="51" fillId="0" borderId="51" xfId="0" applyFont="1" applyBorder="1"/>
    <xf numFmtId="0" fontId="2" fillId="0" borderId="57" xfId="0" quotePrefix="1" applyFont="1" applyBorder="1"/>
    <xf numFmtId="0" fontId="47" fillId="0" borderId="55" xfId="0" applyFont="1" applyBorder="1"/>
    <xf numFmtId="0" fontId="47" fillId="0" borderId="57" xfId="0" applyFont="1" applyBorder="1"/>
    <xf numFmtId="0" fontId="47" fillId="0" borderId="54" xfId="0" applyFont="1" applyBorder="1"/>
    <xf numFmtId="168" fontId="33" fillId="14" borderId="10" xfId="0" applyNumberFormat="1" applyFont="1" applyFill="1" applyBorder="1" applyAlignment="1">
      <alignment horizontal="right" vertical="center"/>
    </xf>
    <xf numFmtId="164" fontId="6" fillId="14" borderId="12" xfId="0" applyNumberFormat="1" applyFont="1" applyFill="1" applyBorder="1" applyAlignment="1">
      <alignment horizontal="right" vertical="center"/>
    </xf>
    <xf numFmtId="168" fontId="34" fillId="15" borderId="14" xfId="0" applyNumberFormat="1" applyFont="1" applyFill="1" applyBorder="1" applyAlignment="1">
      <alignment horizontal="right" vertical="center"/>
    </xf>
    <xf numFmtId="164" fontId="6" fillId="15" borderId="15" xfId="0" applyNumberFormat="1" applyFont="1" applyFill="1" applyBorder="1" applyAlignment="1">
      <alignment horizontal="right" vertical="center"/>
    </xf>
    <xf numFmtId="3" fontId="6" fillId="15" borderId="13" xfId="40" applyNumberFormat="1" applyFont="1" applyFill="1" applyBorder="1" applyAlignment="1">
      <alignment vertical="center"/>
    </xf>
    <xf numFmtId="3" fontId="6" fillId="14" borderId="10" xfId="0" applyNumberFormat="1" applyFont="1" applyFill="1" applyBorder="1" applyAlignment="1">
      <alignment horizontal="right" vertical="center"/>
    </xf>
    <xf numFmtId="3" fontId="6" fillId="14" borderId="12" xfId="0" applyNumberFormat="1" applyFont="1" applyFill="1" applyBorder="1" applyAlignment="1">
      <alignment horizontal="right" vertical="center"/>
    </xf>
    <xf numFmtId="3" fontId="7" fillId="18" borderId="17" xfId="40" applyNumberFormat="1" applyFont="1" applyFill="1" applyBorder="1" applyAlignment="1">
      <alignment horizontal="left" vertical="center"/>
    </xf>
    <xf numFmtId="3" fontId="0" fillId="14" borderId="10" xfId="0" applyNumberFormat="1" applyFill="1" applyBorder="1" applyAlignment="1">
      <alignment horizontal="right" vertical="center"/>
    </xf>
    <xf numFmtId="3" fontId="2" fillId="14" borderId="11" xfId="40" applyNumberFormat="1" applyFont="1" applyFill="1" applyBorder="1" applyAlignment="1">
      <alignment vertical="center"/>
    </xf>
    <xf numFmtId="3" fontId="7" fillId="19" borderId="17" xfId="40" applyNumberFormat="1" applyFont="1" applyFill="1" applyBorder="1" applyAlignment="1">
      <alignment horizontal="left" vertical="center"/>
    </xf>
    <xf numFmtId="0" fontId="37" fillId="25" borderId="0" xfId="0" applyFont="1" applyFill="1" applyAlignment="1">
      <alignment vertical="center"/>
    </xf>
    <xf numFmtId="0" fontId="37" fillId="27" borderId="0" xfId="0" applyFont="1" applyFill="1" applyAlignment="1">
      <alignment vertical="center"/>
    </xf>
    <xf numFmtId="0" fontId="37" fillId="28" borderId="0" xfId="0" applyFont="1" applyFill="1" applyAlignment="1">
      <alignment vertical="center"/>
    </xf>
    <xf numFmtId="0" fontId="37" fillId="24" borderId="0" xfId="0" applyFont="1" applyFill="1" applyAlignment="1">
      <alignment vertical="center"/>
    </xf>
    <xf numFmtId="0" fontId="6" fillId="21" borderId="13" xfId="0" applyFont="1" applyFill="1" applyBorder="1" applyAlignment="1">
      <alignment vertical="center"/>
    </xf>
    <xf numFmtId="3" fontId="6" fillId="21" borderId="13" xfId="0" applyNumberFormat="1" applyFont="1" applyFill="1" applyBorder="1" applyAlignment="1">
      <alignment vertical="center"/>
    </xf>
    <xf numFmtId="168" fontId="34" fillId="21" borderId="13" xfId="0" applyNumberFormat="1" applyFont="1" applyFill="1" applyBorder="1" applyAlignment="1">
      <alignment vertical="center"/>
    </xf>
    <xf numFmtId="164" fontId="6" fillId="21" borderId="14" xfId="41" applyNumberFormat="1" applyFont="1" applyFill="1" applyBorder="1" applyAlignment="1">
      <alignment horizontal="right" vertical="center"/>
    </xf>
    <xf numFmtId="168" fontId="34" fillId="21" borderId="14" xfId="41" applyNumberFormat="1" applyFont="1" applyFill="1" applyBorder="1" applyAlignment="1">
      <alignment horizontal="right" vertical="center"/>
    </xf>
    <xf numFmtId="166" fontId="6" fillId="21" borderId="15" xfId="41" applyNumberFormat="1" applyFont="1" applyFill="1" applyBorder="1" applyAlignment="1">
      <alignment horizontal="right" vertical="center"/>
    </xf>
    <xf numFmtId="3" fontId="37" fillId="41" borderId="11" xfId="40" applyNumberFormat="1" applyFont="1" applyFill="1" applyBorder="1" applyAlignment="1">
      <alignment vertical="center"/>
    </xf>
    <xf numFmtId="3" fontId="37" fillId="42" borderId="11" xfId="40" applyNumberFormat="1" applyFont="1" applyFill="1" applyBorder="1" applyAlignment="1">
      <alignment vertical="center"/>
    </xf>
    <xf numFmtId="3" fontId="37" fillId="28" borderId="11" xfId="40" applyNumberFormat="1" applyFont="1" applyFill="1" applyBorder="1" applyAlignment="1">
      <alignment vertical="center"/>
    </xf>
    <xf numFmtId="164" fontId="6" fillId="21" borderId="13" xfId="0" applyNumberFormat="1" applyFont="1" applyFill="1" applyBorder="1" applyAlignment="1">
      <alignment vertical="center"/>
    </xf>
    <xf numFmtId="3" fontId="40" fillId="36" borderId="35" xfId="0" applyNumberFormat="1" applyFont="1" applyFill="1" applyBorder="1" applyAlignment="1">
      <alignment horizontal="center" vertical="center"/>
    </xf>
    <xf numFmtId="3" fontId="44" fillId="37" borderId="36" xfId="0" applyNumberFormat="1" applyFont="1" applyFill="1" applyBorder="1" applyAlignment="1">
      <alignment horizontal="center" vertical="center"/>
    </xf>
    <xf numFmtId="3" fontId="40" fillId="36" borderId="41" xfId="0" applyNumberFormat="1" applyFont="1" applyFill="1" applyBorder="1" applyAlignment="1">
      <alignment horizontal="center" vertical="center"/>
    </xf>
    <xf numFmtId="3" fontId="44" fillId="37" borderId="40" xfId="0" applyNumberFormat="1" applyFont="1" applyFill="1" applyBorder="1" applyAlignment="1">
      <alignment horizontal="center" vertical="center"/>
    </xf>
    <xf numFmtId="0" fontId="43" fillId="35" borderId="36" xfId="0" applyFont="1" applyFill="1" applyBorder="1" applyAlignment="1">
      <alignment horizontal="center" vertical="center"/>
    </xf>
    <xf numFmtId="0" fontId="43" fillId="35" borderId="40" xfId="0" applyFont="1" applyFill="1" applyBorder="1" applyAlignment="1">
      <alignment horizontal="center" vertical="center"/>
    </xf>
    <xf numFmtId="0" fontId="40" fillId="0" borderId="0" xfId="0" applyFont="1" applyAlignment="1">
      <alignment vertical="center"/>
    </xf>
    <xf numFmtId="0" fontId="43" fillId="34" borderId="34" xfId="0" applyFont="1" applyFill="1" applyBorder="1" applyAlignment="1">
      <alignment vertical="center"/>
    </xf>
    <xf numFmtId="0" fontId="43" fillId="34" borderId="47" xfId="0" applyFont="1" applyFill="1" applyBorder="1" applyAlignment="1">
      <alignment vertical="center"/>
    </xf>
    <xf numFmtId="0" fontId="43" fillId="34" borderId="38" xfId="0" applyFont="1" applyFill="1" applyBorder="1" applyAlignment="1">
      <alignment vertical="center"/>
    </xf>
    <xf numFmtId="0" fontId="43" fillId="35" borderId="43" xfId="0" applyFont="1" applyFill="1" applyBorder="1" applyAlignment="1">
      <alignment horizontal="center" vertical="center"/>
    </xf>
    <xf numFmtId="0" fontId="43" fillId="35" borderId="36" xfId="0" applyFont="1" applyFill="1" applyBorder="1" applyAlignment="1">
      <alignment horizontal="center" vertical="center" wrapText="1"/>
    </xf>
    <xf numFmtId="3" fontId="40" fillId="49" borderId="54" xfId="0" applyNumberFormat="1" applyFont="1" applyFill="1" applyBorder="1"/>
    <xf numFmtId="0" fontId="6" fillId="31" borderId="48" xfId="0" applyFont="1" applyFill="1" applyBorder="1" applyAlignment="1">
      <alignment horizontal="left"/>
    </xf>
    <xf numFmtId="0" fontId="52" fillId="0" borderId="57" xfId="0" applyFont="1" applyBorder="1"/>
    <xf numFmtId="3" fontId="0" fillId="0" borderId="55" xfId="0" applyNumberFormat="1" applyBorder="1"/>
    <xf numFmtId="3" fontId="0" fillId="31" borderId="57" xfId="0" applyNumberFormat="1" applyFill="1" applyBorder="1"/>
    <xf numFmtId="164" fontId="40" fillId="31" borderId="54" xfId="0" applyNumberFormat="1" applyFont="1" applyFill="1" applyBorder="1"/>
    <xf numFmtId="3" fontId="40" fillId="31" borderId="48" xfId="0" applyNumberFormat="1" applyFont="1" applyFill="1" applyBorder="1"/>
    <xf numFmtId="0" fontId="25" fillId="0" borderId="0" xfId="0" applyFont="1" applyAlignment="1">
      <alignment vertical="center"/>
    </xf>
    <xf numFmtId="0" fontId="25" fillId="0" borderId="0" xfId="0" applyFont="1" applyAlignment="1">
      <alignment horizontal="right" vertical="center"/>
    </xf>
    <xf numFmtId="41" fontId="25" fillId="0" borderId="0" xfId="41" applyNumberFormat="1" applyFont="1" applyAlignment="1">
      <alignment horizontal="right" vertical="center"/>
    </xf>
    <xf numFmtId="0" fontId="31" fillId="0" borderId="0" xfId="0" applyFont="1" applyAlignment="1">
      <alignment vertical="center"/>
    </xf>
    <xf numFmtId="0" fontId="47" fillId="0" borderId="0" xfId="0" applyFont="1" applyAlignment="1">
      <alignment vertical="center" wrapText="1"/>
    </xf>
    <xf numFmtId="0" fontId="6" fillId="0" borderId="0" xfId="0" applyFont="1" applyAlignment="1">
      <alignment vertical="center"/>
    </xf>
    <xf numFmtId="3" fontId="0" fillId="0" borderId="0" xfId="0" applyNumberFormat="1" applyAlignment="1">
      <alignment vertical="center"/>
    </xf>
    <xf numFmtId="0" fontId="3" fillId="31" borderId="0" xfId="47" applyFill="1" applyAlignment="1">
      <alignment horizontal="center" vertical="center" wrapText="1"/>
    </xf>
    <xf numFmtId="0" fontId="3" fillId="31" borderId="0" xfId="47" applyFill="1" applyAlignment="1">
      <alignment horizontal="center" vertical="center"/>
    </xf>
    <xf numFmtId="0" fontId="37" fillId="24" borderId="21" xfId="0" applyFont="1" applyFill="1" applyBorder="1" applyAlignment="1">
      <alignment horizontal="center" vertical="center"/>
    </xf>
    <xf numFmtId="0" fontId="37" fillId="24" borderId="22" xfId="0" applyFont="1" applyFill="1" applyBorder="1" applyAlignment="1">
      <alignment horizontal="center" vertical="center"/>
    </xf>
    <xf numFmtId="3" fontId="0" fillId="26" borderId="21" xfId="0" applyNumberFormat="1" applyFill="1" applyBorder="1" applyAlignment="1">
      <alignment vertical="center"/>
    </xf>
    <xf numFmtId="3" fontId="0" fillId="26" borderId="22" xfId="0" applyNumberFormat="1" applyFill="1" applyBorder="1" applyAlignment="1">
      <alignment vertical="center"/>
    </xf>
    <xf numFmtId="0" fontId="6" fillId="21" borderId="23" xfId="0" applyFont="1" applyFill="1" applyBorder="1" applyAlignment="1">
      <alignment vertical="center"/>
    </xf>
    <xf numFmtId="0" fontId="37" fillId="30" borderId="0" xfId="0" applyFont="1" applyFill="1" applyAlignment="1">
      <alignment vertical="center"/>
    </xf>
    <xf numFmtId="0" fontId="39" fillId="30" borderId="0" xfId="0" applyFont="1" applyFill="1" applyAlignment="1">
      <alignment vertical="center"/>
    </xf>
    <xf numFmtId="0" fontId="42" fillId="33" borderId="0" xfId="0" applyFont="1" applyFill="1" applyAlignment="1">
      <alignment vertical="center"/>
    </xf>
    <xf numFmtId="0" fontId="6" fillId="32" borderId="0" xfId="0" applyFont="1" applyFill="1" applyAlignment="1">
      <alignment vertical="center"/>
    </xf>
    <xf numFmtId="0" fontId="43" fillId="50" borderId="0" xfId="0" applyFont="1" applyFill="1" applyAlignment="1">
      <alignment vertical="center"/>
    </xf>
    <xf numFmtId="0" fontId="43" fillId="50" borderId="0" xfId="0" applyFont="1" applyFill="1" applyAlignment="1">
      <alignment horizontal="center" vertical="center"/>
    </xf>
    <xf numFmtId="3" fontId="40" fillId="50" borderId="0" xfId="0" applyNumberFormat="1" applyFont="1" applyFill="1" applyAlignment="1">
      <alignment horizontal="center" vertical="center"/>
    </xf>
    <xf numFmtId="3" fontId="44" fillId="50" borderId="0" xfId="0" applyNumberFormat="1" applyFont="1" applyFill="1" applyAlignment="1">
      <alignment horizontal="center" vertical="center"/>
    </xf>
    <xf numFmtId="0" fontId="43" fillId="50" borderId="47" xfId="0" applyFont="1" applyFill="1" applyBorder="1" applyAlignment="1">
      <alignment vertical="center"/>
    </xf>
    <xf numFmtId="0" fontId="43" fillId="50" borderId="38" xfId="0" applyFont="1" applyFill="1" applyBorder="1" applyAlignment="1">
      <alignment vertical="center"/>
    </xf>
    <xf numFmtId="0" fontId="43" fillId="50" borderId="34" xfId="0" applyFont="1" applyFill="1" applyBorder="1" applyAlignment="1">
      <alignment vertical="center"/>
    </xf>
    <xf numFmtId="0" fontId="2" fillId="0" borderId="58" xfId="0" applyFont="1" applyBorder="1" applyAlignment="1">
      <alignment vertical="center"/>
    </xf>
    <xf numFmtId="0" fontId="2" fillId="0" borderId="61" xfId="0" applyFont="1" applyBorder="1" applyAlignment="1">
      <alignment vertical="center"/>
    </xf>
    <xf numFmtId="0" fontId="2" fillId="0" borderId="61" xfId="0" applyFont="1" applyBorder="1" applyAlignment="1">
      <alignment horizontal="right" vertical="center"/>
    </xf>
    <xf numFmtId="0" fontId="2" fillId="43" borderId="59" xfId="0" applyFont="1" applyFill="1" applyBorder="1" applyAlignment="1">
      <alignment vertical="center"/>
    </xf>
    <xf numFmtId="0" fontId="2" fillId="43" borderId="60" xfId="0" applyFont="1" applyFill="1" applyBorder="1" applyAlignment="1">
      <alignment vertical="center"/>
    </xf>
    <xf numFmtId="0" fontId="43" fillId="34" borderId="36" xfId="0" applyFont="1" applyFill="1" applyBorder="1" applyAlignment="1">
      <alignment horizontal="center" vertical="center" wrapText="1"/>
    </xf>
    <xf numFmtId="164" fontId="2" fillId="46" borderId="0" xfId="0" applyNumberFormat="1" applyFont="1" applyFill="1"/>
    <xf numFmtId="3" fontId="2" fillId="31" borderId="56" xfId="0" applyNumberFormat="1" applyFont="1" applyFill="1" applyBorder="1"/>
    <xf numFmtId="0" fontId="2" fillId="31" borderId="56" xfId="0" applyFont="1" applyFill="1" applyBorder="1"/>
    <xf numFmtId="164" fontId="2" fillId="31" borderId="56" xfId="0" applyNumberFormat="1" applyFont="1" applyFill="1" applyBorder="1"/>
    <xf numFmtId="0" fontId="2" fillId="31" borderId="57" xfId="0" applyFont="1" applyFill="1" applyBorder="1"/>
    <xf numFmtId="169" fontId="2" fillId="31" borderId="56" xfId="0" applyNumberFormat="1" applyFont="1" applyFill="1" applyBorder="1"/>
    <xf numFmtId="3" fontId="2" fillId="31" borderId="11" xfId="41" applyNumberFormat="1" applyFont="1" applyFill="1" applyBorder="1" applyAlignment="1">
      <alignment horizontal="left" vertical="center" indent="1"/>
    </xf>
    <xf numFmtId="3" fontId="6" fillId="21" borderId="14" xfId="41" applyNumberFormat="1" applyFont="1" applyFill="1" applyBorder="1" applyAlignment="1">
      <alignment horizontal="right" vertical="center"/>
    </xf>
    <xf numFmtId="164" fontId="6" fillId="31" borderId="11" xfId="41" applyNumberFormat="1" applyFont="1" applyFill="1" applyBorder="1" applyAlignment="1">
      <alignment vertical="center"/>
    </xf>
    <xf numFmtId="168" fontId="34" fillId="31" borderId="11" xfId="41" applyNumberFormat="1" applyFont="1" applyFill="1" applyBorder="1" applyAlignment="1">
      <alignment vertical="center"/>
    </xf>
    <xf numFmtId="3" fontId="6" fillId="31" borderId="10" xfId="0" applyNumberFormat="1" applyFont="1" applyFill="1" applyBorder="1" applyAlignment="1">
      <alignment horizontal="right" vertical="center"/>
    </xf>
    <xf numFmtId="168" fontId="34" fillId="31" borderId="10" xfId="0" applyNumberFormat="1" applyFont="1" applyFill="1" applyBorder="1" applyAlignment="1">
      <alignment horizontal="right" vertical="center"/>
    </xf>
    <xf numFmtId="3" fontId="39" fillId="54" borderId="11" xfId="41" applyNumberFormat="1" applyFont="1" applyFill="1" applyBorder="1" applyAlignment="1">
      <alignment vertical="center"/>
    </xf>
    <xf numFmtId="3" fontId="39" fillId="53" borderId="11" xfId="41" applyNumberFormat="1" applyFont="1" applyFill="1" applyBorder="1" applyAlignment="1">
      <alignment vertical="center"/>
    </xf>
    <xf numFmtId="3" fontId="39" fillId="42" borderId="11" xfId="41" applyNumberFormat="1" applyFont="1" applyFill="1" applyBorder="1" applyAlignment="1">
      <alignment vertical="center"/>
    </xf>
    <xf numFmtId="0" fontId="2" fillId="18" borderId="17" xfId="0" applyFont="1" applyFill="1" applyBorder="1" applyAlignment="1">
      <alignment horizontal="left" vertical="center"/>
    </xf>
    <xf numFmtId="168" fontId="2" fillId="14" borderId="10" xfId="0" applyNumberFormat="1" applyFont="1" applyFill="1" applyBorder="1" applyAlignment="1">
      <alignment horizontal="right" vertical="center"/>
    </xf>
    <xf numFmtId="0" fontId="2" fillId="19" borderId="17" xfId="0" applyFont="1" applyFill="1" applyBorder="1" applyAlignment="1">
      <alignment horizontal="left" vertical="center"/>
    </xf>
    <xf numFmtId="0" fontId="2" fillId="20" borderId="17" xfId="0" applyFont="1" applyFill="1" applyBorder="1" applyAlignment="1">
      <alignment horizontal="left" vertical="center"/>
    </xf>
    <xf numFmtId="3" fontId="2" fillId="14" borderId="12" xfId="0" applyNumberFormat="1" applyFont="1" applyFill="1" applyBorder="1" applyAlignment="1">
      <alignment horizontal="right" vertical="center"/>
    </xf>
    <xf numFmtId="164" fontId="2" fillId="31" borderId="11" xfId="41" applyNumberFormat="1" applyFont="1" applyFill="1" applyBorder="1" applyAlignment="1">
      <alignment vertical="center"/>
    </xf>
    <xf numFmtId="3" fontId="45" fillId="26" borderId="21" xfId="49" applyNumberFormat="1" applyFont="1" applyFill="1" applyBorder="1" applyAlignment="1">
      <alignment horizontal="right" vertical="center"/>
    </xf>
    <xf numFmtId="3" fontId="2" fillId="14" borderId="10" xfId="40" applyNumberFormat="1" applyFont="1" applyFill="1" applyBorder="1" applyAlignment="1">
      <alignment horizontal="right" vertical="center"/>
    </xf>
    <xf numFmtId="3" fontId="2" fillId="0" borderId="11" xfId="40" applyNumberFormat="1" applyFont="1" applyBorder="1"/>
    <xf numFmtId="0" fontId="31" fillId="32" borderId="0" xfId="0" applyFont="1" applyFill="1" applyAlignment="1">
      <alignment vertical="center"/>
    </xf>
    <xf numFmtId="0" fontId="7" fillId="57" borderId="16" xfId="0" applyFont="1" applyFill="1" applyBorder="1" applyAlignment="1">
      <alignment vertical="center" wrapText="1"/>
    </xf>
    <xf numFmtId="0" fontId="35" fillId="57" borderId="10" xfId="0" applyFont="1" applyFill="1" applyBorder="1" applyAlignment="1">
      <alignment horizontal="center" vertical="center" wrapText="1"/>
    </xf>
    <xf numFmtId="0" fontId="7" fillId="57" borderId="14" xfId="0" applyFont="1" applyFill="1" applyBorder="1" applyAlignment="1">
      <alignment vertical="center"/>
    </xf>
    <xf numFmtId="3" fontId="7" fillId="57" borderId="12" xfId="40" applyNumberFormat="1" applyFont="1" applyFill="1" applyBorder="1" applyAlignment="1">
      <alignment horizontal="center" vertical="center" wrapText="1"/>
    </xf>
    <xf numFmtId="3" fontId="7" fillId="57" borderId="12" xfId="40" applyNumberFormat="1" applyFont="1" applyFill="1" applyBorder="1" applyAlignment="1">
      <alignment vertical="center"/>
    </xf>
    <xf numFmtId="0" fontId="0" fillId="57" borderId="11" xfId="0" applyFill="1" applyBorder="1" applyAlignment="1">
      <alignment vertical="center"/>
    </xf>
    <xf numFmtId="3" fontId="7" fillId="57" borderId="10" xfId="40" applyNumberFormat="1" applyFont="1" applyFill="1" applyBorder="1" applyAlignment="1">
      <alignment horizontal="center" vertical="center"/>
    </xf>
    <xf numFmtId="4" fontId="7" fillId="57" borderId="10" xfId="39" applyNumberFormat="1" applyFont="1" applyFill="1" applyBorder="1" applyAlignment="1">
      <alignment horizontal="center" vertical="center" wrapText="1"/>
    </xf>
    <xf numFmtId="3" fontId="7" fillId="57" borderId="10" xfId="40" applyNumberFormat="1" applyFont="1" applyFill="1" applyBorder="1" applyAlignment="1">
      <alignment horizontal="center" vertical="center" wrapText="1"/>
    </xf>
    <xf numFmtId="0" fontId="37" fillId="57" borderId="31" xfId="0" applyFont="1" applyFill="1" applyBorder="1" applyAlignment="1">
      <alignment horizontal="center" vertical="center" wrapText="1"/>
    </xf>
    <xf numFmtId="0" fontId="37" fillId="57" borderId="45" xfId="0" applyFont="1" applyFill="1" applyBorder="1" applyAlignment="1">
      <alignment vertical="center"/>
    </xf>
    <xf numFmtId="0" fontId="37" fillId="57" borderId="44" xfId="0" applyFont="1" applyFill="1" applyBorder="1" applyAlignment="1">
      <alignment vertical="center"/>
    </xf>
    <xf numFmtId="0" fontId="37" fillId="57" borderId="46" xfId="0" applyFont="1" applyFill="1" applyBorder="1" applyAlignment="1">
      <alignment vertical="center"/>
    </xf>
    <xf numFmtId="0" fontId="37" fillId="57" borderId="27" xfId="0" applyFont="1" applyFill="1" applyBorder="1" applyAlignment="1">
      <alignment horizontal="center" vertical="center"/>
    </xf>
    <xf numFmtId="0" fontId="37" fillId="57" borderId="21" xfId="0" applyFont="1" applyFill="1" applyBorder="1" applyAlignment="1">
      <alignment vertical="center"/>
    </xf>
    <xf numFmtId="0" fontId="37" fillId="57" borderId="20" xfId="0" applyFont="1" applyFill="1" applyBorder="1" applyAlignment="1">
      <alignment horizontal="center" vertical="center"/>
    </xf>
    <xf numFmtId="0" fontId="37" fillId="57" borderId="30" xfId="0" applyFont="1" applyFill="1" applyBorder="1" applyAlignment="1">
      <alignment horizontal="center" vertical="center" wrapText="1"/>
    </xf>
    <xf numFmtId="0" fontId="37" fillId="57" borderId="28" xfId="0" applyFont="1" applyFill="1" applyBorder="1" applyAlignment="1">
      <alignment horizontal="center" vertical="center"/>
    </xf>
    <xf numFmtId="0" fontId="41" fillId="57" borderId="29" xfId="0" applyFont="1" applyFill="1" applyBorder="1" applyAlignment="1">
      <alignment horizontal="center" vertical="center"/>
    </xf>
    <xf numFmtId="0" fontId="41" fillId="57" borderId="32" xfId="0" applyFont="1" applyFill="1" applyBorder="1" applyAlignment="1">
      <alignment horizontal="center" vertical="center"/>
    </xf>
    <xf numFmtId="0" fontId="37" fillId="57" borderId="22" xfId="0" applyFont="1" applyFill="1" applyBorder="1" applyAlignment="1">
      <alignment vertical="center"/>
    </xf>
    <xf numFmtId="0" fontId="37" fillId="57" borderId="20" xfId="0" applyFont="1" applyFill="1" applyBorder="1" applyAlignment="1">
      <alignment vertical="center"/>
    </xf>
    <xf numFmtId="0" fontId="37" fillId="57" borderId="27" xfId="0" applyFont="1" applyFill="1" applyBorder="1" applyAlignment="1">
      <alignment horizontal="center" vertical="center" wrapText="1"/>
    </xf>
    <xf numFmtId="0" fontId="37" fillId="57" borderId="0" xfId="0" applyFont="1" applyFill="1" applyAlignment="1">
      <alignment vertical="center"/>
    </xf>
    <xf numFmtId="0" fontId="39" fillId="57" borderId="0" xfId="0" applyFont="1" applyFill="1" applyAlignment="1">
      <alignment vertical="center"/>
    </xf>
    <xf numFmtId="0" fontId="43" fillId="58" borderId="34" xfId="0" applyFont="1" applyFill="1" applyBorder="1" applyAlignment="1">
      <alignment vertical="center"/>
    </xf>
    <xf numFmtId="0" fontId="43" fillId="58" borderId="47" xfId="0" applyFont="1" applyFill="1" applyBorder="1" applyAlignment="1">
      <alignment vertical="center"/>
    </xf>
    <xf numFmtId="17" fontId="43" fillId="58" borderId="35" xfId="0" applyNumberFormat="1" applyFont="1" applyFill="1" applyBorder="1" applyAlignment="1">
      <alignment horizontal="center" vertical="center"/>
    </xf>
    <xf numFmtId="0" fontId="43" fillId="58" borderId="35" xfId="0" applyFont="1" applyFill="1" applyBorder="1" applyAlignment="1">
      <alignment horizontal="center" vertical="center"/>
    </xf>
    <xf numFmtId="0" fontId="43" fillId="58" borderId="36" xfId="0" applyFont="1" applyFill="1" applyBorder="1" applyAlignment="1">
      <alignment horizontal="center" vertical="center"/>
    </xf>
    <xf numFmtId="0" fontId="43" fillId="58" borderId="37" xfId="0" applyFont="1" applyFill="1" applyBorder="1" applyAlignment="1">
      <alignment vertical="center"/>
    </xf>
    <xf numFmtId="0" fontId="43" fillId="58" borderId="38" xfId="0" applyFont="1" applyFill="1" applyBorder="1" applyAlignment="1">
      <alignment vertical="center"/>
    </xf>
    <xf numFmtId="0" fontId="43" fillId="58" borderId="39" xfId="0" applyFont="1" applyFill="1" applyBorder="1" applyAlignment="1">
      <alignment vertical="center"/>
    </xf>
    <xf numFmtId="0" fontId="43" fillId="58" borderId="40" xfId="0" applyFont="1" applyFill="1" applyBorder="1" applyAlignment="1">
      <alignment horizontal="center" vertical="center"/>
    </xf>
    <xf numFmtId="17" fontId="43" fillId="58" borderId="41" xfId="0" applyNumberFormat="1" applyFont="1" applyFill="1" applyBorder="1" applyAlignment="1">
      <alignment horizontal="center" vertical="center"/>
    </xf>
    <xf numFmtId="0" fontId="43" fillId="58" borderId="41" xfId="0" applyFont="1" applyFill="1" applyBorder="1" applyAlignment="1">
      <alignment horizontal="center" vertical="center"/>
    </xf>
    <xf numFmtId="0" fontId="43" fillId="58" borderId="42" xfId="0" applyFont="1" applyFill="1" applyBorder="1" applyAlignment="1">
      <alignment vertical="center"/>
    </xf>
    <xf numFmtId="0" fontId="43" fillId="58" borderId="43" xfId="0" applyFont="1" applyFill="1" applyBorder="1" applyAlignment="1">
      <alignment horizontal="center" vertical="center"/>
    </xf>
    <xf numFmtId="0" fontId="42" fillId="58" borderId="0" xfId="0" applyFont="1" applyFill="1" applyAlignment="1">
      <alignment vertical="center"/>
    </xf>
    <xf numFmtId="0" fontId="43" fillId="58" borderId="36" xfId="0" applyFont="1" applyFill="1" applyBorder="1" applyAlignment="1">
      <alignment horizontal="center" vertical="center" wrapText="1"/>
    </xf>
    <xf numFmtId="3" fontId="7" fillId="57" borderId="16" xfId="41" applyNumberFormat="1" applyFont="1" applyFill="1" applyBorder="1" applyAlignment="1">
      <alignment vertical="center"/>
    </xf>
    <xf numFmtId="0" fontId="7" fillId="57" borderId="12" xfId="0" applyFont="1" applyFill="1" applyBorder="1" applyAlignment="1">
      <alignment vertical="center"/>
    </xf>
    <xf numFmtId="0" fontId="35" fillId="57" borderId="10" xfId="0" applyFont="1" applyFill="1" applyBorder="1" applyAlignment="1">
      <alignment horizontal="center" vertical="center"/>
    </xf>
    <xf numFmtId="0" fontId="7" fillId="57" borderId="12" xfId="0" applyFont="1" applyFill="1" applyBorder="1" applyAlignment="1">
      <alignment horizontal="left" vertical="center" indent="1"/>
    </xf>
    <xf numFmtId="4" fontId="7" fillId="57" borderId="16" xfId="39" applyNumberFormat="1" applyFont="1" applyFill="1" applyBorder="1" applyAlignment="1">
      <alignment vertical="center" wrapText="1"/>
    </xf>
    <xf numFmtId="2" fontId="7" fillId="57" borderId="12" xfId="0" applyNumberFormat="1" applyFont="1" applyFill="1" applyBorder="1" applyAlignment="1">
      <alignment vertical="center"/>
    </xf>
    <xf numFmtId="3" fontId="37" fillId="57" borderId="11" xfId="40" applyNumberFormat="1" applyFont="1" applyFill="1" applyBorder="1" applyAlignment="1">
      <alignment vertical="center"/>
    </xf>
    <xf numFmtId="0" fontId="2" fillId="57" borderId="17" xfId="0" applyFont="1" applyFill="1" applyBorder="1" applyAlignment="1">
      <alignment horizontal="left" vertical="center"/>
    </xf>
    <xf numFmtId="0" fontId="44" fillId="0" borderId="0" xfId="0" applyFont="1"/>
    <xf numFmtId="0" fontId="44" fillId="0" borderId="0" xfId="0" applyFont="1" applyAlignment="1">
      <alignment wrapText="1"/>
    </xf>
    <xf numFmtId="0" fontId="44" fillId="0" borderId="0" xfId="0" applyFont="1" applyAlignment="1">
      <alignment horizontal="left"/>
    </xf>
    <xf numFmtId="0" fontId="55" fillId="31" borderId="0" xfId="35" applyFont="1" applyFill="1" applyBorder="1"/>
    <xf numFmtId="0" fontId="55" fillId="31" borderId="1" xfId="35" applyFont="1" applyFill="1"/>
    <xf numFmtId="0" fontId="55" fillId="31" borderId="64" xfId="35" applyFont="1" applyFill="1" applyBorder="1"/>
    <xf numFmtId="0" fontId="55" fillId="31" borderId="63" xfId="35" applyFont="1" applyFill="1" applyBorder="1"/>
    <xf numFmtId="0" fontId="55" fillId="31" borderId="65" xfId="35" applyFont="1" applyFill="1" applyBorder="1"/>
    <xf numFmtId="0" fontId="0" fillId="0" borderId="48" xfId="0" applyBorder="1"/>
    <xf numFmtId="3" fontId="2" fillId="14" borderId="17" xfId="40" applyNumberFormat="1" applyFont="1" applyFill="1" applyBorder="1" applyAlignment="1">
      <alignment vertical="center"/>
    </xf>
    <xf numFmtId="0" fontId="7" fillId="18" borderId="33" xfId="40" applyFont="1" applyFill="1" applyBorder="1" applyAlignment="1">
      <alignment horizontal="left" vertical="center"/>
    </xf>
    <xf numFmtId="3" fontId="2" fillId="14" borderId="21" xfId="40" applyNumberFormat="1" applyFont="1" applyFill="1" applyBorder="1" applyAlignment="1">
      <alignment horizontal="right" vertical="center"/>
    </xf>
    <xf numFmtId="3" fontId="0" fillId="14" borderId="21" xfId="0" applyNumberFormat="1" applyFill="1" applyBorder="1" applyAlignment="1">
      <alignment horizontal="right" vertical="center"/>
    </xf>
    <xf numFmtId="3" fontId="6" fillId="14" borderId="21" xfId="0" applyNumberFormat="1" applyFont="1" applyFill="1" applyBorder="1" applyAlignment="1">
      <alignment horizontal="right" vertical="center"/>
    </xf>
    <xf numFmtId="3" fontId="2" fillId="14" borderId="14" xfId="40" applyNumberFormat="1" applyFont="1" applyFill="1" applyBorder="1" applyAlignment="1">
      <alignment horizontal="right" vertical="center"/>
    </xf>
    <xf numFmtId="3" fontId="0" fillId="14" borderId="14" xfId="0" applyNumberFormat="1" applyFill="1" applyBorder="1" applyAlignment="1">
      <alignment horizontal="right" vertical="center"/>
    </xf>
    <xf numFmtId="3" fontId="6" fillId="14" borderId="15" xfId="0" applyNumberFormat="1" applyFont="1" applyFill="1" applyBorder="1" applyAlignment="1">
      <alignment horizontal="right" vertical="center"/>
    </xf>
    <xf numFmtId="3" fontId="37" fillId="57" borderId="45" xfId="0" applyNumberFormat="1" applyFont="1" applyFill="1" applyBorder="1" applyAlignment="1">
      <alignment vertical="center"/>
    </xf>
    <xf numFmtId="0" fontId="2" fillId="16" borderId="0" xfId="0" applyFont="1" applyFill="1"/>
    <xf numFmtId="0" fontId="2" fillId="16" borderId="0" xfId="0" applyFont="1" applyFill="1" applyAlignment="1">
      <alignment horizontal="left"/>
    </xf>
    <xf numFmtId="0" fontId="2" fillId="0" borderId="0" xfId="0" applyFont="1" applyAlignment="1">
      <alignment horizontal="left"/>
    </xf>
    <xf numFmtId="4" fontId="7" fillId="57" borderId="12" xfId="39" applyNumberFormat="1" applyFont="1" applyFill="1" applyBorder="1" applyAlignment="1">
      <alignment horizontal="center" vertical="center" wrapText="1"/>
    </xf>
    <xf numFmtId="164" fontId="2" fillId="14" borderId="10" xfId="0" applyNumberFormat="1" applyFont="1" applyFill="1" applyBorder="1" applyAlignment="1">
      <alignment horizontal="right" vertical="center"/>
    </xf>
    <xf numFmtId="164" fontId="6" fillId="15" borderId="14" xfId="0" applyNumberFormat="1" applyFont="1" applyFill="1" applyBorder="1" applyAlignment="1">
      <alignment horizontal="right" vertical="center"/>
    </xf>
    <xf numFmtId="3" fontId="2" fillId="14" borderId="10" xfId="40" applyNumberFormat="1" applyFont="1" applyFill="1" applyBorder="1" applyAlignment="1">
      <alignment vertical="center"/>
    </xf>
    <xf numFmtId="3" fontId="2" fillId="14" borderId="10" xfId="0" applyNumberFormat="1" applyFont="1" applyFill="1" applyBorder="1" applyAlignment="1">
      <alignment horizontal="right" vertical="center"/>
    </xf>
    <xf numFmtId="3" fontId="6" fillId="15" borderId="14" xfId="0" applyNumberFormat="1" applyFont="1" applyFill="1" applyBorder="1" applyAlignment="1">
      <alignment horizontal="right" vertical="center"/>
    </xf>
    <xf numFmtId="0" fontId="2" fillId="32" borderId="0" xfId="0" applyFont="1" applyFill="1" applyAlignment="1">
      <alignment vertical="center"/>
    </xf>
    <xf numFmtId="17" fontId="2" fillId="26" borderId="20" xfId="0" quotePrefix="1" applyNumberFormat="1" applyFont="1" applyFill="1" applyBorder="1" applyAlignment="1">
      <alignment vertical="center"/>
    </xf>
    <xf numFmtId="0" fontId="2" fillId="26" borderId="20" xfId="0" applyFont="1" applyFill="1" applyBorder="1" applyAlignment="1">
      <alignment vertical="center"/>
    </xf>
    <xf numFmtId="0" fontId="2" fillId="26" borderId="23" xfId="0" applyFont="1" applyFill="1" applyBorder="1" applyAlignment="1">
      <alignment vertical="center"/>
    </xf>
    <xf numFmtId="0" fontId="2" fillId="0" borderId="0" xfId="0" applyFont="1" applyAlignment="1">
      <alignment horizontal="right" vertical="center"/>
    </xf>
    <xf numFmtId="0" fontId="2" fillId="32" borderId="0" xfId="0" applyFont="1" applyFill="1" applyAlignment="1">
      <alignment horizontal="right" vertical="center"/>
    </xf>
    <xf numFmtId="0" fontId="7" fillId="57" borderId="11" xfId="0" applyFont="1" applyFill="1" applyBorder="1" applyAlignment="1">
      <alignment vertical="center"/>
    </xf>
    <xf numFmtId="3" fontId="2" fillId="31" borderId="11" xfId="41" applyNumberFormat="1" applyFont="1" applyFill="1" applyBorder="1" applyAlignment="1">
      <alignment vertical="center"/>
    </xf>
    <xf numFmtId="164" fontId="2" fillId="31" borderId="10" xfId="0" applyNumberFormat="1" applyFont="1" applyFill="1" applyBorder="1" applyAlignment="1">
      <alignment horizontal="right" vertical="center"/>
    </xf>
    <xf numFmtId="3" fontId="2" fillId="31" borderId="10" xfId="0" applyNumberFormat="1" applyFont="1" applyFill="1" applyBorder="1" applyAlignment="1">
      <alignment horizontal="right" vertical="center"/>
    </xf>
    <xf numFmtId="0" fontId="7" fillId="57" borderId="12" xfId="0" applyFont="1" applyFill="1" applyBorder="1" applyAlignment="1">
      <alignment horizontal="center" vertical="center" wrapText="1"/>
    </xf>
    <xf numFmtId="2" fontId="7" fillId="57" borderId="17" xfId="0" applyNumberFormat="1" applyFont="1" applyFill="1" applyBorder="1" applyAlignment="1">
      <alignment vertical="center"/>
    </xf>
    <xf numFmtId="0" fontId="2" fillId="0" borderId="52" xfId="0" applyFont="1" applyBorder="1"/>
    <xf numFmtId="0" fontId="2" fillId="31" borderId="48" xfId="0" applyFont="1" applyFill="1" applyBorder="1"/>
    <xf numFmtId="14" fontId="2" fillId="31" borderId="48" xfId="0" applyNumberFormat="1" applyFont="1" applyFill="1" applyBorder="1" applyAlignment="1">
      <alignment horizontal="left"/>
    </xf>
    <xf numFmtId="0" fontId="2" fillId="47" borderId="0" xfId="0" applyFont="1" applyFill="1"/>
    <xf numFmtId="0" fontId="2" fillId="43" borderId="0" xfId="0" applyFont="1" applyFill="1"/>
    <xf numFmtId="0" fontId="2" fillId="49" borderId="0" xfId="0" applyFont="1" applyFill="1"/>
    <xf numFmtId="0" fontId="2" fillId="46" borderId="53" xfId="0" applyFont="1" applyFill="1" applyBorder="1"/>
    <xf numFmtId="0" fontId="2" fillId="0" borderId="48" xfId="0" applyFont="1" applyBorder="1"/>
    <xf numFmtId="0" fontId="2" fillId="43" borderId="62" xfId="0" applyFont="1" applyFill="1" applyBorder="1" applyAlignment="1">
      <alignment vertical="center"/>
    </xf>
    <xf numFmtId="0" fontId="2" fillId="0" borderId="57" xfId="0" applyFont="1" applyBorder="1"/>
    <xf numFmtId="0" fontId="2" fillId="31" borderId="54" xfId="0" applyFont="1" applyFill="1" applyBorder="1"/>
    <xf numFmtId="0" fontId="2" fillId="31" borderId="0" xfId="0" applyFont="1" applyFill="1" applyAlignment="1">
      <alignment wrapText="1"/>
    </xf>
    <xf numFmtId="3" fontId="2" fillId="43" borderId="0" xfId="0" applyNumberFormat="1" applyFont="1" applyFill="1"/>
    <xf numFmtId="3" fontId="2" fillId="0" borderId="0" xfId="0" applyNumberFormat="1" applyFont="1"/>
    <xf numFmtId="0" fontId="2" fillId="31" borderId="0" xfId="0" applyFont="1" applyFill="1" applyAlignment="1">
      <alignment horizontal="center"/>
    </xf>
    <xf numFmtId="0" fontId="2" fillId="31" borderId="54" xfId="0" applyFont="1" applyFill="1" applyBorder="1" applyAlignment="1">
      <alignment wrapText="1"/>
    </xf>
    <xf numFmtId="0" fontId="2" fillId="0" borderId="66" xfId="0" applyFont="1" applyBorder="1"/>
    <xf numFmtId="0" fontId="2" fillId="0" borderId="70" xfId="0" applyFont="1" applyBorder="1"/>
    <xf numFmtId="0" fontId="2" fillId="0" borderId="71" xfId="0" applyFont="1" applyBorder="1"/>
    <xf numFmtId="0" fontId="2" fillId="0" borderId="67" xfId="0" applyFont="1" applyBorder="1"/>
    <xf numFmtId="3" fontId="2" fillId="31" borderId="0" xfId="0" applyNumberFormat="1" applyFont="1" applyFill="1"/>
    <xf numFmtId="3" fontId="2" fillId="31" borderId="57" xfId="0" applyNumberFormat="1" applyFont="1" applyFill="1" applyBorder="1"/>
    <xf numFmtId="3" fontId="2" fillId="0" borderId="55" xfId="0" applyNumberFormat="1" applyFont="1" applyBorder="1"/>
    <xf numFmtId="0" fontId="2" fillId="0" borderId="68" xfId="0" applyFont="1" applyBorder="1"/>
    <xf numFmtId="0" fontId="2" fillId="0" borderId="69" xfId="0" applyFont="1" applyBorder="1"/>
    <xf numFmtId="164" fontId="2" fillId="31" borderId="57" xfId="0" applyNumberFormat="1" applyFont="1" applyFill="1" applyBorder="1"/>
    <xf numFmtId="164" fontId="2" fillId="0" borderId="55" xfId="0" applyNumberFormat="1" applyFont="1" applyBorder="1"/>
    <xf numFmtId="4" fontId="2" fillId="0" borderId="0" xfId="0" applyNumberFormat="1" applyFont="1"/>
    <xf numFmtId="4" fontId="2" fillId="31" borderId="16" xfId="39" applyNumberFormat="1" applyFont="1" applyFill="1" applyBorder="1" applyAlignment="1">
      <alignment vertical="center" wrapText="1"/>
    </xf>
    <xf numFmtId="3" fontId="2" fillId="31" borderId="14" xfId="40" applyNumberFormat="1" applyFont="1" applyFill="1" applyBorder="1" applyAlignment="1">
      <alignment horizontal="center" wrapText="1"/>
    </xf>
    <xf numFmtId="3" fontId="2" fillId="31" borderId="15" xfId="40" applyNumberFormat="1" applyFont="1" applyFill="1" applyBorder="1" applyAlignment="1">
      <alignment horizontal="center" wrapText="1"/>
    </xf>
    <xf numFmtId="3" fontId="2" fillId="0" borderId="0" xfId="40" applyNumberFormat="1" applyFont="1" applyAlignment="1">
      <alignment horizontal="center" wrapText="1"/>
    </xf>
    <xf numFmtId="3" fontId="2" fillId="0" borderId="0" xfId="40" applyNumberFormat="1" applyFont="1"/>
    <xf numFmtId="0" fontId="2" fillId="0" borderId="0" xfId="40" applyFont="1"/>
    <xf numFmtId="3" fontId="2" fillId="31" borderId="0" xfId="40" applyNumberFormat="1" applyFont="1" applyFill="1"/>
    <xf numFmtId="3" fontId="2" fillId="0" borderId="0" xfId="40" applyNumberFormat="1" applyFont="1" applyAlignment="1">
      <alignment horizontal="right"/>
    </xf>
    <xf numFmtId="3" fontId="2" fillId="21" borderId="17" xfId="0" applyNumberFormat="1" applyFont="1" applyFill="1" applyBorder="1" applyAlignment="1">
      <alignment horizontal="right"/>
    </xf>
    <xf numFmtId="0" fontId="2" fillId="21" borderId="17" xfId="0" applyFont="1" applyFill="1" applyBorder="1" applyAlignment="1">
      <alignment horizontal="left"/>
    </xf>
    <xf numFmtId="0" fontId="2" fillId="0" borderId="17" xfId="40" applyFont="1" applyBorder="1" applyAlignment="1">
      <alignment horizontal="left"/>
    </xf>
    <xf numFmtId="3" fontId="2" fillId="31" borderId="10" xfId="40" applyNumberFormat="1" applyFont="1" applyFill="1" applyBorder="1" applyAlignment="1">
      <alignment horizontal="center" wrapText="1"/>
    </xf>
    <xf numFmtId="3" fontId="2" fillId="31" borderId="12" xfId="40" applyNumberFormat="1" applyFont="1" applyFill="1" applyBorder="1" applyAlignment="1">
      <alignment horizontal="center" wrapText="1"/>
    </xf>
    <xf numFmtId="0" fontId="2" fillId="21" borderId="0" xfId="0" applyFont="1" applyFill="1"/>
    <xf numFmtId="3" fontId="2" fillId="31" borderId="0" xfId="0" applyNumberFormat="1" applyFont="1" applyFill="1" applyAlignment="1">
      <alignment horizontal="right"/>
    </xf>
    <xf numFmtId="3" fontId="0" fillId="14" borderId="11" xfId="40" applyNumberFormat="1" applyFont="1" applyFill="1" applyBorder="1" applyAlignment="1">
      <alignment vertical="center"/>
    </xf>
    <xf numFmtId="3" fontId="0" fillId="14" borderId="10" xfId="40" applyNumberFormat="1" applyFont="1" applyFill="1" applyBorder="1" applyAlignment="1">
      <alignment horizontal="right" vertical="center"/>
    </xf>
    <xf numFmtId="0" fontId="6" fillId="0" borderId="72" xfId="0" applyFont="1" applyBorder="1"/>
    <xf numFmtId="0" fontId="6" fillId="0" borderId="73" xfId="0" applyFont="1" applyBorder="1"/>
    <xf numFmtId="3" fontId="56" fillId="0" borderId="0" xfId="0" applyNumberFormat="1" applyFont="1"/>
    <xf numFmtId="164" fontId="0" fillId="44" borderId="0" xfId="0" applyNumberFormat="1" applyFill="1"/>
    <xf numFmtId="0" fontId="37" fillId="0" borderId="0" xfId="0" applyFont="1" applyAlignment="1">
      <alignment horizontal="center" vertical="center"/>
    </xf>
    <xf numFmtId="3" fontId="6" fillId="15" borderId="14" xfId="40" applyNumberFormat="1" applyFont="1" applyFill="1" applyBorder="1" applyAlignment="1">
      <alignment vertical="center"/>
    </xf>
    <xf numFmtId="0" fontId="54" fillId="31" borderId="54" xfId="0" applyFont="1" applyFill="1" applyBorder="1"/>
    <xf numFmtId="164" fontId="54" fillId="43" borderId="0" xfId="0" applyNumberFormat="1" applyFont="1" applyFill="1"/>
    <xf numFmtId="3" fontId="54" fillId="43" borderId="0" xfId="0" applyNumberFormat="1" applyFont="1" applyFill="1"/>
    <xf numFmtId="3" fontId="0" fillId="14" borderId="14" xfId="40" applyNumberFormat="1" applyFont="1" applyFill="1" applyBorder="1" applyAlignment="1">
      <alignment horizontal="right" vertical="center"/>
    </xf>
    <xf numFmtId="3" fontId="0" fillId="31" borderId="77" xfId="0" applyNumberFormat="1" applyFill="1" applyBorder="1"/>
    <xf numFmtId="168" fontId="33" fillId="56" borderId="21" xfId="0" applyNumberFormat="1" applyFont="1" applyFill="1" applyBorder="1" applyAlignment="1">
      <alignment horizontal="right" vertical="center"/>
    </xf>
    <xf numFmtId="3" fontId="2" fillId="14" borderId="33" xfId="40" applyNumberFormat="1" applyFont="1" applyFill="1" applyBorder="1" applyAlignment="1">
      <alignment vertical="center"/>
    </xf>
    <xf numFmtId="168" fontId="33" fillId="56" borderId="19" xfId="0" applyNumberFormat="1" applyFont="1" applyFill="1" applyBorder="1" applyAlignment="1">
      <alignment horizontal="right" vertical="center"/>
    </xf>
    <xf numFmtId="168" fontId="33" fillId="56" borderId="0" xfId="0" applyNumberFormat="1" applyFont="1" applyFill="1" applyAlignment="1">
      <alignment horizontal="right" vertical="center"/>
    </xf>
    <xf numFmtId="3" fontId="0" fillId="14" borderId="22" xfId="40" applyNumberFormat="1" applyFont="1" applyFill="1" applyBorder="1" applyAlignment="1">
      <alignment vertical="center"/>
    </xf>
    <xf numFmtId="3" fontId="0" fillId="14" borderId="78" xfId="40" applyNumberFormat="1" applyFont="1" applyFill="1" applyBorder="1" applyAlignment="1">
      <alignment horizontal="right" vertical="center"/>
    </xf>
    <xf numFmtId="0" fontId="7" fillId="57" borderId="79" xfId="40" applyFont="1" applyFill="1" applyBorder="1" applyAlignment="1">
      <alignment horizontal="left" vertical="center"/>
    </xf>
    <xf numFmtId="3" fontId="7" fillId="57" borderId="79" xfId="40" applyNumberFormat="1" applyFont="1" applyFill="1" applyBorder="1" applyAlignment="1">
      <alignment horizontal="left" vertical="center"/>
    </xf>
    <xf numFmtId="3" fontId="0" fillId="14" borderId="21" xfId="40" applyNumberFormat="1" applyFont="1" applyFill="1" applyBorder="1" applyAlignment="1">
      <alignment horizontal="right" vertical="center"/>
    </xf>
    <xf numFmtId="3" fontId="2" fillId="26" borderId="21" xfId="0" applyNumberFormat="1" applyFont="1" applyFill="1" applyBorder="1" applyAlignment="1">
      <alignment horizontal="right" vertical="center"/>
    </xf>
    <xf numFmtId="168" fontId="33" fillId="26" borderId="21" xfId="0" applyNumberFormat="1" applyFont="1" applyFill="1" applyBorder="1" applyAlignment="1">
      <alignment horizontal="right" vertical="center"/>
    </xf>
    <xf numFmtId="168" fontId="33" fillId="26" borderId="22" xfId="0" applyNumberFormat="1" applyFont="1" applyFill="1" applyBorder="1" applyAlignment="1">
      <alignment horizontal="right" vertical="center"/>
    </xf>
    <xf numFmtId="3" fontId="6" fillId="21" borderId="24" xfId="0" applyNumberFormat="1" applyFont="1" applyFill="1" applyBorder="1" applyAlignment="1">
      <alignment horizontal="right" vertical="center"/>
    </xf>
    <xf numFmtId="168" fontId="34" fillId="21" borderId="24" xfId="0" applyNumberFormat="1" applyFont="1" applyFill="1" applyBorder="1" applyAlignment="1">
      <alignment horizontal="right" vertical="center"/>
    </xf>
    <xf numFmtId="168" fontId="34" fillId="21" borderId="25" xfId="0" applyNumberFormat="1" applyFont="1" applyFill="1" applyBorder="1" applyAlignment="1">
      <alignment horizontal="right" vertical="center"/>
    </xf>
    <xf numFmtId="3" fontId="6" fillId="21" borderId="21" xfId="0" applyNumberFormat="1" applyFont="1" applyFill="1" applyBorder="1" applyAlignment="1">
      <alignment horizontal="right" vertical="center"/>
    </xf>
    <xf numFmtId="168" fontId="34" fillId="21" borderId="22" xfId="0" applyNumberFormat="1" applyFont="1" applyFill="1" applyBorder="1" applyAlignment="1">
      <alignment horizontal="right" vertical="center"/>
    </xf>
    <xf numFmtId="168" fontId="34" fillId="21" borderId="21" xfId="0" applyNumberFormat="1" applyFont="1" applyFill="1" applyBorder="1" applyAlignment="1">
      <alignment horizontal="right" vertical="center"/>
    </xf>
    <xf numFmtId="0" fontId="6" fillId="21" borderId="80" xfId="0" applyFont="1" applyFill="1" applyBorder="1" applyAlignment="1">
      <alignment vertical="center"/>
    </xf>
    <xf numFmtId="0" fontId="56" fillId="31" borderId="21" xfId="0" applyFont="1" applyFill="1" applyBorder="1"/>
    <xf numFmtId="0" fontId="0" fillId="32" borderId="0" xfId="0" quotePrefix="1" applyFill="1" applyAlignment="1">
      <alignment vertical="center"/>
    </xf>
    <xf numFmtId="3" fontId="6" fillId="21" borderId="20" xfId="0" applyNumberFormat="1" applyFont="1" applyFill="1" applyBorder="1" applyAlignment="1">
      <alignment horizontal="right" vertical="center"/>
    </xf>
    <xf numFmtId="0" fontId="6" fillId="31" borderId="54" xfId="0" applyFont="1" applyFill="1" applyBorder="1"/>
    <xf numFmtId="3" fontId="6" fillId="46" borderId="0" xfId="0" applyNumberFormat="1" applyFont="1" applyFill="1"/>
    <xf numFmtId="3" fontId="6" fillId="43" borderId="0" xfId="0" applyNumberFormat="1" applyFont="1" applyFill="1"/>
    <xf numFmtId="3" fontId="6" fillId="43" borderId="76" xfId="0" applyNumberFormat="1" applyFont="1" applyFill="1" applyBorder="1"/>
    <xf numFmtId="0" fontId="43" fillId="35" borderId="81" xfId="0" applyFont="1" applyFill="1" applyBorder="1" applyAlignment="1">
      <alignment horizontal="left"/>
    </xf>
    <xf numFmtId="0" fontId="2" fillId="59" borderId="82" xfId="0" applyFont="1" applyFill="1" applyBorder="1"/>
    <xf numFmtId="3" fontId="2" fillId="59" borderId="35" xfId="0" applyNumberFormat="1" applyFont="1" applyFill="1" applyBorder="1" applyAlignment="1">
      <alignment horizontal="right"/>
    </xf>
    <xf numFmtId="0" fontId="33" fillId="59" borderId="35" xfId="0" applyFont="1" applyFill="1" applyBorder="1" applyAlignment="1">
      <alignment horizontal="right"/>
    </xf>
    <xf numFmtId="3" fontId="6" fillId="59" borderId="36" xfId="0" applyNumberFormat="1" applyFont="1" applyFill="1" applyBorder="1" applyAlignment="1">
      <alignment horizontal="right"/>
    </xf>
    <xf numFmtId="0" fontId="2" fillId="59" borderId="37" xfId="0" applyFont="1" applyFill="1" applyBorder="1"/>
    <xf numFmtId="3" fontId="2" fillId="59" borderId="41" xfId="0" applyNumberFormat="1" applyFont="1" applyFill="1" applyBorder="1" applyAlignment="1">
      <alignment horizontal="right"/>
    </xf>
    <xf numFmtId="0" fontId="33" fillId="59" borderId="41" xfId="0" applyFont="1" applyFill="1" applyBorder="1" applyAlignment="1">
      <alignment horizontal="right"/>
    </xf>
    <xf numFmtId="3" fontId="6" fillId="59" borderId="40" xfId="0" applyNumberFormat="1" applyFont="1" applyFill="1" applyBorder="1" applyAlignment="1">
      <alignment horizontal="right"/>
    </xf>
    <xf numFmtId="0" fontId="43" fillId="35" borderId="39" xfId="0" applyFont="1" applyFill="1" applyBorder="1" applyAlignment="1">
      <alignment horizontal="left" vertical="center" wrapText="1"/>
    </xf>
    <xf numFmtId="0" fontId="43" fillId="35" borderId="83" xfId="0" applyFont="1" applyFill="1" applyBorder="1" applyAlignment="1">
      <alignment horizontal="center" wrapText="1"/>
    </xf>
    <xf numFmtId="0" fontId="43" fillId="35" borderId="34" xfId="0" applyFont="1" applyFill="1" applyBorder="1" applyAlignment="1">
      <alignment horizontal="center"/>
    </xf>
    <xf numFmtId="0" fontId="43" fillId="35" borderId="41" xfId="0" applyFont="1" applyFill="1" applyBorder="1" applyAlignment="1">
      <alignment horizontal="center" wrapText="1"/>
    </xf>
    <xf numFmtId="0" fontId="58" fillId="35" borderId="41" xfId="0" applyFont="1" applyFill="1" applyBorder="1" applyAlignment="1">
      <alignment horizontal="center" vertical="center" wrapText="1"/>
    </xf>
    <xf numFmtId="0" fontId="43" fillId="35" borderId="40" xfId="0" applyFont="1" applyFill="1" applyBorder="1" applyAlignment="1">
      <alignment horizontal="center" wrapText="1"/>
    </xf>
    <xf numFmtId="0" fontId="43" fillId="35" borderId="34" xfId="0" applyFont="1" applyFill="1" applyBorder="1" applyAlignment="1">
      <alignment horizontal="center" wrapText="1"/>
    </xf>
    <xf numFmtId="0" fontId="58" fillId="35" borderId="83" xfId="0" applyFont="1" applyFill="1" applyBorder="1" applyAlignment="1">
      <alignment horizontal="center" vertical="center" wrapText="1"/>
    </xf>
    <xf numFmtId="0" fontId="43" fillId="35" borderId="38" xfId="0" applyFont="1" applyFill="1" applyBorder="1" applyAlignment="1">
      <alignment horizontal="center"/>
    </xf>
    <xf numFmtId="0" fontId="43" fillId="35" borderId="38" xfId="0" applyFont="1" applyFill="1" applyBorder="1" applyAlignment="1">
      <alignment horizontal="left" vertical="center" wrapText="1"/>
    </xf>
    <xf numFmtId="0" fontId="33" fillId="59" borderId="36" xfId="0" applyFont="1" applyFill="1" applyBorder="1" applyAlignment="1">
      <alignment horizontal="right"/>
    </xf>
    <xf numFmtId="0" fontId="43" fillId="35" borderId="34" xfId="0" applyFont="1" applyFill="1" applyBorder="1" applyAlignment="1">
      <alignment horizontal="left"/>
    </xf>
    <xf numFmtId="0" fontId="7" fillId="20" borderId="44" xfId="40" applyFont="1" applyFill="1" applyBorder="1" applyAlignment="1">
      <alignment horizontal="left" vertical="center"/>
    </xf>
    <xf numFmtId="3" fontId="2" fillId="14" borderId="13" xfId="40" applyNumberFormat="1" applyFont="1" applyFill="1" applyBorder="1" applyAlignment="1">
      <alignment vertical="center"/>
    </xf>
    <xf numFmtId="1" fontId="59" fillId="0" borderId="0" xfId="0" applyNumberFormat="1" applyFont="1"/>
    <xf numFmtId="3" fontId="43" fillId="57" borderId="10" xfId="40" applyNumberFormat="1" applyFont="1" applyFill="1" applyBorder="1" applyAlignment="1">
      <alignment horizontal="center" vertical="center" wrapText="1"/>
    </xf>
    <xf numFmtId="3" fontId="33" fillId="14" borderId="21" xfId="0" applyNumberFormat="1" applyFont="1" applyFill="1" applyBorder="1" applyAlignment="1">
      <alignment horizontal="right" vertical="center"/>
    </xf>
    <xf numFmtId="3" fontId="33" fillId="14" borderId="24" xfId="0" applyNumberFormat="1" applyFont="1" applyFill="1" applyBorder="1" applyAlignment="1">
      <alignment horizontal="right" vertical="center"/>
    </xf>
    <xf numFmtId="3" fontId="33" fillId="14" borderId="79" xfId="0" applyNumberFormat="1" applyFont="1" applyFill="1" applyBorder="1" applyAlignment="1">
      <alignment horizontal="right" vertical="center"/>
    </xf>
    <xf numFmtId="0" fontId="37" fillId="57" borderId="79" xfId="0" applyFont="1" applyFill="1" applyBorder="1" applyAlignment="1">
      <alignment vertical="center"/>
    </xf>
    <xf numFmtId="0" fontId="37" fillId="57" borderId="0" xfId="0" applyFont="1" applyFill="1" applyAlignment="1">
      <alignment horizontal="center" vertical="center" wrapText="1"/>
    </xf>
    <xf numFmtId="3" fontId="2" fillId="26" borderId="19" xfId="0" applyNumberFormat="1" applyFont="1" applyFill="1" applyBorder="1" applyAlignment="1">
      <alignment horizontal="right" vertical="center"/>
    </xf>
    <xf numFmtId="168" fontId="33" fillId="26" borderId="19" xfId="0" applyNumberFormat="1" applyFont="1" applyFill="1" applyBorder="1" applyAlignment="1">
      <alignment horizontal="right" vertical="center"/>
    </xf>
    <xf numFmtId="3" fontId="2" fillId="26" borderId="24" xfId="0" applyNumberFormat="1" applyFont="1" applyFill="1" applyBorder="1" applyAlignment="1">
      <alignment horizontal="right" vertical="center"/>
    </xf>
    <xf numFmtId="168" fontId="33" fillId="26" borderId="24" xfId="0" applyNumberFormat="1" applyFont="1" applyFill="1" applyBorder="1" applyAlignment="1">
      <alignment horizontal="right" vertical="center"/>
    </xf>
    <xf numFmtId="168" fontId="33" fillId="26" borderId="25" xfId="0" applyNumberFormat="1" applyFont="1" applyFill="1" applyBorder="1" applyAlignment="1">
      <alignment horizontal="right" vertical="center"/>
    </xf>
    <xf numFmtId="17" fontId="2" fillId="26" borderId="84" xfId="0" quotePrefix="1" applyNumberFormat="1" applyFont="1" applyFill="1" applyBorder="1" applyAlignment="1">
      <alignment vertical="center"/>
    </xf>
    <xf numFmtId="0" fontId="6" fillId="21" borderId="0" xfId="0" applyFont="1" applyFill="1" applyAlignment="1">
      <alignment vertical="center"/>
    </xf>
    <xf numFmtId="0" fontId="37" fillId="57" borderId="85" xfId="0" applyFont="1" applyFill="1" applyBorder="1" applyAlignment="1">
      <alignment vertical="center"/>
    </xf>
    <xf numFmtId="3" fontId="6" fillId="21" borderId="86" xfId="0" applyNumberFormat="1" applyFont="1" applyFill="1" applyBorder="1" applyAlignment="1">
      <alignment horizontal="right" vertical="center"/>
    </xf>
    <xf numFmtId="168" fontId="34" fillId="21" borderId="86" xfId="0" applyNumberFormat="1" applyFont="1" applyFill="1" applyBorder="1" applyAlignment="1">
      <alignment horizontal="right" vertical="center"/>
    </xf>
    <xf numFmtId="0" fontId="60" fillId="0" borderId="0" xfId="0" applyFont="1"/>
    <xf numFmtId="0" fontId="43" fillId="57" borderId="87" xfId="0" applyFont="1" applyFill="1" applyBorder="1" applyAlignment="1">
      <alignment horizontal="center" vertical="center"/>
    </xf>
    <xf numFmtId="0" fontId="43" fillId="57" borderId="88" xfId="0" applyFont="1" applyFill="1" applyBorder="1" applyAlignment="1">
      <alignment horizontal="center" vertical="center" wrapText="1"/>
    </xf>
    <xf numFmtId="0" fontId="43" fillId="57" borderId="89" xfId="0" applyFont="1" applyFill="1" applyBorder="1" applyAlignment="1">
      <alignment horizontal="center" vertical="center" wrapText="1"/>
    </xf>
    <xf numFmtId="0" fontId="43" fillId="57" borderId="90" xfId="0" applyFont="1" applyFill="1" applyBorder="1" applyAlignment="1">
      <alignment horizontal="center" vertical="center" wrapText="1"/>
    </xf>
    <xf numFmtId="0" fontId="43" fillId="57" borderId="88" xfId="0" applyFont="1" applyFill="1" applyBorder="1" applyAlignment="1">
      <alignment vertical="center"/>
    </xf>
    <xf numFmtId="0" fontId="40" fillId="56" borderId="88" xfId="0" applyFont="1" applyFill="1" applyBorder="1" applyAlignment="1">
      <alignment vertical="center"/>
    </xf>
    <xf numFmtId="3" fontId="40" fillId="56" borderId="88" xfId="0" applyNumberFormat="1" applyFont="1" applyFill="1" applyBorder="1" applyAlignment="1">
      <alignment horizontal="right" vertical="center"/>
    </xf>
    <xf numFmtId="0" fontId="44" fillId="60" borderId="87" xfId="0" applyFont="1" applyFill="1" applyBorder="1" applyAlignment="1">
      <alignment vertical="center"/>
    </xf>
    <xf numFmtId="3" fontId="44" fillId="60" borderId="87" xfId="0" applyNumberFormat="1" applyFont="1" applyFill="1" applyBorder="1" applyAlignment="1">
      <alignment horizontal="right" vertical="center"/>
    </xf>
    <xf numFmtId="0" fontId="26" fillId="0" borderId="0" xfId="51" applyFont="1"/>
    <xf numFmtId="0" fontId="1" fillId="0" borderId="0" xfId="51"/>
    <xf numFmtId="0" fontId="26" fillId="0" borderId="0" xfId="51" quotePrefix="1" applyFont="1"/>
    <xf numFmtId="0" fontId="1" fillId="61" borderId="0" xfId="51" applyFill="1"/>
    <xf numFmtId="0" fontId="61" fillId="0" borderId="0" xfId="51" applyFont="1"/>
    <xf numFmtId="0" fontId="1" fillId="0" borderId="56" xfId="51" applyBorder="1"/>
    <xf numFmtId="0" fontId="1" fillId="0" borderId="55" xfId="51" applyBorder="1"/>
    <xf numFmtId="0" fontId="62" fillId="0" borderId="57" xfId="51" applyFont="1" applyBorder="1"/>
    <xf numFmtId="0" fontId="26" fillId="61" borderId="0" xfId="51" applyFont="1" applyFill="1"/>
    <xf numFmtId="3" fontId="1" fillId="29" borderId="21" xfId="51" applyNumberFormat="1" applyFill="1" applyBorder="1"/>
    <xf numFmtId="0" fontId="1" fillId="29" borderId="0" xfId="51" applyFill="1"/>
    <xf numFmtId="0" fontId="1" fillId="0" borderId="54" xfId="51" applyBorder="1"/>
    <xf numFmtId="0" fontId="62" fillId="0" borderId="48" xfId="51" applyFont="1" applyBorder="1"/>
    <xf numFmtId="0" fontId="1" fillId="0" borderId="48" xfId="51" applyBorder="1"/>
    <xf numFmtId="3" fontId="1" fillId="61" borderId="0" xfId="51" applyNumberFormat="1" applyFill="1"/>
    <xf numFmtId="3" fontId="1" fillId="29" borderId="0" xfId="51" applyNumberFormat="1" applyFill="1"/>
    <xf numFmtId="3" fontId="26" fillId="29" borderId="0" xfId="51" applyNumberFormat="1" applyFont="1" applyFill="1"/>
    <xf numFmtId="1" fontId="1" fillId="0" borderId="0" xfId="51" applyNumberFormat="1"/>
    <xf numFmtId="1" fontId="62" fillId="0" borderId="48" xfId="51" applyNumberFormat="1" applyFont="1" applyBorder="1"/>
    <xf numFmtId="3" fontId="1" fillId="0" borderId="0" xfId="51" applyNumberFormat="1"/>
    <xf numFmtId="3" fontId="62" fillId="0" borderId="48" xfId="51" applyNumberFormat="1" applyFont="1" applyBorder="1"/>
    <xf numFmtId="167" fontId="1" fillId="0" borderId="0" xfId="51" applyNumberFormat="1"/>
    <xf numFmtId="0" fontId="63" fillId="0" borderId="0" xfId="51" applyFont="1"/>
    <xf numFmtId="170" fontId="1" fillId="61" borderId="0" xfId="52" applyNumberFormat="1" applyFill="1" applyBorder="1"/>
    <xf numFmtId="170" fontId="1" fillId="61" borderId="0" xfId="52" applyNumberFormat="1" applyFill="1"/>
    <xf numFmtId="170" fontId="1" fillId="0" borderId="0" xfId="52" applyNumberFormat="1"/>
    <xf numFmtId="0" fontId="6" fillId="62" borderId="0" xfId="51" applyFont="1" applyFill="1" applyAlignment="1">
      <alignment vertical="center"/>
    </xf>
    <xf numFmtId="0" fontId="2" fillId="62" borderId="0" xfId="51" applyFont="1" applyFill="1" applyAlignment="1">
      <alignment vertical="center"/>
    </xf>
    <xf numFmtId="0" fontId="2" fillId="0" borderId="0" xfId="51" applyFont="1" applyAlignment="1">
      <alignment vertical="center"/>
    </xf>
    <xf numFmtId="0" fontId="62" fillId="0" borderId="0" xfId="51" applyFont="1"/>
    <xf numFmtId="0" fontId="61" fillId="0" borderId="0" xfId="51" applyFont="1" applyAlignment="1">
      <alignment horizontal="center" vertical="center"/>
    </xf>
    <xf numFmtId="0" fontId="43" fillId="58" borderId="41" xfId="51" applyFont="1" applyFill="1" applyBorder="1" applyAlignment="1">
      <alignment vertical="center"/>
    </xf>
    <xf numFmtId="0" fontId="43" fillId="58" borderId="36" xfId="51" applyFont="1" applyFill="1" applyBorder="1" applyAlignment="1">
      <alignment horizontal="center" vertical="center" wrapText="1"/>
    </xf>
    <xf numFmtId="0" fontId="43" fillId="58" borderId="36" xfId="51" applyFont="1" applyFill="1" applyBorder="1" applyAlignment="1">
      <alignment vertical="center"/>
    </xf>
    <xf numFmtId="0" fontId="2" fillId="58" borderId="82" xfId="51" applyFont="1" applyFill="1" applyBorder="1" applyAlignment="1">
      <alignment vertical="center"/>
    </xf>
    <xf numFmtId="0" fontId="43" fillId="58" borderId="35" xfId="51" applyFont="1" applyFill="1" applyBorder="1" applyAlignment="1">
      <alignment horizontal="center" vertical="center"/>
    </xf>
    <xf numFmtId="0" fontId="43" fillId="58" borderId="91" xfId="51" applyFont="1" applyFill="1" applyBorder="1" applyAlignment="1">
      <alignment horizontal="center" vertical="center"/>
    </xf>
    <xf numFmtId="0" fontId="43" fillId="58" borderId="41" xfId="51" applyFont="1" applyFill="1" applyBorder="1" applyAlignment="1">
      <alignment horizontal="center" vertical="center" wrapText="1"/>
    </xf>
    <xf numFmtId="0" fontId="58" fillId="58" borderId="41" xfId="51" applyFont="1" applyFill="1" applyBorder="1" applyAlignment="1">
      <alignment horizontal="center" vertical="center" wrapText="1"/>
    </xf>
    <xf numFmtId="0" fontId="43" fillId="58" borderId="83" xfId="51" applyFont="1" applyFill="1" applyBorder="1" applyAlignment="1">
      <alignment horizontal="center" vertical="center"/>
    </xf>
    <xf numFmtId="0" fontId="43" fillId="58" borderId="83" xfId="51" applyFont="1" applyFill="1" applyBorder="1" applyAlignment="1">
      <alignment horizontal="center" vertical="center" wrapText="1"/>
    </xf>
    <xf numFmtId="0" fontId="58" fillId="58" borderId="83" xfId="51" applyFont="1" applyFill="1" applyBorder="1" applyAlignment="1">
      <alignment horizontal="center" vertical="center" wrapText="1"/>
    </xf>
    <xf numFmtId="0" fontId="2" fillId="59" borderId="35" xfId="51" applyFont="1" applyFill="1" applyBorder="1" applyAlignment="1">
      <alignment vertical="center"/>
    </xf>
    <xf numFmtId="3" fontId="2" fillId="59" borderId="35" xfId="51" applyNumberFormat="1" applyFont="1" applyFill="1" applyBorder="1" applyAlignment="1">
      <alignment horizontal="right" vertical="center"/>
    </xf>
    <xf numFmtId="0" fontId="46" fillId="59" borderId="35" xfId="51" applyFont="1" applyFill="1" applyBorder="1" applyAlignment="1">
      <alignment horizontal="right" vertical="center"/>
    </xf>
    <xf numFmtId="3" fontId="6" fillId="59" borderId="35" xfId="51" applyNumberFormat="1" applyFont="1" applyFill="1" applyBorder="1" applyAlignment="1">
      <alignment horizontal="right" vertical="center"/>
    </xf>
    <xf numFmtId="0" fontId="2" fillId="59" borderId="35" xfId="51" applyFont="1" applyFill="1" applyBorder="1" applyAlignment="1">
      <alignment horizontal="right" vertical="center"/>
    </xf>
    <xf numFmtId="0" fontId="6" fillId="59" borderId="36" xfId="51" applyFont="1" applyFill="1" applyBorder="1" applyAlignment="1">
      <alignment horizontal="right" vertical="center"/>
    </xf>
    <xf numFmtId="167" fontId="2" fillId="59" borderId="35" xfId="51" applyNumberFormat="1" applyFont="1" applyFill="1" applyBorder="1" applyAlignment="1">
      <alignment horizontal="right" vertical="center"/>
    </xf>
    <xf numFmtId="167" fontId="46" fillId="59" borderId="35" xfId="51" applyNumberFormat="1" applyFont="1" applyFill="1" applyBorder="1" applyAlignment="1">
      <alignment horizontal="right" vertical="center"/>
    </xf>
    <xf numFmtId="167" fontId="6" fillId="59" borderId="36" xfId="51" applyNumberFormat="1" applyFont="1" applyFill="1" applyBorder="1" applyAlignment="1">
      <alignment horizontal="right" vertical="center"/>
    </xf>
    <xf numFmtId="0" fontId="6" fillId="63" borderId="41" xfId="51" applyFont="1" applyFill="1" applyBorder="1" applyAlignment="1">
      <alignment vertical="center"/>
    </xf>
    <xf numFmtId="3" fontId="6" fillId="63" borderId="41" xfId="51" applyNumberFormat="1" applyFont="1" applyFill="1" applyBorder="1" applyAlignment="1">
      <alignment horizontal="right" vertical="center"/>
    </xf>
    <xf numFmtId="0" fontId="34" fillId="63" borderId="41" xfId="51" applyFont="1" applyFill="1" applyBorder="1" applyAlignment="1">
      <alignment horizontal="right" vertical="center"/>
    </xf>
    <xf numFmtId="0" fontId="6" fillId="63" borderId="41" xfId="51" applyFont="1" applyFill="1" applyBorder="1" applyAlignment="1">
      <alignment horizontal="right" vertical="center"/>
    </xf>
    <xf numFmtId="4" fontId="6" fillId="63" borderId="40" xfId="51" applyNumberFormat="1" applyFont="1" applyFill="1" applyBorder="1" applyAlignment="1">
      <alignment horizontal="right" vertical="center"/>
    </xf>
    <xf numFmtId="167" fontId="34" fillId="63" borderId="41" xfId="51" applyNumberFormat="1" applyFont="1" applyFill="1" applyBorder="1" applyAlignment="1">
      <alignment horizontal="right" vertical="center"/>
    </xf>
    <xf numFmtId="3" fontId="2" fillId="0" borderId="0" xfId="51" applyNumberFormat="1" applyFont="1" applyAlignment="1">
      <alignment horizontal="right" vertical="center"/>
    </xf>
    <xf numFmtId="0" fontId="33" fillId="0" borderId="0" xfId="51" applyFont="1" applyAlignment="1">
      <alignment horizontal="right" vertical="center"/>
    </xf>
    <xf numFmtId="3" fontId="6" fillId="0" borderId="0" xfId="51" applyNumberFormat="1" applyFont="1" applyAlignment="1">
      <alignment horizontal="right" vertical="center"/>
    </xf>
    <xf numFmtId="0" fontId="43" fillId="0" borderId="0" xfId="51" applyFont="1" applyAlignment="1">
      <alignment vertical="center"/>
    </xf>
    <xf numFmtId="0" fontId="43" fillId="0" borderId="0" xfId="51" applyFont="1" applyAlignment="1">
      <alignment horizontal="center" vertical="center"/>
    </xf>
    <xf numFmtId="0" fontId="43" fillId="0" borderId="0" xfId="51" applyFont="1" applyAlignment="1">
      <alignment horizontal="center" vertical="center" wrapText="1"/>
    </xf>
    <xf numFmtId="0" fontId="43" fillId="58" borderId="39" xfId="51" applyFont="1" applyFill="1" applyBorder="1" applyAlignment="1">
      <alignment horizontal="center" vertical="center"/>
    </xf>
    <xf numFmtId="0" fontId="43" fillId="58" borderId="91" xfId="51" applyFont="1" applyFill="1" applyBorder="1" applyAlignment="1">
      <alignment horizontal="center" vertical="center" wrapText="1"/>
    </xf>
    <xf numFmtId="0" fontId="43" fillId="58" borderId="92" xfId="51" applyFont="1" applyFill="1" applyBorder="1" applyAlignment="1">
      <alignment horizontal="center" vertical="center" wrapText="1"/>
    </xf>
    <xf numFmtId="0" fontId="43" fillId="58" borderId="38" xfId="51" applyFont="1" applyFill="1" applyBorder="1" applyAlignment="1">
      <alignment vertical="center"/>
    </xf>
    <xf numFmtId="0" fontId="43" fillId="58" borderId="34" xfId="51" applyFont="1" applyFill="1" applyBorder="1" applyAlignment="1">
      <alignment horizontal="center" vertical="center" wrapText="1"/>
    </xf>
    <xf numFmtId="0" fontId="2" fillId="59" borderId="82" xfId="51" applyFont="1" applyFill="1" applyBorder="1" applyAlignment="1">
      <alignment vertical="center"/>
    </xf>
    <xf numFmtId="0" fontId="6" fillId="63" borderId="37" xfId="51" applyFont="1" applyFill="1" applyBorder="1" applyAlignment="1">
      <alignment vertical="center"/>
    </xf>
    <xf numFmtId="3" fontId="6" fillId="63" borderId="37" xfId="51" applyNumberFormat="1" applyFont="1" applyFill="1" applyBorder="1" applyAlignment="1">
      <alignment vertical="center"/>
    </xf>
    <xf numFmtId="0" fontId="64" fillId="0" borderId="0" xfId="51" applyFont="1" applyAlignment="1">
      <alignment vertical="center"/>
    </xf>
    <xf numFmtId="4" fontId="2" fillId="59" borderId="35" xfId="51" applyNumberFormat="1" applyFont="1" applyFill="1" applyBorder="1" applyAlignment="1">
      <alignment horizontal="right" vertical="center"/>
    </xf>
    <xf numFmtId="0" fontId="65" fillId="0" borderId="0" xfId="51" applyFont="1" applyAlignment="1">
      <alignment vertical="center"/>
    </xf>
    <xf numFmtId="0" fontId="6" fillId="0" borderId="0" xfId="0" applyFont="1" applyAlignment="1">
      <alignment horizontal="left" vertical="center"/>
    </xf>
    <xf numFmtId="0" fontId="32" fillId="0" borderId="0" xfId="0" applyFont="1" applyAlignment="1">
      <alignment horizontal="center" vertical="center"/>
    </xf>
    <xf numFmtId="3" fontId="6" fillId="21" borderId="21" xfId="0" applyNumberFormat="1" applyFont="1" applyFill="1" applyBorder="1" applyAlignment="1">
      <alignment vertical="center"/>
    </xf>
    <xf numFmtId="3" fontId="6" fillId="21" borderId="22" xfId="0" applyNumberFormat="1" applyFont="1" applyFill="1" applyBorder="1" applyAlignment="1">
      <alignment vertical="center"/>
    </xf>
    <xf numFmtId="0" fontId="2" fillId="0" borderId="93" xfId="0" applyFont="1" applyBorder="1"/>
    <xf numFmtId="0" fontId="47" fillId="0" borderId="71" xfId="0" applyFont="1" applyBorder="1"/>
    <xf numFmtId="0" fontId="47" fillId="0" borderId="67" xfId="0" applyFont="1" applyBorder="1"/>
    <xf numFmtId="0" fontId="47" fillId="0" borderId="73" xfId="0" applyFont="1" applyBorder="1"/>
    <xf numFmtId="0" fontId="0" fillId="0" borderId="73" xfId="0" applyBorder="1"/>
    <xf numFmtId="0" fontId="2" fillId="0" borderId="73" xfId="0" applyFont="1" applyBorder="1"/>
    <xf numFmtId="0" fontId="2" fillId="26" borderId="0" xfId="0" applyFont="1" applyFill="1" applyAlignment="1">
      <alignment wrapText="1"/>
    </xf>
    <xf numFmtId="3" fontId="40" fillId="46" borderId="0" xfId="0" applyNumberFormat="1" applyFont="1" applyFill="1"/>
    <xf numFmtId="0" fontId="40" fillId="46" borderId="0" xfId="0" applyFont="1" applyFill="1"/>
    <xf numFmtId="3" fontId="2" fillId="31" borderId="75" xfId="0" applyNumberFormat="1" applyFont="1" applyFill="1" applyBorder="1"/>
    <xf numFmtId="3" fontId="40" fillId="0" borderId="68" xfId="0" applyNumberFormat="1" applyFont="1" applyBorder="1"/>
    <xf numFmtId="3" fontId="40" fillId="0" borderId="72" xfId="0" applyNumberFormat="1" applyFont="1" applyBorder="1"/>
    <xf numFmtId="3" fontId="40" fillId="0" borderId="70" xfId="0" applyNumberFormat="1" applyFont="1" applyBorder="1"/>
    <xf numFmtId="3" fontId="40" fillId="0" borderId="74" xfId="0" applyNumberFormat="1" applyFont="1" applyBorder="1"/>
    <xf numFmtId="0" fontId="2" fillId="31" borderId="55" xfId="0" applyFont="1" applyFill="1" applyBorder="1"/>
    <xf numFmtId="0" fontId="2" fillId="31" borderId="68" xfId="0" applyFont="1" applyFill="1" applyBorder="1"/>
    <xf numFmtId="0" fontId="2" fillId="0" borderId="96" xfId="0" applyFont="1" applyBorder="1"/>
    <xf numFmtId="0" fontId="2" fillId="0" borderId="97" xfId="0" applyFont="1" applyBorder="1"/>
    <xf numFmtId="0" fontId="2" fillId="0" borderId="98" xfId="0" applyFont="1" applyBorder="1"/>
    <xf numFmtId="164" fontId="2" fillId="31" borderId="96" xfId="0" applyNumberFormat="1" applyFont="1" applyFill="1" applyBorder="1"/>
    <xf numFmtId="0" fontId="2" fillId="31" borderId="98" xfId="0" applyFont="1" applyFill="1" applyBorder="1"/>
    <xf numFmtId="3" fontId="2" fillId="0" borderId="93" xfId="0" applyNumberFormat="1" applyFont="1" applyBorder="1"/>
    <xf numFmtId="3" fontId="2" fillId="31" borderId="96" xfId="0" applyNumberFormat="1" applyFont="1" applyFill="1" applyBorder="1"/>
    <xf numFmtId="3" fontId="2" fillId="31" borderId="98" xfId="0" applyNumberFormat="1" applyFont="1" applyFill="1" applyBorder="1"/>
    <xf numFmtId="3" fontId="7" fillId="57" borderId="99" xfId="40" applyNumberFormat="1" applyFont="1" applyFill="1" applyBorder="1" applyAlignment="1">
      <alignment horizontal="center" vertical="center" wrapText="1"/>
    </xf>
    <xf numFmtId="3" fontId="7" fillId="57" borderId="100" xfId="40" applyNumberFormat="1" applyFont="1" applyFill="1" applyBorder="1" applyAlignment="1">
      <alignment vertical="center"/>
    </xf>
    <xf numFmtId="0" fontId="0" fillId="57" borderId="101" xfId="0" applyFill="1" applyBorder="1" applyAlignment="1">
      <alignment vertical="center"/>
    </xf>
    <xf numFmtId="3" fontId="7" fillId="57" borderId="100" xfId="40" applyNumberFormat="1" applyFont="1" applyFill="1" applyBorder="1" applyAlignment="1">
      <alignment horizontal="center" vertical="center"/>
    </xf>
    <xf numFmtId="0" fontId="7" fillId="57" borderId="101" xfId="0" applyFont="1" applyFill="1" applyBorder="1" applyAlignment="1">
      <alignment horizontal="center" vertical="center"/>
    </xf>
    <xf numFmtId="0" fontId="7" fillId="57" borderId="99" xfId="0" applyFont="1" applyFill="1" applyBorder="1" applyAlignment="1">
      <alignment horizontal="center" vertical="center"/>
    </xf>
    <xf numFmtId="3" fontId="7" fillId="57" borderId="100" xfId="40" applyNumberFormat="1" applyFont="1" applyFill="1" applyBorder="1" applyAlignment="1">
      <alignment horizontal="center" vertical="center" wrapText="1"/>
    </xf>
    <xf numFmtId="3" fontId="7" fillId="57" borderId="101" xfId="40" applyNumberFormat="1" applyFont="1" applyFill="1" applyBorder="1" applyAlignment="1">
      <alignment vertical="center"/>
    </xf>
    <xf numFmtId="0" fontId="7" fillId="19" borderId="102" xfId="40" applyFont="1" applyFill="1" applyBorder="1" applyAlignment="1">
      <alignment horizontal="left" vertical="center"/>
    </xf>
    <xf numFmtId="3" fontId="7" fillId="20" borderId="102" xfId="40" applyNumberFormat="1" applyFont="1" applyFill="1" applyBorder="1" applyAlignment="1">
      <alignment horizontal="left" vertical="center"/>
    </xf>
    <xf numFmtId="0" fontId="7" fillId="20" borderId="102" xfId="40" applyFont="1" applyFill="1" applyBorder="1" applyAlignment="1">
      <alignment horizontal="left" vertical="center"/>
    </xf>
    <xf numFmtId="3" fontId="0" fillId="14" borderId="101" xfId="40" applyNumberFormat="1" applyFont="1" applyFill="1" applyBorder="1" applyAlignment="1">
      <alignment vertical="center"/>
    </xf>
    <xf numFmtId="3" fontId="0" fillId="14" borderId="99" xfId="40" applyNumberFormat="1" applyFont="1" applyFill="1" applyBorder="1" applyAlignment="1">
      <alignment horizontal="right" vertical="center"/>
    </xf>
    <xf numFmtId="3" fontId="0" fillId="14" borderId="99" xfId="0" applyNumberFormat="1" applyFill="1" applyBorder="1" applyAlignment="1">
      <alignment horizontal="right" vertical="center"/>
    </xf>
    <xf numFmtId="3" fontId="6" fillId="14" borderId="100" xfId="0" applyNumberFormat="1" applyFont="1" applyFill="1" applyBorder="1" applyAlignment="1">
      <alignment horizontal="right" vertical="center"/>
    </xf>
    <xf numFmtId="0" fontId="7" fillId="57" borderId="99" xfId="0" applyFont="1" applyFill="1" applyBorder="1" applyAlignment="1">
      <alignment horizontal="center" vertical="center" wrapText="1"/>
    </xf>
    <xf numFmtId="0" fontId="7" fillId="57" borderId="100" xfId="0" applyFont="1" applyFill="1" applyBorder="1" applyAlignment="1">
      <alignment vertical="center"/>
    </xf>
    <xf numFmtId="0" fontId="7" fillId="57" borderId="100" xfId="0" applyFont="1" applyFill="1" applyBorder="1" applyAlignment="1">
      <alignment horizontal="center" vertical="center"/>
    </xf>
    <xf numFmtId="0" fontId="7" fillId="57" borderId="100" xfId="0" applyFont="1" applyFill="1" applyBorder="1" applyAlignment="1">
      <alignment horizontal="center" vertical="center" wrapText="1"/>
    </xf>
    <xf numFmtId="3" fontId="7" fillId="17" borderId="100" xfId="40" applyNumberFormat="1" applyFont="1" applyFill="1" applyBorder="1" applyAlignment="1">
      <alignment horizontal="center" wrapText="1"/>
    </xf>
    <xf numFmtId="3" fontId="7" fillId="17" borderId="100" xfId="40" applyNumberFormat="1" applyFont="1" applyFill="1" applyBorder="1"/>
    <xf numFmtId="3" fontId="7" fillId="17" borderId="101" xfId="40" applyNumberFormat="1" applyFont="1" applyFill="1" applyBorder="1"/>
    <xf numFmtId="3" fontId="7" fillId="17" borderId="100" xfId="40" applyNumberFormat="1" applyFont="1" applyFill="1" applyBorder="1" applyAlignment="1">
      <alignment horizontal="center"/>
    </xf>
    <xf numFmtId="0" fontId="2" fillId="0" borderId="103" xfId="0" applyFont="1" applyBorder="1"/>
    <xf numFmtId="0" fontId="2" fillId="0" borderId="103" xfId="0" applyFont="1" applyBorder="1" applyAlignment="1">
      <alignment horizontal="left" vertical="center"/>
    </xf>
    <xf numFmtId="164" fontId="2" fillId="0" borderId="103" xfId="0" applyNumberFormat="1" applyFont="1" applyBorder="1"/>
    <xf numFmtId="3" fontId="2" fillId="31" borderId="100" xfId="40" applyNumberFormat="1" applyFont="1" applyFill="1" applyBorder="1" applyAlignment="1">
      <alignment horizontal="center"/>
    </xf>
    <xf numFmtId="3" fontId="2" fillId="21" borderId="102" xfId="0" applyNumberFormat="1" applyFont="1" applyFill="1" applyBorder="1" applyAlignment="1">
      <alignment horizontal="right"/>
    </xf>
    <xf numFmtId="3" fontId="2" fillId="31" borderId="99" xfId="40" applyNumberFormat="1" applyFont="1" applyFill="1" applyBorder="1" applyAlignment="1">
      <alignment horizontal="center" wrapText="1"/>
    </xf>
    <xf numFmtId="0" fontId="1" fillId="0" borderId="96" xfId="51" applyBorder="1"/>
    <xf numFmtId="0" fontId="1" fillId="0" borderId="93" xfId="51" applyBorder="1"/>
    <xf numFmtId="0" fontId="1" fillId="0" borderId="98" xfId="51" applyBorder="1"/>
    <xf numFmtId="1" fontId="1" fillId="0" borderId="93" xfId="51" applyNumberFormat="1" applyBorder="1"/>
    <xf numFmtId="167" fontId="1" fillId="0" borderId="93" xfId="51" applyNumberFormat="1" applyBorder="1"/>
    <xf numFmtId="1" fontId="62" fillId="0" borderId="98" xfId="51" applyNumberFormat="1" applyFont="1" applyBorder="1"/>
    <xf numFmtId="0" fontId="67" fillId="46" borderId="49" xfId="34" applyFont="1" applyFill="1" applyBorder="1" applyAlignment="1" applyProtection="1">
      <alignment vertical="center"/>
    </xf>
    <xf numFmtId="0" fontId="68" fillId="46" borderId="53" xfId="34" applyFont="1" applyFill="1" applyBorder="1" applyAlignment="1" applyProtection="1">
      <alignment vertical="center"/>
    </xf>
    <xf numFmtId="14" fontId="0" fillId="31" borderId="48" xfId="0" applyNumberFormat="1" applyFill="1" applyBorder="1" applyAlignment="1">
      <alignment horizontal="left"/>
    </xf>
    <xf numFmtId="0" fontId="0" fillId="45" borderId="0" xfId="0" applyFill="1"/>
    <xf numFmtId="0" fontId="67" fillId="46" borderId="53" xfId="34" applyFont="1" applyFill="1" applyBorder="1" applyAlignment="1" applyProtection="1">
      <alignment vertical="center"/>
    </xf>
    <xf numFmtId="0" fontId="0" fillId="31" borderId="48" xfId="0" applyFill="1" applyBorder="1"/>
    <xf numFmtId="0" fontId="67" fillId="45" borderId="53" xfId="34" applyFont="1" applyFill="1" applyBorder="1" applyAlignment="1" applyProtection="1">
      <alignment vertical="center"/>
    </xf>
    <xf numFmtId="0" fontId="33" fillId="0" borderId="0" xfId="0" applyFont="1" applyAlignment="1">
      <alignment vertical="center"/>
    </xf>
    <xf numFmtId="0" fontId="40" fillId="0" borderId="53" xfId="0" applyFont="1" applyBorder="1"/>
    <xf numFmtId="0" fontId="44" fillId="0" borderId="0" xfId="0" applyFont="1" applyAlignment="1">
      <alignment vertical="center"/>
    </xf>
    <xf numFmtId="3" fontId="44" fillId="37" borderId="34" xfId="0" applyNumberFormat="1" applyFont="1" applyFill="1" applyBorder="1" applyAlignment="1">
      <alignment horizontal="center" vertical="center"/>
    </xf>
    <xf numFmtId="0" fontId="43" fillId="58" borderId="85" xfId="0" applyFont="1" applyFill="1" applyBorder="1" applyAlignment="1">
      <alignment horizontal="center" vertical="center"/>
    </xf>
    <xf numFmtId="0" fontId="25" fillId="0" borderId="48" xfId="0" applyFont="1" applyBorder="1"/>
    <xf numFmtId="3" fontId="40" fillId="45" borderId="0" xfId="0" applyNumberFormat="1" applyFont="1" applyFill="1"/>
    <xf numFmtId="164" fontId="40" fillId="45" borderId="0" xfId="0" applyNumberFormat="1" applyFont="1" applyFill="1"/>
    <xf numFmtId="3" fontId="40" fillId="49" borderId="0" xfId="0" applyNumberFormat="1" applyFont="1" applyFill="1"/>
    <xf numFmtId="164" fontId="40" fillId="49" borderId="0" xfId="0" applyNumberFormat="1" applyFont="1" applyFill="1"/>
    <xf numFmtId="0" fontId="2" fillId="0" borderId="95" xfId="0" applyFont="1" applyBorder="1"/>
    <xf numFmtId="3" fontId="40" fillId="0" borderId="0" xfId="0" applyNumberFormat="1" applyFont="1"/>
    <xf numFmtId="164" fontId="40" fillId="0" borderId="0" xfId="0" applyNumberFormat="1" applyFont="1"/>
    <xf numFmtId="164" fontId="2" fillId="31" borderId="104" xfId="0" applyNumberFormat="1" applyFont="1" applyFill="1" applyBorder="1"/>
    <xf numFmtId="0" fontId="2" fillId="31" borderId="105" xfId="0" applyFont="1" applyFill="1" applyBorder="1"/>
    <xf numFmtId="0" fontId="2" fillId="0" borderId="105" xfId="0" applyFont="1" applyBorder="1"/>
    <xf numFmtId="3" fontId="40" fillId="45" borderId="48" xfId="0" applyNumberFormat="1" applyFont="1" applyFill="1" applyBorder="1"/>
    <xf numFmtId="164" fontId="40" fillId="45" borderId="48" xfId="0" applyNumberFormat="1" applyFont="1" applyFill="1" applyBorder="1"/>
    <xf numFmtId="3" fontId="40" fillId="49" borderId="56" xfId="0" applyNumberFormat="1" applyFont="1" applyFill="1" applyBorder="1"/>
    <xf numFmtId="164" fontId="40" fillId="49" borderId="55" xfId="0" applyNumberFormat="1" applyFont="1" applyFill="1" applyBorder="1"/>
    <xf numFmtId="3" fontId="40" fillId="49" borderId="55" xfId="0" applyNumberFormat="1" applyFont="1" applyFill="1" applyBorder="1"/>
    <xf numFmtId="3" fontId="40" fillId="49" borderId="57" xfId="0" applyNumberFormat="1" applyFont="1" applyFill="1" applyBorder="1"/>
    <xf numFmtId="3" fontId="40" fillId="49" borderId="48" xfId="0" applyNumberFormat="1" applyFont="1" applyFill="1" applyBorder="1"/>
    <xf numFmtId="3" fontId="40" fillId="49" borderId="104" xfId="0" applyNumberFormat="1" applyFont="1" applyFill="1" applyBorder="1"/>
    <xf numFmtId="164" fontId="40" fillId="49" borderId="103" xfId="0" applyNumberFormat="1" applyFont="1" applyFill="1" applyBorder="1"/>
    <xf numFmtId="3" fontId="40" fillId="49" borderId="103" xfId="0" applyNumberFormat="1" applyFont="1" applyFill="1" applyBorder="1"/>
    <xf numFmtId="3" fontId="40" fillId="49" borderId="105" xfId="0" applyNumberFormat="1" applyFont="1" applyFill="1" applyBorder="1"/>
    <xf numFmtId="0" fontId="2" fillId="31" borderId="48" xfId="0" applyFont="1" applyFill="1" applyBorder="1" applyAlignment="1">
      <alignment horizontal="center"/>
    </xf>
    <xf numFmtId="0" fontId="2" fillId="31" borderId="104" xfId="0" applyFont="1" applyFill="1" applyBorder="1"/>
    <xf numFmtId="0" fontId="6" fillId="0" borderId="107" xfId="0" applyFont="1" applyBorder="1"/>
    <xf numFmtId="0" fontId="2" fillId="0" borderId="108" xfId="0" applyFont="1" applyBorder="1"/>
    <xf numFmtId="0" fontId="2" fillId="0" borderId="109" xfId="0" applyFont="1" applyBorder="1"/>
    <xf numFmtId="0" fontId="2" fillId="0" borderId="110" xfId="0" applyFont="1" applyBorder="1"/>
    <xf numFmtId="0" fontId="2" fillId="0" borderId="111" xfId="0" applyFont="1" applyBorder="1"/>
    <xf numFmtId="0" fontId="2" fillId="31" borderId="110" xfId="0" applyFont="1" applyFill="1" applyBorder="1"/>
    <xf numFmtId="0" fontId="6" fillId="31" borderId="111" xfId="0" applyFont="1" applyFill="1" applyBorder="1"/>
    <xf numFmtId="0" fontId="2" fillId="31" borderId="111" xfId="0" applyFont="1" applyFill="1" applyBorder="1" applyAlignment="1">
      <alignment wrapText="1"/>
    </xf>
    <xf numFmtId="3" fontId="0" fillId="46" borderId="111" xfId="0" applyNumberFormat="1" applyFill="1" applyBorder="1"/>
    <xf numFmtId="0" fontId="2" fillId="0" borderId="113" xfId="0" applyFont="1" applyBorder="1"/>
    <xf numFmtId="0" fontId="2" fillId="0" borderId="116" xfId="0" applyFont="1" applyBorder="1"/>
    <xf numFmtId="0" fontId="2" fillId="0" borderId="117" xfId="0" applyFont="1" applyBorder="1"/>
    <xf numFmtId="0" fontId="6" fillId="0" borderId="118" xfId="0" applyFont="1" applyBorder="1"/>
    <xf numFmtId="0" fontId="2" fillId="0" borderId="119" xfId="0" applyFont="1" applyBorder="1"/>
    <xf numFmtId="0" fontId="2" fillId="0" borderId="120" xfId="0" applyFont="1" applyBorder="1"/>
    <xf numFmtId="0" fontId="6" fillId="0" borderId="121" xfId="0" applyFont="1" applyBorder="1"/>
    <xf numFmtId="0" fontId="2" fillId="0" borderId="122" xfId="0" applyFont="1" applyBorder="1"/>
    <xf numFmtId="0" fontId="47" fillId="0" borderId="122" xfId="0" applyFont="1" applyBorder="1"/>
    <xf numFmtId="0" fontId="47" fillId="0" borderId="121" xfId="0" applyFont="1" applyBorder="1"/>
    <xf numFmtId="0" fontId="2" fillId="31" borderId="121" xfId="0" applyFont="1" applyFill="1" applyBorder="1"/>
    <xf numFmtId="0" fontId="25" fillId="0" borderId="122" xfId="0" applyFont="1" applyBorder="1"/>
    <xf numFmtId="0" fontId="2" fillId="0" borderId="121" xfId="0" applyFont="1" applyBorder="1"/>
    <xf numFmtId="0" fontId="6" fillId="0" borderId="123" xfId="0" applyFont="1" applyBorder="1"/>
    <xf numFmtId="0" fontId="25" fillId="0" borderId="121" xfId="0" applyFont="1" applyBorder="1"/>
    <xf numFmtId="0" fontId="31" fillId="0" borderId="0" xfId="0" applyFont="1"/>
    <xf numFmtId="0" fontId="31" fillId="0" borderId="122" xfId="0" applyFont="1" applyBorder="1"/>
    <xf numFmtId="167" fontId="2" fillId="47" borderId="0" xfId="0" applyNumberFormat="1" applyFont="1" applyFill="1"/>
    <xf numFmtId="0" fontId="2" fillId="0" borderId="125" xfId="0" applyFont="1" applyBorder="1"/>
    <xf numFmtId="0" fontId="2" fillId="0" borderId="76" xfId="0" applyFont="1" applyBorder="1"/>
    <xf numFmtId="0" fontId="2" fillId="0" borderId="126" xfId="0" applyFont="1" applyBorder="1"/>
    <xf numFmtId="0" fontId="2" fillId="31" borderId="122" xfId="0" applyFont="1" applyFill="1" applyBorder="1"/>
    <xf numFmtId="164" fontId="2" fillId="51" borderId="0" xfId="0" applyNumberFormat="1" applyFont="1" applyFill="1"/>
    <xf numFmtId="164" fontId="2" fillId="51" borderId="122" xfId="0" applyNumberFormat="1" applyFont="1" applyFill="1" applyBorder="1"/>
    <xf numFmtId="164" fontId="2" fillId="0" borderId="127" xfId="0" applyNumberFormat="1" applyFont="1" applyBorder="1"/>
    <xf numFmtId="0" fontId="2" fillId="0" borderId="128" xfId="0" applyFont="1" applyBorder="1"/>
    <xf numFmtId="0" fontId="2" fillId="0" borderId="127" xfId="0" applyFont="1" applyBorder="1"/>
    <xf numFmtId="169" fontId="2" fillId="0" borderId="122" xfId="0" applyNumberFormat="1" applyFont="1" applyBorder="1"/>
    <xf numFmtId="3" fontId="2" fillId="31" borderId="130" xfId="0" applyNumberFormat="1" applyFont="1" applyFill="1" applyBorder="1"/>
    <xf numFmtId="0" fontId="2" fillId="31" borderId="129" xfId="0" applyFont="1" applyFill="1" applyBorder="1"/>
    <xf numFmtId="0" fontId="25" fillId="0" borderId="119" xfId="0" applyFont="1" applyBorder="1"/>
    <xf numFmtId="0" fontId="25" fillId="0" borderId="120" xfId="0" applyFont="1" applyBorder="1"/>
    <xf numFmtId="0" fontId="2" fillId="48" borderId="0" xfId="0" applyFont="1" applyFill="1"/>
    <xf numFmtId="0" fontId="2" fillId="48" borderId="122" xfId="0" applyFont="1" applyFill="1" applyBorder="1"/>
    <xf numFmtId="3" fontId="2" fillId="48" borderId="0" xfId="0" applyNumberFormat="1" applyFont="1" applyFill="1"/>
    <xf numFmtId="3" fontId="2" fillId="48" borderId="122" xfId="0" applyNumberFormat="1" applyFont="1" applyFill="1" applyBorder="1"/>
    <xf numFmtId="0" fontId="2" fillId="43" borderId="122" xfId="0" applyFont="1" applyFill="1" applyBorder="1"/>
    <xf numFmtId="3" fontId="2" fillId="43" borderId="122" xfId="0" applyNumberFormat="1" applyFont="1" applyFill="1" applyBorder="1"/>
    <xf numFmtId="0" fontId="2" fillId="31" borderId="130" xfId="0" applyFont="1" applyFill="1" applyBorder="1"/>
    <xf numFmtId="3" fontId="2" fillId="52" borderId="0" xfId="0" applyNumberFormat="1" applyFont="1" applyFill="1"/>
    <xf numFmtId="3" fontId="2" fillId="46" borderId="122" xfId="0" applyNumberFormat="1" applyFont="1" applyFill="1" applyBorder="1"/>
    <xf numFmtId="0" fontId="2" fillId="0" borderId="118" xfId="0" applyFont="1" applyBorder="1"/>
    <xf numFmtId="169" fontId="2" fillId="46" borderId="122" xfId="0" applyNumberFormat="1" applyFont="1" applyFill="1" applyBorder="1"/>
    <xf numFmtId="3" fontId="2" fillId="31" borderId="127" xfId="0" applyNumberFormat="1" applyFont="1" applyFill="1" applyBorder="1"/>
    <xf numFmtId="0" fontId="2" fillId="31" borderId="126" xfId="0" applyFont="1" applyFill="1" applyBorder="1"/>
    <xf numFmtId="0" fontId="55" fillId="31" borderId="131" xfId="35" applyFont="1" applyFill="1" applyBorder="1"/>
    <xf numFmtId="0" fontId="6" fillId="31" borderId="121" xfId="0" applyFont="1" applyFill="1" applyBorder="1"/>
    <xf numFmtId="0" fontId="55" fillId="31" borderId="132" xfId="35" applyFont="1" applyFill="1" applyBorder="1"/>
    <xf numFmtId="0" fontId="55" fillId="31" borderId="122" xfId="35" applyFont="1" applyFill="1" applyBorder="1"/>
    <xf numFmtId="3" fontId="0" fillId="43" borderId="122" xfId="0" applyNumberFormat="1" applyFill="1" applyBorder="1"/>
    <xf numFmtId="0" fontId="6" fillId="31" borderId="125" xfId="0" applyFont="1" applyFill="1" applyBorder="1"/>
    <xf numFmtId="3" fontId="6" fillId="43" borderId="126" xfId="0" applyNumberFormat="1" applyFont="1" applyFill="1" applyBorder="1"/>
    <xf numFmtId="3" fontId="6" fillId="43" borderId="122" xfId="0" applyNumberFormat="1" applyFont="1" applyFill="1" applyBorder="1"/>
    <xf numFmtId="3" fontId="0" fillId="0" borderId="119" xfId="0" applyNumberFormat="1" applyBorder="1"/>
    <xf numFmtId="3" fontId="2" fillId="31" borderId="122" xfId="0" applyNumberFormat="1" applyFont="1" applyFill="1" applyBorder="1"/>
    <xf numFmtId="3" fontId="2" fillId="31" borderId="133" xfId="0" applyNumberFormat="1" applyFont="1" applyFill="1" applyBorder="1"/>
    <xf numFmtId="3" fontId="2" fillId="0" borderId="76" xfId="0" applyNumberFormat="1" applyFont="1" applyBorder="1"/>
    <xf numFmtId="3" fontId="2" fillId="31" borderId="134" xfId="0" applyNumberFormat="1" applyFont="1" applyFill="1" applyBorder="1"/>
    <xf numFmtId="3" fontId="2" fillId="31" borderId="135" xfId="0" applyNumberFormat="1" applyFont="1" applyFill="1" applyBorder="1"/>
    <xf numFmtId="3" fontId="2" fillId="0" borderId="119" xfId="0" applyNumberFormat="1" applyFont="1" applyBorder="1"/>
    <xf numFmtId="3" fontId="2" fillId="31" borderId="136" xfId="0" applyNumberFormat="1" applyFont="1" applyFill="1" applyBorder="1"/>
    <xf numFmtId="0" fontId="56" fillId="31" borderId="137" xfId="0" applyFont="1" applyFill="1" applyBorder="1"/>
    <xf numFmtId="0" fontId="6" fillId="31" borderId="137" xfId="0" applyFont="1" applyFill="1" applyBorder="1"/>
    <xf numFmtId="0" fontId="6" fillId="31" borderId="138" xfId="0" applyFont="1" applyFill="1" applyBorder="1"/>
    <xf numFmtId="0" fontId="2" fillId="31" borderId="138" xfId="0" applyFont="1" applyFill="1" applyBorder="1"/>
    <xf numFmtId="0" fontId="2" fillId="31" borderId="139" xfId="0" applyFont="1" applyFill="1" applyBorder="1"/>
    <xf numFmtId="0" fontId="56" fillId="31" borderId="139" xfId="0" applyFont="1" applyFill="1" applyBorder="1"/>
    <xf numFmtId="0" fontId="55" fillId="31" borderId="140" xfId="35" applyFont="1" applyFill="1" applyBorder="1"/>
    <xf numFmtId="0" fontId="6" fillId="0" borderId="142" xfId="0" applyFont="1" applyBorder="1"/>
    <xf numFmtId="0" fontId="2" fillId="31" borderId="143" xfId="0" applyFont="1" applyFill="1" applyBorder="1"/>
    <xf numFmtId="0" fontId="56" fillId="31" borderId="144" xfId="0" applyFont="1" applyFill="1" applyBorder="1"/>
    <xf numFmtId="0" fontId="6" fillId="31" borderId="144" xfId="0" applyFont="1" applyFill="1" applyBorder="1"/>
    <xf numFmtId="0" fontId="2" fillId="0" borderId="143" xfId="0" applyFont="1" applyBorder="1"/>
    <xf numFmtId="0" fontId="25" fillId="0" borderId="143" xfId="0" applyFont="1" applyBorder="1"/>
    <xf numFmtId="0" fontId="6" fillId="31" borderId="145" xfId="0" applyFont="1" applyFill="1" applyBorder="1"/>
    <xf numFmtId="14" fontId="2" fillId="31" borderId="130" xfId="0" applyNumberFormat="1" applyFont="1" applyFill="1" applyBorder="1"/>
    <xf numFmtId="164" fontId="40" fillId="44" borderId="0" xfId="0" applyNumberFormat="1" applyFont="1" applyFill="1"/>
    <xf numFmtId="164" fontId="40" fillId="44" borderId="122" xfId="0" applyNumberFormat="1" applyFont="1" applyFill="1" applyBorder="1"/>
    <xf numFmtId="3" fontId="2" fillId="0" borderId="121" xfId="0" applyNumberFormat="1" applyFont="1" applyBorder="1"/>
    <xf numFmtId="1" fontId="2" fillId="46" borderId="0" xfId="0" applyNumberFormat="1" applyFont="1" applyFill="1"/>
    <xf numFmtId="3" fontId="40" fillId="46" borderId="122" xfId="0" applyNumberFormat="1" applyFont="1" applyFill="1" applyBorder="1"/>
    <xf numFmtId="3" fontId="6" fillId="46" borderId="122" xfId="0" applyNumberFormat="1" applyFont="1" applyFill="1" applyBorder="1"/>
    <xf numFmtId="164" fontId="2" fillId="46" borderId="122" xfId="0" applyNumberFormat="1" applyFont="1" applyFill="1" applyBorder="1"/>
    <xf numFmtId="164" fontId="6" fillId="46" borderId="0" xfId="0" applyNumberFormat="1" applyFont="1" applyFill="1"/>
    <xf numFmtId="164" fontId="6" fillId="46" borderId="122" xfId="0" applyNumberFormat="1" applyFont="1" applyFill="1" applyBorder="1"/>
    <xf numFmtId="164" fontId="2" fillId="0" borderId="122" xfId="0" applyNumberFormat="1" applyFont="1" applyBorder="1"/>
    <xf numFmtId="164" fontId="2" fillId="31" borderId="0" xfId="0" applyNumberFormat="1" applyFont="1" applyFill="1"/>
    <xf numFmtId="164" fontId="2" fillId="31" borderId="122" xfId="0" applyNumberFormat="1" applyFont="1" applyFill="1" applyBorder="1"/>
    <xf numFmtId="164" fontId="25" fillId="0" borderId="0" xfId="0" applyNumberFormat="1" applyFont="1"/>
    <xf numFmtId="164" fontId="25" fillId="0" borderId="122" xfId="0" applyNumberFormat="1" applyFont="1" applyBorder="1"/>
    <xf numFmtId="164" fontId="2" fillId="43" borderId="0" xfId="0" applyNumberFormat="1" applyFont="1" applyFill="1"/>
    <xf numFmtId="164" fontId="2" fillId="43" borderId="122" xfId="0" applyNumberFormat="1" applyFont="1" applyFill="1" applyBorder="1"/>
    <xf numFmtId="164" fontId="6" fillId="43" borderId="76" xfId="0" applyNumberFormat="1" applyFont="1" applyFill="1" applyBorder="1"/>
    <xf numFmtId="164" fontId="6" fillId="43" borderId="126" xfId="0" applyNumberFormat="1" applyFont="1" applyFill="1" applyBorder="1"/>
    <xf numFmtId="3" fontId="2" fillId="0" borderId="122" xfId="0" applyNumberFormat="1" applyFont="1" applyBorder="1"/>
    <xf numFmtId="3" fontId="25" fillId="0" borderId="0" xfId="0" applyNumberFormat="1" applyFont="1"/>
    <xf numFmtId="3" fontId="25" fillId="0" borderId="122" xfId="0" applyNumberFormat="1" applyFont="1" applyBorder="1"/>
    <xf numFmtId="3" fontId="55" fillId="31" borderId="141" xfId="35" applyNumberFormat="1" applyFont="1" applyFill="1" applyBorder="1"/>
    <xf numFmtId="3" fontId="55" fillId="31" borderId="63" xfId="35" applyNumberFormat="1" applyFont="1" applyFill="1" applyBorder="1"/>
    <xf numFmtId="3" fontId="55" fillId="31" borderId="132" xfId="35" applyNumberFormat="1" applyFont="1" applyFill="1" applyBorder="1"/>
    <xf numFmtId="3" fontId="55" fillId="31" borderId="140" xfId="35" applyNumberFormat="1" applyFont="1" applyFill="1" applyBorder="1"/>
    <xf numFmtId="3" fontId="55" fillId="31" borderId="1" xfId="35" applyNumberFormat="1" applyFont="1" applyFill="1"/>
    <xf numFmtId="3" fontId="55" fillId="31" borderId="131" xfId="35" applyNumberFormat="1" applyFont="1" applyFill="1" applyBorder="1"/>
    <xf numFmtId="3" fontId="55" fillId="31" borderId="0" xfId="35" applyNumberFormat="1" applyFont="1" applyFill="1" applyBorder="1"/>
    <xf numFmtId="3" fontId="55" fillId="31" borderId="122" xfId="35" applyNumberFormat="1" applyFont="1" applyFill="1" applyBorder="1"/>
    <xf numFmtId="3" fontId="0" fillId="46" borderId="122" xfId="0" applyNumberFormat="1" applyFill="1" applyBorder="1"/>
    <xf numFmtId="1" fontId="2" fillId="48" borderId="0" xfId="0" applyNumberFormat="1" applyFont="1" applyFill="1"/>
    <xf numFmtId="3" fontId="0" fillId="31" borderId="146" xfId="0" applyNumberFormat="1" applyFill="1" applyBorder="1"/>
    <xf numFmtId="3" fontId="0" fillId="31" borderId="129" xfId="0" applyNumberFormat="1" applyFill="1" applyBorder="1"/>
    <xf numFmtId="3" fontId="0" fillId="0" borderId="76" xfId="0" applyNumberFormat="1" applyBorder="1"/>
    <xf numFmtId="0" fontId="25" fillId="0" borderId="126" xfId="0" applyFont="1" applyBorder="1"/>
    <xf numFmtId="0" fontId="25" fillId="0" borderId="76" xfId="0" applyFont="1" applyBorder="1"/>
    <xf numFmtId="0" fontId="6" fillId="0" borderId="67" xfId="0" applyFont="1" applyBorder="1"/>
    <xf numFmtId="1" fontId="6" fillId="48" borderId="0" xfId="0" applyNumberFormat="1" applyFont="1" applyFill="1"/>
    <xf numFmtId="0" fontId="6" fillId="0" borderId="122" xfId="0" applyFont="1" applyBorder="1"/>
    <xf numFmtId="3" fontId="6" fillId="48" borderId="0" xfId="0" applyNumberFormat="1" applyFont="1" applyFill="1"/>
    <xf numFmtId="3" fontId="6" fillId="48" borderId="122" xfId="0" applyNumberFormat="1" applyFont="1" applyFill="1" applyBorder="1"/>
    <xf numFmtId="3" fontId="44" fillId="45" borderId="51" xfId="0" applyNumberFormat="1" applyFont="1" applyFill="1" applyBorder="1"/>
    <xf numFmtId="164" fontId="44" fillId="45" borderId="106" xfId="0" applyNumberFormat="1" applyFont="1" applyFill="1" applyBorder="1"/>
    <xf numFmtId="3" fontId="44" fillId="45" borderId="52" xfId="0" applyNumberFormat="1" applyFont="1" applyFill="1" applyBorder="1"/>
    <xf numFmtId="164" fontId="44" fillId="45" borderId="52" xfId="0" applyNumberFormat="1" applyFont="1" applyFill="1" applyBorder="1"/>
    <xf numFmtId="3" fontId="44" fillId="45" borderId="106" xfId="0" applyNumberFormat="1" applyFont="1" applyFill="1" applyBorder="1"/>
    <xf numFmtId="164" fontId="40" fillId="56" borderId="88" xfId="0" applyNumberFormat="1" applyFont="1" applyFill="1" applyBorder="1" applyAlignment="1">
      <alignment horizontal="right" vertical="center"/>
    </xf>
    <xf numFmtId="164" fontId="44" fillId="60" borderId="87" xfId="0" applyNumberFormat="1" applyFont="1" applyFill="1" applyBorder="1" applyAlignment="1">
      <alignment horizontal="right" vertical="center"/>
    </xf>
    <xf numFmtId="3" fontId="0" fillId="14" borderId="79" xfId="40" applyNumberFormat="1" applyFont="1" applyFill="1" applyBorder="1" applyAlignment="1">
      <alignment vertical="center"/>
    </xf>
    <xf numFmtId="3" fontId="0" fillId="14" borderId="22" xfId="40" applyNumberFormat="1" applyFont="1" applyFill="1" applyBorder="1" applyAlignment="1">
      <alignment horizontal="right" vertical="center"/>
    </xf>
    <xf numFmtId="168" fontId="33" fillId="56" borderId="147" xfId="0" applyNumberFormat="1" applyFont="1" applyFill="1" applyBorder="1" applyAlignment="1">
      <alignment horizontal="right" vertical="center"/>
    </xf>
    <xf numFmtId="0" fontId="52" fillId="31" borderId="54" xfId="0" applyFont="1" applyFill="1" applyBorder="1" applyAlignment="1">
      <alignment horizontal="center"/>
    </xf>
    <xf numFmtId="0" fontId="52" fillId="31" borderId="48" xfId="0" applyFont="1" applyFill="1" applyBorder="1" applyAlignment="1">
      <alignment horizontal="center"/>
    </xf>
    <xf numFmtId="0" fontId="52" fillId="31" borderId="104" xfId="0" applyFont="1" applyFill="1" applyBorder="1" applyAlignment="1">
      <alignment horizontal="center"/>
    </xf>
    <xf numFmtId="0" fontId="52" fillId="31" borderId="105" xfId="0" applyFont="1" applyFill="1" applyBorder="1" applyAlignment="1">
      <alignment horizontal="center"/>
    </xf>
    <xf numFmtId="0" fontId="52" fillId="31" borderId="125" xfId="0" applyFont="1" applyFill="1" applyBorder="1" applyAlignment="1">
      <alignment horizontal="center"/>
    </xf>
    <xf numFmtId="0" fontId="52" fillId="31" borderId="129" xfId="0" applyFont="1" applyFill="1" applyBorder="1" applyAlignment="1">
      <alignment horizontal="center"/>
    </xf>
    <xf numFmtId="0" fontId="52" fillId="31" borderId="123" xfId="0" applyFont="1" applyFill="1" applyBorder="1" applyAlignment="1">
      <alignment horizontal="center"/>
    </xf>
    <xf numFmtId="0" fontId="52" fillId="31" borderId="57" xfId="0" applyFont="1" applyFill="1" applyBorder="1" applyAlignment="1">
      <alignment horizontal="center"/>
    </xf>
    <xf numFmtId="0" fontId="52" fillId="31" borderId="124" xfId="0" applyFont="1" applyFill="1" applyBorder="1" applyAlignment="1">
      <alignment horizontal="center"/>
    </xf>
    <xf numFmtId="0" fontId="52" fillId="31" borderId="98" xfId="0" applyFont="1" applyFill="1" applyBorder="1" applyAlignment="1">
      <alignment horizontal="center"/>
    </xf>
    <xf numFmtId="0" fontId="2" fillId="31" borderId="55" xfId="0" applyFont="1" applyFill="1" applyBorder="1" applyAlignment="1">
      <alignment horizontal="center"/>
    </xf>
    <xf numFmtId="0" fontId="2" fillId="31" borderId="56" xfId="0" applyFont="1" applyFill="1" applyBorder="1" applyAlignment="1">
      <alignment horizontal="center"/>
    </xf>
    <xf numFmtId="0" fontId="2" fillId="31" borderId="57" xfId="0" applyFont="1" applyFill="1" applyBorder="1" applyAlignment="1">
      <alignment horizontal="center"/>
    </xf>
    <xf numFmtId="0" fontId="52" fillId="31" borderId="56" xfId="0" applyFont="1" applyFill="1" applyBorder="1" applyAlignment="1">
      <alignment horizontal="center"/>
    </xf>
    <xf numFmtId="0" fontId="52" fillId="31" borderId="96" xfId="0" applyFont="1" applyFill="1" applyBorder="1" applyAlignment="1">
      <alignment horizontal="center"/>
    </xf>
    <xf numFmtId="0" fontId="52" fillId="31" borderId="55" xfId="0" applyFont="1" applyFill="1" applyBorder="1" applyAlignment="1">
      <alignment horizontal="center"/>
    </xf>
    <xf numFmtId="0" fontId="52" fillId="31" borderId="118" xfId="0" applyFont="1" applyFill="1" applyBorder="1" applyAlignment="1">
      <alignment horizontal="center"/>
    </xf>
    <xf numFmtId="0" fontId="52" fillId="31" borderId="119" xfId="0" applyFont="1" applyFill="1" applyBorder="1" applyAlignment="1">
      <alignment horizontal="center"/>
    </xf>
    <xf numFmtId="0" fontId="52" fillId="31" borderId="121" xfId="0" applyFont="1" applyFill="1" applyBorder="1" applyAlignment="1">
      <alignment horizontal="center"/>
    </xf>
    <xf numFmtId="0" fontId="52" fillId="31" borderId="74" xfId="0" applyFont="1" applyFill="1" applyBorder="1" applyAlignment="1">
      <alignment horizontal="center"/>
    </xf>
    <xf numFmtId="0" fontId="52" fillId="31" borderId="95" xfId="0" applyFont="1" applyFill="1" applyBorder="1" applyAlignment="1">
      <alignment horizontal="center"/>
    </xf>
    <xf numFmtId="0" fontId="52" fillId="31" borderId="94" xfId="0" applyFont="1" applyFill="1" applyBorder="1" applyAlignment="1">
      <alignment horizontal="center"/>
    </xf>
    <xf numFmtId="0" fontId="52" fillId="31" borderId="112" xfId="0" applyFont="1" applyFill="1" applyBorder="1" applyAlignment="1">
      <alignment horizontal="center"/>
    </xf>
    <xf numFmtId="0" fontId="52" fillId="31" borderId="114" xfId="0" applyFont="1" applyFill="1" applyBorder="1" applyAlignment="1">
      <alignment horizontal="center"/>
    </xf>
    <xf numFmtId="0" fontId="52" fillId="31" borderId="115" xfId="0" applyFont="1" applyFill="1" applyBorder="1" applyAlignment="1">
      <alignment horizontal="center"/>
    </xf>
    <xf numFmtId="0" fontId="31" fillId="55" borderId="18" xfId="0" applyFont="1" applyFill="1" applyBorder="1" applyAlignment="1">
      <alignment horizontal="center"/>
    </xf>
    <xf numFmtId="0" fontId="31" fillId="55" borderId="0" xfId="0" applyFont="1" applyFill="1" applyAlignment="1">
      <alignment horizontal="center"/>
    </xf>
    <xf numFmtId="4" fontId="7" fillId="57" borderId="16" xfId="39" applyNumberFormat="1" applyFont="1" applyFill="1" applyBorder="1" applyAlignment="1">
      <alignment horizontal="center" vertical="center" wrapText="1"/>
    </xf>
    <xf numFmtId="4" fontId="7" fillId="57" borderId="101" xfId="39" applyNumberFormat="1" applyFont="1" applyFill="1" applyBorder="1" applyAlignment="1">
      <alignment horizontal="center" vertical="center" wrapText="1"/>
    </xf>
    <xf numFmtId="0" fontId="37" fillId="24" borderId="26" xfId="0" applyFont="1" applyFill="1" applyBorder="1" applyAlignment="1">
      <alignment horizontal="center" vertical="center"/>
    </xf>
    <xf numFmtId="0" fontId="37" fillId="24" borderId="19" xfId="0" applyFont="1" applyFill="1" applyBorder="1" applyAlignment="1">
      <alignment horizontal="center" vertical="center"/>
    </xf>
    <xf numFmtId="0" fontId="37" fillId="24" borderId="31"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0" borderId="0" xfId="0" applyFont="1" applyAlignment="1">
      <alignment horizontal="center" vertical="center"/>
    </xf>
    <xf numFmtId="0" fontId="37" fillId="0" borderId="0" xfId="0" applyFont="1" applyAlignment="1">
      <alignment horizontal="center" vertical="center" wrapText="1"/>
    </xf>
    <xf numFmtId="0" fontId="53" fillId="0" borderId="0" xfId="0" applyFont="1" applyAlignment="1">
      <alignment horizontal="center" vertical="center" wrapText="1"/>
    </xf>
    <xf numFmtId="4" fontId="7" fillId="17" borderId="16" xfId="39" applyNumberFormat="1" applyFont="1" applyFill="1" applyBorder="1" applyAlignment="1">
      <alignment horizontal="center" vertical="center" wrapText="1"/>
    </xf>
    <xf numFmtId="4" fontId="7" fillId="17" borderId="101" xfId="39" applyNumberFormat="1" applyFont="1" applyFill="1" applyBorder="1" applyAlignment="1">
      <alignment horizontal="center" vertical="center" wrapText="1"/>
    </xf>
    <xf numFmtId="0" fontId="0" fillId="31" borderId="102" xfId="0" applyFill="1" applyBorder="1" applyAlignment="1">
      <alignment horizontal="center"/>
    </xf>
    <xf numFmtId="0" fontId="0" fillId="31" borderId="101" xfId="0" applyFill="1" applyBorder="1" applyAlignment="1">
      <alignment horizontal="center"/>
    </xf>
    <xf numFmtId="3" fontId="2" fillId="31" borderId="99" xfId="40" applyNumberFormat="1" applyFont="1" applyFill="1" applyBorder="1" applyAlignment="1">
      <alignment horizontal="center"/>
    </xf>
    <xf numFmtId="0" fontId="43" fillId="58" borderId="91" xfId="51" applyFont="1" applyFill="1" applyBorder="1" applyAlignment="1">
      <alignment horizontal="center" vertical="center"/>
    </xf>
    <xf numFmtId="0" fontId="43" fillId="58" borderId="83" xfId="51" applyFont="1" applyFill="1" applyBorder="1" applyAlignment="1">
      <alignment horizontal="center" vertical="center"/>
    </xf>
    <xf numFmtId="0" fontId="58" fillId="58" borderId="41" xfId="51" applyFont="1" applyFill="1" applyBorder="1" applyAlignment="1">
      <alignment horizontal="center" vertical="center" wrapText="1"/>
    </xf>
    <xf numFmtId="0" fontId="58" fillId="58" borderId="83" xfId="51" applyFont="1" applyFill="1" applyBorder="1" applyAlignment="1">
      <alignment horizontal="center" vertical="center" wrapText="1"/>
    </xf>
    <xf numFmtId="0" fontId="2" fillId="0" borderId="39" xfId="51" applyFont="1" applyBorder="1" applyAlignment="1">
      <alignment vertical="center"/>
    </xf>
  </cellXfs>
  <cellStyles count="5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2" xfId="50" xr:uid="{65EE4899-9E66-4020-939C-8285A2BE1A69}"/>
    <cellStyle name="Comma 3" xfId="52" xr:uid="{9EFD7ED1-AB69-4FFA-B892-02579E646EE2}"/>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Neutral" xfId="37" builtinId="28" customBuiltin="1"/>
    <cellStyle name="Normal" xfId="0" builtinId="0"/>
    <cellStyle name="Normal 2" xfId="38" xr:uid="{00000000-0005-0000-0000-000026000000}"/>
    <cellStyle name="Normal 2 2" xfId="49" xr:uid="{DC7A85DE-CF1C-4CB2-AAE4-64CDCAA8C22B}"/>
    <cellStyle name="Normal 3" xfId="47" xr:uid="{00000000-0005-0000-0000-000027000000}"/>
    <cellStyle name="Normal 4" xfId="48" xr:uid="{A2A08EC2-9932-4843-AFCA-2D9FC0D2B329}"/>
    <cellStyle name="Normal 5" xfId="51" xr:uid="{6C6C83CA-D225-463E-9D77-3991A14808C2}"/>
    <cellStyle name="Normal_PF2005" xfId="39" xr:uid="{00000000-0005-0000-0000-000028000000}"/>
    <cellStyle name="Normal_SCOTFCST" xfId="40" xr:uid="{00000000-0005-0000-0000-000029000000}"/>
    <cellStyle name="Normal_SCOTFCST_volume_tpf_species_datav2. 22.5.12.jo" xfId="41" xr:uid="{00000000-0005-0000-0000-00002A000000}"/>
    <cellStyle name="Note" xfId="42" builtinId="10" customBuiltin="1"/>
    <cellStyle name="Output" xfId="43" builtinId="21" customBuiltin="1"/>
    <cellStyle name="Title" xfId="44" builtinId="15" customBuiltin="1"/>
    <cellStyle name="Total" xfId="45" builtinId="25" customBuiltin="1"/>
    <cellStyle name="Warning Text" xfId="46" builtinId="11" customBuiltin="1"/>
  </cellStyles>
  <dxfs count="158">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theme="1"/>
      </font>
      <fill>
        <patternFill>
          <bgColor rgb="FFF79646"/>
        </patternFill>
      </fill>
    </dxf>
    <dxf>
      <font>
        <color theme="1"/>
      </font>
      <fill>
        <patternFill>
          <bgColor rgb="FFF79646"/>
        </patternFill>
      </fill>
    </dxf>
    <dxf>
      <font>
        <color theme="1"/>
      </font>
      <fill>
        <patternFill>
          <bgColor rgb="FFF79646"/>
        </patternFill>
      </fill>
    </dxf>
    <dxf>
      <font>
        <color theme="5"/>
      </font>
    </dxf>
    <dxf>
      <numFmt numFmtId="171" formatCode="&quot;&lt;0.1&quot;"/>
    </dxf>
    <dxf>
      <font>
        <color rgb="FFF79646"/>
      </font>
      <fill>
        <patternFill>
          <bgColor rgb="FFE6E6E6"/>
        </patternFill>
      </fill>
    </dxf>
    <dxf>
      <numFmt numFmtId="171" formatCode="&quot;&lt;0.1&quot;"/>
    </dxf>
    <dxf>
      <font>
        <color theme="1"/>
      </font>
      <fill>
        <patternFill>
          <bgColor rgb="FFF79646"/>
        </patternFill>
      </fill>
    </dxf>
    <dxf>
      <font>
        <color theme="1"/>
      </font>
      <fill>
        <patternFill>
          <bgColor rgb="FFF79646"/>
        </patternFill>
      </fill>
    </dxf>
    <dxf>
      <font>
        <color theme="1"/>
      </font>
      <fill>
        <patternFill>
          <bgColor rgb="FFF79646"/>
        </patternFill>
      </fill>
    </dxf>
    <dxf>
      <font>
        <color theme="1"/>
      </font>
      <fill>
        <patternFill>
          <bgColor rgb="FFF79646"/>
        </patternFill>
      </fill>
    </dxf>
    <dxf>
      <font>
        <color theme="5"/>
      </font>
    </dxf>
    <dxf>
      <numFmt numFmtId="172" formatCode="&quot;–&quot;"/>
    </dxf>
    <dxf>
      <font>
        <color rgb="FFF79646"/>
      </font>
      <fill>
        <patternFill patternType="solid">
          <bgColor rgb="FFD9D9D9"/>
        </patternFill>
      </fill>
    </dxf>
    <dxf>
      <font>
        <color rgb="FFF79646"/>
      </font>
      <fill>
        <patternFill patternType="solid">
          <bgColor rgb="FFD9D9D9"/>
        </patternFill>
      </fill>
    </dxf>
    <dxf>
      <numFmt numFmtId="172" formatCode="&quot;–&quot;"/>
    </dxf>
    <dxf>
      <numFmt numFmtId="173" formatCode="&quot;&lt;1&quot;"/>
    </dxf>
    <dxf>
      <numFmt numFmtId="173" formatCode="&quot;&lt;1&quot;"/>
    </dxf>
    <dxf>
      <font>
        <color theme="1"/>
      </font>
      <fill>
        <patternFill>
          <bgColor rgb="FFF79646"/>
        </patternFill>
      </fill>
    </dxf>
    <dxf>
      <numFmt numFmtId="172" formatCode="&quot;–&quot;"/>
    </dxf>
    <dxf>
      <font>
        <color rgb="FFF79646"/>
      </font>
      <fill>
        <patternFill patternType="solid">
          <bgColor rgb="FFD9D9D9"/>
        </patternFill>
      </fill>
    </dxf>
    <dxf>
      <numFmt numFmtId="172" formatCode="&quot;–&quot;"/>
    </dxf>
    <dxf>
      <font>
        <color rgb="FFF79646"/>
      </font>
      <fill>
        <patternFill patternType="solid">
          <bgColor rgb="FFD9D9D9"/>
        </patternFill>
      </fill>
    </dxf>
    <dxf>
      <font>
        <color theme="1"/>
      </font>
      <fill>
        <patternFill>
          <bgColor rgb="FFF79646"/>
        </patternFill>
      </fill>
    </dxf>
    <dxf>
      <font>
        <color theme="1"/>
      </font>
      <fill>
        <patternFill>
          <bgColor rgb="FFF79646"/>
        </patternFill>
      </fill>
    </dxf>
    <dxf>
      <font>
        <color rgb="FFF79646"/>
      </font>
      <fill>
        <patternFill patternType="solid">
          <bgColor rgb="FFD9D9D9"/>
        </patternFill>
      </fill>
    </dxf>
    <dxf>
      <numFmt numFmtId="172" formatCode="&quot;–&quot;"/>
    </dxf>
    <dxf>
      <numFmt numFmtId="173" formatCode="&quot;&lt;1&quot;"/>
    </dxf>
    <dxf>
      <numFmt numFmtId="173" formatCode="&quot;&lt;1&quot;"/>
    </dxf>
    <dxf>
      <numFmt numFmtId="173" formatCode="&quot;&lt;1&quot;"/>
    </dxf>
    <dxf>
      <numFmt numFmtId="172" formatCode="&quot;–&quot;"/>
    </dxf>
    <dxf>
      <numFmt numFmtId="172" formatCode="&quot;–&quot;"/>
    </dxf>
    <dxf>
      <numFmt numFmtId="172" formatCode="&quot;–&quot;"/>
    </dxf>
    <dxf>
      <numFmt numFmtId="172" formatCode="&quot;–&quot;"/>
    </dxf>
    <dxf>
      <font>
        <color rgb="FFF79646"/>
      </font>
      <fill>
        <patternFill patternType="solid">
          <bgColor rgb="FFD9D9D9"/>
        </patternFill>
      </fill>
    </dxf>
    <dxf>
      <numFmt numFmtId="172" formatCode="&quot;–&quot;"/>
    </dxf>
    <dxf>
      <font>
        <color rgb="FFF79646"/>
      </font>
      <fill>
        <patternFill patternType="solid">
          <bgColor rgb="FFD9D9D9"/>
        </patternFill>
      </fill>
    </dxf>
    <dxf>
      <numFmt numFmtId="173" formatCode="&quot;&lt;1&quot;"/>
    </dxf>
    <dxf>
      <numFmt numFmtId="173" formatCode="&quot;&lt;1&quot;"/>
    </dxf>
    <dxf>
      <numFmt numFmtId="172" formatCode="&quot;–&quot;"/>
    </dxf>
    <dxf>
      <numFmt numFmtId="172" formatCode="&quot;–&quot;"/>
    </dxf>
    <dxf>
      <font>
        <color rgb="FFF79646"/>
      </font>
      <fill>
        <patternFill patternType="solid">
          <bgColor rgb="FFD9D9D9"/>
        </patternFill>
      </fill>
    </dxf>
    <dxf>
      <font>
        <color rgb="FFF79646"/>
      </font>
      <fill>
        <patternFill patternType="solid">
          <bgColor rgb="FFD9D9D9"/>
        </patternFill>
      </fill>
    </dxf>
    <dxf>
      <font>
        <color theme="1"/>
      </font>
      <fill>
        <patternFill>
          <bgColor rgb="FFF79646"/>
        </patternFill>
      </fill>
    </dxf>
    <dxf>
      <font>
        <color rgb="FFF79646"/>
      </font>
      <fill>
        <patternFill patternType="solid">
          <bgColor rgb="FFD9D9D9"/>
        </patternFill>
      </fill>
    </dxf>
    <dxf>
      <numFmt numFmtId="173" formatCode="&quot;&lt;1&quot;"/>
    </dxf>
    <dxf>
      <numFmt numFmtId="172" formatCode="&quot;–&quot;"/>
    </dxf>
    <dxf>
      <numFmt numFmtId="173" formatCode="&quot;&lt;1&quot;"/>
    </dxf>
    <dxf>
      <numFmt numFmtId="173" formatCode="&quot;&lt;1&quot;"/>
    </dxf>
    <dxf>
      <numFmt numFmtId="172" formatCode="&quot;–&quot;"/>
    </dxf>
    <dxf>
      <numFmt numFmtId="173" formatCode="&quot;&lt;1&quot;"/>
    </dxf>
    <dxf>
      <numFmt numFmtId="173" formatCode="&quot;&lt;1&quot;"/>
    </dxf>
    <dxf>
      <numFmt numFmtId="172" formatCode="&quot;–&quot;"/>
    </dxf>
    <dxf>
      <font>
        <color rgb="FFF79646"/>
      </font>
      <fill>
        <patternFill patternType="solid">
          <bgColor rgb="FFD9D9D9"/>
        </patternFill>
      </fill>
    </dxf>
    <dxf>
      <numFmt numFmtId="172" formatCode="&quot;–&quot;"/>
    </dxf>
    <dxf>
      <font>
        <color rgb="FFF79646"/>
      </font>
      <fill>
        <patternFill patternType="solid">
          <bgColor rgb="FFD9D9D9"/>
        </patternFill>
      </fill>
    </dxf>
    <dxf>
      <numFmt numFmtId="172" formatCode="&quot;–&quot;"/>
    </dxf>
    <dxf>
      <font>
        <color rgb="FFF79646"/>
      </font>
      <fill>
        <patternFill patternType="solid">
          <bgColor rgb="FFD9D9D9"/>
        </patternFill>
      </fill>
    </dxf>
    <dxf>
      <numFmt numFmtId="172" formatCode="&quot;–&quot;"/>
    </dxf>
    <dxf>
      <font>
        <color rgb="FFF79646"/>
      </font>
      <fill>
        <patternFill patternType="solid">
          <bgColor rgb="FFD9D9D9"/>
        </patternFill>
      </fill>
    </dxf>
    <dxf>
      <numFmt numFmtId="173" formatCode="&quot;&lt;1&quot;"/>
    </dxf>
    <dxf>
      <numFmt numFmtId="173" formatCode="&quot;&lt;1&quot;"/>
    </dxf>
    <dxf>
      <numFmt numFmtId="173" formatCode="&quot;&lt;1&quot;"/>
    </dxf>
    <dxf>
      <numFmt numFmtId="173" formatCode="&quot;&lt;1&quot;"/>
    </dxf>
    <dxf>
      <numFmt numFmtId="172" formatCode="&quot;–&quot;"/>
    </dxf>
    <dxf>
      <numFmt numFmtId="172" formatCode="&quot;–&quot;"/>
    </dxf>
    <dxf>
      <font>
        <color theme="1"/>
      </font>
      <fill>
        <patternFill>
          <bgColor rgb="FFF79646"/>
        </patternFill>
      </fill>
    </dxf>
    <dxf>
      <font>
        <color rgb="FFF79646"/>
      </font>
      <fill>
        <patternFill patternType="solid">
          <bgColor rgb="FFD9D9D9"/>
        </patternFill>
      </fill>
    </dxf>
    <dxf>
      <numFmt numFmtId="172" formatCode="&quot;–&quot;"/>
    </dxf>
    <dxf>
      <numFmt numFmtId="172" formatCode="&quot;–&quot;"/>
    </dxf>
    <dxf>
      <font>
        <color rgb="FFF79646"/>
      </font>
      <fill>
        <patternFill patternType="solid">
          <bgColor rgb="FFD9D9D9"/>
        </patternFill>
      </fill>
    </dxf>
    <dxf>
      <font>
        <color rgb="FFF79646"/>
      </font>
      <fill>
        <patternFill patternType="solid">
          <bgColor rgb="FFD9D9D9"/>
        </patternFill>
      </fill>
    </dxf>
    <dxf>
      <numFmt numFmtId="172" formatCode="&quot;–&quot;"/>
    </dxf>
    <dxf>
      <font>
        <color rgb="FFF79646"/>
      </font>
      <fill>
        <patternFill patternType="solid">
          <bgColor rgb="FFD9D9D9"/>
        </patternFill>
      </fill>
    </dxf>
    <dxf>
      <font>
        <color theme="1"/>
      </font>
      <fill>
        <patternFill>
          <bgColor rgb="FFF79646"/>
        </patternFill>
      </fill>
    </dxf>
    <dxf>
      <font>
        <color rgb="FFF79646"/>
      </font>
      <fill>
        <patternFill patternType="solid">
          <bgColor rgb="FFD9D9D9"/>
        </patternFill>
      </fill>
    </dxf>
    <dxf>
      <numFmt numFmtId="172" formatCode="&quot;–&quot;"/>
    </dxf>
    <dxf>
      <font>
        <color theme="1"/>
      </font>
      <fill>
        <patternFill>
          <bgColor rgb="FFF79646"/>
        </patternFill>
      </fill>
    </dxf>
    <dxf>
      <numFmt numFmtId="172" formatCode="&quot;–&quot;"/>
    </dxf>
    <dxf>
      <font>
        <color rgb="FFF79646"/>
      </font>
      <fill>
        <patternFill patternType="solid">
          <bgColor rgb="FFD9D9D9"/>
        </patternFill>
      </fill>
    </dxf>
    <dxf>
      <numFmt numFmtId="173" formatCode="&quot;&lt;1&quot;"/>
    </dxf>
    <dxf>
      <numFmt numFmtId="173" formatCode="&quot;&lt;1&quot;"/>
    </dxf>
    <dxf>
      <numFmt numFmtId="173" formatCode="&quot;&lt;1&quot;"/>
    </dxf>
    <dxf>
      <numFmt numFmtId="172" formatCode="&quot;–&quot;"/>
    </dxf>
    <dxf>
      <numFmt numFmtId="173" formatCode="&quot;&lt;1&quot;"/>
    </dxf>
    <dxf>
      <numFmt numFmtId="172" formatCode="&quot;–&quot;"/>
    </dxf>
    <dxf>
      <numFmt numFmtId="173" formatCode="&quot;&lt;1&quot;"/>
    </dxf>
    <dxf>
      <numFmt numFmtId="173" formatCode="&quot;&lt;1&quot;"/>
    </dxf>
    <dxf>
      <numFmt numFmtId="173" formatCode="&quot;&lt;1&quot;"/>
    </dxf>
    <dxf>
      <numFmt numFmtId="173" formatCode="&quot;&lt;1&quot;"/>
    </dxf>
    <dxf>
      <numFmt numFmtId="172" formatCode="&quot;–&quot;"/>
    </dxf>
    <dxf>
      <numFmt numFmtId="172" formatCode="&quot;–&quot;"/>
    </dxf>
    <dxf>
      <font>
        <color rgb="FFF79646"/>
      </font>
      <fill>
        <patternFill patternType="solid">
          <bgColor rgb="FFD9D9D9"/>
        </patternFill>
      </fill>
    </dxf>
    <dxf>
      <font>
        <color rgb="FFF79646"/>
      </font>
      <fill>
        <patternFill patternType="solid">
          <bgColor rgb="FFD9D9D9"/>
        </patternFill>
      </fill>
    </dxf>
    <dxf>
      <numFmt numFmtId="172" formatCode="&quot;–&quot;"/>
    </dxf>
    <dxf>
      <numFmt numFmtId="173" formatCode="&quot;&lt;1&quot;"/>
    </dxf>
    <dxf>
      <numFmt numFmtId="173" formatCode="&quot;&lt;1&quot;"/>
    </dxf>
    <dxf>
      <font>
        <color rgb="FFF79646"/>
      </font>
      <fill>
        <patternFill patternType="solid">
          <bgColor rgb="FFD9D9D9"/>
        </patternFill>
      </fill>
    </dxf>
    <dxf>
      <numFmt numFmtId="172" formatCode="&quot;–&quot;"/>
    </dxf>
    <dxf>
      <numFmt numFmtId="172" formatCode="&quot;–&quot;"/>
    </dxf>
    <dxf>
      <font>
        <color rgb="FFF79646"/>
      </font>
      <fill>
        <patternFill patternType="solid">
          <bgColor rgb="FFD9D9D9"/>
        </patternFill>
      </fill>
    </dxf>
    <dxf>
      <font>
        <color theme="1"/>
      </font>
      <fill>
        <patternFill>
          <bgColor rgb="FFF79646"/>
        </patternFill>
      </fill>
    </dxf>
    <dxf>
      <font>
        <color rgb="FFF79646"/>
      </font>
      <fill>
        <patternFill patternType="solid">
          <bgColor rgb="FFD9D9D9"/>
        </patternFill>
      </fill>
    </dxf>
    <dxf>
      <numFmt numFmtId="172" formatCode="&quot;–&quot;"/>
    </dxf>
    <dxf>
      <numFmt numFmtId="173" formatCode="&quot;&lt;1&quot;"/>
    </dxf>
    <dxf>
      <numFmt numFmtId="173" formatCode="&quot;&lt;1&quot;"/>
    </dxf>
    <dxf>
      <numFmt numFmtId="173" formatCode="&quot;&lt;1&quot;"/>
    </dxf>
    <dxf>
      <numFmt numFmtId="172" formatCode="&quot;–&quot;"/>
    </dxf>
    <dxf>
      <numFmt numFmtId="172" formatCode="&quot;–&quot;"/>
    </dxf>
    <dxf>
      <numFmt numFmtId="172" formatCode="&quot;–&quot;"/>
    </dxf>
    <dxf>
      <numFmt numFmtId="172" formatCode="&quot;–&quot;"/>
    </dxf>
    <dxf>
      <font>
        <color rgb="FFF79646"/>
      </font>
      <fill>
        <patternFill patternType="solid">
          <bgColor rgb="FFD9D9D9"/>
        </patternFill>
      </fill>
    </dxf>
    <dxf>
      <numFmt numFmtId="172" formatCode="&quot;–&quot;"/>
    </dxf>
    <dxf>
      <font>
        <color rgb="FFF79646"/>
      </font>
      <fill>
        <patternFill patternType="solid">
          <bgColor rgb="FFD9D9D9"/>
        </patternFill>
      </fill>
    </dxf>
    <dxf>
      <numFmt numFmtId="173" formatCode="&quot;&lt;1&quot;"/>
    </dxf>
    <dxf>
      <numFmt numFmtId="173" formatCode="&quot;&lt;1&quot;"/>
    </dxf>
    <dxf>
      <numFmt numFmtId="172" formatCode="&quot;–&quot;"/>
    </dxf>
    <dxf>
      <numFmt numFmtId="172" formatCode="&quot;–&quot;"/>
    </dxf>
    <dxf>
      <font>
        <color rgb="FFF79646"/>
      </font>
      <fill>
        <patternFill patternType="solid">
          <bgColor rgb="FFD9D9D9"/>
        </patternFill>
      </fill>
    </dxf>
    <dxf>
      <font>
        <color rgb="FFF79646"/>
      </font>
      <fill>
        <patternFill patternType="solid">
          <bgColor rgb="FFD9D9D9"/>
        </patternFill>
      </fill>
    </dxf>
    <dxf>
      <font>
        <color theme="1"/>
      </font>
      <fill>
        <patternFill>
          <bgColor rgb="FFF79646"/>
        </patternFill>
      </fill>
    </dxf>
    <dxf>
      <font>
        <color rgb="FFF79646"/>
      </font>
      <fill>
        <patternFill patternType="solid">
          <bgColor rgb="FFD9D9D9"/>
        </patternFill>
      </fill>
    </dxf>
    <dxf>
      <numFmt numFmtId="173" formatCode="&quot;&lt;1&quot;"/>
    </dxf>
    <dxf>
      <numFmt numFmtId="172" formatCode="&quot;–&quot;"/>
    </dxf>
    <dxf>
      <numFmt numFmtId="173" formatCode="&quot;&lt;1&quot;"/>
    </dxf>
    <dxf>
      <numFmt numFmtId="172" formatCode="&quot;–&quot;"/>
    </dxf>
    <dxf>
      <numFmt numFmtId="173" formatCode="&quot;&lt;1&quot;"/>
    </dxf>
    <dxf>
      <numFmt numFmtId="173" formatCode="&quot;&lt;1&quot;"/>
    </dxf>
    <dxf>
      <numFmt numFmtId="173" formatCode="&quot;&lt;1&quot;"/>
    </dxf>
    <dxf>
      <font>
        <color theme="1"/>
      </font>
      <fill>
        <patternFill>
          <bgColor rgb="FFF79646"/>
        </patternFill>
      </fill>
    </dxf>
    <dxf>
      <numFmt numFmtId="173" formatCode="&quot;&lt;1&quot;"/>
    </dxf>
    <dxf>
      <numFmt numFmtId="172" formatCode="&quot;–&quot;"/>
    </dxf>
    <dxf>
      <font>
        <color rgb="FFF79646"/>
      </font>
      <fill>
        <patternFill patternType="solid">
          <bgColor rgb="FFD9D9D9"/>
        </patternFill>
      </fill>
    </dxf>
    <dxf>
      <font>
        <color theme="1"/>
      </font>
      <fill>
        <patternFill>
          <bgColor rgb="FFF79646"/>
        </patternFill>
      </fill>
    </dxf>
    <dxf>
      <font>
        <color theme="1"/>
      </font>
      <fill>
        <patternFill>
          <bgColor rgb="FFF79646"/>
        </patternFill>
      </fill>
    </dxf>
    <dxf>
      <numFmt numFmtId="173" formatCode="&quot;&lt;1&quot;"/>
    </dxf>
    <dxf>
      <numFmt numFmtId="172" formatCode="&quot;–&quot;"/>
    </dxf>
    <dxf>
      <font>
        <color rgb="FFF79646"/>
      </font>
      <fill>
        <patternFill patternType="solid">
          <bgColor rgb="FFE6E6E6"/>
        </patternFill>
      </fill>
    </dxf>
    <dxf>
      <font>
        <color theme="1"/>
      </font>
      <fill>
        <patternFill>
          <bgColor rgb="FFF79646"/>
        </patternFill>
      </fill>
    </dxf>
    <dxf>
      <font>
        <color theme="1"/>
      </font>
      <fill>
        <patternFill>
          <bgColor rgb="FFF79646"/>
        </patternFill>
      </fill>
    </dxf>
    <dxf>
      <numFmt numFmtId="173" formatCode="&quot;&lt;1&quot;"/>
    </dxf>
    <dxf>
      <font>
        <color rgb="FFF79646"/>
      </font>
      <fill>
        <patternFill patternType="solid">
          <bgColor rgb="FFE6E6E6"/>
        </patternFill>
      </fill>
    </dxf>
    <dxf>
      <numFmt numFmtId="172" formatCode="&quot;–&quot;"/>
    </dxf>
    <dxf>
      <font>
        <color rgb="FFF79646"/>
      </font>
      <fill>
        <patternFill patternType="solid">
          <bgColor rgb="FFD9D9D9"/>
        </patternFill>
      </fill>
    </dxf>
    <dxf>
      <numFmt numFmtId="173" formatCode="&quot;&lt;1&quot;"/>
    </dxf>
    <dxf>
      <numFmt numFmtId="172" formatCode="&quot;–&quot;"/>
    </dxf>
    <dxf>
      <font>
        <color theme="1"/>
      </font>
      <fill>
        <patternFill>
          <bgColor rgb="FFF79646"/>
        </patternFill>
      </fill>
    </dxf>
    <dxf>
      <numFmt numFmtId="172" formatCode="&quot;–&quot;"/>
    </dxf>
    <dxf>
      <font>
        <color rgb="FFF79646"/>
      </font>
      <fill>
        <patternFill patternType="solid">
          <bgColor rgb="FFD9D9D9"/>
        </patternFill>
      </fill>
    </dxf>
    <dxf>
      <numFmt numFmtId="173" formatCode="&quot;&lt;1&quot;"/>
    </dxf>
    <dxf>
      <numFmt numFmtId="172" formatCode="&quot;–&quo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B2549"/>
      <rgbColor rgb="00FFFF00"/>
      <rgbColor rgb="00FF00FF"/>
      <rgbColor rgb="0000FFFF"/>
      <rgbColor rgb="0080B79E"/>
      <rgbColor rgb="00008000"/>
      <rgbColor rgb="00B6D99F"/>
      <rgbColor rgb="00808000"/>
      <rgbColor rgb="00800080"/>
      <rgbColor rgb="00008080"/>
      <rgbColor rgb="00C0C0C0"/>
      <rgbColor rgb="00808080"/>
      <rgbColor rgb="0076AD1C"/>
      <rgbColor rgb="0095BB56"/>
      <rgbColor rgb="00C7F973"/>
      <rgbColor rgb="00CCFFFF"/>
      <rgbColor rgb="00660066"/>
      <rgbColor rgb="00FF8080"/>
      <rgbColor rgb="000066CC"/>
      <rgbColor rgb="00CCCCFF"/>
      <rgbColor rgb="00808080"/>
      <rgbColor rgb="00999999"/>
      <rgbColor rgb="00CCCCCC"/>
      <rgbColor rgb="00E6E6E6"/>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D88E"/>
      <rgbColor rgb="00FCB912"/>
      <rgbColor rgb="00666699"/>
      <rgbColor rgb="00969696"/>
      <rgbColor rgb="00DA1425"/>
      <rgbColor rgb="00004E2E"/>
      <rgbColor rgb="00163A6F"/>
      <rgbColor rgb="00318C36"/>
      <rgbColor rgb="0005401A"/>
      <rgbColor rgb="00993366"/>
      <rgbColor rgb="008DA6C1"/>
      <rgbColor rgb="00F19698"/>
    </indexedColors>
    <mruColors>
      <color rgb="FFF0F0F0"/>
      <color rgb="FFE6E6E6"/>
      <color rgb="FF80B79E"/>
      <color rgb="FF063E00"/>
      <color rgb="FFF19698"/>
      <color rgb="FF772583"/>
      <color rgb="FF3B9946"/>
      <color rgb="FFB6D99F"/>
      <color rgb="FF074F28"/>
      <color rgb="FFE32E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3.xml"/><Relationship Id="rId39" Type="http://schemas.openxmlformats.org/officeDocument/2006/relationships/chartsheet" Target="chartsheets/sheet13.xml"/><Relationship Id="rId21" Type="http://schemas.openxmlformats.org/officeDocument/2006/relationships/worksheet" Target="worksheets/sheet21.xml"/><Relationship Id="rId34" Type="http://schemas.openxmlformats.org/officeDocument/2006/relationships/worksheet" Target="worksheets/sheet25.xml"/><Relationship Id="rId42" Type="http://schemas.openxmlformats.org/officeDocument/2006/relationships/worksheet" Target="worksheets/sheet27.xml"/><Relationship Id="rId47" Type="http://schemas.openxmlformats.org/officeDocument/2006/relationships/chartsheet" Target="chartsheets/sheet19.xml"/><Relationship Id="rId50" Type="http://schemas.openxmlformats.org/officeDocument/2006/relationships/worksheet" Target="worksheets/sheet3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chartsheet" Target="chartsheets/sheet6.xml"/><Relationship Id="rId11" Type="http://schemas.openxmlformats.org/officeDocument/2006/relationships/worksheet" Target="worksheets/sheet11.xml"/><Relationship Id="rId24" Type="http://schemas.openxmlformats.org/officeDocument/2006/relationships/chartsheet" Target="chartsheets/sheet2.xml"/><Relationship Id="rId32" Type="http://schemas.openxmlformats.org/officeDocument/2006/relationships/chartsheet" Target="chartsheets/sheet8.xml"/><Relationship Id="rId37" Type="http://schemas.openxmlformats.org/officeDocument/2006/relationships/worksheet" Target="worksheets/sheet26.xml"/><Relationship Id="rId40" Type="http://schemas.openxmlformats.org/officeDocument/2006/relationships/chartsheet" Target="chartsheets/sheet14.xml"/><Relationship Id="rId45" Type="http://schemas.openxmlformats.org/officeDocument/2006/relationships/chartsheet" Target="chartsheets/sheet18.xml"/><Relationship Id="rId53" Type="http://schemas.openxmlformats.org/officeDocument/2006/relationships/theme" Target="theme/theme1.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hartsheet" Target="chartsheets/sheet4.xml"/><Relationship Id="rId30" Type="http://schemas.openxmlformats.org/officeDocument/2006/relationships/chartsheet" Target="chartsheets/sheet7.xml"/><Relationship Id="rId35" Type="http://schemas.openxmlformats.org/officeDocument/2006/relationships/chartsheet" Target="chartsheets/sheet10.xml"/><Relationship Id="rId43" Type="http://schemas.openxmlformats.org/officeDocument/2006/relationships/chartsheet" Target="chartsheets/sheet16.xml"/><Relationship Id="rId48" Type="http://schemas.openxmlformats.org/officeDocument/2006/relationships/worksheet" Target="worksheets/sheet29.xml"/><Relationship Id="rId56"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chartsheet" Target="chartsheets/sheet2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hartsheet" Target="chartsheets/sheet3.xml"/><Relationship Id="rId33" Type="http://schemas.openxmlformats.org/officeDocument/2006/relationships/chartsheet" Target="chartsheets/sheet9.xml"/><Relationship Id="rId38" Type="http://schemas.openxmlformats.org/officeDocument/2006/relationships/chartsheet" Target="chartsheets/sheet12.xml"/><Relationship Id="rId46" Type="http://schemas.openxmlformats.org/officeDocument/2006/relationships/worksheet" Target="worksheets/sheet28.xml"/><Relationship Id="rId20" Type="http://schemas.openxmlformats.org/officeDocument/2006/relationships/worksheet" Target="worksheets/sheet20.xml"/><Relationship Id="rId41" Type="http://schemas.openxmlformats.org/officeDocument/2006/relationships/chartsheet" Target="chartsheets/sheet15.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chartsheet" Target="chartsheets/sheet1.xml"/><Relationship Id="rId28" Type="http://schemas.openxmlformats.org/officeDocument/2006/relationships/chartsheet" Target="chartsheets/sheet5.xml"/><Relationship Id="rId36" Type="http://schemas.openxmlformats.org/officeDocument/2006/relationships/chartsheet" Target="chartsheets/sheet11.xml"/><Relationship Id="rId49" Type="http://schemas.openxmlformats.org/officeDocument/2006/relationships/chartsheet" Target="chartsheets/sheet20.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24.xml"/><Relationship Id="rId44" Type="http://schemas.openxmlformats.org/officeDocument/2006/relationships/chartsheet" Target="chartsheets/sheet17.xml"/><Relationship Id="rId52" Type="http://schemas.openxmlformats.org/officeDocument/2006/relationships/chartsheet" Target="chartsheets/sheet2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20.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Summary of the 50-year forecast of softwood timber availability for the public forest estate and private sector estate in GB</a:t>
            </a:r>
          </a:p>
        </c:rich>
      </c:tx>
      <c:overlay val="0"/>
    </c:title>
    <c:autoTitleDeleted val="0"/>
    <c:plotArea>
      <c:layout/>
      <c:lineChart>
        <c:grouping val="standard"/>
        <c:varyColors val="0"/>
        <c:ser>
          <c:idx val="2"/>
          <c:order val="0"/>
          <c:tx>
            <c:strRef>
              <c:f>'Table 3'!$F$5</c:f>
              <c:strCache>
                <c:ptCount val="1"/>
                <c:pt idx="0">
                  <c:v>Total</c:v>
                </c:pt>
              </c:strCache>
            </c:strRef>
          </c:tx>
          <c:spPr>
            <a:ln>
              <a:solidFill>
                <a:srgbClr val="074F28"/>
              </a:solidFill>
            </a:ln>
          </c:spPr>
          <c:marker>
            <c:symbol val="none"/>
          </c:marker>
          <c:cat>
            <c:strRef>
              <c:f>'Table 3'!$B$41:$B$50</c:f>
              <c:strCache>
                <c:ptCount val="10"/>
                <c:pt idx="0">
                  <c:v>2027-31</c:v>
                </c:pt>
                <c:pt idx="1">
                  <c:v>2032-36</c:v>
                </c:pt>
                <c:pt idx="2">
                  <c:v>2037-41</c:v>
                </c:pt>
                <c:pt idx="3">
                  <c:v>2042-46</c:v>
                </c:pt>
                <c:pt idx="4">
                  <c:v>2047-51</c:v>
                </c:pt>
                <c:pt idx="5">
                  <c:v>2052-56</c:v>
                </c:pt>
                <c:pt idx="6">
                  <c:v>2057-61</c:v>
                </c:pt>
                <c:pt idx="7">
                  <c:v>2062-66</c:v>
                </c:pt>
                <c:pt idx="8">
                  <c:v>2067-71</c:v>
                </c:pt>
                <c:pt idx="9">
                  <c:v>2072-76</c:v>
                </c:pt>
              </c:strCache>
            </c:strRef>
          </c:cat>
          <c:val>
            <c:numRef>
              <c:f>'Table 3'!$F$41:$F$50</c:f>
              <c:numCache>
                <c:formatCode>#,##0</c:formatCode>
                <c:ptCount val="10"/>
                <c:pt idx="0">
                  <c:v>18304.960999999999</c:v>
                </c:pt>
                <c:pt idx="1">
                  <c:v>19119.893</c:v>
                </c:pt>
                <c:pt idx="2">
                  <c:v>18163.991999999998</c:v>
                </c:pt>
                <c:pt idx="3">
                  <c:v>13804.311000000002</c:v>
                </c:pt>
                <c:pt idx="4">
                  <c:v>11798.971</c:v>
                </c:pt>
                <c:pt idx="5">
                  <c:v>11513.132</c:v>
                </c:pt>
                <c:pt idx="6">
                  <c:v>13509.584999999999</c:v>
                </c:pt>
                <c:pt idx="7">
                  <c:v>14970.627</c:v>
                </c:pt>
                <c:pt idx="8">
                  <c:v>11433.868999999999</c:v>
                </c:pt>
                <c:pt idx="9">
                  <c:v>11335.23</c:v>
                </c:pt>
              </c:numCache>
            </c:numRef>
          </c:val>
          <c:smooth val="0"/>
          <c:extLst>
            <c:ext xmlns:c16="http://schemas.microsoft.com/office/drawing/2014/chart" uri="{C3380CC4-5D6E-409C-BE32-E72D297353CC}">
              <c16:uniqueId val="{00000000-EA18-4912-AEB1-6A3FC3F4473B}"/>
            </c:ext>
          </c:extLst>
        </c:ser>
        <c:ser>
          <c:idx val="1"/>
          <c:order val="1"/>
          <c:tx>
            <c:strRef>
              <c:f>'data input'!$D$33</c:f>
              <c:strCache>
                <c:ptCount val="1"/>
                <c:pt idx="0">
                  <c:v>Private sector</c:v>
                </c:pt>
              </c:strCache>
            </c:strRef>
          </c:tx>
          <c:spPr>
            <a:ln>
              <a:solidFill>
                <a:srgbClr val="074F28"/>
              </a:solidFill>
              <a:prstDash val="lgDash"/>
            </a:ln>
          </c:spPr>
          <c:marker>
            <c:symbol val="none"/>
          </c:marker>
          <c:cat>
            <c:strRef>
              <c:f>'Table 3'!$B$41:$B$50</c:f>
              <c:strCache>
                <c:ptCount val="10"/>
                <c:pt idx="0">
                  <c:v>2027-31</c:v>
                </c:pt>
                <c:pt idx="1">
                  <c:v>2032-36</c:v>
                </c:pt>
                <c:pt idx="2">
                  <c:v>2037-41</c:v>
                </c:pt>
                <c:pt idx="3">
                  <c:v>2042-46</c:v>
                </c:pt>
                <c:pt idx="4">
                  <c:v>2047-51</c:v>
                </c:pt>
                <c:pt idx="5">
                  <c:v>2052-56</c:v>
                </c:pt>
                <c:pt idx="6">
                  <c:v>2057-61</c:v>
                </c:pt>
                <c:pt idx="7">
                  <c:v>2062-66</c:v>
                </c:pt>
                <c:pt idx="8">
                  <c:v>2067-71</c:v>
                </c:pt>
                <c:pt idx="9">
                  <c:v>2072-76</c:v>
                </c:pt>
              </c:strCache>
            </c:strRef>
          </c:cat>
          <c:val>
            <c:numRef>
              <c:f>'Table 3'!$D$41:$D$50</c:f>
              <c:numCache>
                <c:formatCode>#,##0</c:formatCode>
                <c:ptCount val="10"/>
                <c:pt idx="0">
                  <c:v>11975.563</c:v>
                </c:pt>
                <c:pt idx="1">
                  <c:v>13569.225</c:v>
                </c:pt>
                <c:pt idx="2">
                  <c:v>13349.157999999999</c:v>
                </c:pt>
                <c:pt idx="3">
                  <c:v>9453.9320000000007</c:v>
                </c:pt>
                <c:pt idx="4">
                  <c:v>7188.1769999999997</c:v>
                </c:pt>
                <c:pt idx="5">
                  <c:v>7332.5169999999998</c:v>
                </c:pt>
                <c:pt idx="6">
                  <c:v>8861.7919999999995</c:v>
                </c:pt>
                <c:pt idx="7">
                  <c:v>11232.507</c:v>
                </c:pt>
                <c:pt idx="8">
                  <c:v>7961.7539999999999</c:v>
                </c:pt>
                <c:pt idx="9">
                  <c:v>8006.3509999999997</c:v>
                </c:pt>
              </c:numCache>
            </c:numRef>
          </c:val>
          <c:smooth val="0"/>
          <c:extLst>
            <c:ext xmlns:c16="http://schemas.microsoft.com/office/drawing/2014/chart" uri="{C3380CC4-5D6E-409C-BE32-E72D297353CC}">
              <c16:uniqueId val="{00000001-EA18-4912-AEB1-6A3FC3F4473B}"/>
            </c:ext>
          </c:extLst>
        </c:ser>
        <c:ser>
          <c:idx val="0"/>
          <c:order val="2"/>
          <c:tx>
            <c:strRef>
              <c:f>'Table 3'!$C$5</c:f>
              <c:strCache>
                <c:ptCount val="1"/>
                <c:pt idx="0">
                  <c:v>GB PFE</c:v>
                </c:pt>
              </c:strCache>
            </c:strRef>
          </c:tx>
          <c:spPr>
            <a:ln>
              <a:solidFill>
                <a:srgbClr val="074F28"/>
              </a:solidFill>
              <a:prstDash val="sysDash"/>
            </a:ln>
          </c:spPr>
          <c:marker>
            <c:symbol val="none"/>
          </c:marker>
          <c:cat>
            <c:strRef>
              <c:f>'Table 3'!$B$41:$B$50</c:f>
              <c:strCache>
                <c:ptCount val="10"/>
                <c:pt idx="0">
                  <c:v>2027-31</c:v>
                </c:pt>
                <c:pt idx="1">
                  <c:v>2032-36</c:v>
                </c:pt>
                <c:pt idx="2">
                  <c:v>2037-41</c:v>
                </c:pt>
                <c:pt idx="3">
                  <c:v>2042-46</c:v>
                </c:pt>
                <c:pt idx="4">
                  <c:v>2047-51</c:v>
                </c:pt>
                <c:pt idx="5">
                  <c:v>2052-56</c:v>
                </c:pt>
                <c:pt idx="6">
                  <c:v>2057-61</c:v>
                </c:pt>
                <c:pt idx="7">
                  <c:v>2062-66</c:v>
                </c:pt>
                <c:pt idx="8">
                  <c:v>2067-71</c:v>
                </c:pt>
                <c:pt idx="9">
                  <c:v>2072-76</c:v>
                </c:pt>
              </c:strCache>
            </c:strRef>
          </c:cat>
          <c:val>
            <c:numRef>
              <c:f>'Table 3'!$C$41:$C$50</c:f>
              <c:numCache>
                <c:formatCode>#,##0</c:formatCode>
                <c:ptCount val="10"/>
                <c:pt idx="0">
                  <c:v>6329.3980000000001</c:v>
                </c:pt>
                <c:pt idx="1">
                  <c:v>5550.6679999999997</c:v>
                </c:pt>
                <c:pt idx="2">
                  <c:v>4814.8339999999998</c:v>
                </c:pt>
                <c:pt idx="3">
                  <c:v>4350.3789999999999</c:v>
                </c:pt>
                <c:pt idx="4">
                  <c:v>4610.7939999999999</c:v>
                </c:pt>
                <c:pt idx="5">
                  <c:v>4180.6149999999998</c:v>
                </c:pt>
                <c:pt idx="6">
                  <c:v>4647.7929999999997</c:v>
                </c:pt>
                <c:pt idx="7">
                  <c:v>3738.12</c:v>
                </c:pt>
                <c:pt idx="8">
                  <c:v>3472.1149999999998</c:v>
                </c:pt>
                <c:pt idx="9">
                  <c:v>3328.8789999999999</c:v>
                </c:pt>
              </c:numCache>
            </c:numRef>
          </c:val>
          <c:smooth val="0"/>
          <c:extLst>
            <c:ext xmlns:c16="http://schemas.microsoft.com/office/drawing/2014/chart" uri="{C3380CC4-5D6E-409C-BE32-E72D297353CC}">
              <c16:uniqueId val="{00000002-EA18-4912-AEB1-6A3FC3F4473B}"/>
            </c:ext>
          </c:extLst>
        </c:ser>
        <c:dLbls>
          <c:showLegendKey val="0"/>
          <c:showVal val="0"/>
          <c:showCatName val="0"/>
          <c:showSerName val="0"/>
          <c:showPercent val="0"/>
          <c:showBubbleSize val="0"/>
        </c:dLbls>
        <c:smooth val="0"/>
        <c:axId val="145686912"/>
        <c:axId val="145688448"/>
      </c:lineChart>
      <c:catAx>
        <c:axId val="145686912"/>
        <c:scaling>
          <c:orientation val="minMax"/>
        </c:scaling>
        <c:delete val="0"/>
        <c:axPos val="b"/>
        <c:numFmt formatCode="General" sourceLinked="0"/>
        <c:majorTickMark val="out"/>
        <c:minorTickMark val="none"/>
        <c:tickLblPos val="nextTo"/>
        <c:crossAx val="145688448"/>
        <c:crosses val="autoZero"/>
        <c:auto val="1"/>
        <c:lblAlgn val="ctr"/>
        <c:lblOffset val="100"/>
        <c:noMultiLvlLbl val="0"/>
      </c:catAx>
      <c:valAx>
        <c:axId val="145688448"/>
        <c:scaling>
          <c:orientation val="minMax"/>
        </c:scaling>
        <c:delete val="0"/>
        <c:axPos val="l"/>
        <c:majorGridlines>
          <c:spPr>
            <a:ln w="3175">
              <a:solidFill>
                <a:srgbClr val="808080"/>
              </a:solidFill>
              <a:prstDash val="lgDash"/>
            </a:ln>
          </c:spPr>
        </c:majorGridlines>
        <c:title>
          <c:tx>
            <c:rich>
              <a:bodyPr rot="-5400000" vert="horz"/>
              <a:lstStyle/>
              <a:p>
                <a:pPr>
                  <a:defRPr/>
                </a:pPr>
                <a:r>
                  <a:rPr lang="en-US"/>
                  <a:t>Average annual availability per period (thousands of m</a:t>
                </a:r>
                <a:r>
                  <a:rPr lang="en-US" baseline="30000"/>
                  <a:t>3</a:t>
                </a:r>
                <a:r>
                  <a:rPr lang="en-US"/>
                  <a:t> overbark standing)</a:t>
                </a:r>
              </a:p>
            </c:rich>
          </c:tx>
          <c:layout>
            <c:manualLayout>
              <c:xMode val="edge"/>
              <c:yMode val="edge"/>
              <c:x val="6.5573770491803279E-3"/>
              <c:y val="0.16866036306131191"/>
            </c:manualLayout>
          </c:layout>
          <c:overlay val="0"/>
        </c:title>
        <c:numFmt formatCode="#,##0" sourceLinked="1"/>
        <c:majorTickMark val="out"/>
        <c:minorTickMark val="none"/>
        <c:tickLblPos val="nextTo"/>
        <c:crossAx val="145686912"/>
        <c:crosses val="autoZero"/>
        <c:crossBetween val="between"/>
      </c:valAx>
    </c:plotArea>
    <c:legend>
      <c:legendPos val="r"/>
      <c:overlay val="0"/>
    </c:legend>
    <c:plotVisOnly val="1"/>
    <c:dispBlanksAs val="gap"/>
    <c:showDLblsOverMax val="0"/>
  </c:chart>
  <c:spPr>
    <a:noFill/>
    <a:ln>
      <a:noFill/>
    </a:ln>
  </c:spPr>
  <c:txPr>
    <a:bodyPr/>
    <a:lstStyle/>
    <a:p>
      <a:pPr>
        <a:defRPr>
          <a:latin typeface="Verdana" panose="020B0604030504040204" pitchFamily="34" charset="0"/>
          <a:ea typeface="Verdana" panose="020B0604030504040204" pitchFamily="34" charset="0"/>
        </a:defRPr>
      </a:pPr>
      <a:endParaRPr lang="en-US"/>
    </a:p>
  </c:txPr>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pPr>
            <a:r>
              <a:rPr lang="en-GB" sz="1400" b="1" i="0" u="none" strike="noStrike" baseline="0">
                <a:effectLst/>
              </a:rPr>
              <a:t>50-year forecast of average annual coniferous net increment</a:t>
            </a:r>
            <a:endParaRPr lang="en-GB" sz="1400" b="1"/>
          </a:p>
        </c:rich>
      </c:tx>
      <c:overlay val="0"/>
    </c:title>
    <c:autoTitleDeleted val="0"/>
    <c:plotArea>
      <c:layout>
        <c:manualLayout>
          <c:layoutTarget val="inner"/>
          <c:xMode val="edge"/>
          <c:yMode val="edge"/>
          <c:x val="0.11789038262668046"/>
          <c:y val="0.12033898305084746"/>
          <c:w val="0.71561530506721815"/>
          <c:h val="0.65254237288135597"/>
        </c:manualLayout>
      </c:layout>
      <c:barChart>
        <c:barDir val="col"/>
        <c:grouping val="clustered"/>
        <c:varyColors val="0"/>
        <c:ser>
          <c:idx val="0"/>
          <c:order val="0"/>
          <c:tx>
            <c:strRef>
              <c:f>'data for Figure 5'!$C$7</c:f>
              <c:strCache>
                <c:ptCount val="1"/>
              </c:strCache>
            </c:strRef>
          </c:tx>
          <c:spPr>
            <a:solidFill>
              <a:srgbClr val="05401A"/>
            </a:solidFill>
            <a:ln w="25400">
              <a:noFill/>
            </a:ln>
          </c:spPr>
          <c:invertIfNegative val="0"/>
          <c:dPt>
            <c:idx val="0"/>
            <c:invertIfNegative val="0"/>
            <c:bubble3D val="0"/>
            <c:spPr>
              <a:solidFill>
                <a:srgbClr val="074F28"/>
              </a:solidFill>
              <a:ln w="25400">
                <a:noFill/>
              </a:ln>
            </c:spPr>
            <c:extLst>
              <c:ext xmlns:c16="http://schemas.microsoft.com/office/drawing/2014/chart" uri="{C3380CC4-5D6E-409C-BE32-E72D297353CC}">
                <c16:uniqueId val="{00000001-BD1F-4B80-88AE-A79122D823BA}"/>
              </c:ext>
            </c:extLst>
          </c:dPt>
          <c:dPt>
            <c:idx val="1"/>
            <c:invertIfNegative val="0"/>
            <c:bubble3D val="0"/>
            <c:spPr>
              <a:solidFill>
                <a:srgbClr val="074F28"/>
              </a:solidFill>
              <a:ln w="25400">
                <a:noFill/>
              </a:ln>
            </c:spPr>
            <c:extLst>
              <c:ext xmlns:c16="http://schemas.microsoft.com/office/drawing/2014/chart" uri="{C3380CC4-5D6E-409C-BE32-E72D297353CC}">
                <c16:uniqueId val="{00000003-BD1F-4B80-88AE-A79122D823BA}"/>
              </c:ext>
            </c:extLst>
          </c:dPt>
          <c:dPt>
            <c:idx val="2"/>
            <c:invertIfNegative val="0"/>
            <c:bubble3D val="0"/>
            <c:spPr>
              <a:solidFill>
                <a:srgbClr val="074F28"/>
              </a:solidFill>
              <a:ln w="25400">
                <a:noFill/>
              </a:ln>
            </c:spPr>
            <c:extLst>
              <c:ext xmlns:c16="http://schemas.microsoft.com/office/drawing/2014/chart" uri="{C3380CC4-5D6E-409C-BE32-E72D297353CC}">
                <c16:uniqueId val="{00000005-BD1F-4B80-88AE-A79122D823BA}"/>
              </c:ext>
            </c:extLst>
          </c:dPt>
          <c:dPt>
            <c:idx val="3"/>
            <c:invertIfNegative val="0"/>
            <c:bubble3D val="0"/>
            <c:spPr>
              <a:solidFill>
                <a:srgbClr val="074F28"/>
              </a:solidFill>
              <a:ln w="25400">
                <a:noFill/>
              </a:ln>
            </c:spPr>
            <c:extLst>
              <c:ext xmlns:c16="http://schemas.microsoft.com/office/drawing/2014/chart" uri="{C3380CC4-5D6E-409C-BE32-E72D297353CC}">
                <c16:uniqueId val="{00000007-BD1F-4B80-88AE-A79122D823BA}"/>
              </c:ext>
            </c:extLst>
          </c:dPt>
          <c:dPt>
            <c:idx val="4"/>
            <c:invertIfNegative val="0"/>
            <c:bubble3D val="0"/>
            <c:spPr>
              <a:solidFill>
                <a:srgbClr val="074F28"/>
              </a:solidFill>
              <a:ln w="25400">
                <a:noFill/>
              </a:ln>
            </c:spPr>
            <c:extLst>
              <c:ext xmlns:c16="http://schemas.microsoft.com/office/drawing/2014/chart" uri="{C3380CC4-5D6E-409C-BE32-E72D297353CC}">
                <c16:uniqueId val="{00000009-BD1F-4B80-88AE-A79122D823BA}"/>
              </c:ext>
            </c:extLst>
          </c:dPt>
          <c:dPt>
            <c:idx val="10"/>
            <c:invertIfNegative val="0"/>
            <c:bubble3D val="0"/>
            <c:spPr>
              <a:solidFill>
                <a:srgbClr val="074F28"/>
              </a:solidFill>
              <a:ln w="25400">
                <a:noFill/>
              </a:ln>
            </c:spPr>
            <c:extLst>
              <c:ext xmlns:c16="http://schemas.microsoft.com/office/drawing/2014/chart" uri="{C3380CC4-5D6E-409C-BE32-E72D297353CC}">
                <c16:uniqueId val="{00000015-BD1F-4B80-88AE-A79122D823BA}"/>
              </c:ext>
            </c:extLst>
          </c:dPt>
          <c:dPt>
            <c:idx val="11"/>
            <c:invertIfNegative val="0"/>
            <c:bubble3D val="0"/>
            <c:spPr>
              <a:solidFill>
                <a:srgbClr val="3B9946"/>
              </a:solidFill>
              <a:ln w="25400">
                <a:noFill/>
              </a:ln>
            </c:spPr>
            <c:extLst>
              <c:ext xmlns:c16="http://schemas.microsoft.com/office/drawing/2014/chart" uri="{C3380CC4-5D6E-409C-BE32-E72D297353CC}">
                <c16:uniqueId val="{00000017-BD1F-4B80-88AE-A79122D823BA}"/>
              </c:ext>
            </c:extLst>
          </c:dPt>
          <c:dPt>
            <c:idx val="12"/>
            <c:invertIfNegative val="0"/>
            <c:bubble3D val="0"/>
            <c:spPr>
              <a:solidFill>
                <a:srgbClr val="3B9946"/>
              </a:solidFill>
              <a:ln w="25400">
                <a:noFill/>
              </a:ln>
            </c:spPr>
            <c:extLst>
              <c:ext xmlns:c16="http://schemas.microsoft.com/office/drawing/2014/chart" uri="{C3380CC4-5D6E-409C-BE32-E72D297353CC}">
                <c16:uniqueId val="{00000019-BD1F-4B80-88AE-A79122D823BA}"/>
              </c:ext>
            </c:extLst>
          </c:dPt>
          <c:dPt>
            <c:idx val="13"/>
            <c:invertIfNegative val="0"/>
            <c:bubble3D val="0"/>
            <c:spPr>
              <a:solidFill>
                <a:srgbClr val="3B9946"/>
              </a:solidFill>
              <a:ln w="25400">
                <a:noFill/>
              </a:ln>
            </c:spPr>
            <c:extLst>
              <c:ext xmlns:c16="http://schemas.microsoft.com/office/drawing/2014/chart" uri="{C3380CC4-5D6E-409C-BE32-E72D297353CC}">
                <c16:uniqueId val="{0000001B-BD1F-4B80-88AE-A79122D823BA}"/>
              </c:ext>
            </c:extLst>
          </c:dPt>
          <c:dPt>
            <c:idx val="14"/>
            <c:invertIfNegative val="0"/>
            <c:bubble3D val="0"/>
            <c:spPr>
              <a:solidFill>
                <a:srgbClr val="3B9946"/>
              </a:solidFill>
              <a:ln w="25400">
                <a:noFill/>
              </a:ln>
            </c:spPr>
            <c:extLst>
              <c:ext xmlns:c16="http://schemas.microsoft.com/office/drawing/2014/chart" uri="{C3380CC4-5D6E-409C-BE32-E72D297353CC}">
                <c16:uniqueId val="{0000001D-BD1F-4B80-88AE-A79122D823BA}"/>
              </c:ext>
            </c:extLst>
          </c:dPt>
          <c:dPt>
            <c:idx val="15"/>
            <c:invertIfNegative val="0"/>
            <c:bubble3D val="0"/>
            <c:spPr>
              <a:solidFill>
                <a:srgbClr val="3B9946"/>
              </a:solidFill>
              <a:ln w="25400">
                <a:noFill/>
              </a:ln>
            </c:spPr>
            <c:extLst>
              <c:ext xmlns:c16="http://schemas.microsoft.com/office/drawing/2014/chart" uri="{C3380CC4-5D6E-409C-BE32-E72D297353CC}">
                <c16:uniqueId val="{0000001F-BD1F-4B80-88AE-A79122D823BA}"/>
              </c:ext>
            </c:extLst>
          </c:dPt>
          <c:dPt>
            <c:idx val="16"/>
            <c:invertIfNegative val="0"/>
            <c:bubble3D val="0"/>
            <c:spPr>
              <a:solidFill>
                <a:srgbClr val="3B9946"/>
              </a:solidFill>
              <a:ln w="25400">
                <a:noFill/>
              </a:ln>
            </c:spPr>
            <c:extLst>
              <c:ext xmlns:c16="http://schemas.microsoft.com/office/drawing/2014/chart" uri="{C3380CC4-5D6E-409C-BE32-E72D297353CC}">
                <c16:uniqueId val="{00000055-7364-4D43-A873-AB40C98AB067}"/>
              </c:ext>
            </c:extLst>
          </c:dPt>
          <c:dPt>
            <c:idx val="17"/>
            <c:invertIfNegative val="0"/>
            <c:bubble3D val="0"/>
            <c:spPr>
              <a:solidFill>
                <a:srgbClr val="3B9946"/>
              </a:solidFill>
              <a:ln w="25400">
                <a:noFill/>
              </a:ln>
            </c:spPr>
            <c:extLst>
              <c:ext xmlns:c16="http://schemas.microsoft.com/office/drawing/2014/chart" uri="{C3380CC4-5D6E-409C-BE32-E72D297353CC}">
                <c16:uniqueId val="{00000056-7364-4D43-A873-AB40C98AB067}"/>
              </c:ext>
            </c:extLst>
          </c:dPt>
          <c:dPt>
            <c:idx val="18"/>
            <c:invertIfNegative val="0"/>
            <c:bubble3D val="0"/>
            <c:spPr>
              <a:solidFill>
                <a:srgbClr val="3B9946"/>
              </a:solidFill>
              <a:ln w="25400">
                <a:noFill/>
              </a:ln>
            </c:spPr>
            <c:extLst>
              <c:ext xmlns:c16="http://schemas.microsoft.com/office/drawing/2014/chart" uri="{C3380CC4-5D6E-409C-BE32-E72D297353CC}">
                <c16:uniqueId val="{00000057-7364-4D43-A873-AB40C98AB067}"/>
              </c:ext>
            </c:extLst>
          </c:dPt>
          <c:dPt>
            <c:idx val="19"/>
            <c:invertIfNegative val="0"/>
            <c:bubble3D val="0"/>
            <c:spPr>
              <a:solidFill>
                <a:srgbClr val="3B9946"/>
              </a:solidFill>
              <a:ln w="25400">
                <a:noFill/>
              </a:ln>
            </c:spPr>
            <c:extLst>
              <c:ext xmlns:c16="http://schemas.microsoft.com/office/drawing/2014/chart" uri="{C3380CC4-5D6E-409C-BE32-E72D297353CC}">
                <c16:uniqueId val="{00000058-7364-4D43-A873-AB40C98AB067}"/>
              </c:ext>
            </c:extLst>
          </c:dPt>
          <c:dPt>
            <c:idx val="20"/>
            <c:invertIfNegative val="0"/>
            <c:bubble3D val="0"/>
            <c:spPr>
              <a:solidFill>
                <a:srgbClr val="3B9946"/>
              </a:solidFill>
              <a:ln w="25400">
                <a:noFill/>
              </a:ln>
            </c:spPr>
            <c:extLst>
              <c:ext xmlns:c16="http://schemas.microsoft.com/office/drawing/2014/chart" uri="{C3380CC4-5D6E-409C-BE32-E72D297353CC}">
                <c16:uniqueId val="{00000059-7364-4D43-A873-AB40C98AB067}"/>
              </c:ext>
            </c:extLst>
          </c:dPt>
          <c:dPt>
            <c:idx val="21"/>
            <c:invertIfNegative val="0"/>
            <c:bubble3D val="0"/>
            <c:spPr>
              <a:solidFill>
                <a:srgbClr val="3B9946"/>
              </a:solidFill>
              <a:ln w="25400">
                <a:noFill/>
              </a:ln>
            </c:spPr>
            <c:extLst>
              <c:ext xmlns:c16="http://schemas.microsoft.com/office/drawing/2014/chart" uri="{C3380CC4-5D6E-409C-BE32-E72D297353CC}">
                <c16:uniqueId val="{0000002B-BD1F-4B80-88AE-A79122D823BA}"/>
              </c:ext>
            </c:extLst>
          </c:dPt>
          <c:dPt>
            <c:idx val="22"/>
            <c:invertIfNegative val="0"/>
            <c:bubble3D val="0"/>
            <c:spPr>
              <a:solidFill>
                <a:srgbClr val="1B4E83"/>
              </a:solidFill>
              <a:ln w="25400">
                <a:noFill/>
              </a:ln>
            </c:spPr>
            <c:extLst>
              <c:ext xmlns:c16="http://schemas.microsoft.com/office/drawing/2014/chart" uri="{C3380CC4-5D6E-409C-BE32-E72D297353CC}">
                <c16:uniqueId val="{0000002D-BD1F-4B80-88AE-A79122D823BA}"/>
              </c:ext>
            </c:extLst>
          </c:dPt>
          <c:dPt>
            <c:idx val="23"/>
            <c:invertIfNegative val="0"/>
            <c:bubble3D val="0"/>
            <c:spPr>
              <a:solidFill>
                <a:srgbClr val="1B4E83"/>
              </a:solidFill>
              <a:ln w="25400">
                <a:noFill/>
              </a:ln>
            </c:spPr>
            <c:extLst>
              <c:ext xmlns:c16="http://schemas.microsoft.com/office/drawing/2014/chart" uri="{C3380CC4-5D6E-409C-BE32-E72D297353CC}">
                <c16:uniqueId val="{0000001B-6855-45A4-BC00-B553D1E8C423}"/>
              </c:ext>
            </c:extLst>
          </c:dPt>
          <c:dPt>
            <c:idx val="24"/>
            <c:invertIfNegative val="0"/>
            <c:bubble3D val="0"/>
            <c:spPr>
              <a:solidFill>
                <a:srgbClr val="1B4E83"/>
              </a:solidFill>
              <a:ln w="25400">
                <a:noFill/>
              </a:ln>
            </c:spPr>
            <c:extLst>
              <c:ext xmlns:c16="http://schemas.microsoft.com/office/drawing/2014/chart" uri="{C3380CC4-5D6E-409C-BE32-E72D297353CC}">
                <c16:uniqueId val="{0000001D-6855-45A4-BC00-B553D1E8C423}"/>
              </c:ext>
            </c:extLst>
          </c:dPt>
          <c:dPt>
            <c:idx val="25"/>
            <c:invertIfNegative val="0"/>
            <c:bubble3D val="0"/>
            <c:spPr>
              <a:solidFill>
                <a:srgbClr val="1B4E83"/>
              </a:solidFill>
              <a:ln w="25400">
                <a:noFill/>
              </a:ln>
            </c:spPr>
            <c:extLst>
              <c:ext xmlns:c16="http://schemas.microsoft.com/office/drawing/2014/chart" uri="{C3380CC4-5D6E-409C-BE32-E72D297353CC}">
                <c16:uniqueId val="{0000001F-6855-45A4-BC00-B553D1E8C423}"/>
              </c:ext>
            </c:extLst>
          </c:dPt>
          <c:dPt>
            <c:idx val="26"/>
            <c:invertIfNegative val="0"/>
            <c:bubble3D val="0"/>
            <c:spPr>
              <a:solidFill>
                <a:srgbClr val="1B4E83"/>
              </a:solidFill>
              <a:ln w="25400">
                <a:noFill/>
              </a:ln>
            </c:spPr>
            <c:extLst>
              <c:ext xmlns:c16="http://schemas.microsoft.com/office/drawing/2014/chart" uri="{C3380CC4-5D6E-409C-BE32-E72D297353CC}">
                <c16:uniqueId val="{00000021-6855-45A4-BC00-B553D1E8C423}"/>
              </c:ext>
            </c:extLst>
          </c:dPt>
          <c:dPt>
            <c:idx val="27"/>
            <c:invertIfNegative val="0"/>
            <c:bubble3D val="0"/>
            <c:spPr>
              <a:solidFill>
                <a:srgbClr val="1B4E83"/>
              </a:solidFill>
              <a:ln w="25400">
                <a:noFill/>
              </a:ln>
            </c:spPr>
            <c:extLst>
              <c:ext xmlns:c16="http://schemas.microsoft.com/office/drawing/2014/chart" uri="{C3380CC4-5D6E-409C-BE32-E72D297353CC}">
                <c16:uniqueId val="{0000005A-7364-4D43-A873-AB40C98AB067}"/>
              </c:ext>
            </c:extLst>
          </c:dPt>
          <c:dPt>
            <c:idx val="28"/>
            <c:invertIfNegative val="0"/>
            <c:bubble3D val="0"/>
            <c:spPr>
              <a:solidFill>
                <a:srgbClr val="1B4E83"/>
              </a:solidFill>
              <a:ln w="25400">
                <a:noFill/>
              </a:ln>
            </c:spPr>
            <c:extLst>
              <c:ext xmlns:c16="http://schemas.microsoft.com/office/drawing/2014/chart" uri="{C3380CC4-5D6E-409C-BE32-E72D297353CC}">
                <c16:uniqueId val="{0000005B-7364-4D43-A873-AB40C98AB067}"/>
              </c:ext>
            </c:extLst>
          </c:dPt>
          <c:dPt>
            <c:idx val="29"/>
            <c:invertIfNegative val="0"/>
            <c:bubble3D val="0"/>
            <c:spPr>
              <a:solidFill>
                <a:srgbClr val="1B4E83"/>
              </a:solidFill>
              <a:ln w="25400">
                <a:noFill/>
              </a:ln>
            </c:spPr>
            <c:extLst>
              <c:ext xmlns:c16="http://schemas.microsoft.com/office/drawing/2014/chart" uri="{C3380CC4-5D6E-409C-BE32-E72D297353CC}">
                <c16:uniqueId val="{0000005C-7364-4D43-A873-AB40C98AB067}"/>
              </c:ext>
            </c:extLst>
          </c:dPt>
          <c:dPt>
            <c:idx val="30"/>
            <c:invertIfNegative val="0"/>
            <c:bubble3D val="0"/>
            <c:spPr>
              <a:solidFill>
                <a:srgbClr val="1B4E83"/>
              </a:solidFill>
              <a:ln w="25400">
                <a:noFill/>
              </a:ln>
            </c:spPr>
            <c:extLst>
              <c:ext xmlns:c16="http://schemas.microsoft.com/office/drawing/2014/chart" uri="{C3380CC4-5D6E-409C-BE32-E72D297353CC}">
                <c16:uniqueId val="{0000005D-7364-4D43-A873-AB40C98AB067}"/>
              </c:ext>
            </c:extLst>
          </c:dPt>
          <c:dPt>
            <c:idx val="31"/>
            <c:invertIfNegative val="0"/>
            <c:bubble3D val="0"/>
            <c:spPr>
              <a:solidFill>
                <a:srgbClr val="1B4E83"/>
              </a:solidFill>
              <a:ln w="25400">
                <a:noFill/>
              </a:ln>
            </c:spPr>
            <c:extLst>
              <c:ext xmlns:c16="http://schemas.microsoft.com/office/drawing/2014/chart" uri="{C3380CC4-5D6E-409C-BE32-E72D297353CC}">
                <c16:uniqueId val="{0000005E-7364-4D43-A873-AB40C98AB067}"/>
              </c:ext>
            </c:extLst>
          </c:dPt>
          <c:dPt>
            <c:idx val="33"/>
            <c:invertIfNegative val="0"/>
            <c:bubble3D val="0"/>
            <c:spPr>
              <a:solidFill>
                <a:srgbClr val="E32E1A"/>
              </a:solidFill>
              <a:ln w="25400">
                <a:noFill/>
              </a:ln>
            </c:spPr>
            <c:extLst>
              <c:ext xmlns:c16="http://schemas.microsoft.com/office/drawing/2014/chart" uri="{C3380CC4-5D6E-409C-BE32-E72D297353CC}">
                <c16:uniqueId val="{00000023-6855-45A4-BC00-B553D1E8C423}"/>
              </c:ext>
            </c:extLst>
          </c:dPt>
          <c:dPt>
            <c:idx val="34"/>
            <c:invertIfNegative val="0"/>
            <c:bubble3D val="0"/>
            <c:spPr>
              <a:solidFill>
                <a:srgbClr val="E32E1A"/>
              </a:solidFill>
              <a:ln w="25400">
                <a:noFill/>
              </a:ln>
            </c:spPr>
            <c:extLst>
              <c:ext xmlns:c16="http://schemas.microsoft.com/office/drawing/2014/chart" uri="{C3380CC4-5D6E-409C-BE32-E72D297353CC}">
                <c16:uniqueId val="{00000025-6855-45A4-BC00-B553D1E8C423}"/>
              </c:ext>
            </c:extLst>
          </c:dPt>
          <c:dPt>
            <c:idx val="35"/>
            <c:invertIfNegative val="0"/>
            <c:bubble3D val="0"/>
            <c:spPr>
              <a:solidFill>
                <a:srgbClr val="E32E1A"/>
              </a:solidFill>
              <a:ln w="25400">
                <a:noFill/>
              </a:ln>
            </c:spPr>
            <c:extLst>
              <c:ext xmlns:c16="http://schemas.microsoft.com/office/drawing/2014/chart" uri="{C3380CC4-5D6E-409C-BE32-E72D297353CC}">
                <c16:uniqueId val="{00000027-6855-45A4-BC00-B553D1E8C423}"/>
              </c:ext>
            </c:extLst>
          </c:dPt>
          <c:dPt>
            <c:idx val="36"/>
            <c:invertIfNegative val="0"/>
            <c:bubble3D val="0"/>
            <c:spPr>
              <a:solidFill>
                <a:srgbClr val="E32E1A"/>
              </a:solidFill>
              <a:ln w="25400">
                <a:noFill/>
              </a:ln>
            </c:spPr>
            <c:extLst>
              <c:ext xmlns:c16="http://schemas.microsoft.com/office/drawing/2014/chart" uri="{C3380CC4-5D6E-409C-BE32-E72D297353CC}">
                <c16:uniqueId val="{00000029-6855-45A4-BC00-B553D1E8C423}"/>
              </c:ext>
            </c:extLst>
          </c:dPt>
          <c:dPt>
            <c:idx val="37"/>
            <c:invertIfNegative val="0"/>
            <c:bubble3D val="0"/>
            <c:spPr>
              <a:solidFill>
                <a:srgbClr val="E32E1A"/>
              </a:solidFill>
              <a:ln w="25400">
                <a:noFill/>
              </a:ln>
            </c:spPr>
            <c:extLst>
              <c:ext xmlns:c16="http://schemas.microsoft.com/office/drawing/2014/chart" uri="{C3380CC4-5D6E-409C-BE32-E72D297353CC}">
                <c16:uniqueId val="{0000002B-6855-45A4-BC00-B553D1E8C423}"/>
              </c:ext>
            </c:extLst>
          </c:dPt>
          <c:dPt>
            <c:idx val="38"/>
            <c:invertIfNegative val="0"/>
            <c:bubble3D val="0"/>
            <c:spPr>
              <a:solidFill>
                <a:srgbClr val="E32E30"/>
              </a:solidFill>
              <a:ln w="25400">
                <a:noFill/>
              </a:ln>
            </c:spPr>
            <c:extLst>
              <c:ext xmlns:c16="http://schemas.microsoft.com/office/drawing/2014/chart" uri="{C3380CC4-5D6E-409C-BE32-E72D297353CC}">
                <c16:uniqueId val="{00000064-7364-4D43-A873-AB40C98AB067}"/>
              </c:ext>
            </c:extLst>
          </c:dPt>
          <c:dPt>
            <c:idx val="39"/>
            <c:invertIfNegative val="0"/>
            <c:bubble3D val="0"/>
            <c:spPr>
              <a:solidFill>
                <a:srgbClr val="E32E30"/>
              </a:solidFill>
              <a:ln w="25400">
                <a:noFill/>
              </a:ln>
            </c:spPr>
            <c:extLst>
              <c:ext xmlns:c16="http://schemas.microsoft.com/office/drawing/2014/chart" uri="{C3380CC4-5D6E-409C-BE32-E72D297353CC}">
                <c16:uniqueId val="{00000065-7364-4D43-A873-AB40C98AB067}"/>
              </c:ext>
            </c:extLst>
          </c:dPt>
          <c:dPt>
            <c:idx val="40"/>
            <c:invertIfNegative val="0"/>
            <c:bubble3D val="0"/>
            <c:spPr>
              <a:solidFill>
                <a:srgbClr val="E32E30"/>
              </a:solidFill>
              <a:ln w="25400">
                <a:noFill/>
              </a:ln>
            </c:spPr>
            <c:extLst>
              <c:ext xmlns:c16="http://schemas.microsoft.com/office/drawing/2014/chart" uri="{C3380CC4-5D6E-409C-BE32-E72D297353CC}">
                <c16:uniqueId val="{00000066-7364-4D43-A873-AB40C98AB067}"/>
              </c:ext>
            </c:extLst>
          </c:dPt>
          <c:dPt>
            <c:idx val="41"/>
            <c:invertIfNegative val="0"/>
            <c:bubble3D val="0"/>
            <c:spPr>
              <a:solidFill>
                <a:srgbClr val="E32E30"/>
              </a:solidFill>
              <a:ln w="25400">
                <a:noFill/>
              </a:ln>
            </c:spPr>
            <c:extLst>
              <c:ext xmlns:c16="http://schemas.microsoft.com/office/drawing/2014/chart" uri="{C3380CC4-5D6E-409C-BE32-E72D297353CC}">
                <c16:uniqueId val="{00000067-7364-4D43-A873-AB40C98AB067}"/>
              </c:ext>
            </c:extLst>
          </c:dPt>
          <c:dPt>
            <c:idx val="42"/>
            <c:invertIfNegative val="0"/>
            <c:bubble3D val="0"/>
            <c:spPr>
              <a:solidFill>
                <a:srgbClr val="E32E30"/>
              </a:solidFill>
              <a:ln w="25400">
                <a:noFill/>
              </a:ln>
            </c:spPr>
            <c:extLst>
              <c:ext xmlns:c16="http://schemas.microsoft.com/office/drawing/2014/chart" uri="{C3380CC4-5D6E-409C-BE32-E72D297353CC}">
                <c16:uniqueId val="{00000068-7364-4D43-A873-AB40C98AB067}"/>
              </c:ext>
            </c:extLst>
          </c:dPt>
          <c:cat>
            <c:strRef>
              <c:f>'data for Figure 5'!$B$8:$B$50</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5'!$C$8:$C$50</c:f>
              <c:numCache>
                <c:formatCode>#,##0</c:formatCode>
                <c:ptCount val="43"/>
                <c:pt idx="0">
                  <c:v>5151.0373300000001</c:v>
                </c:pt>
                <c:pt idx="1">
                  <c:v>4908.0474100000001</c:v>
                </c:pt>
                <c:pt idx="2">
                  <c:v>4701.7990799999998</c:v>
                </c:pt>
                <c:pt idx="3">
                  <c:v>4642.5732500000004</c:v>
                </c:pt>
                <c:pt idx="4">
                  <c:v>4580.3292300000003</c:v>
                </c:pt>
                <c:pt idx="5">
                  <c:v>4470.6667700000007</c:v>
                </c:pt>
                <c:pt idx="6">
                  <c:v>4380.1714099999999</c:v>
                </c:pt>
                <c:pt idx="7">
                  <c:v>4208.0274600000002</c:v>
                </c:pt>
                <c:pt idx="8">
                  <c:v>4146.82942</c:v>
                </c:pt>
                <c:pt idx="9">
                  <c:v>4071.6032999999998</c:v>
                </c:pt>
                <c:pt idx="11">
                  <c:v>1339.1428599999999</c:v>
                </c:pt>
                <c:pt idx="12">
                  <c:v>1289.5349000000001</c:v>
                </c:pt>
                <c:pt idx="13">
                  <c:v>1235.0716400000001</c:v>
                </c:pt>
                <c:pt idx="14">
                  <c:v>1188.6314399999999</c:v>
                </c:pt>
                <c:pt idx="15">
                  <c:v>1151.4337600000001</c:v>
                </c:pt>
                <c:pt idx="16">
                  <c:v>1110.6027799999999</c:v>
                </c:pt>
                <c:pt idx="17">
                  <c:v>1098.14104</c:v>
                </c:pt>
                <c:pt idx="18">
                  <c:v>1049.1749199999999</c:v>
                </c:pt>
                <c:pt idx="19">
                  <c:v>1057.71308</c:v>
                </c:pt>
                <c:pt idx="20">
                  <c:v>1040.09555</c:v>
                </c:pt>
                <c:pt idx="22">
                  <c:v>2853.3275000000003</c:v>
                </c:pt>
                <c:pt idx="23">
                  <c:v>2714.1500699999997</c:v>
                </c:pt>
                <c:pt idx="24">
                  <c:v>2628.2581600000003</c:v>
                </c:pt>
                <c:pt idx="25">
                  <c:v>2644.1658200000002</c:v>
                </c:pt>
                <c:pt idx="26">
                  <c:v>2636.7142300000005</c:v>
                </c:pt>
                <c:pt idx="27">
                  <c:v>2578.26917</c:v>
                </c:pt>
                <c:pt idx="28">
                  <c:v>2499.9957100000001</c:v>
                </c:pt>
                <c:pt idx="29">
                  <c:v>2395.1088300000001</c:v>
                </c:pt>
                <c:pt idx="30">
                  <c:v>2351.6103599999997</c:v>
                </c:pt>
                <c:pt idx="31">
                  <c:v>2339.0095499999998</c:v>
                </c:pt>
                <c:pt idx="33">
                  <c:v>958.56697000000008</c:v>
                </c:pt>
                <c:pt idx="34">
                  <c:v>904.36244000000011</c:v>
                </c:pt>
                <c:pt idx="35">
                  <c:v>838.46928000000003</c:v>
                </c:pt>
                <c:pt idx="36">
                  <c:v>809.77598999999998</c:v>
                </c:pt>
                <c:pt idx="37">
                  <c:v>792.18124</c:v>
                </c:pt>
                <c:pt idx="38">
                  <c:v>781.79481999999996</c:v>
                </c:pt>
                <c:pt idx="39">
                  <c:v>782.03466000000003</c:v>
                </c:pt>
                <c:pt idx="40">
                  <c:v>763.74370999999996</c:v>
                </c:pt>
                <c:pt idx="41">
                  <c:v>737.50598000000002</c:v>
                </c:pt>
                <c:pt idx="42">
                  <c:v>692.4982</c:v>
                </c:pt>
              </c:numCache>
            </c:numRef>
          </c:val>
          <c:extLst>
            <c:ext xmlns:c16="http://schemas.microsoft.com/office/drawing/2014/chart" uri="{C3380CC4-5D6E-409C-BE32-E72D297353CC}">
              <c16:uniqueId val="{0000002E-BD1F-4B80-88AE-A79122D823BA}"/>
            </c:ext>
          </c:extLst>
        </c:ser>
        <c:ser>
          <c:idx val="1"/>
          <c:order val="1"/>
          <c:tx>
            <c:strRef>
              <c:f>'data for Figure 5'!$D$7</c:f>
              <c:strCache>
                <c:ptCount val="1"/>
              </c:strCache>
            </c:strRef>
          </c:tx>
          <c:spPr>
            <a:solidFill>
              <a:srgbClr val="B6D99F"/>
            </a:solidFill>
            <a:ln w="25400">
              <a:noFill/>
            </a:ln>
          </c:spPr>
          <c:invertIfNegative val="0"/>
          <c:dPt>
            <c:idx val="0"/>
            <c:invertIfNegative val="0"/>
            <c:bubble3D val="0"/>
            <c:spPr>
              <a:solidFill>
                <a:srgbClr val="80B79E"/>
              </a:solidFill>
              <a:ln w="25400">
                <a:noFill/>
              </a:ln>
            </c:spPr>
            <c:extLst>
              <c:ext xmlns:c16="http://schemas.microsoft.com/office/drawing/2014/chart" uri="{C3380CC4-5D6E-409C-BE32-E72D297353CC}">
                <c16:uniqueId val="{00000030-BD1F-4B80-88AE-A79122D823BA}"/>
              </c:ext>
            </c:extLst>
          </c:dPt>
          <c:dPt>
            <c:idx val="1"/>
            <c:invertIfNegative val="0"/>
            <c:bubble3D val="0"/>
            <c:spPr>
              <a:solidFill>
                <a:srgbClr val="80B79E"/>
              </a:solidFill>
              <a:ln w="25400">
                <a:noFill/>
              </a:ln>
            </c:spPr>
            <c:extLst>
              <c:ext xmlns:c16="http://schemas.microsoft.com/office/drawing/2014/chart" uri="{C3380CC4-5D6E-409C-BE32-E72D297353CC}">
                <c16:uniqueId val="{00000032-BD1F-4B80-88AE-A79122D823BA}"/>
              </c:ext>
            </c:extLst>
          </c:dPt>
          <c:dPt>
            <c:idx val="2"/>
            <c:invertIfNegative val="0"/>
            <c:bubble3D val="0"/>
            <c:spPr>
              <a:solidFill>
                <a:srgbClr val="80B79E"/>
              </a:solidFill>
              <a:ln w="25400">
                <a:noFill/>
              </a:ln>
            </c:spPr>
            <c:extLst>
              <c:ext xmlns:c16="http://schemas.microsoft.com/office/drawing/2014/chart" uri="{C3380CC4-5D6E-409C-BE32-E72D297353CC}">
                <c16:uniqueId val="{00000034-BD1F-4B80-88AE-A79122D823BA}"/>
              </c:ext>
            </c:extLst>
          </c:dPt>
          <c:dPt>
            <c:idx val="3"/>
            <c:invertIfNegative val="0"/>
            <c:bubble3D val="0"/>
            <c:spPr>
              <a:solidFill>
                <a:srgbClr val="80B79E"/>
              </a:solidFill>
              <a:ln w="25400">
                <a:noFill/>
              </a:ln>
            </c:spPr>
            <c:extLst>
              <c:ext xmlns:c16="http://schemas.microsoft.com/office/drawing/2014/chart" uri="{C3380CC4-5D6E-409C-BE32-E72D297353CC}">
                <c16:uniqueId val="{00000036-BD1F-4B80-88AE-A79122D823BA}"/>
              </c:ext>
            </c:extLst>
          </c:dPt>
          <c:dPt>
            <c:idx val="4"/>
            <c:invertIfNegative val="0"/>
            <c:bubble3D val="0"/>
            <c:spPr>
              <a:solidFill>
                <a:srgbClr val="80B79E"/>
              </a:solidFill>
              <a:ln w="25400">
                <a:noFill/>
              </a:ln>
            </c:spPr>
            <c:extLst>
              <c:ext xmlns:c16="http://schemas.microsoft.com/office/drawing/2014/chart" uri="{C3380CC4-5D6E-409C-BE32-E72D297353CC}">
                <c16:uniqueId val="{00000038-BD1F-4B80-88AE-A79122D823BA}"/>
              </c:ext>
            </c:extLst>
          </c:dPt>
          <c:dPt>
            <c:idx val="5"/>
            <c:invertIfNegative val="0"/>
            <c:bubble3D val="0"/>
            <c:spPr>
              <a:solidFill>
                <a:srgbClr val="80B79E"/>
              </a:solidFill>
              <a:ln w="25400">
                <a:noFill/>
              </a:ln>
            </c:spPr>
            <c:extLst>
              <c:ext xmlns:c16="http://schemas.microsoft.com/office/drawing/2014/chart" uri="{C3380CC4-5D6E-409C-BE32-E72D297353CC}">
                <c16:uniqueId val="{00000050-7364-4D43-A873-AB40C98AB067}"/>
              </c:ext>
            </c:extLst>
          </c:dPt>
          <c:dPt>
            <c:idx val="6"/>
            <c:invertIfNegative val="0"/>
            <c:bubble3D val="0"/>
            <c:spPr>
              <a:solidFill>
                <a:srgbClr val="80B79E"/>
              </a:solidFill>
              <a:ln w="25400">
                <a:noFill/>
              </a:ln>
            </c:spPr>
            <c:extLst>
              <c:ext xmlns:c16="http://schemas.microsoft.com/office/drawing/2014/chart" uri="{C3380CC4-5D6E-409C-BE32-E72D297353CC}">
                <c16:uniqueId val="{00000051-7364-4D43-A873-AB40C98AB067}"/>
              </c:ext>
            </c:extLst>
          </c:dPt>
          <c:dPt>
            <c:idx val="7"/>
            <c:invertIfNegative val="0"/>
            <c:bubble3D val="0"/>
            <c:spPr>
              <a:solidFill>
                <a:srgbClr val="80B79E"/>
              </a:solidFill>
              <a:ln w="25400">
                <a:noFill/>
              </a:ln>
            </c:spPr>
            <c:extLst>
              <c:ext xmlns:c16="http://schemas.microsoft.com/office/drawing/2014/chart" uri="{C3380CC4-5D6E-409C-BE32-E72D297353CC}">
                <c16:uniqueId val="{00000052-7364-4D43-A873-AB40C98AB067}"/>
              </c:ext>
            </c:extLst>
          </c:dPt>
          <c:dPt>
            <c:idx val="8"/>
            <c:invertIfNegative val="0"/>
            <c:bubble3D val="0"/>
            <c:spPr>
              <a:solidFill>
                <a:srgbClr val="80B79E"/>
              </a:solidFill>
              <a:ln w="25400">
                <a:noFill/>
              </a:ln>
            </c:spPr>
            <c:extLst>
              <c:ext xmlns:c16="http://schemas.microsoft.com/office/drawing/2014/chart" uri="{C3380CC4-5D6E-409C-BE32-E72D297353CC}">
                <c16:uniqueId val="{00000053-7364-4D43-A873-AB40C98AB067}"/>
              </c:ext>
            </c:extLst>
          </c:dPt>
          <c:dPt>
            <c:idx val="9"/>
            <c:invertIfNegative val="0"/>
            <c:bubble3D val="0"/>
            <c:spPr>
              <a:solidFill>
                <a:srgbClr val="80B79E"/>
              </a:solidFill>
              <a:ln w="25400">
                <a:noFill/>
              </a:ln>
            </c:spPr>
            <c:extLst>
              <c:ext xmlns:c16="http://schemas.microsoft.com/office/drawing/2014/chart" uri="{C3380CC4-5D6E-409C-BE32-E72D297353CC}">
                <c16:uniqueId val="{00000054-7364-4D43-A873-AB40C98AB067}"/>
              </c:ext>
            </c:extLst>
          </c:dPt>
          <c:dPt>
            <c:idx val="10"/>
            <c:invertIfNegative val="0"/>
            <c:bubble3D val="0"/>
            <c:spPr>
              <a:solidFill>
                <a:srgbClr val="80B79E"/>
              </a:solidFill>
              <a:ln w="25400">
                <a:noFill/>
              </a:ln>
            </c:spPr>
            <c:extLst>
              <c:ext xmlns:c16="http://schemas.microsoft.com/office/drawing/2014/chart" uri="{C3380CC4-5D6E-409C-BE32-E72D297353CC}">
                <c16:uniqueId val="{00000037-6855-45A4-BC00-B553D1E8C423}"/>
              </c:ext>
            </c:extLst>
          </c:dPt>
          <c:dPt>
            <c:idx val="11"/>
            <c:invertIfNegative val="0"/>
            <c:bubble3D val="0"/>
            <c:extLst>
              <c:ext xmlns:c16="http://schemas.microsoft.com/office/drawing/2014/chart" uri="{C3380CC4-5D6E-409C-BE32-E72D297353CC}">
                <c16:uniqueId val="{00000038-6855-45A4-BC00-B553D1E8C423}"/>
              </c:ext>
            </c:extLst>
          </c:dPt>
          <c:dPt>
            <c:idx val="12"/>
            <c:invertIfNegative val="0"/>
            <c:bubble3D val="0"/>
            <c:extLst>
              <c:ext xmlns:c16="http://schemas.microsoft.com/office/drawing/2014/chart" uri="{C3380CC4-5D6E-409C-BE32-E72D297353CC}">
                <c16:uniqueId val="{00000040-BD1F-4B80-88AE-A79122D823BA}"/>
              </c:ext>
            </c:extLst>
          </c:dPt>
          <c:dPt>
            <c:idx val="13"/>
            <c:invertIfNegative val="0"/>
            <c:bubble3D val="0"/>
            <c:extLst>
              <c:ext xmlns:c16="http://schemas.microsoft.com/office/drawing/2014/chart" uri="{C3380CC4-5D6E-409C-BE32-E72D297353CC}">
                <c16:uniqueId val="{00000042-BD1F-4B80-88AE-A79122D823BA}"/>
              </c:ext>
            </c:extLst>
          </c:dPt>
          <c:dPt>
            <c:idx val="14"/>
            <c:invertIfNegative val="0"/>
            <c:bubble3D val="0"/>
            <c:extLst>
              <c:ext xmlns:c16="http://schemas.microsoft.com/office/drawing/2014/chart" uri="{C3380CC4-5D6E-409C-BE32-E72D297353CC}">
                <c16:uniqueId val="{00000044-BD1F-4B80-88AE-A79122D823BA}"/>
              </c:ext>
            </c:extLst>
          </c:dPt>
          <c:dPt>
            <c:idx val="22"/>
            <c:invertIfNegative val="0"/>
            <c:bubble3D val="0"/>
            <c:spPr>
              <a:solidFill>
                <a:srgbClr val="8DA6C1"/>
              </a:solidFill>
              <a:ln w="25400">
                <a:noFill/>
              </a:ln>
            </c:spPr>
            <c:extLst>
              <c:ext xmlns:c16="http://schemas.microsoft.com/office/drawing/2014/chart" uri="{C3380CC4-5D6E-409C-BE32-E72D297353CC}">
                <c16:uniqueId val="{00000052-BD1F-4B80-88AE-A79122D823BA}"/>
              </c:ext>
            </c:extLst>
          </c:dPt>
          <c:dPt>
            <c:idx val="23"/>
            <c:invertIfNegative val="0"/>
            <c:bubble3D val="0"/>
            <c:spPr>
              <a:solidFill>
                <a:srgbClr val="8DA6C1"/>
              </a:solidFill>
              <a:ln w="25400">
                <a:noFill/>
              </a:ln>
            </c:spPr>
            <c:extLst>
              <c:ext xmlns:c16="http://schemas.microsoft.com/office/drawing/2014/chart" uri="{C3380CC4-5D6E-409C-BE32-E72D297353CC}">
                <c16:uniqueId val="{0000003F-6855-45A4-BC00-B553D1E8C423}"/>
              </c:ext>
            </c:extLst>
          </c:dPt>
          <c:dPt>
            <c:idx val="24"/>
            <c:invertIfNegative val="0"/>
            <c:bubble3D val="0"/>
            <c:spPr>
              <a:solidFill>
                <a:srgbClr val="8DA6C1"/>
              </a:solidFill>
              <a:ln w="25400">
                <a:noFill/>
              </a:ln>
            </c:spPr>
            <c:extLst>
              <c:ext xmlns:c16="http://schemas.microsoft.com/office/drawing/2014/chart" uri="{C3380CC4-5D6E-409C-BE32-E72D297353CC}">
                <c16:uniqueId val="{00000041-6855-45A4-BC00-B553D1E8C423}"/>
              </c:ext>
            </c:extLst>
          </c:dPt>
          <c:dPt>
            <c:idx val="25"/>
            <c:invertIfNegative val="0"/>
            <c:bubble3D val="0"/>
            <c:spPr>
              <a:solidFill>
                <a:srgbClr val="8DA6C1"/>
              </a:solidFill>
              <a:ln w="25400">
                <a:noFill/>
              </a:ln>
            </c:spPr>
            <c:extLst>
              <c:ext xmlns:c16="http://schemas.microsoft.com/office/drawing/2014/chart" uri="{C3380CC4-5D6E-409C-BE32-E72D297353CC}">
                <c16:uniqueId val="{00000043-6855-45A4-BC00-B553D1E8C423}"/>
              </c:ext>
            </c:extLst>
          </c:dPt>
          <c:dPt>
            <c:idx val="26"/>
            <c:invertIfNegative val="0"/>
            <c:bubble3D val="0"/>
            <c:spPr>
              <a:solidFill>
                <a:srgbClr val="8DA6C1"/>
              </a:solidFill>
              <a:ln w="25400">
                <a:noFill/>
              </a:ln>
            </c:spPr>
            <c:extLst>
              <c:ext xmlns:c16="http://schemas.microsoft.com/office/drawing/2014/chart" uri="{C3380CC4-5D6E-409C-BE32-E72D297353CC}">
                <c16:uniqueId val="{00000045-6855-45A4-BC00-B553D1E8C423}"/>
              </c:ext>
            </c:extLst>
          </c:dPt>
          <c:dPt>
            <c:idx val="27"/>
            <c:invertIfNegative val="0"/>
            <c:bubble3D val="0"/>
            <c:spPr>
              <a:solidFill>
                <a:srgbClr val="8DA6C1"/>
              </a:solidFill>
              <a:ln w="25400">
                <a:noFill/>
              </a:ln>
            </c:spPr>
            <c:extLst>
              <c:ext xmlns:c16="http://schemas.microsoft.com/office/drawing/2014/chart" uri="{C3380CC4-5D6E-409C-BE32-E72D297353CC}">
                <c16:uniqueId val="{0000005F-7364-4D43-A873-AB40C98AB067}"/>
              </c:ext>
            </c:extLst>
          </c:dPt>
          <c:dPt>
            <c:idx val="28"/>
            <c:invertIfNegative val="0"/>
            <c:bubble3D val="0"/>
            <c:spPr>
              <a:solidFill>
                <a:srgbClr val="8DA6C1"/>
              </a:solidFill>
              <a:ln w="25400">
                <a:noFill/>
              </a:ln>
            </c:spPr>
            <c:extLst>
              <c:ext xmlns:c16="http://schemas.microsoft.com/office/drawing/2014/chart" uri="{C3380CC4-5D6E-409C-BE32-E72D297353CC}">
                <c16:uniqueId val="{00000060-7364-4D43-A873-AB40C98AB067}"/>
              </c:ext>
            </c:extLst>
          </c:dPt>
          <c:dPt>
            <c:idx val="29"/>
            <c:invertIfNegative val="0"/>
            <c:bubble3D val="0"/>
            <c:spPr>
              <a:solidFill>
                <a:srgbClr val="8DA6C1"/>
              </a:solidFill>
              <a:ln w="25400">
                <a:noFill/>
              </a:ln>
            </c:spPr>
            <c:extLst>
              <c:ext xmlns:c16="http://schemas.microsoft.com/office/drawing/2014/chart" uri="{C3380CC4-5D6E-409C-BE32-E72D297353CC}">
                <c16:uniqueId val="{00000061-7364-4D43-A873-AB40C98AB067}"/>
              </c:ext>
            </c:extLst>
          </c:dPt>
          <c:dPt>
            <c:idx val="30"/>
            <c:invertIfNegative val="0"/>
            <c:bubble3D val="0"/>
            <c:spPr>
              <a:solidFill>
                <a:srgbClr val="8DA6C1"/>
              </a:solidFill>
              <a:ln w="25400">
                <a:noFill/>
              </a:ln>
            </c:spPr>
            <c:extLst>
              <c:ext xmlns:c16="http://schemas.microsoft.com/office/drawing/2014/chart" uri="{C3380CC4-5D6E-409C-BE32-E72D297353CC}">
                <c16:uniqueId val="{00000062-7364-4D43-A873-AB40C98AB067}"/>
              </c:ext>
            </c:extLst>
          </c:dPt>
          <c:dPt>
            <c:idx val="31"/>
            <c:invertIfNegative val="0"/>
            <c:bubble3D val="0"/>
            <c:spPr>
              <a:solidFill>
                <a:srgbClr val="8DA6C1"/>
              </a:solidFill>
              <a:ln w="25400">
                <a:noFill/>
              </a:ln>
            </c:spPr>
            <c:extLst>
              <c:ext xmlns:c16="http://schemas.microsoft.com/office/drawing/2014/chart" uri="{C3380CC4-5D6E-409C-BE32-E72D297353CC}">
                <c16:uniqueId val="{00000063-7364-4D43-A873-AB40C98AB067}"/>
              </c:ext>
            </c:extLst>
          </c:dPt>
          <c:dPt>
            <c:idx val="33"/>
            <c:invertIfNegative val="0"/>
            <c:bubble3D val="0"/>
            <c:spPr>
              <a:solidFill>
                <a:srgbClr val="F19698"/>
              </a:solidFill>
              <a:ln w="25400">
                <a:noFill/>
              </a:ln>
            </c:spPr>
            <c:extLst>
              <c:ext xmlns:c16="http://schemas.microsoft.com/office/drawing/2014/chart" uri="{C3380CC4-5D6E-409C-BE32-E72D297353CC}">
                <c16:uniqueId val="{00000047-6855-45A4-BC00-B553D1E8C423}"/>
              </c:ext>
            </c:extLst>
          </c:dPt>
          <c:dPt>
            <c:idx val="34"/>
            <c:invertIfNegative val="0"/>
            <c:bubble3D val="0"/>
            <c:spPr>
              <a:solidFill>
                <a:srgbClr val="F19698"/>
              </a:solidFill>
              <a:ln w="25400">
                <a:noFill/>
              </a:ln>
            </c:spPr>
            <c:extLst>
              <c:ext xmlns:c16="http://schemas.microsoft.com/office/drawing/2014/chart" uri="{C3380CC4-5D6E-409C-BE32-E72D297353CC}">
                <c16:uniqueId val="{00000049-6855-45A4-BC00-B553D1E8C423}"/>
              </c:ext>
            </c:extLst>
          </c:dPt>
          <c:dPt>
            <c:idx val="35"/>
            <c:invertIfNegative val="0"/>
            <c:bubble3D val="0"/>
            <c:spPr>
              <a:solidFill>
                <a:srgbClr val="F19698"/>
              </a:solidFill>
              <a:ln w="25400">
                <a:noFill/>
              </a:ln>
            </c:spPr>
            <c:extLst>
              <c:ext xmlns:c16="http://schemas.microsoft.com/office/drawing/2014/chart" uri="{C3380CC4-5D6E-409C-BE32-E72D297353CC}">
                <c16:uniqueId val="{0000004B-6855-45A4-BC00-B553D1E8C423}"/>
              </c:ext>
            </c:extLst>
          </c:dPt>
          <c:dPt>
            <c:idx val="36"/>
            <c:invertIfNegative val="0"/>
            <c:bubble3D val="0"/>
            <c:spPr>
              <a:solidFill>
                <a:srgbClr val="F19698"/>
              </a:solidFill>
              <a:ln w="25400">
                <a:noFill/>
              </a:ln>
            </c:spPr>
            <c:extLst>
              <c:ext xmlns:c16="http://schemas.microsoft.com/office/drawing/2014/chart" uri="{C3380CC4-5D6E-409C-BE32-E72D297353CC}">
                <c16:uniqueId val="{0000004D-6855-45A4-BC00-B553D1E8C423}"/>
              </c:ext>
            </c:extLst>
          </c:dPt>
          <c:dPt>
            <c:idx val="37"/>
            <c:invertIfNegative val="0"/>
            <c:bubble3D val="0"/>
            <c:spPr>
              <a:solidFill>
                <a:srgbClr val="F19698"/>
              </a:solidFill>
              <a:ln w="25400">
                <a:noFill/>
              </a:ln>
            </c:spPr>
            <c:extLst>
              <c:ext xmlns:c16="http://schemas.microsoft.com/office/drawing/2014/chart" uri="{C3380CC4-5D6E-409C-BE32-E72D297353CC}">
                <c16:uniqueId val="{0000004F-6855-45A4-BC00-B553D1E8C423}"/>
              </c:ext>
            </c:extLst>
          </c:dPt>
          <c:dPt>
            <c:idx val="38"/>
            <c:invertIfNegative val="0"/>
            <c:bubble3D val="0"/>
            <c:spPr>
              <a:solidFill>
                <a:srgbClr val="F19698"/>
              </a:solidFill>
              <a:ln w="25400">
                <a:noFill/>
              </a:ln>
            </c:spPr>
            <c:extLst>
              <c:ext xmlns:c16="http://schemas.microsoft.com/office/drawing/2014/chart" uri="{C3380CC4-5D6E-409C-BE32-E72D297353CC}">
                <c16:uniqueId val="{00000069-7364-4D43-A873-AB40C98AB067}"/>
              </c:ext>
            </c:extLst>
          </c:dPt>
          <c:dPt>
            <c:idx val="39"/>
            <c:invertIfNegative val="0"/>
            <c:bubble3D val="0"/>
            <c:spPr>
              <a:solidFill>
                <a:srgbClr val="F19698"/>
              </a:solidFill>
              <a:ln w="25400">
                <a:noFill/>
              </a:ln>
            </c:spPr>
            <c:extLst>
              <c:ext xmlns:c16="http://schemas.microsoft.com/office/drawing/2014/chart" uri="{C3380CC4-5D6E-409C-BE32-E72D297353CC}">
                <c16:uniqueId val="{0000006A-7364-4D43-A873-AB40C98AB067}"/>
              </c:ext>
            </c:extLst>
          </c:dPt>
          <c:dPt>
            <c:idx val="40"/>
            <c:invertIfNegative val="0"/>
            <c:bubble3D val="0"/>
            <c:spPr>
              <a:solidFill>
                <a:srgbClr val="F19698"/>
              </a:solidFill>
              <a:ln w="25400">
                <a:noFill/>
              </a:ln>
            </c:spPr>
            <c:extLst>
              <c:ext xmlns:c16="http://schemas.microsoft.com/office/drawing/2014/chart" uri="{C3380CC4-5D6E-409C-BE32-E72D297353CC}">
                <c16:uniqueId val="{0000006B-7364-4D43-A873-AB40C98AB067}"/>
              </c:ext>
            </c:extLst>
          </c:dPt>
          <c:dPt>
            <c:idx val="41"/>
            <c:invertIfNegative val="0"/>
            <c:bubble3D val="0"/>
            <c:spPr>
              <a:solidFill>
                <a:srgbClr val="F19698"/>
              </a:solidFill>
              <a:ln w="25400">
                <a:noFill/>
              </a:ln>
            </c:spPr>
            <c:extLst>
              <c:ext xmlns:c16="http://schemas.microsoft.com/office/drawing/2014/chart" uri="{C3380CC4-5D6E-409C-BE32-E72D297353CC}">
                <c16:uniqueId val="{0000006C-7364-4D43-A873-AB40C98AB067}"/>
              </c:ext>
            </c:extLst>
          </c:dPt>
          <c:dPt>
            <c:idx val="42"/>
            <c:invertIfNegative val="0"/>
            <c:bubble3D val="0"/>
            <c:spPr>
              <a:solidFill>
                <a:srgbClr val="F19698"/>
              </a:solidFill>
              <a:ln w="25400">
                <a:noFill/>
              </a:ln>
            </c:spPr>
            <c:extLst>
              <c:ext xmlns:c16="http://schemas.microsoft.com/office/drawing/2014/chart" uri="{C3380CC4-5D6E-409C-BE32-E72D297353CC}">
                <c16:uniqueId val="{0000006D-7364-4D43-A873-AB40C98AB067}"/>
              </c:ext>
            </c:extLst>
          </c:dPt>
          <c:errBars>
            <c:errBarType val="both"/>
            <c:errValType val="cust"/>
            <c:noEndCap val="0"/>
            <c:plus>
              <c:numRef>
                <c:f>'data for Figure 5'!$F$8:$F$50</c:f>
                <c:numCache>
                  <c:formatCode>General</c:formatCode>
                  <c:ptCount val="43"/>
                  <c:pt idx="0">
                    <c:v>145.29145138680678</c:v>
                  </c:pt>
                  <c:pt idx="1">
                    <c:v>142.55340180260791</c:v>
                  </c:pt>
                  <c:pt idx="2">
                    <c:v>135.39955210079742</c:v>
                  </c:pt>
                  <c:pt idx="3">
                    <c:v>128.101862740728</c:v>
                  </c:pt>
                  <c:pt idx="4">
                    <c:v>122.72191590422423</c:v>
                  </c:pt>
                  <c:pt idx="5">
                    <c:v>120.0578435205952</c:v>
                  </c:pt>
                  <c:pt idx="6">
                    <c:v>117.77368904635289</c:v>
                  </c:pt>
                  <c:pt idx="7">
                    <c:v>108.36960589462362</c:v>
                  </c:pt>
                  <c:pt idx="8">
                    <c:v>99.651660465667291</c:v>
                  </c:pt>
                  <c:pt idx="9">
                    <c:v>94.522089271270957</c:v>
                  </c:pt>
                  <c:pt idx="11">
                    <c:v>57.875051929284936</c:v>
                  </c:pt>
                  <c:pt idx="12">
                    <c:v>52.040932726776468</c:v>
                  </c:pt>
                  <c:pt idx="13">
                    <c:v>47.818589124375663</c:v>
                  </c:pt>
                  <c:pt idx="14">
                    <c:v>46.862210949237848</c:v>
                  </c:pt>
                  <c:pt idx="15">
                    <c:v>46.883482624683992</c:v>
                  </c:pt>
                  <c:pt idx="16">
                    <c:v>47.216749337830272</c:v>
                  </c:pt>
                  <c:pt idx="17">
                    <c:v>46.738545201093196</c:v>
                  </c:pt>
                  <c:pt idx="18">
                    <c:v>45.476344242386588</c:v>
                  </c:pt>
                  <c:pt idx="19">
                    <c:v>44.243343145019878</c:v>
                  </c:pt>
                  <c:pt idx="20">
                    <c:v>42.456351103847361</c:v>
                  </c:pt>
                  <c:pt idx="22">
                    <c:v>129.48551982273636</c:v>
                  </c:pt>
                  <c:pt idx="23">
                    <c:v>129.74191425200237</c:v>
                  </c:pt>
                  <c:pt idx="24">
                    <c:v>124.27725181686306</c:v>
                  </c:pt>
                  <c:pt idx="25">
                    <c:v>116.90013083874513</c:v>
                  </c:pt>
                  <c:pt idx="26">
                    <c:v>111.19690935272712</c:v>
                  </c:pt>
                  <c:pt idx="27">
                    <c:v>107.98522674541807</c:v>
                  </c:pt>
                  <c:pt idx="28">
                    <c:v>105.51217683737208</c:v>
                  </c:pt>
                  <c:pt idx="29">
                    <c:v>95.453179738507771</c:v>
                  </c:pt>
                  <c:pt idx="30">
                    <c:v>86.251913265722663</c:v>
                  </c:pt>
                  <c:pt idx="31">
                    <c:v>81.285653714762702</c:v>
                  </c:pt>
                  <c:pt idx="33">
                    <c:v>31.521173304671876</c:v>
                  </c:pt>
                  <c:pt idx="34">
                    <c:v>27.932944217338797</c:v>
                  </c:pt>
                  <c:pt idx="35">
                    <c:v>24.527248604331966</c:v>
                  </c:pt>
                  <c:pt idx="36">
                    <c:v>23.417511235776516</c:v>
                  </c:pt>
                  <c:pt idx="37">
                    <c:v>22.312665698786976</c:v>
                  </c:pt>
                  <c:pt idx="38">
                    <c:v>22.883513225133893</c:v>
                  </c:pt>
                  <c:pt idx="39">
                    <c:v>23.52298372042776</c:v>
                  </c:pt>
                  <c:pt idx="40">
                    <c:v>23.760557104414055</c:v>
                  </c:pt>
                  <c:pt idx="41">
                    <c:v>23.099512525568862</c:v>
                  </c:pt>
                  <c:pt idx="42">
                    <c:v>22.902535041270966</c:v>
                  </c:pt>
                </c:numCache>
              </c:numRef>
            </c:plus>
            <c:minus>
              <c:numRef>
                <c:f>'data for Figure 5'!$F$8:$F$50</c:f>
                <c:numCache>
                  <c:formatCode>General</c:formatCode>
                  <c:ptCount val="43"/>
                  <c:pt idx="0">
                    <c:v>145.29145138680678</c:v>
                  </c:pt>
                  <c:pt idx="1">
                    <c:v>142.55340180260791</c:v>
                  </c:pt>
                  <c:pt idx="2">
                    <c:v>135.39955210079742</c:v>
                  </c:pt>
                  <c:pt idx="3">
                    <c:v>128.101862740728</c:v>
                  </c:pt>
                  <c:pt idx="4">
                    <c:v>122.72191590422423</c:v>
                  </c:pt>
                  <c:pt idx="5">
                    <c:v>120.0578435205952</c:v>
                  </c:pt>
                  <c:pt idx="6">
                    <c:v>117.77368904635289</c:v>
                  </c:pt>
                  <c:pt idx="7">
                    <c:v>108.36960589462362</c:v>
                  </c:pt>
                  <c:pt idx="8">
                    <c:v>99.651660465667291</c:v>
                  </c:pt>
                  <c:pt idx="9">
                    <c:v>94.522089271270957</c:v>
                  </c:pt>
                  <c:pt idx="11">
                    <c:v>57.875051929284936</c:v>
                  </c:pt>
                  <c:pt idx="12">
                    <c:v>52.040932726776468</c:v>
                  </c:pt>
                  <c:pt idx="13">
                    <c:v>47.818589124375663</c:v>
                  </c:pt>
                  <c:pt idx="14">
                    <c:v>46.862210949237848</c:v>
                  </c:pt>
                  <c:pt idx="15">
                    <c:v>46.883482624683992</c:v>
                  </c:pt>
                  <c:pt idx="16">
                    <c:v>47.216749337830272</c:v>
                  </c:pt>
                  <c:pt idx="17">
                    <c:v>46.738545201093196</c:v>
                  </c:pt>
                  <c:pt idx="18">
                    <c:v>45.476344242386588</c:v>
                  </c:pt>
                  <c:pt idx="19">
                    <c:v>44.243343145019878</c:v>
                  </c:pt>
                  <c:pt idx="20">
                    <c:v>42.456351103847361</c:v>
                  </c:pt>
                  <c:pt idx="22">
                    <c:v>129.48551982273636</c:v>
                  </c:pt>
                  <c:pt idx="23">
                    <c:v>129.74191425200237</c:v>
                  </c:pt>
                  <c:pt idx="24">
                    <c:v>124.27725181686306</c:v>
                  </c:pt>
                  <c:pt idx="25">
                    <c:v>116.90013083874513</c:v>
                  </c:pt>
                  <c:pt idx="26">
                    <c:v>111.19690935272712</c:v>
                  </c:pt>
                  <c:pt idx="27">
                    <c:v>107.98522674541807</c:v>
                  </c:pt>
                  <c:pt idx="28">
                    <c:v>105.51217683737208</c:v>
                  </c:pt>
                  <c:pt idx="29">
                    <c:v>95.453179738507771</c:v>
                  </c:pt>
                  <c:pt idx="30">
                    <c:v>86.251913265722663</c:v>
                  </c:pt>
                  <c:pt idx="31">
                    <c:v>81.285653714762702</c:v>
                  </c:pt>
                  <c:pt idx="33">
                    <c:v>31.521173304671876</c:v>
                  </c:pt>
                  <c:pt idx="34">
                    <c:v>27.932944217338797</c:v>
                  </c:pt>
                  <c:pt idx="35">
                    <c:v>24.527248604331966</c:v>
                  </c:pt>
                  <c:pt idx="36">
                    <c:v>23.417511235776516</c:v>
                  </c:pt>
                  <c:pt idx="37">
                    <c:v>22.312665698786976</c:v>
                  </c:pt>
                  <c:pt idx="38">
                    <c:v>22.883513225133893</c:v>
                  </c:pt>
                  <c:pt idx="39">
                    <c:v>23.52298372042776</c:v>
                  </c:pt>
                  <c:pt idx="40">
                    <c:v>23.760557104414055</c:v>
                  </c:pt>
                  <c:pt idx="41">
                    <c:v>23.099512525568862</c:v>
                  </c:pt>
                  <c:pt idx="42">
                    <c:v>22.902535041270966</c:v>
                  </c:pt>
                </c:numCache>
              </c:numRef>
            </c:minus>
            <c:spPr>
              <a:ln w="12700">
                <a:solidFill>
                  <a:srgbClr val="000000"/>
                </a:solidFill>
                <a:prstDash val="solid"/>
              </a:ln>
            </c:spPr>
          </c:errBars>
          <c:cat>
            <c:strRef>
              <c:f>'data for Figure 5'!$B$8:$B$50</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5'!$D$8:$D$50</c:f>
              <c:numCache>
                <c:formatCode>#,##0</c:formatCode>
                <c:ptCount val="43"/>
                <c:pt idx="0">
                  <c:v>10028.99692</c:v>
                </c:pt>
                <c:pt idx="1">
                  <c:v>9383.2119300000013</c:v>
                </c:pt>
                <c:pt idx="2">
                  <c:v>8861.4478400000007</c:v>
                </c:pt>
                <c:pt idx="3">
                  <c:v>8674.9252100000012</c:v>
                </c:pt>
                <c:pt idx="4">
                  <c:v>8877.1040299999986</c:v>
                </c:pt>
                <c:pt idx="5">
                  <c:v>9200.8606099999997</c:v>
                </c:pt>
                <c:pt idx="6">
                  <c:v>9297.39516</c:v>
                </c:pt>
                <c:pt idx="7">
                  <c:v>9048.8510000000024</c:v>
                </c:pt>
                <c:pt idx="8">
                  <c:v>8668.1302200000009</c:v>
                </c:pt>
                <c:pt idx="9">
                  <c:v>8528.9902800000018</c:v>
                </c:pt>
                <c:pt idx="11">
                  <c:v>1890.8547699999999</c:v>
                </c:pt>
                <c:pt idx="12">
                  <c:v>1681.20724</c:v>
                </c:pt>
                <c:pt idx="13">
                  <c:v>1617.1004699999999</c:v>
                </c:pt>
                <c:pt idx="14">
                  <c:v>1653.1811200000002</c:v>
                </c:pt>
                <c:pt idx="15">
                  <c:v>1745.4038299999997</c:v>
                </c:pt>
                <c:pt idx="16">
                  <c:v>1808.2967600000002</c:v>
                </c:pt>
                <c:pt idx="17">
                  <c:v>1816.2330199999999</c:v>
                </c:pt>
                <c:pt idx="18">
                  <c:v>1766.6176799999998</c:v>
                </c:pt>
                <c:pt idx="19">
                  <c:v>1726.2917499999999</c:v>
                </c:pt>
                <c:pt idx="20">
                  <c:v>1670.8407299999999</c:v>
                </c:pt>
                <c:pt idx="22">
                  <c:v>7475.8441500000008</c:v>
                </c:pt>
                <c:pt idx="23">
                  <c:v>7067.3073800000011</c:v>
                </c:pt>
                <c:pt idx="24">
                  <c:v>6628.8047299999998</c:v>
                </c:pt>
                <c:pt idx="25">
                  <c:v>6410.2859200000003</c:v>
                </c:pt>
                <c:pt idx="26">
                  <c:v>6515.0996999999988</c:v>
                </c:pt>
                <c:pt idx="27">
                  <c:v>6767.9287300000005</c:v>
                </c:pt>
                <c:pt idx="28">
                  <c:v>6875.8162600000005</c:v>
                </c:pt>
                <c:pt idx="29">
                  <c:v>6698.5836900000004</c:v>
                </c:pt>
                <c:pt idx="30">
                  <c:v>6349.6628100000007</c:v>
                </c:pt>
                <c:pt idx="31">
                  <c:v>6254.8305600000003</c:v>
                </c:pt>
                <c:pt idx="33">
                  <c:v>662.298</c:v>
                </c:pt>
                <c:pt idx="34">
                  <c:v>634.6973099999999</c:v>
                </c:pt>
                <c:pt idx="35">
                  <c:v>615.54263999999989</c:v>
                </c:pt>
                <c:pt idx="36">
                  <c:v>611.45817</c:v>
                </c:pt>
                <c:pt idx="37">
                  <c:v>616.60050000000001</c:v>
                </c:pt>
                <c:pt idx="38">
                  <c:v>624.63512000000003</c:v>
                </c:pt>
                <c:pt idx="39">
                  <c:v>605.34587999999985</c:v>
                </c:pt>
                <c:pt idx="40">
                  <c:v>583.64963</c:v>
                </c:pt>
                <c:pt idx="41">
                  <c:v>592.17565999999999</c:v>
                </c:pt>
                <c:pt idx="42">
                  <c:v>603.31898999999999</c:v>
                </c:pt>
              </c:numCache>
            </c:numRef>
          </c:val>
          <c:extLst>
            <c:ext xmlns:c16="http://schemas.microsoft.com/office/drawing/2014/chart" uri="{C3380CC4-5D6E-409C-BE32-E72D297353CC}">
              <c16:uniqueId val="{00000053-BD1F-4B80-88AE-A79122D823BA}"/>
            </c:ext>
          </c:extLst>
        </c:ser>
        <c:ser>
          <c:idx val="2"/>
          <c:order val="2"/>
          <c:invertIfNegative val="0"/>
          <c:cat>
            <c:strRef>
              <c:f>'data for Figure 5'!$B$8:$B$50</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4'!$C$5</c:f>
              <c:numCache>
                <c:formatCode>General</c:formatCode>
                <c:ptCount val="1"/>
                <c:pt idx="0">
                  <c:v>0</c:v>
                </c:pt>
              </c:numCache>
            </c:numRef>
          </c:val>
          <c:extLst>
            <c:ext xmlns:c16="http://schemas.microsoft.com/office/drawing/2014/chart" uri="{C3380CC4-5D6E-409C-BE32-E72D297353CC}">
              <c16:uniqueId val="{00000053-A2E4-42D2-9E32-BB9C62A5C230}"/>
            </c:ext>
          </c:extLst>
        </c:ser>
        <c:dLbls>
          <c:showLegendKey val="0"/>
          <c:showVal val="0"/>
          <c:showCatName val="0"/>
          <c:showSerName val="0"/>
          <c:showPercent val="0"/>
          <c:showBubbleSize val="0"/>
        </c:dLbls>
        <c:gapWidth val="0"/>
        <c:axId val="156030848"/>
        <c:axId val="156032384"/>
      </c:barChart>
      <c:catAx>
        <c:axId val="15603084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Verdana"/>
                <a:ea typeface="Verdana"/>
                <a:cs typeface="Verdana"/>
              </a:defRPr>
            </a:pPr>
            <a:endParaRPr lang="en-US"/>
          </a:p>
        </c:txPr>
        <c:crossAx val="156032384"/>
        <c:crosses val="autoZero"/>
        <c:auto val="1"/>
        <c:lblAlgn val="ctr"/>
        <c:lblOffset val="100"/>
        <c:tickLblSkip val="1"/>
        <c:tickMarkSkip val="1"/>
        <c:noMultiLvlLbl val="0"/>
      </c:catAx>
      <c:valAx>
        <c:axId val="156032384"/>
        <c:scaling>
          <c:orientation val="minMax"/>
          <c:min val="0"/>
        </c:scaling>
        <c:delete val="0"/>
        <c:axPos val="l"/>
        <c:majorGridlines>
          <c:spPr>
            <a:ln w="3175">
              <a:solidFill>
                <a:srgbClr val="808080"/>
              </a:solidFill>
              <a:prstDash val="lgDash"/>
            </a:ln>
          </c:spPr>
        </c:majorGridlines>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Verdana"/>
                <a:ea typeface="Verdana"/>
                <a:cs typeface="Verdana"/>
              </a:defRPr>
            </a:pPr>
            <a:endParaRPr lang="en-US"/>
          </a:p>
        </c:txPr>
        <c:crossAx val="156030848"/>
        <c:crosses val="autoZero"/>
        <c:crossBetween val="between"/>
        <c:majorUnit val="2000"/>
        <c:minorUnit val="500"/>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Verdana"/>
          <a:ea typeface="Verdana"/>
          <a:cs typeface="Verdana"/>
        </a:defRPr>
      </a:pPr>
      <a:endParaRPr lang="en-US"/>
    </a:p>
  </c:txPr>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960358497069975"/>
          <c:y val="2.9943502824858758E-2"/>
          <c:w val="0.66459841433988276"/>
          <c:h val="0.6796610169491526"/>
        </c:manualLayout>
      </c:layout>
      <c:barChart>
        <c:barDir val="col"/>
        <c:grouping val="clustered"/>
        <c:varyColors val="0"/>
        <c:ser>
          <c:idx val="0"/>
          <c:order val="0"/>
          <c:tx>
            <c:strRef>
              <c:f>'data for Figure 5'!$C$7</c:f>
              <c:strCache>
                <c:ptCount val="1"/>
              </c:strCache>
            </c:strRef>
          </c:tx>
          <c:spPr>
            <a:solidFill>
              <a:srgbClr val="05401A"/>
            </a:solidFill>
            <a:ln w="25400">
              <a:noFill/>
            </a:ln>
          </c:spPr>
          <c:invertIfNegative val="0"/>
          <c:dPt>
            <c:idx val="0"/>
            <c:invertIfNegative val="0"/>
            <c:bubble3D val="0"/>
            <c:spPr>
              <a:solidFill>
                <a:srgbClr val="074F28"/>
              </a:solidFill>
              <a:ln w="25400">
                <a:noFill/>
              </a:ln>
            </c:spPr>
            <c:extLst>
              <c:ext xmlns:c16="http://schemas.microsoft.com/office/drawing/2014/chart" uri="{C3380CC4-5D6E-409C-BE32-E72D297353CC}">
                <c16:uniqueId val="{00000001-98FD-40A4-994D-F0851E5EE1E9}"/>
              </c:ext>
            </c:extLst>
          </c:dPt>
          <c:dPt>
            <c:idx val="1"/>
            <c:invertIfNegative val="0"/>
            <c:bubble3D val="0"/>
            <c:spPr>
              <a:solidFill>
                <a:srgbClr val="074F28"/>
              </a:solidFill>
              <a:ln w="25400">
                <a:noFill/>
              </a:ln>
            </c:spPr>
            <c:extLst>
              <c:ext xmlns:c16="http://schemas.microsoft.com/office/drawing/2014/chart" uri="{C3380CC4-5D6E-409C-BE32-E72D297353CC}">
                <c16:uniqueId val="{00000003-98FD-40A4-994D-F0851E5EE1E9}"/>
              </c:ext>
            </c:extLst>
          </c:dPt>
          <c:dPt>
            <c:idx val="2"/>
            <c:invertIfNegative val="0"/>
            <c:bubble3D val="0"/>
            <c:spPr>
              <a:solidFill>
                <a:srgbClr val="074F28"/>
              </a:solidFill>
              <a:ln w="25400">
                <a:noFill/>
              </a:ln>
            </c:spPr>
            <c:extLst>
              <c:ext xmlns:c16="http://schemas.microsoft.com/office/drawing/2014/chart" uri="{C3380CC4-5D6E-409C-BE32-E72D297353CC}">
                <c16:uniqueId val="{00000005-98FD-40A4-994D-F0851E5EE1E9}"/>
              </c:ext>
            </c:extLst>
          </c:dPt>
          <c:dPt>
            <c:idx val="3"/>
            <c:invertIfNegative val="0"/>
            <c:bubble3D val="0"/>
            <c:spPr>
              <a:solidFill>
                <a:srgbClr val="074F28"/>
              </a:solidFill>
              <a:ln w="25400">
                <a:noFill/>
              </a:ln>
            </c:spPr>
            <c:extLst>
              <c:ext xmlns:c16="http://schemas.microsoft.com/office/drawing/2014/chart" uri="{C3380CC4-5D6E-409C-BE32-E72D297353CC}">
                <c16:uniqueId val="{00000007-98FD-40A4-994D-F0851E5EE1E9}"/>
              </c:ext>
            </c:extLst>
          </c:dPt>
          <c:dPt>
            <c:idx val="4"/>
            <c:invertIfNegative val="0"/>
            <c:bubble3D val="0"/>
            <c:spPr>
              <a:solidFill>
                <a:srgbClr val="074F28"/>
              </a:solidFill>
              <a:ln w="25400">
                <a:noFill/>
              </a:ln>
            </c:spPr>
            <c:extLst>
              <c:ext xmlns:c16="http://schemas.microsoft.com/office/drawing/2014/chart" uri="{C3380CC4-5D6E-409C-BE32-E72D297353CC}">
                <c16:uniqueId val="{00000009-98FD-40A4-994D-F0851E5EE1E9}"/>
              </c:ext>
            </c:extLst>
          </c:dPt>
          <c:dPt>
            <c:idx val="5"/>
            <c:invertIfNegative val="0"/>
            <c:bubble3D val="0"/>
            <c:spPr>
              <a:solidFill>
                <a:srgbClr val="074F28"/>
              </a:solidFill>
              <a:ln w="25400">
                <a:noFill/>
              </a:ln>
            </c:spPr>
            <c:extLst>
              <c:ext xmlns:c16="http://schemas.microsoft.com/office/drawing/2014/chart" uri="{C3380CC4-5D6E-409C-BE32-E72D297353CC}">
                <c16:uniqueId val="{00000050-BF45-4D7F-93B4-9ADBF3D7D7C3}"/>
              </c:ext>
            </c:extLst>
          </c:dPt>
          <c:dPt>
            <c:idx val="6"/>
            <c:invertIfNegative val="0"/>
            <c:bubble3D val="0"/>
            <c:spPr>
              <a:solidFill>
                <a:srgbClr val="074F28"/>
              </a:solidFill>
              <a:ln w="25400">
                <a:noFill/>
              </a:ln>
            </c:spPr>
            <c:extLst>
              <c:ext xmlns:c16="http://schemas.microsoft.com/office/drawing/2014/chart" uri="{C3380CC4-5D6E-409C-BE32-E72D297353CC}">
                <c16:uniqueId val="{00000051-BF45-4D7F-93B4-9ADBF3D7D7C3}"/>
              </c:ext>
            </c:extLst>
          </c:dPt>
          <c:dPt>
            <c:idx val="7"/>
            <c:invertIfNegative val="0"/>
            <c:bubble3D val="0"/>
            <c:spPr>
              <a:solidFill>
                <a:srgbClr val="074F28"/>
              </a:solidFill>
              <a:ln w="25400">
                <a:noFill/>
              </a:ln>
            </c:spPr>
            <c:extLst>
              <c:ext xmlns:c16="http://schemas.microsoft.com/office/drawing/2014/chart" uri="{C3380CC4-5D6E-409C-BE32-E72D297353CC}">
                <c16:uniqueId val="{00000052-BF45-4D7F-93B4-9ADBF3D7D7C3}"/>
              </c:ext>
            </c:extLst>
          </c:dPt>
          <c:dPt>
            <c:idx val="8"/>
            <c:invertIfNegative val="0"/>
            <c:bubble3D val="0"/>
            <c:spPr>
              <a:solidFill>
                <a:srgbClr val="074F28"/>
              </a:solidFill>
              <a:ln w="25400">
                <a:noFill/>
              </a:ln>
            </c:spPr>
            <c:extLst>
              <c:ext xmlns:c16="http://schemas.microsoft.com/office/drawing/2014/chart" uri="{C3380CC4-5D6E-409C-BE32-E72D297353CC}">
                <c16:uniqueId val="{00000053-BF45-4D7F-93B4-9ADBF3D7D7C3}"/>
              </c:ext>
            </c:extLst>
          </c:dPt>
          <c:dPt>
            <c:idx val="9"/>
            <c:invertIfNegative val="0"/>
            <c:bubble3D val="0"/>
            <c:spPr>
              <a:solidFill>
                <a:srgbClr val="074F28"/>
              </a:solidFill>
              <a:ln w="25400">
                <a:noFill/>
              </a:ln>
            </c:spPr>
            <c:extLst>
              <c:ext xmlns:c16="http://schemas.microsoft.com/office/drawing/2014/chart" uri="{C3380CC4-5D6E-409C-BE32-E72D297353CC}">
                <c16:uniqueId val="{00000054-BF45-4D7F-93B4-9ADBF3D7D7C3}"/>
              </c:ext>
            </c:extLst>
          </c:dPt>
          <c:dPt>
            <c:idx val="10"/>
            <c:invertIfNegative val="0"/>
            <c:bubble3D val="0"/>
            <c:spPr>
              <a:solidFill>
                <a:srgbClr val="074F28"/>
              </a:solidFill>
              <a:ln w="25400">
                <a:noFill/>
              </a:ln>
            </c:spPr>
            <c:extLst>
              <c:ext xmlns:c16="http://schemas.microsoft.com/office/drawing/2014/chart" uri="{C3380CC4-5D6E-409C-BE32-E72D297353CC}">
                <c16:uniqueId val="{00000015-98FD-40A4-994D-F0851E5EE1E9}"/>
              </c:ext>
            </c:extLst>
          </c:dPt>
          <c:dPt>
            <c:idx val="11"/>
            <c:invertIfNegative val="0"/>
            <c:bubble3D val="0"/>
            <c:spPr>
              <a:solidFill>
                <a:srgbClr val="3B9946"/>
              </a:solidFill>
              <a:ln w="25400">
                <a:noFill/>
              </a:ln>
            </c:spPr>
            <c:extLst>
              <c:ext xmlns:c16="http://schemas.microsoft.com/office/drawing/2014/chart" uri="{C3380CC4-5D6E-409C-BE32-E72D297353CC}">
                <c16:uniqueId val="{00000017-98FD-40A4-994D-F0851E5EE1E9}"/>
              </c:ext>
            </c:extLst>
          </c:dPt>
          <c:dPt>
            <c:idx val="12"/>
            <c:invertIfNegative val="0"/>
            <c:bubble3D val="0"/>
            <c:spPr>
              <a:solidFill>
                <a:srgbClr val="3B9946"/>
              </a:solidFill>
              <a:ln w="25400">
                <a:noFill/>
              </a:ln>
            </c:spPr>
            <c:extLst>
              <c:ext xmlns:c16="http://schemas.microsoft.com/office/drawing/2014/chart" uri="{C3380CC4-5D6E-409C-BE32-E72D297353CC}">
                <c16:uniqueId val="{00000019-98FD-40A4-994D-F0851E5EE1E9}"/>
              </c:ext>
            </c:extLst>
          </c:dPt>
          <c:dPt>
            <c:idx val="13"/>
            <c:invertIfNegative val="0"/>
            <c:bubble3D val="0"/>
            <c:spPr>
              <a:solidFill>
                <a:srgbClr val="3B9946"/>
              </a:solidFill>
              <a:ln w="25400">
                <a:noFill/>
              </a:ln>
            </c:spPr>
            <c:extLst>
              <c:ext xmlns:c16="http://schemas.microsoft.com/office/drawing/2014/chart" uri="{C3380CC4-5D6E-409C-BE32-E72D297353CC}">
                <c16:uniqueId val="{0000001B-98FD-40A4-994D-F0851E5EE1E9}"/>
              </c:ext>
            </c:extLst>
          </c:dPt>
          <c:dPt>
            <c:idx val="14"/>
            <c:invertIfNegative val="0"/>
            <c:bubble3D val="0"/>
            <c:spPr>
              <a:solidFill>
                <a:srgbClr val="3B9946"/>
              </a:solidFill>
              <a:ln w="25400">
                <a:noFill/>
              </a:ln>
            </c:spPr>
            <c:extLst>
              <c:ext xmlns:c16="http://schemas.microsoft.com/office/drawing/2014/chart" uri="{C3380CC4-5D6E-409C-BE32-E72D297353CC}">
                <c16:uniqueId val="{0000001D-98FD-40A4-994D-F0851E5EE1E9}"/>
              </c:ext>
            </c:extLst>
          </c:dPt>
          <c:dPt>
            <c:idx val="15"/>
            <c:invertIfNegative val="0"/>
            <c:bubble3D val="0"/>
            <c:spPr>
              <a:solidFill>
                <a:srgbClr val="3B9946"/>
              </a:solidFill>
              <a:ln w="25400">
                <a:noFill/>
              </a:ln>
            </c:spPr>
            <c:extLst>
              <c:ext xmlns:c16="http://schemas.microsoft.com/office/drawing/2014/chart" uri="{C3380CC4-5D6E-409C-BE32-E72D297353CC}">
                <c16:uniqueId val="{0000001F-98FD-40A4-994D-F0851E5EE1E9}"/>
              </c:ext>
            </c:extLst>
          </c:dPt>
          <c:dPt>
            <c:idx val="16"/>
            <c:invertIfNegative val="0"/>
            <c:bubble3D val="0"/>
            <c:spPr>
              <a:solidFill>
                <a:srgbClr val="3B9946"/>
              </a:solidFill>
              <a:ln w="25400">
                <a:noFill/>
              </a:ln>
            </c:spPr>
            <c:extLst>
              <c:ext xmlns:c16="http://schemas.microsoft.com/office/drawing/2014/chart" uri="{C3380CC4-5D6E-409C-BE32-E72D297353CC}">
                <c16:uniqueId val="{0000005A-BF45-4D7F-93B4-9ADBF3D7D7C3}"/>
              </c:ext>
            </c:extLst>
          </c:dPt>
          <c:dPt>
            <c:idx val="17"/>
            <c:invertIfNegative val="0"/>
            <c:bubble3D val="0"/>
            <c:spPr>
              <a:solidFill>
                <a:srgbClr val="3B9946"/>
              </a:solidFill>
              <a:ln w="25400">
                <a:noFill/>
              </a:ln>
            </c:spPr>
            <c:extLst>
              <c:ext xmlns:c16="http://schemas.microsoft.com/office/drawing/2014/chart" uri="{C3380CC4-5D6E-409C-BE32-E72D297353CC}">
                <c16:uniqueId val="{0000005B-BF45-4D7F-93B4-9ADBF3D7D7C3}"/>
              </c:ext>
            </c:extLst>
          </c:dPt>
          <c:dPt>
            <c:idx val="18"/>
            <c:invertIfNegative val="0"/>
            <c:bubble3D val="0"/>
            <c:spPr>
              <a:solidFill>
                <a:srgbClr val="3B9946"/>
              </a:solidFill>
              <a:ln w="25400">
                <a:noFill/>
              </a:ln>
            </c:spPr>
            <c:extLst>
              <c:ext xmlns:c16="http://schemas.microsoft.com/office/drawing/2014/chart" uri="{C3380CC4-5D6E-409C-BE32-E72D297353CC}">
                <c16:uniqueId val="{0000005C-BF45-4D7F-93B4-9ADBF3D7D7C3}"/>
              </c:ext>
            </c:extLst>
          </c:dPt>
          <c:dPt>
            <c:idx val="19"/>
            <c:invertIfNegative val="0"/>
            <c:bubble3D val="0"/>
            <c:spPr>
              <a:solidFill>
                <a:srgbClr val="3B9946"/>
              </a:solidFill>
              <a:ln w="25400">
                <a:noFill/>
              </a:ln>
            </c:spPr>
            <c:extLst>
              <c:ext xmlns:c16="http://schemas.microsoft.com/office/drawing/2014/chart" uri="{C3380CC4-5D6E-409C-BE32-E72D297353CC}">
                <c16:uniqueId val="{0000005D-BF45-4D7F-93B4-9ADBF3D7D7C3}"/>
              </c:ext>
            </c:extLst>
          </c:dPt>
          <c:dPt>
            <c:idx val="20"/>
            <c:invertIfNegative val="0"/>
            <c:bubble3D val="0"/>
            <c:spPr>
              <a:solidFill>
                <a:srgbClr val="3B9946"/>
              </a:solidFill>
              <a:ln w="25400">
                <a:noFill/>
              </a:ln>
            </c:spPr>
            <c:extLst>
              <c:ext xmlns:c16="http://schemas.microsoft.com/office/drawing/2014/chart" uri="{C3380CC4-5D6E-409C-BE32-E72D297353CC}">
                <c16:uniqueId val="{0000005E-BF45-4D7F-93B4-9ADBF3D7D7C3}"/>
              </c:ext>
            </c:extLst>
          </c:dPt>
          <c:dPt>
            <c:idx val="21"/>
            <c:invertIfNegative val="0"/>
            <c:bubble3D val="0"/>
            <c:spPr>
              <a:solidFill>
                <a:srgbClr val="3B9946"/>
              </a:solidFill>
              <a:ln w="25400">
                <a:noFill/>
              </a:ln>
            </c:spPr>
            <c:extLst>
              <c:ext xmlns:c16="http://schemas.microsoft.com/office/drawing/2014/chart" uri="{C3380CC4-5D6E-409C-BE32-E72D297353CC}">
                <c16:uniqueId val="{0000002B-98FD-40A4-994D-F0851E5EE1E9}"/>
              </c:ext>
            </c:extLst>
          </c:dPt>
          <c:dPt>
            <c:idx val="22"/>
            <c:invertIfNegative val="0"/>
            <c:bubble3D val="0"/>
            <c:spPr>
              <a:solidFill>
                <a:srgbClr val="1B4E83"/>
              </a:solidFill>
              <a:ln w="25400">
                <a:noFill/>
              </a:ln>
            </c:spPr>
            <c:extLst>
              <c:ext xmlns:c16="http://schemas.microsoft.com/office/drawing/2014/chart" uri="{C3380CC4-5D6E-409C-BE32-E72D297353CC}">
                <c16:uniqueId val="{0000002D-98FD-40A4-994D-F0851E5EE1E9}"/>
              </c:ext>
            </c:extLst>
          </c:dPt>
          <c:dPt>
            <c:idx val="23"/>
            <c:invertIfNegative val="0"/>
            <c:bubble3D val="0"/>
            <c:spPr>
              <a:solidFill>
                <a:srgbClr val="1B4E83"/>
              </a:solidFill>
              <a:ln w="25400">
                <a:noFill/>
              </a:ln>
            </c:spPr>
            <c:extLst>
              <c:ext xmlns:c16="http://schemas.microsoft.com/office/drawing/2014/chart" uri="{C3380CC4-5D6E-409C-BE32-E72D297353CC}">
                <c16:uniqueId val="{0000001B-5C45-460C-8A69-DCC8E46FE0F2}"/>
              </c:ext>
            </c:extLst>
          </c:dPt>
          <c:dPt>
            <c:idx val="24"/>
            <c:invertIfNegative val="0"/>
            <c:bubble3D val="0"/>
            <c:spPr>
              <a:solidFill>
                <a:srgbClr val="1B4E83"/>
              </a:solidFill>
              <a:ln w="25400">
                <a:noFill/>
              </a:ln>
            </c:spPr>
            <c:extLst>
              <c:ext xmlns:c16="http://schemas.microsoft.com/office/drawing/2014/chart" uri="{C3380CC4-5D6E-409C-BE32-E72D297353CC}">
                <c16:uniqueId val="{0000001D-5C45-460C-8A69-DCC8E46FE0F2}"/>
              </c:ext>
            </c:extLst>
          </c:dPt>
          <c:dPt>
            <c:idx val="25"/>
            <c:invertIfNegative val="0"/>
            <c:bubble3D val="0"/>
            <c:spPr>
              <a:solidFill>
                <a:srgbClr val="1B4E83"/>
              </a:solidFill>
              <a:ln w="25400">
                <a:noFill/>
              </a:ln>
            </c:spPr>
            <c:extLst>
              <c:ext xmlns:c16="http://schemas.microsoft.com/office/drawing/2014/chart" uri="{C3380CC4-5D6E-409C-BE32-E72D297353CC}">
                <c16:uniqueId val="{0000001F-5C45-460C-8A69-DCC8E46FE0F2}"/>
              </c:ext>
            </c:extLst>
          </c:dPt>
          <c:dPt>
            <c:idx val="26"/>
            <c:invertIfNegative val="0"/>
            <c:bubble3D val="0"/>
            <c:spPr>
              <a:solidFill>
                <a:srgbClr val="1B4E83"/>
              </a:solidFill>
              <a:ln w="25400">
                <a:noFill/>
              </a:ln>
            </c:spPr>
            <c:extLst>
              <c:ext xmlns:c16="http://schemas.microsoft.com/office/drawing/2014/chart" uri="{C3380CC4-5D6E-409C-BE32-E72D297353CC}">
                <c16:uniqueId val="{00000021-5C45-460C-8A69-DCC8E46FE0F2}"/>
              </c:ext>
            </c:extLst>
          </c:dPt>
          <c:dPt>
            <c:idx val="27"/>
            <c:invertIfNegative val="0"/>
            <c:bubble3D val="0"/>
            <c:spPr>
              <a:solidFill>
                <a:srgbClr val="1B4E83"/>
              </a:solidFill>
              <a:ln w="25400">
                <a:noFill/>
              </a:ln>
            </c:spPr>
            <c:extLst>
              <c:ext xmlns:c16="http://schemas.microsoft.com/office/drawing/2014/chart" uri="{C3380CC4-5D6E-409C-BE32-E72D297353CC}">
                <c16:uniqueId val="{0000005F-BF45-4D7F-93B4-9ADBF3D7D7C3}"/>
              </c:ext>
            </c:extLst>
          </c:dPt>
          <c:dPt>
            <c:idx val="28"/>
            <c:invertIfNegative val="0"/>
            <c:bubble3D val="0"/>
            <c:spPr>
              <a:solidFill>
                <a:srgbClr val="1B4E83"/>
              </a:solidFill>
              <a:ln w="25400">
                <a:noFill/>
              </a:ln>
            </c:spPr>
            <c:extLst>
              <c:ext xmlns:c16="http://schemas.microsoft.com/office/drawing/2014/chart" uri="{C3380CC4-5D6E-409C-BE32-E72D297353CC}">
                <c16:uniqueId val="{00000060-BF45-4D7F-93B4-9ADBF3D7D7C3}"/>
              </c:ext>
            </c:extLst>
          </c:dPt>
          <c:dPt>
            <c:idx val="29"/>
            <c:invertIfNegative val="0"/>
            <c:bubble3D val="0"/>
            <c:spPr>
              <a:solidFill>
                <a:srgbClr val="1B4E83"/>
              </a:solidFill>
              <a:ln w="25400">
                <a:noFill/>
              </a:ln>
            </c:spPr>
            <c:extLst>
              <c:ext xmlns:c16="http://schemas.microsoft.com/office/drawing/2014/chart" uri="{C3380CC4-5D6E-409C-BE32-E72D297353CC}">
                <c16:uniqueId val="{00000061-BF45-4D7F-93B4-9ADBF3D7D7C3}"/>
              </c:ext>
            </c:extLst>
          </c:dPt>
          <c:dPt>
            <c:idx val="30"/>
            <c:invertIfNegative val="0"/>
            <c:bubble3D val="0"/>
            <c:spPr>
              <a:solidFill>
                <a:srgbClr val="1B4E83"/>
              </a:solidFill>
              <a:ln w="25400">
                <a:noFill/>
              </a:ln>
            </c:spPr>
            <c:extLst>
              <c:ext xmlns:c16="http://schemas.microsoft.com/office/drawing/2014/chart" uri="{C3380CC4-5D6E-409C-BE32-E72D297353CC}">
                <c16:uniqueId val="{00000062-BF45-4D7F-93B4-9ADBF3D7D7C3}"/>
              </c:ext>
            </c:extLst>
          </c:dPt>
          <c:dPt>
            <c:idx val="31"/>
            <c:invertIfNegative val="0"/>
            <c:bubble3D val="0"/>
            <c:spPr>
              <a:solidFill>
                <a:srgbClr val="1B4E83"/>
              </a:solidFill>
              <a:ln w="25400">
                <a:noFill/>
              </a:ln>
            </c:spPr>
            <c:extLst>
              <c:ext xmlns:c16="http://schemas.microsoft.com/office/drawing/2014/chart" uri="{C3380CC4-5D6E-409C-BE32-E72D297353CC}">
                <c16:uniqueId val="{00000063-BF45-4D7F-93B4-9ADBF3D7D7C3}"/>
              </c:ext>
            </c:extLst>
          </c:dPt>
          <c:dPt>
            <c:idx val="33"/>
            <c:invertIfNegative val="0"/>
            <c:bubble3D val="0"/>
            <c:spPr>
              <a:solidFill>
                <a:srgbClr val="E32E1A"/>
              </a:solidFill>
              <a:ln w="25400">
                <a:noFill/>
              </a:ln>
            </c:spPr>
            <c:extLst>
              <c:ext xmlns:c16="http://schemas.microsoft.com/office/drawing/2014/chart" uri="{C3380CC4-5D6E-409C-BE32-E72D297353CC}">
                <c16:uniqueId val="{00000023-5C45-460C-8A69-DCC8E46FE0F2}"/>
              </c:ext>
            </c:extLst>
          </c:dPt>
          <c:dPt>
            <c:idx val="34"/>
            <c:invertIfNegative val="0"/>
            <c:bubble3D val="0"/>
            <c:spPr>
              <a:solidFill>
                <a:srgbClr val="E32E1A"/>
              </a:solidFill>
              <a:ln w="25400">
                <a:noFill/>
              </a:ln>
            </c:spPr>
            <c:extLst>
              <c:ext xmlns:c16="http://schemas.microsoft.com/office/drawing/2014/chart" uri="{C3380CC4-5D6E-409C-BE32-E72D297353CC}">
                <c16:uniqueId val="{00000025-5C45-460C-8A69-DCC8E46FE0F2}"/>
              </c:ext>
            </c:extLst>
          </c:dPt>
          <c:dPt>
            <c:idx val="35"/>
            <c:invertIfNegative val="0"/>
            <c:bubble3D val="0"/>
            <c:spPr>
              <a:solidFill>
                <a:srgbClr val="E32E1A"/>
              </a:solidFill>
              <a:ln w="25400">
                <a:noFill/>
              </a:ln>
            </c:spPr>
            <c:extLst>
              <c:ext xmlns:c16="http://schemas.microsoft.com/office/drawing/2014/chart" uri="{C3380CC4-5D6E-409C-BE32-E72D297353CC}">
                <c16:uniqueId val="{00000027-5C45-460C-8A69-DCC8E46FE0F2}"/>
              </c:ext>
            </c:extLst>
          </c:dPt>
          <c:dPt>
            <c:idx val="36"/>
            <c:invertIfNegative val="0"/>
            <c:bubble3D val="0"/>
            <c:spPr>
              <a:solidFill>
                <a:srgbClr val="E32E1A"/>
              </a:solidFill>
              <a:ln w="25400">
                <a:noFill/>
              </a:ln>
            </c:spPr>
            <c:extLst>
              <c:ext xmlns:c16="http://schemas.microsoft.com/office/drawing/2014/chart" uri="{C3380CC4-5D6E-409C-BE32-E72D297353CC}">
                <c16:uniqueId val="{00000029-5C45-460C-8A69-DCC8E46FE0F2}"/>
              </c:ext>
            </c:extLst>
          </c:dPt>
          <c:dPt>
            <c:idx val="37"/>
            <c:invertIfNegative val="0"/>
            <c:bubble3D val="0"/>
            <c:spPr>
              <a:solidFill>
                <a:srgbClr val="E32E1A"/>
              </a:solidFill>
              <a:ln w="25400">
                <a:noFill/>
              </a:ln>
            </c:spPr>
            <c:extLst>
              <c:ext xmlns:c16="http://schemas.microsoft.com/office/drawing/2014/chart" uri="{C3380CC4-5D6E-409C-BE32-E72D297353CC}">
                <c16:uniqueId val="{0000002B-5C45-460C-8A69-DCC8E46FE0F2}"/>
              </c:ext>
            </c:extLst>
          </c:dPt>
          <c:dPt>
            <c:idx val="38"/>
            <c:invertIfNegative val="0"/>
            <c:bubble3D val="0"/>
            <c:spPr>
              <a:solidFill>
                <a:srgbClr val="E32E30"/>
              </a:solidFill>
              <a:ln w="25400">
                <a:noFill/>
              </a:ln>
            </c:spPr>
            <c:extLst>
              <c:ext xmlns:c16="http://schemas.microsoft.com/office/drawing/2014/chart" uri="{C3380CC4-5D6E-409C-BE32-E72D297353CC}">
                <c16:uniqueId val="{00000069-BF45-4D7F-93B4-9ADBF3D7D7C3}"/>
              </c:ext>
            </c:extLst>
          </c:dPt>
          <c:dPt>
            <c:idx val="39"/>
            <c:invertIfNegative val="0"/>
            <c:bubble3D val="0"/>
            <c:spPr>
              <a:solidFill>
                <a:srgbClr val="E32E30"/>
              </a:solidFill>
              <a:ln w="25400">
                <a:noFill/>
              </a:ln>
            </c:spPr>
            <c:extLst>
              <c:ext xmlns:c16="http://schemas.microsoft.com/office/drawing/2014/chart" uri="{C3380CC4-5D6E-409C-BE32-E72D297353CC}">
                <c16:uniqueId val="{0000006A-BF45-4D7F-93B4-9ADBF3D7D7C3}"/>
              </c:ext>
            </c:extLst>
          </c:dPt>
          <c:dPt>
            <c:idx val="40"/>
            <c:invertIfNegative val="0"/>
            <c:bubble3D val="0"/>
            <c:spPr>
              <a:solidFill>
                <a:srgbClr val="E32E30"/>
              </a:solidFill>
              <a:ln w="25400">
                <a:noFill/>
              </a:ln>
            </c:spPr>
            <c:extLst>
              <c:ext xmlns:c16="http://schemas.microsoft.com/office/drawing/2014/chart" uri="{C3380CC4-5D6E-409C-BE32-E72D297353CC}">
                <c16:uniqueId val="{0000006B-BF45-4D7F-93B4-9ADBF3D7D7C3}"/>
              </c:ext>
            </c:extLst>
          </c:dPt>
          <c:dPt>
            <c:idx val="41"/>
            <c:invertIfNegative val="0"/>
            <c:bubble3D val="0"/>
            <c:spPr>
              <a:solidFill>
                <a:srgbClr val="E32E30"/>
              </a:solidFill>
              <a:ln w="25400">
                <a:noFill/>
              </a:ln>
            </c:spPr>
            <c:extLst>
              <c:ext xmlns:c16="http://schemas.microsoft.com/office/drawing/2014/chart" uri="{C3380CC4-5D6E-409C-BE32-E72D297353CC}">
                <c16:uniqueId val="{0000006C-BF45-4D7F-93B4-9ADBF3D7D7C3}"/>
              </c:ext>
            </c:extLst>
          </c:dPt>
          <c:dPt>
            <c:idx val="42"/>
            <c:invertIfNegative val="0"/>
            <c:bubble3D val="0"/>
            <c:spPr>
              <a:solidFill>
                <a:srgbClr val="E32E30"/>
              </a:solidFill>
              <a:ln w="25400">
                <a:noFill/>
              </a:ln>
            </c:spPr>
            <c:extLst>
              <c:ext xmlns:c16="http://schemas.microsoft.com/office/drawing/2014/chart" uri="{C3380CC4-5D6E-409C-BE32-E72D297353CC}">
                <c16:uniqueId val="{0000006D-BF45-4D7F-93B4-9ADBF3D7D7C3}"/>
              </c:ext>
            </c:extLst>
          </c:dPt>
          <c:cat>
            <c:strRef>
              <c:f>'data for Figure 5'!$B$8:$B$50</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5'!$C$8:$C$50</c:f>
              <c:numCache>
                <c:formatCode>#,##0</c:formatCode>
                <c:ptCount val="43"/>
                <c:pt idx="0">
                  <c:v>5151.0373300000001</c:v>
                </c:pt>
                <c:pt idx="1">
                  <c:v>4908.0474100000001</c:v>
                </c:pt>
                <c:pt idx="2">
                  <c:v>4701.7990799999998</c:v>
                </c:pt>
                <c:pt idx="3">
                  <c:v>4642.5732500000004</c:v>
                </c:pt>
                <c:pt idx="4">
                  <c:v>4580.3292300000003</c:v>
                </c:pt>
                <c:pt idx="5">
                  <c:v>4470.6667700000007</c:v>
                </c:pt>
                <c:pt idx="6">
                  <c:v>4380.1714099999999</c:v>
                </c:pt>
                <c:pt idx="7">
                  <c:v>4208.0274600000002</c:v>
                </c:pt>
                <c:pt idx="8">
                  <c:v>4146.82942</c:v>
                </c:pt>
                <c:pt idx="9">
                  <c:v>4071.6032999999998</c:v>
                </c:pt>
                <c:pt idx="11">
                  <c:v>1339.1428599999999</c:v>
                </c:pt>
                <c:pt idx="12">
                  <c:v>1289.5349000000001</c:v>
                </c:pt>
                <c:pt idx="13">
                  <c:v>1235.0716400000001</c:v>
                </c:pt>
                <c:pt idx="14">
                  <c:v>1188.6314399999999</c:v>
                </c:pt>
                <c:pt idx="15">
                  <c:v>1151.4337600000001</c:v>
                </c:pt>
                <c:pt idx="16">
                  <c:v>1110.6027799999999</c:v>
                </c:pt>
                <c:pt idx="17">
                  <c:v>1098.14104</c:v>
                </c:pt>
                <c:pt idx="18">
                  <c:v>1049.1749199999999</c:v>
                </c:pt>
                <c:pt idx="19">
                  <c:v>1057.71308</c:v>
                </c:pt>
                <c:pt idx="20">
                  <c:v>1040.09555</c:v>
                </c:pt>
                <c:pt idx="22">
                  <c:v>2853.3275000000003</c:v>
                </c:pt>
                <c:pt idx="23">
                  <c:v>2714.1500699999997</c:v>
                </c:pt>
                <c:pt idx="24">
                  <c:v>2628.2581600000003</c:v>
                </c:pt>
                <c:pt idx="25">
                  <c:v>2644.1658200000002</c:v>
                </c:pt>
                <c:pt idx="26">
                  <c:v>2636.7142300000005</c:v>
                </c:pt>
                <c:pt idx="27">
                  <c:v>2578.26917</c:v>
                </c:pt>
                <c:pt idx="28">
                  <c:v>2499.9957100000001</c:v>
                </c:pt>
                <c:pt idx="29">
                  <c:v>2395.1088300000001</c:v>
                </c:pt>
                <c:pt idx="30">
                  <c:v>2351.6103599999997</c:v>
                </c:pt>
                <c:pt idx="31">
                  <c:v>2339.0095499999998</c:v>
                </c:pt>
                <c:pt idx="33">
                  <c:v>958.56697000000008</c:v>
                </c:pt>
                <c:pt idx="34">
                  <c:v>904.36244000000011</c:v>
                </c:pt>
                <c:pt idx="35">
                  <c:v>838.46928000000003</c:v>
                </c:pt>
                <c:pt idx="36">
                  <c:v>809.77598999999998</c:v>
                </c:pt>
                <c:pt idx="37">
                  <c:v>792.18124</c:v>
                </c:pt>
                <c:pt idx="38">
                  <c:v>781.79481999999996</c:v>
                </c:pt>
                <c:pt idx="39">
                  <c:v>782.03466000000003</c:v>
                </c:pt>
                <c:pt idx="40">
                  <c:v>763.74370999999996</c:v>
                </c:pt>
                <c:pt idx="41">
                  <c:v>737.50598000000002</c:v>
                </c:pt>
                <c:pt idx="42">
                  <c:v>692.4982</c:v>
                </c:pt>
              </c:numCache>
            </c:numRef>
          </c:val>
          <c:extLst>
            <c:ext xmlns:c16="http://schemas.microsoft.com/office/drawing/2014/chart" uri="{C3380CC4-5D6E-409C-BE32-E72D297353CC}">
              <c16:uniqueId val="{0000002E-98FD-40A4-994D-F0851E5EE1E9}"/>
            </c:ext>
          </c:extLst>
        </c:ser>
        <c:ser>
          <c:idx val="1"/>
          <c:order val="1"/>
          <c:tx>
            <c:strRef>
              <c:f>'data for Figure 5'!$D$7</c:f>
              <c:strCache>
                <c:ptCount val="1"/>
              </c:strCache>
            </c:strRef>
          </c:tx>
          <c:spPr>
            <a:solidFill>
              <a:srgbClr val="B6D99F"/>
            </a:solidFill>
            <a:ln w="25400">
              <a:noFill/>
            </a:ln>
          </c:spPr>
          <c:invertIfNegative val="0"/>
          <c:dPt>
            <c:idx val="0"/>
            <c:invertIfNegative val="0"/>
            <c:bubble3D val="0"/>
            <c:spPr>
              <a:solidFill>
                <a:srgbClr val="80B79E"/>
              </a:solidFill>
              <a:ln w="25400">
                <a:noFill/>
              </a:ln>
            </c:spPr>
            <c:extLst>
              <c:ext xmlns:c16="http://schemas.microsoft.com/office/drawing/2014/chart" uri="{C3380CC4-5D6E-409C-BE32-E72D297353CC}">
                <c16:uniqueId val="{00000030-98FD-40A4-994D-F0851E5EE1E9}"/>
              </c:ext>
            </c:extLst>
          </c:dPt>
          <c:dPt>
            <c:idx val="1"/>
            <c:invertIfNegative val="0"/>
            <c:bubble3D val="0"/>
            <c:spPr>
              <a:solidFill>
                <a:srgbClr val="80B79E"/>
              </a:solidFill>
              <a:ln w="25400">
                <a:noFill/>
              </a:ln>
            </c:spPr>
            <c:extLst>
              <c:ext xmlns:c16="http://schemas.microsoft.com/office/drawing/2014/chart" uri="{C3380CC4-5D6E-409C-BE32-E72D297353CC}">
                <c16:uniqueId val="{00000032-98FD-40A4-994D-F0851E5EE1E9}"/>
              </c:ext>
            </c:extLst>
          </c:dPt>
          <c:dPt>
            <c:idx val="2"/>
            <c:invertIfNegative val="0"/>
            <c:bubble3D val="0"/>
            <c:spPr>
              <a:solidFill>
                <a:srgbClr val="80B79E"/>
              </a:solidFill>
              <a:ln w="25400">
                <a:noFill/>
              </a:ln>
            </c:spPr>
            <c:extLst>
              <c:ext xmlns:c16="http://schemas.microsoft.com/office/drawing/2014/chart" uri="{C3380CC4-5D6E-409C-BE32-E72D297353CC}">
                <c16:uniqueId val="{00000034-98FD-40A4-994D-F0851E5EE1E9}"/>
              </c:ext>
            </c:extLst>
          </c:dPt>
          <c:dPt>
            <c:idx val="3"/>
            <c:invertIfNegative val="0"/>
            <c:bubble3D val="0"/>
            <c:spPr>
              <a:solidFill>
                <a:srgbClr val="80B79E"/>
              </a:solidFill>
              <a:ln w="25400">
                <a:noFill/>
              </a:ln>
            </c:spPr>
            <c:extLst>
              <c:ext xmlns:c16="http://schemas.microsoft.com/office/drawing/2014/chart" uri="{C3380CC4-5D6E-409C-BE32-E72D297353CC}">
                <c16:uniqueId val="{00000036-98FD-40A4-994D-F0851E5EE1E9}"/>
              </c:ext>
            </c:extLst>
          </c:dPt>
          <c:dPt>
            <c:idx val="4"/>
            <c:invertIfNegative val="0"/>
            <c:bubble3D val="0"/>
            <c:spPr>
              <a:solidFill>
                <a:srgbClr val="80B79E"/>
              </a:solidFill>
              <a:ln w="25400">
                <a:noFill/>
              </a:ln>
            </c:spPr>
            <c:extLst>
              <c:ext xmlns:c16="http://schemas.microsoft.com/office/drawing/2014/chart" uri="{C3380CC4-5D6E-409C-BE32-E72D297353CC}">
                <c16:uniqueId val="{00000038-98FD-40A4-994D-F0851E5EE1E9}"/>
              </c:ext>
            </c:extLst>
          </c:dPt>
          <c:dPt>
            <c:idx val="5"/>
            <c:invertIfNegative val="0"/>
            <c:bubble3D val="0"/>
            <c:spPr>
              <a:solidFill>
                <a:srgbClr val="80B79E"/>
              </a:solidFill>
              <a:ln w="25400">
                <a:noFill/>
              </a:ln>
            </c:spPr>
            <c:extLst>
              <c:ext xmlns:c16="http://schemas.microsoft.com/office/drawing/2014/chart" uri="{C3380CC4-5D6E-409C-BE32-E72D297353CC}">
                <c16:uniqueId val="{00000055-BF45-4D7F-93B4-9ADBF3D7D7C3}"/>
              </c:ext>
            </c:extLst>
          </c:dPt>
          <c:dPt>
            <c:idx val="6"/>
            <c:invertIfNegative val="0"/>
            <c:bubble3D val="0"/>
            <c:spPr>
              <a:solidFill>
                <a:srgbClr val="80B79E"/>
              </a:solidFill>
              <a:ln w="25400">
                <a:noFill/>
              </a:ln>
            </c:spPr>
            <c:extLst>
              <c:ext xmlns:c16="http://schemas.microsoft.com/office/drawing/2014/chart" uri="{C3380CC4-5D6E-409C-BE32-E72D297353CC}">
                <c16:uniqueId val="{00000056-BF45-4D7F-93B4-9ADBF3D7D7C3}"/>
              </c:ext>
            </c:extLst>
          </c:dPt>
          <c:dPt>
            <c:idx val="7"/>
            <c:invertIfNegative val="0"/>
            <c:bubble3D val="0"/>
            <c:spPr>
              <a:solidFill>
                <a:srgbClr val="80B79E"/>
              </a:solidFill>
              <a:ln w="25400">
                <a:noFill/>
              </a:ln>
            </c:spPr>
            <c:extLst>
              <c:ext xmlns:c16="http://schemas.microsoft.com/office/drawing/2014/chart" uri="{C3380CC4-5D6E-409C-BE32-E72D297353CC}">
                <c16:uniqueId val="{00000057-BF45-4D7F-93B4-9ADBF3D7D7C3}"/>
              </c:ext>
            </c:extLst>
          </c:dPt>
          <c:dPt>
            <c:idx val="8"/>
            <c:invertIfNegative val="0"/>
            <c:bubble3D val="0"/>
            <c:spPr>
              <a:solidFill>
                <a:srgbClr val="80B79E"/>
              </a:solidFill>
              <a:ln w="25400">
                <a:noFill/>
              </a:ln>
            </c:spPr>
            <c:extLst>
              <c:ext xmlns:c16="http://schemas.microsoft.com/office/drawing/2014/chart" uri="{C3380CC4-5D6E-409C-BE32-E72D297353CC}">
                <c16:uniqueId val="{00000058-BF45-4D7F-93B4-9ADBF3D7D7C3}"/>
              </c:ext>
            </c:extLst>
          </c:dPt>
          <c:dPt>
            <c:idx val="9"/>
            <c:invertIfNegative val="0"/>
            <c:bubble3D val="0"/>
            <c:spPr>
              <a:solidFill>
                <a:srgbClr val="80B79E"/>
              </a:solidFill>
              <a:ln w="25400">
                <a:noFill/>
              </a:ln>
            </c:spPr>
            <c:extLst>
              <c:ext xmlns:c16="http://schemas.microsoft.com/office/drawing/2014/chart" uri="{C3380CC4-5D6E-409C-BE32-E72D297353CC}">
                <c16:uniqueId val="{00000059-BF45-4D7F-93B4-9ADBF3D7D7C3}"/>
              </c:ext>
            </c:extLst>
          </c:dPt>
          <c:dPt>
            <c:idx val="10"/>
            <c:invertIfNegative val="0"/>
            <c:bubble3D val="0"/>
            <c:spPr>
              <a:solidFill>
                <a:srgbClr val="80B79E"/>
              </a:solidFill>
              <a:ln w="25400">
                <a:noFill/>
              </a:ln>
            </c:spPr>
            <c:extLst>
              <c:ext xmlns:c16="http://schemas.microsoft.com/office/drawing/2014/chart" uri="{C3380CC4-5D6E-409C-BE32-E72D297353CC}">
                <c16:uniqueId val="{00000037-5C45-460C-8A69-DCC8E46FE0F2}"/>
              </c:ext>
            </c:extLst>
          </c:dPt>
          <c:dPt>
            <c:idx val="11"/>
            <c:invertIfNegative val="0"/>
            <c:bubble3D val="0"/>
            <c:extLst>
              <c:ext xmlns:c16="http://schemas.microsoft.com/office/drawing/2014/chart" uri="{C3380CC4-5D6E-409C-BE32-E72D297353CC}">
                <c16:uniqueId val="{00000038-5C45-460C-8A69-DCC8E46FE0F2}"/>
              </c:ext>
            </c:extLst>
          </c:dPt>
          <c:dPt>
            <c:idx val="12"/>
            <c:invertIfNegative val="0"/>
            <c:bubble3D val="0"/>
            <c:extLst>
              <c:ext xmlns:c16="http://schemas.microsoft.com/office/drawing/2014/chart" uri="{C3380CC4-5D6E-409C-BE32-E72D297353CC}">
                <c16:uniqueId val="{00000040-98FD-40A4-994D-F0851E5EE1E9}"/>
              </c:ext>
            </c:extLst>
          </c:dPt>
          <c:dPt>
            <c:idx val="13"/>
            <c:invertIfNegative val="0"/>
            <c:bubble3D val="0"/>
            <c:extLst>
              <c:ext xmlns:c16="http://schemas.microsoft.com/office/drawing/2014/chart" uri="{C3380CC4-5D6E-409C-BE32-E72D297353CC}">
                <c16:uniqueId val="{00000042-98FD-40A4-994D-F0851E5EE1E9}"/>
              </c:ext>
            </c:extLst>
          </c:dPt>
          <c:dPt>
            <c:idx val="14"/>
            <c:invertIfNegative val="0"/>
            <c:bubble3D val="0"/>
            <c:extLst>
              <c:ext xmlns:c16="http://schemas.microsoft.com/office/drawing/2014/chart" uri="{C3380CC4-5D6E-409C-BE32-E72D297353CC}">
                <c16:uniqueId val="{00000044-98FD-40A4-994D-F0851E5EE1E9}"/>
              </c:ext>
            </c:extLst>
          </c:dPt>
          <c:dPt>
            <c:idx val="22"/>
            <c:invertIfNegative val="0"/>
            <c:bubble3D val="0"/>
            <c:spPr>
              <a:solidFill>
                <a:srgbClr val="8DA6C1"/>
              </a:solidFill>
              <a:ln w="25400">
                <a:noFill/>
              </a:ln>
            </c:spPr>
            <c:extLst>
              <c:ext xmlns:c16="http://schemas.microsoft.com/office/drawing/2014/chart" uri="{C3380CC4-5D6E-409C-BE32-E72D297353CC}">
                <c16:uniqueId val="{00000052-98FD-40A4-994D-F0851E5EE1E9}"/>
              </c:ext>
            </c:extLst>
          </c:dPt>
          <c:dPt>
            <c:idx val="23"/>
            <c:invertIfNegative val="0"/>
            <c:bubble3D val="0"/>
            <c:spPr>
              <a:solidFill>
                <a:srgbClr val="8DA6C1"/>
              </a:solidFill>
              <a:ln w="25400">
                <a:noFill/>
              </a:ln>
            </c:spPr>
            <c:extLst>
              <c:ext xmlns:c16="http://schemas.microsoft.com/office/drawing/2014/chart" uri="{C3380CC4-5D6E-409C-BE32-E72D297353CC}">
                <c16:uniqueId val="{0000003F-5C45-460C-8A69-DCC8E46FE0F2}"/>
              </c:ext>
            </c:extLst>
          </c:dPt>
          <c:dPt>
            <c:idx val="24"/>
            <c:invertIfNegative val="0"/>
            <c:bubble3D val="0"/>
            <c:spPr>
              <a:solidFill>
                <a:srgbClr val="8DA6C1"/>
              </a:solidFill>
              <a:ln w="25400">
                <a:noFill/>
              </a:ln>
            </c:spPr>
            <c:extLst>
              <c:ext xmlns:c16="http://schemas.microsoft.com/office/drawing/2014/chart" uri="{C3380CC4-5D6E-409C-BE32-E72D297353CC}">
                <c16:uniqueId val="{00000041-5C45-460C-8A69-DCC8E46FE0F2}"/>
              </c:ext>
            </c:extLst>
          </c:dPt>
          <c:dPt>
            <c:idx val="25"/>
            <c:invertIfNegative val="0"/>
            <c:bubble3D val="0"/>
            <c:spPr>
              <a:solidFill>
                <a:srgbClr val="8DA6C1"/>
              </a:solidFill>
              <a:ln w="25400">
                <a:noFill/>
              </a:ln>
            </c:spPr>
            <c:extLst>
              <c:ext xmlns:c16="http://schemas.microsoft.com/office/drawing/2014/chart" uri="{C3380CC4-5D6E-409C-BE32-E72D297353CC}">
                <c16:uniqueId val="{00000043-5C45-460C-8A69-DCC8E46FE0F2}"/>
              </c:ext>
            </c:extLst>
          </c:dPt>
          <c:dPt>
            <c:idx val="26"/>
            <c:invertIfNegative val="0"/>
            <c:bubble3D val="0"/>
            <c:spPr>
              <a:solidFill>
                <a:srgbClr val="8DA6C1"/>
              </a:solidFill>
              <a:ln w="25400">
                <a:noFill/>
              </a:ln>
            </c:spPr>
            <c:extLst>
              <c:ext xmlns:c16="http://schemas.microsoft.com/office/drawing/2014/chart" uri="{C3380CC4-5D6E-409C-BE32-E72D297353CC}">
                <c16:uniqueId val="{00000045-5C45-460C-8A69-DCC8E46FE0F2}"/>
              </c:ext>
            </c:extLst>
          </c:dPt>
          <c:dPt>
            <c:idx val="27"/>
            <c:invertIfNegative val="0"/>
            <c:bubble3D val="0"/>
            <c:spPr>
              <a:solidFill>
                <a:srgbClr val="8DA6C1"/>
              </a:solidFill>
              <a:ln w="25400">
                <a:noFill/>
              </a:ln>
            </c:spPr>
            <c:extLst>
              <c:ext xmlns:c16="http://schemas.microsoft.com/office/drawing/2014/chart" uri="{C3380CC4-5D6E-409C-BE32-E72D297353CC}">
                <c16:uniqueId val="{00000064-BF45-4D7F-93B4-9ADBF3D7D7C3}"/>
              </c:ext>
            </c:extLst>
          </c:dPt>
          <c:dPt>
            <c:idx val="28"/>
            <c:invertIfNegative val="0"/>
            <c:bubble3D val="0"/>
            <c:spPr>
              <a:solidFill>
                <a:srgbClr val="8DA6C1"/>
              </a:solidFill>
              <a:ln w="25400">
                <a:noFill/>
              </a:ln>
            </c:spPr>
            <c:extLst>
              <c:ext xmlns:c16="http://schemas.microsoft.com/office/drawing/2014/chart" uri="{C3380CC4-5D6E-409C-BE32-E72D297353CC}">
                <c16:uniqueId val="{00000065-BF45-4D7F-93B4-9ADBF3D7D7C3}"/>
              </c:ext>
            </c:extLst>
          </c:dPt>
          <c:dPt>
            <c:idx val="29"/>
            <c:invertIfNegative val="0"/>
            <c:bubble3D val="0"/>
            <c:spPr>
              <a:solidFill>
                <a:srgbClr val="8DA6C1"/>
              </a:solidFill>
              <a:ln w="25400">
                <a:noFill/>
              </a:ln>
            </c:spPr>
            <c:extLst>
              <c:ext xmlns:c16="http://schemas.microsoft.com/office/drawing/2014/chart" uri="{C3380CC4-5D6E-409C-BE32-E72D297353CC}">
                <c16:uniqueId val="{00000066-BF45-4D7F-93B4-9ADBF3D7D7C3}"/>
              </c:ext>
            </c:extLst>
          </c:dPt>
          <c:dPt>
            <c:idx val="30"/>
            <c:invertIfNegative val="0"/>
            <c:bubble3D val="0"/>
            <c:spPr>
              <a:solidFill>
                <a:srgbClr val="8DA6C1"/>
              </a:solidFill>
              <a:ln w="25400">
                <a:noFill/>
              </a:ln>
            </c:spPr>
            <c:extLst>
              <c:ext xmlns:c16="http://schemas.microsoft.com/office/drawing/2014/chart" uri="{C3380CC4-5D6E-409C-BE32-E72D297353CC}">
                <c16:uniqueId val="{00000067-BF45-4D7F-93B4-9ADBF3D7D7C3}"/>
              </c:ext>
            </c:extLst>
          </c:dPt>
          <c:dPt>
            <c:idx val="31"/>
            <c:invertIfNegative val="0"/>
            <c:bubble3D val="0"/>
            <c:spPr>
              <a:solidFill>
                <a:srgbClr val="8DA6C1"/>
              </a:solidFill>
              <a:ln w="25400">
                <a:noFill/>
              </a:ln>
            </c:spPr>
            <c:extLst>
              <c:ext xmlns:c16="http://schemas.microsoft.com/office/drawing/2014/chart" uri="{C3380CC4-5D6E-409C-BE32-E72D297353CC}">
                <c16:uniqueId val="{00000068-BF45-4D7F-93B4-9ADBF3D7D7C3}"/>
              </c:ext>
            </c:extLst>
          </c:dPt>
          <c:dPt>
            <c:idx val="33"/>
            <c:invertIfNegative val="0"/>
            <c:bubble3D val="0"/>
            <c:spPr>
              <a:solidFill>
                <a:srgbClr val="F19698"/>
              </a:solidFill>
              <a:ln w="25400">
                <a:noFill/>
              </a:ln>
            </c:spPr>
            <c:extLst>
              <c:ext xmlns:c16="http://schemas.microsoft.com/office/drawing/2014/chart" uri="{C3380CC4-5D6E-409C-BE32-E72D297353CC}">
                <c16:uniqueId val="{00000047-5C45-460C-8A69-DCC8E46FE0F2}"/>
              </c:ext>
            </c:extLst>
          </c:dPt>
          <c:dPt>
            <c:idx val="34"/>
            <c:invertIfNegative val="0"/>
            <c:bubble3D val="0"/>
            <c:spPr>
              <a:solidFill>
                <a:srgbClr val="F19698"/>
              </a:solidFill>
              <a:ln w="25400">
                <a:noFill/>
              </a:ln>
            </c:spPr>
            <c:extLst>
              <c:ext xmlns:c16="http://schemas.microsoft.com/office/drawing/2014/chart" uri="{C3380CC4-5D6E-409C-BE32-E72D297353CC}">
                <c16:uniqueId val="{00000049-5C45-460C-8A69-DCC8E46FE0F2}"/>
              </c:ext>
            </c:extLst>
          </c:dPt>
          <c:dPt>
            <c:idx val="35"/>
            <c:invertIfNegative val="0"/>
            <c:bubble3D val="0"/>
            <c:spPr>
              <a:solidFill>
                <a:srgbClr val="F19698"/>
              </a:solidFill>
              <a:ln w="25400">
                <a:noFill/>
              </a:ln>
            </c:spPr>
            <c:extLst>
              <c:ext xmlns:c16="http://schemas.microsoft.com/office/drawing/2014/chart" uri="{C3380CC4-5D6E-409C-BE32-E72D297353CC}">
                <c16:uniqueId val="{0000004B-5C45-460C-8A69-DCC8E46FE0F2}"/>
              </c:ext>
            </c:extLst>
          </c:dPt>
          <c:dPt>
            <c:idx val="36"/>
            <c:invertIfNegative val="0"/>
            <c:bubble3D val="0"/>
            <c:spPr>
              <a:solidFill>
                <a:srgbClr val="F19698"/>
              </a:solidFill>
              <a:ln w="25400">
                <a:noFill/>
              </a:ln>
            </c:spPr>
            <c:extLst>
              <c:ext xmlns:c16="http://schemas.microsoft.com/office/drawing/2014/chart" uri="{C3380CC4-5D6E-409C-BE32-E72D297353CC}">
                <c16:uniqueId val="{0000004D-5C45-460C-8A69-DCC8E46FE0F2}"/>
              </c:ext>
            </c:extLst>
          </c:dPt>
          <c:dPt>
            <c:idx val="37"/>
            <c:invertIfNegative val="0"/>
            <c:bubble3D val="0"/>
            <c:spPr>
              <a:solidFill>
                <a:srgbClr val="F19698"/>
              </a:solidFill>
              <a:ln w="25400">
                <a:noFill/>
              </a:ln>
            </c:spPr>
            <c:extLst>
              <c:ext xmlns:c16="http://schemas.microsoft.com/office/drawing/2014/chart" uri="{C3380CC4-5D6E-409C-BE32-E72D297353CC}">
                <c16:uniqueId val="{0000004F-5C45-460C-8A69-DCC8E46FE0F2}"/>
              </c:ext>
            </c:extLst>
          </c:dPt>
          <c:dPt>
            <c:idx val="38"/>
            <c:invertIfNegative val="0"/>
            <c:bubble3D val="0"/>
            <c:spPr>
              <a:solidFill>
                <a:srgbClr val="F19698"/>
              </a:solidFill>
              <a:ln w="25400">
                <a:noFill/>
              </a:ln>
            </c:spPr>
            <c:extLst>
              <c:ext xmlns:c16="http://schemas.microsoft.com/office/drawing/2014/chart" uri="{C3380CC4-5D6E-409C-BE32-E72D297353CC}">
                <c16:uniqueId val="{0000006E-BF45-4D7F-93B4-9ADBF3D7D7C3}"/>
              </c:ext>
            </c:extLst>
          </c:dPt>
          <c:dPt>
            <c:idx val="39"/>
            <c:invertIfNegative val="0"/>
            <c:bubble3D val="0"/>
            <c:spPr>
              <a:solidFill>
                <a:srgbClr val="F19698"/>
              </a:solidFill>
              <a:ln w="25400">
                <a:noFill/>
              </a:ln>
            </c:spPr>
            <c:extLst>
              <c:ext xmlns:c16="http://schemas.microsoft.com/office/drawing/2014/chart" uri="{C3380CC4-5D6E-409C-BE32-E72D297353CC}">
                <c16:uniqueId val="{0000006F-BF45-4D7F-93B4-9ADBF3D7D7C3}"/>
              </c:ext>
            </c:extLst>
          </c:dPt>
          <c:dPt>
            <c:idx val="40"/>
            <c:invertIfNegative val="0"/>
            <c:bubble3D val="0"/>
            <c:spPr>
              <a:solidFill>
                <a:srgbClr val="F19698"/>
              </a:solidFill>
              <a:ln w="25400">
                <a:noFill/>
              </a:ln>
            </c:spPr>
            <c:extLst>
              <c:ext xmlns:c16="http://schemas.microsoft.com/office/drawing/2014/chart" uri="{C3380CC4-5D6E-409C-BE32-E72D297353CC}">
                <c16:uniqueId val="{00000070-BF45-4D7F-93B4-9ADBF3D7D7C3}"/>
              </c:ext>
            </c:extLst>
          </c:dPt>
          <c:dPt>
            <c:idx val="41"/>
            <c:invertIfNegative val="0"/>
            <c:bubble3D val="0"/>
            <c:spPr>
              <a:solidFill>
                <a:srgbClr val="F19698"/>
              </a:solidFill>
              <a:ln w="25400">
                <a:noFill/>
              </a:ln>
            </c:spPr>
            <c:extLst>
              <c:ext xmlns:c16="http://schemas.microsoft.com/office/drawing/2014/chart" uri="{C3380CC4-5D6E-409C-BE32-E72D297353CC}">
                <c16:uniqueId val="{00000071-BF45-4D7F-93B4-9ADBF3D7D7C3}"/>
              </c:ext>
            </c:extLst>
          </c:dPt>
          <c:dPt>
            <c:idx val="42"/>
            <c:invertIfNegative val="0"/>
            <c:bubble3D val="0"/>
            <c:spPr>
              <a:solidFill>
                <a:srgbClr val="F19698"/>
              </a:solidFill>
              <a:ln w="25400">
                <a:noFill/>
              </a:ln>
            </c:spPr>
            <c:extLst>
              <c:ext xmlns:c16="http://schemas.microsoft.com/office/drawing/2014/chart" uri="{C3380CC4-5D6E-409C-BE32-E72D297353CC}">
                <c16:uniqueId val="{00000072-BF45-4D7F-93B4-9ADBF3D7D7C3}"/>
              </c:ext>
            </c:extLst>
          </c:dPt>
          <c:errBars>
            <c:errBarType val="both"/>
            <c:errValType val="cust"/>
            <c:noEndCap val="0"/>
            <c:plus>
              <c:numRef>
                <c:f>'data for Figure 5'!$F$8:$F$50</c:f>
                <c:numCache>
                  <c:formatCode>General</c:formatCode>
                  <c:ptCount val="43"/>
                  <c:pt idx="0">
                    <c:v>145.29145138680678</c:v>
                  </c:pt>
                  <c:pt idx="1">
                    <c:v>142.55340180260791</c:v>
                  </c:pt>
                  <c:pt idx="2">
                    <c:v>135.39955210079742</c:v>
                  </c:pt>
                  <c:pt idx="3">
                    <c:v>128.101862740728</c:v>
                  </c:pt>
                  <c:pt idx="4">
                    <c:v>122.72191590422423</c:v>
                  </c:pt>
                  <c:pt idx="5">
                    <c:v>120.0578435205952</c:v>
                  </c:pt>
                  <c:pt idx="6">
                    <c:v>117.77368904635289</c:v>
                  </c:pt>
                  <c:pt idx="7">
                    <c:v>108.36960589462362</c:v>
                  </c:pt>
                  <c:pt idx="8">
                    <c:v>99.651660465667291</c:v>
                  </c:pt>
                  <c:pt idx="9">
                    <c:v>94.522089271270957</c:v>
                  </c:pt>
                  <c:pt idx="11">
                    <c:v>57.875051929284936</c:v>
                  </c:pt>
                  <c:pt idx="12">
                    <c:v>52.040932726776468</c:v>
                  </c:pt>
                  <c:pt idx="13">
                    <c:v>47.818589124375663</c:v>
                  </c:pt>
                  <c:pt idx="14">
                    <c:v>46.862210949237848</c:v>
                  </c:pt>
                  <c:pt idx="15">
                    <c:v>46.883482624683992</c:v>
                  </c:pt>
                  <c:pt idx="16">
                    <c:v>47.216749337830272</c:v>
                  </c:pt>
                  <c:pt idx="17">
                    <c:v>46.738545201093196</c:v>
                  </c:pt>
                  <c:pt idx="18">
                    <c:v>45.476344242386588</c:v>
                  </c:pt>
                  <c:pt idx="19">
                    <c:v>44.243343145019878</c:v>
                  </c:pt>
                  <c:pt idx="20">
                    <c:v>42.456351103847361</c:v>
                  </c:pt>
                  <c:pt idx="22">
                    <c:v>129.48551982273636</c:v>
                  </c:pt>
                  <c:pt idx="23">
                    <c:v>129.74191425200237</c:v>
                  </c:pt>
                  <c:pt idx="24">
                    <c:v>124.27725181686306</c:v>
                  </c:pt>
                  <c:pt idx="25">
                    <c:v>116.90013083874513</c:v>
                  </c:pt>
                  <c:pt idx="26">
                    <c:v>111.19690935272712</c:v>
                  </c:pt>
                  <c:pt idx="27">
                    <c:v>107.98522674541807</c:v>
                  </c:pt>
                  <c:pt idx="28">
                    <c:v>105.51217683737208</c:v>
                  </c:pt>
                  <c:pt idx="29">
                    <c:v>95.453179738507771</c:v>
                  </c:pt>
                  <c:pt idx="30">
                    <c:v>86.251913265722663</c:v>
                  </c:pt>
                  <c:pt idx="31">
                    <c:v>81.285653714762702</c:v>
                  </c:pt>
                  <c:pt idx="33">
                    <c:v>31.521173304671876</c:v>
                  </c:pt>
                  <c:pt idx="34">
                    <c:v>27.932944217338797</c:v>
                  </c:pt>
                  <c:pt idx="35">
                    <c:v>24.527248604331966</c:v>
                  </c:pt>
                  <c:pt idx="36">
                    <c:v>23.417511235776516</c:v>
                  </c:pt>
                  <c:pt idx="37">
                    <c:v>22.312665698786976</c:v>
                  </c:pt>
                  <c:pt idx="38">
                    <c:v>22.883513225133893</c:v>
                  </c:pt>
                  <c:pt idx="39">
                    <c:v>23.52298372042776</c:v>
                  </c:pt>
                  <c:pt idx="40">
                    <c:v>23.760557104414055</c:v>
                  </c:pt>
                  <c:pt idx="41">
                    <c:v>23.099512525568862</c:v>
                  </c:pt>
                  <c:pt idx="42">
                    <c:v>22.902535041270966</c:v>
                  </c:pt>
                </c:numCache>
              </c:numRef>
            </c:plus>
            <c:minus>
              <c:numRef>
                <c:f>'data for Figure 5'!$F$8:$F$50</c:f>
                <c:numCache>
                  <c:formatCode>General</c:formatCode>
                  <c:ptCount val="43"/>
                  <c:pt idx="0">
                    <c:v>145.29145138680678</c:v>
                  </c:pt>
                  <c:pt idx="1">
                    <c:v>142.55340180260791</c:v>
                  </c:pt>
                  <c:pt idx="2">
                    <c:v>135.39955210079742</c:v>
                  </c:pt>
                  <c:pt idx="3">
                    <c:v>128.101862740728</c:v>
                  </c:pt>
                  <c:pt idx="4">
                    <c:v>122.72191590422423</c:v>
                  </c:pt>
                  <c:pt idx="5">
                    <c:v>120.0578435205952</c:v>
                  </c:pt>
                  <c:pt idx="6">
                    <c:v>117.77368904635289</c:v>
                  </c:pt>
                  <c:pt idx="7">
                    <c:v>108.36960589462362</c:v>
                  </c:pt>
                  <c:pt idx="8">
                    <c:v>99.651660465667291</c:v>
                  </c:pt>
                  <c:pt idx="9">
                    <c:v>94.522089271270957</c:v>
                  </c:pt>
                  <c:pt idx="11">
                    <c:v>57.875051929284936</c:v>
                  </c:pt>
                  <c:pt idx="12">
                    <c:v>52.040932726776468</c:v>
                  </c:pt>
                  <c:pt idx="13">
                    <c:v>47.818589124375663</c:v>
                  </c:pt>
                  <c:pt idx="14">
                    <c:v>46.862210949237848</c:v>
                  </c:pt>
                  <c:pt idx="15">
                    <c:v>46.883482624683992</c:v>
                  </c:pt>
                  <c:pt idx="16">
                    <c:v>47.216749337830272</c:v>
                  </c:pt>
                  <c:pt idx="17">
                    <c:v>46.738545201093196</c:v>
                  </c:pt>
                  <c:pt idx="18">
                    <c:v>45.476344242386588</c:v>
                  </c:pt>
                  <c:pt idx="19">
                    <c:v>44.243343145019878</c:v>
                  </c:pt>
                  <c:pt idx="20">
                    <c:v>42.456351103847361</c:v>
                  </c:pt>
                  <c:pt idx="22">
                    <c:v>129.48551982273636</c:v>
                  </c:pt>
                  <c:pt idx="23">
                    <c:v>129.74191425200237</c:v>
                  </c:pt>
                  <c:pt idx="24">
                    <c:v>124.27725181686306</c:v>
                  </c:pt>
                  <c:pt idx="25">
                    <c:v>116.90013083874513</c:v>
                  </c:pt>
                  <c:pt idx="26">
                    <c:v>111.19690935272712</c:v>
                  </c:pt>
                  <c:pt idx="27">
                    <c:v>107.98522674541807</c:v>
                  </c:pt>
                  <c:pt idx="28">
                    <c:v>105.51217683737208</c:v>
                  </c:pt>
                  <c:pt idx="29">
                    <c:v>95.453179738507771</c:v>
                  </c:pt>
                  <c:pt idx="30">
                    <c:v>86.251913265722663</c:v>
                  </c:pt>
                  <c:pt idx="31">
                    <c:v>81.285653714762702</c:v>
                  </c:pt>
                  <c:pt idx="33">
                    <c:v>31.521173304671876</c:v>
                  </c:pt>
                  <c:pt idx="34">
                    <c:v>27.932944217338797</c:v>
                  </c:pt>
                  <c:pt idx="35">
                    <c:v>24.527248604331966</c:v>
                  </c:pt>
                  <c:pt idx="36">
                    <c:v>23.417511235776516</c:v>
                  </c:pt>
                  <c:pt idx="37">
                    <c:v>22.312665698786976</c:v>
                  </c:pt>
                  <c:pt idx="38">
                    <c:v>22.883513225133893</c:v>
                  </c:pt>
                  <c:pt idx="39">
                    <c:v>23.52298372042776</c:v>
                  </c:pt>
                  <c:pt idx="40">
                    <c:v>23.760557104414055</c:v>
                  </c:pt>
                  <c:pt idx="41">
                    <c:v>23.099512525568862</c:v>
                  </c:pt>
                  <c:pt idx="42">
                    <c:v>22.902535041270966</c:v>
                  </c:pt>
                </c:numCache>
              </c:numRef>
            </c:minus>
            <c:spPr>
              <a:ln w="12700">
                <a:solidFill>
                  <a:srgbClr val="000000"/>
                </a:solidFill>
                <a:prstDash val="solid"/>
              </a:ln>
            </c:spPr>
          </c:errBars>
          <c:cat>
            <c:strRef>
              <c:f>'data for Figure 5'!$B$8:$B$50</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5'!$D$8:$D$50</c:f>
              <c:numCache>
                <c:formatCode>#,##0</c:formatCode>
                <c:ptCount val="43"/>
                <c:pt idx="0">
                  <c:v>10028.99692</c:v>
                </c:pt>
                <c:pt idx="1">
                  <c:v>9383.2119300000013</c:v>
                </c:pt>
                <c:pt idx="2">
                  <c:v>8861.4478400000007</c:v>
                </c:pt>
                <c:pt idx="3">
                  <c:v>8674.9252100000012</c:v>
                </c:pt>
                <c:pt idx="4">
                  <c:v>8877.1040299999986</c:v>
                </c:pt>
                <c:pt idx="5">
                  <c:v>9200.8606099999997</c:v>
                </c:pt>
                <c:pt idx="6">
                  <c:v>9297.39516</c:v>
                </c:pt>
                <c:pt idx="7">
                  <c:v>9048.8510000000024</c:v>
                </c:pt>
                <c:pt idx="8">
                  <c:v>8668.1302200000009</c:v>
                </c:pt>
                <c:pt idx="9">
                  <c:v>8528.9902800000018</c:v>
                </c:pt>
                <c:pt idx="11">
                  <c:v>1890.8547699999999</c:v>
                </c:pt>
                <c:pt idx="12">
                  <c:v>1681.20724</c:v>
                </c:pt>
                <c:pt idx="13">
                  <c:v>1617.1004699999999</c:v>
                </c:pt>
                <c:pt idx="14">
                  <c:v>1653.1811200000002</c:v>
                </c:pt>
                <c:pt idx="15">
                  <c:v>1745.4038299999997</c:v>
                </c:pt>
                <c:pt idx="16">
                  <c:v>1808.2967600000002</c:v>
                </c:pt>
                <c:pt idx="17">
                  <c:v>1816.2330199999999</c:v>
                </c:pt>
                <c:pt idx="18">
                  <c:v>1766.6176799999998</c:v>
                </c:pt>
                <c:pt idx="19">
                  <c:v>1726.2917499999999</c:v>
                </c:pt>
                <c:pt idx="20">
                  <c:v>1670.8407299999999</c:v>
                </c:pt>
                <c:pt idx="22">
                  <c:v>7475.8441500000008</c:v>
                </c:pt>
                <c:pt idx="23">
                  <c:v>7067.3073800000011</c:v>
                </c:pt>
                <c:pt idx="24">
                  <c:v>6628.8047299999998</c:v>
                </c:pt>
                <c:pt idx="25">
                  <c:v>6410.2859200000003</c:v>
                </c:pt>
                <c:pt idx="26">
                  <c:v>6515.0996999999988</c:v>
                </c:pt>
                <c:pt idx="27">
                  <c:v>6767.9287300000005</c:v>
                </c:pt>
                <c:pt idx="28">
                  <c:v>6875.8162600000005</c:v>
                </c:pt>
                <c:pt idx="29">
                  <c:v>6698.5836900000004</c:v>
                </c:pt>
                <c:pt idx="30">
                  <c:v>6349.6628100000007</c:v>
                </c:pt>
                <c:pt idx="31">
                  <c:v>6254.8305600000003</c:v>
                </c:pt>
                <c:pt idx="33">
                  <c:v>662.298</c:v>
                </c:pt>
                <c:pt idx="34">
                  <c:v>634.6973099999999</c:v>
                </c:pt>
                <c:pt idx="35">
                  <c:v>615.54263999999989</c:v>
                </c:pt>
                <c:pt idx="36">
                  <c:v>611.45817</c:v>
                </c:pt>
                <c:pt idx="37">
                  <c:v>616.60050000000001</c:v>
                </c:pt>
                <c:pt idx="38">
                  <c:v>624.63512000000003</c:v>
                </c:pt>
                <c:pt idx="39">
                  <c:v>605.34587999999985</c:v>
                </c:pt>
                <c:pt idx="40">
                  <c:v>583.64963</c:v>
                </c:pt>
                <c:pt idx="41">
                  <c:v>592.17565999999999</c:v>
                </c:pt>
                <c:pt idx="42">
                  <c:v>603.31898999999999</c:v>
                </c:pt>
              </c:numCache>
            </c:numRef>
          </c:val>
          <c:extLst>
            <c:ext xmlns:c16="http://schemas.microsoft.com/office/drawing/2014/chart" uri="{C3380CC4-5D6E-409C-BE32-E72D297353CC}">
              <c16:uniqueId val="{00000053-98FD-40A4-994D-F0851E5EE1E9}"/>
            </c:ext>
          </c:extLst>
        </c:ser>
        <c:dLbls>
          <c:showLegendKey val="0"/>
          <c:showVal val="0"/>
          <c:showCatName val="0"/>
          <c:showSerName val="0"/>
          <c:showPercent val="0"/>
          <c:showBubbleSize val="0"/>
        </c:dLbls>
        <c:gapWidth val="0"/>
        <c:axId val="156214400"/>
        <c:axId val="156215936"/>
      </c:barChart>
      <c:catAx>
        <c:axId val="15621440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mn-lt"/>
                <a:ea typeface="Verdana"/>
                <a:cs typeface="Verdana"/>
              </a:defRPr>
            </a:pPr>
            <a:endParaRPr lang="en-US"/>
          </a:p>
        </c:txPr>
        <c:crossAx val="156215936"/>
        <c:crosses val="autoZero"/>
        <c:auto val="1"/>
        <c:lblAlgn val="ctr"/>
        <c:lblOffset val="100"/>
        <c:tickLblSkip val="1"/>
        <c:tickMarkSkip val="1"/>
        <c:noMultiLvlLbl val="0"/>
      </c:catAx>
      <c:valAx>
        <c:axId val="156215936"/>
        <c:scaling>
          <c:orientation val="minMax"/>
          <c:min val="0"/>
        </c:scaling>
        <c:delete val="0"/>
        <c:axPos val="l"/>
        <c:majorGridlines>
          <c:spPr>
            <a:ln w="3175">
              <a:solidFill>
                <a:srgbClr val="808080"/>
              </a:solidFill>
              <a:prstDash val="lgDash"/>
            </a:ln>
          </c:spPr>
        </c:majorGridlines>
        <c:numFmt formatCode="#,##0"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56214400"/>
        <c:crosses val="autoZero"/>
        <c:crossBetween val="between"/>
        <c:majorUnit val="2000"/>
        <c:minorUnit val="500"/>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Verdana"/>
          <a:ea typeface="Verdana"/>
          <a:cs typeface="Verdana"/>
        </a:defRPr>
      </a:pPr>
      <a:endParaRPr lang="en-US"/>
    </a:p>
  </c:txPr>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258123184960119"/>
          <c:y val="2.3175162626520623E-2"/>
          <c:w val="0.56245649948822929"/>
          <c:h val="0.81169665704012706"/>
        </c:manualLayout>
      </c:layout>
      <c:barChart>
        <c:barDir val="col"/>
        <c:grouping val="clustered"/>
        <c:varyColors val="0"/>
        <c:ser>
          <c:idx val="0"/>
          <c:order val="0"/>
          <c:tx>
            <c:strRef>
              <c:f>'data for Figure 6 &amp; 7'!$C$5</c:f>
              <c:strCache>
                <c:ptCount val="1"/>
                <c:pt idx="0">
                  <c:v>SV</c:v>
                </c:pt>
              </c:strCache>
            </c:strRef>
          </c:tx>
          <c:spPr>
            <a:ln w="12700">
              <a:solidFill>
                <a:schemeClr val="bg1"/>
              </a:solidFill>
            </a:ln>
          </c:spPr>
          <c:invertIfNegative val="0"/>
          <c:dPt>
            <c:idx val="0"/>
            <c:invertIfNegative val="0"/>
            <c:bubble3D val="0"/>
            <c:spPr>
              <a:solidFill>
                <a:srgbClr val="074F28"/>
              </a:solidFill>
              <a:ln w="12700">
                <a:solidFill>
                  <a:schemeClr val="bg1"/>
                </a:solidFill>
              </a:ln>
            </c:spPr>
            <c:extLst>
              <c:ext xmlns:c16="http://schemas.microsoft.com/office/drawing/2014/chart" uri="{C3380CC4-5D6E-409C-BE32-E72D297353CC}">
                <c16:uniqueId val="{00000001-C4CE-4E74-A1E6-4D0D8A5438FB}"/>
              </c:ext>
            </c:extLst>
          </c:dPt>
          <c:dPt>
            <c:idx val="1"/>
            <c:invertIfNegative val="0"/>
            <c:bubble3D val="0"/>
            <c:spPr>
              <a:solidFill>
                <a:srgbClr val="074F28"/>
              </a:solidFill>
              <a:ln w="12700">
                <a:solidFill>
                  <a:schemeClr val="bg1"/>
                </a:solidFill>
              </a:ln>
            </c:spPr>
            <c:extLst>
              <c:ext xmlns:c16="http://schemas.microsoft.com/office/drawing/2014/chart" uri="{C3380CC4-5D6E-409C-BE32-E72D297353CC}">
                <c16:uniqueId val="{00000003-C4CE-4E74-A1E6-4D0D8A5438FB}"/>
              </c:ext>
            </c:extLst>
          </c:dPt>
          <c:dPt>
            <c:idx val="2"/>
            <c:invertIfNegative val="0"/>
            <c:bubble3D val="0"/>
            <c:spPr>
              <a:solidFill>
                <a:srgbClr val="074F28"/>
              </a:solidFill>
              <a:ln w="12700">
                <a:solidFill>
                  <a:schemeClr val="bg1"/>
                </a:solidFill>
              </a:ln>
            </c:spPr>
            <c:extLst>
              <c:ext xmlns:c16="http://schemas.microsoft.com/office/drawing/2014/chart" uri="{C3380CC4-5D6E-409C-BE32-E72D297353CC}">
                <c16:uniqueId val="{00000005-C4CE-4E74-A1E6-4D0D8A5438FB}"/>
              </c:ext>
            </c:extLst>
          </c:dPt>
          <c:dPt>
            <c:idx val="3"/>
            <c:invertIfNegative val="0"/>
            <c:bubble3D val="0"/>
            <c:spPr>
              <a:solidFill>
                <a:srgbClr val="074F28"/>
              </a:solidFill>
              <a:ln w="12700">
                <a:solidFill>
                  <a:schemeClr val="bg1"/>
                </a:solidFill>
              </a:ln>
            </c:spPr>
            <c:extLst>
              <c:ext xmlns:c16="http://schemas.microsoft.com/office/drawing/2014/chart" uri="{C3380CC4-5D6E-409C-BE32-E72D297353CC}">
                <c16:uniqueId val="{00000007-C4CE-4E74-A1E6-4D0D8A5438FB}"/>
              </c:ext>
            </c:extLst>
          </c:dPt>
          <c:dPt>
            <c:idx val="4"/>
            <c:invertIfNegative val="0"/>
            <c:bubble3D val="0"/>
            <c:spPr>
              <a:solidFill>
                <a:srgbClr val="074F28"/>
              </a:solidFill>
              <a:ln w="12700">
                <a:solidFill>
                  <a:schemeClr val="bg1"/>
                </a:solidFill>
              </a:ln>
            </c:spPr>
            <c:extLst>
              <c:ext xmlns:c16="http://schemas.microsoft.com/office/drawing/2014/chart" uri="{C3380CC4-5D6E-409C-BE32-E72D297353CC}">
                <c16:uniqueId val="{00000009-C4CE-4E74-A1E6-4D0D8A5438FB}"/>
              </c:ext>
            </c:extLst>
          </c:dPt>
          <c:dPt>
            <c:idx val="5"/>
            <c:invertIfNegative val="0"/>
            <c:bubble3D val="0"/>
            <c:spPr>
              <a:solidFill>
                <a:srgbClr val="074F28"/>
              </a:solidFill>
              <a:ln w="12700">
                <a:solidFill>
                  <a:schemeClr val="bg1"/>
                </a:solidFill>
              </a:ln>
            </c:spPr>
            <c:extLst>
              <c:ext xmlns:c16="http://schemas.microsoft.com/office/drawing/2014/chart" uri="{C3380CC4-5D6E-409C-BE32-E72D297353CC}">
                <c16:uniqueId val="{0000004B-D45E-45AC-9CCF-212850513E8B}"/>
              </c:ext>
            </c:extLst>
          </c:dPt>
          <c:dPt>
            <c:idx val="6"/>
            <c:invertIfNegative val="0"/>
            <c:bubble3D val="0"/>
            <c:spPr>
              <a:solidFill>
                <a:srgbClr val="074F28"/>
              </a:solidFill>
              <a:ln w="12700">
                <a:solidFill>
                  <a:schemeClr val="bg1"/>
                </a:solidFill>
              </a:ln>
            </c:spPr>
            <c:extLst>
              <c:ext xmlns:c16="http://schemas.microsoft.com/office/drawing/2014/chart" uri="{C3380CC4-5D6E-409C-BE32-E72D297353CC}">
                <c16:uniqueId val="{0000000B-C4CE-4E74-A1E6-4D0D8A5438FB}"/>
              </c:ext>
            </c:extLst>
          </c:dPt>
          <c:dPt>
            <c:idx val="7"/>
            <c:invertIfNegative val="0"/>
            <c:bubble3D val="0"/>
            <c:spPr>
              <a:solidFill>
                <a:srgbClr val="074F28"/>
              </a:solidFill>
              <a:ln w="12700">
                <a:solidFill>
                  <a:schemeClr val="bg1"/>
                </a:solidFill>
              </a:ln>
            </c:spPr>
            <c:extLst>
              <c:ext xmlns:c16="http://schemas.microsoft.com/office/drawing/2014/chart" uri="{C3380CC4-5D6E-409C-BE32-E72D297353CC}">
                <c16:uniqueId val="{0000000D-C4CE-4E74-A1E6-4D0D8A5438FB}"/>
              </c:ext>
            </c:extLst>
          </c:dPt>
          <c:dPt>
            <c:idx val="8"/>
            <c:invertIfNegative val="0"/>
            <c:bubble3D val="0"/>
            <c:spPr>
              <a:solidFill>
                <a:srgbClr val="074F28"/>
              </a:solidFill>
              <a:ln w="12700">
                <a:solidFill>
                  <a:schemeClr val="bg1"/>
                </a:solidFill>
              </a:ln>
            </c:spPr>
            <c:extLst>
              <c:ext xmlns:c16="http://schemas.microsoft.com/office/drawing/2014/chart" uri="{C3380CC4-5D6E-409C-BE32-E72D297353CC}">
                <c16:uniqueId val="{0000000F-C4CE-4E74-A1E6-4D0D8A5438FB}"/>
              </c:ext>
            </c:extLst>
          </c:dPt>
          <c:dPt>
            <c:idx val="9"/>
            <c:invertIfNegative val="0"/>
            <c:bubble3D val="0"/>
            <c:spPr>
              <a:solidFill>
                <a:srgbClr val="074F28"/>
              </a:solidFill>
              <a:ln w="12700">
                <a:solidFill>
                  <a:schemeClr val="bg1"/>
                </a:solidFill>
              </a:ln>
            </c:spPr>
            <c:extLst>
              <c:ext xmlns:c16="http://schemas.microsoft.com/office/drawing/2014/chart" uri="{C3380CC4-5D6E-409C-BE32-E72D297353CC}">
                <c16:uniqueId val="{00000011-C4CE-4E74-A1E6-4D0D8A5438FB}"/>
              </c:ext>
            </c:extLst>
          </c:dPt>
          <c:dPt>
            <c:idx val="10"/>
            <c:invertIfNegative val="0"/>
            <c:bubble3D val="0"/>
            <c:spPr>
              <a:solidFill>
                <a:srgbClr val="3B9946"/>
              </a:solidFill>
              <a:ln w="12700">
                <a:solidFill>
                  <a:schemeClr val="bg1"/>
                </a:solidFill>
              </a:ln>
            </c:spPr>
            <c:extLst>
              <c:ext xmlns:c16="http://schemas.microsoft.com/office/drawing/2014/chart" uri="{C3380CC4-5D6E-409C-BE32-E72D297353CC}">
                <c16:uniqueId val="{00000013-C4CE-4E74-A1E6-4D0D8A5438FB}"/>
              </c:ext>
            </c:extLst>
          </c:dPt>
          <c:dPt>
            <c:idx val="11"/>
            <c:invertIfNegative val="0"/>
            <c:bubble3D val="0"/>
            <c:spPr>
              <a:solidFill>
                <a:srgbClr val="3B9946"/>
              </a:solidFill>
              <a:ln w="12700">
                <a:solidFill>
                  <a:schemeClr val="bg1"/>
                </a:solidFill>
              </a:ln>
            </c:spPr>
            <c:extLst>
              <c:ext xmlns:c16="http://schemas.microsoft.com/office/drawing/2014/chart" uri="{C3380CC4-5D6E-409C-BE32-E72D297353CC}">
                <c16:uniqueId val="{0000004C-D45E-45AC-9CCF-212850513E8B}"/>
              </c:ext>
            </c:extLst>
          </c:dPt>
          <c:dPt>
            <c:idx val="12"/>
            <c:invertIfNegative val="0"/>
            <c:bubble3D val="0"/>
            <c:spPr>
              <a:solidFill>
                <a:srgbClr val="3B9946"/>
              </a:solidFill>
              <a:ln w="12700">
                <a:solidFill>
                  <a:schemeClr val="bg1"/>
                </a:solidFill>
              </a:ln>
            </c:spPr>
            <c:extLst>
              <c:ext xmlns:c16="http://schemas.microsoft.com/office/drawing/2014/chart" uri="{C3380CC4-5D6E-409C-BE32-E72D297353CC}">
                <c16:uniqueId val="{00000015-C4CE-4E74-A1E6-4D0D8A5438FB}"/>
              </c:ext>
            </c:extLst>
          </c:dPt>
          <c:dPt>
            <c:idx val="13"/>
            <c:invertIfNegative val="0"/>
            <c:bubble3D val="0"/>
            <c:spPr>
              <a:solidFill>
                <a:srgbClr val="3B9946"/>
              </a:solidFill>
              <a:ln w="12700">
                <a:solidFill>
                  <a:schemeClr val="bg1"/>
                </a:solidFill>
              </a:ln>
            </c:spPr>
            <c:extLst>
              <c:ext xmlns:c16="http://schemas.microsoft.com/office/drawing/2014/chart" uri="{C3380CC4-5D6E-409C-BE32-E72D297353CC}">
                <c16:uniqueId val="{00000017-C4CE-4E74-A1E6-4D0D8A5438FB}"/>
              </c:ext>
            </c:extLst>
          </c:dPt>
          <c:dPt>
            <c:idx val="14"/>
            <c:invertIfNegative val="0"/>
            <c:bubble3D val="0"/>
            <c:spPr>
              <a:solidFill>
                <a:srgbClr val="3B9946"/>
              </a:solidFill>
              <a:ln w="12700">
                <a:solidFill>
                  <a:schemeClr val="bg1"/>
                </a:solidFill>
              </a:ln>
            </c:spPr>
            <c:extLst>
              <c:ext xmlns:c16="http://schemas.microsoft.com/office/drawing/2014/chart" uri="{C3380CC4-5D6E-409C-BE32-E72D297353CC}">
                <c16:uniqueId val="{00000019-C4CE-4E74-A1E6-4D0D8A5438FB}"/>
              </c:ext>
            </c:extLst>
          </c:dPt>
          <c:dPt>
            <c:idx val="15"/>
            <c:invertIfNegative val="0"/>
            <c:bubble3D val="0"/>
            <c:spPr>
              <a:solidFill>
                <a:srgbClr val="3B9946"/>
              </a:solidFill>
              <a:ln w="12700">
                <a:solidFill>
                  <a:schemeClr val="bg1"/>
                </a:solidFill>
              </a:ln>
            </c:spPr>
            <c:extLst>
              <c:ext xmlns:c16="http://schemas.microsoft.com/office/drawing/2014/chart" uri="{C3380CC4-5D6E-409C-BE32-E72D297353CC}">
                <c16:uniqueId val="{0000001B-C4CE-4E74-A1E6-4D0D8A5438FB}"/>
              </c:ext>
            </c:extLst>
          </c:dPt>
          <c:dPt>
            <c:idx val="16"/>
            <c:invertIfNegative val="0"/>
            <c:bubble3D val="0"/>
            <c:spPr>
              <a:solidFill>
                <a:srgbClr val="3B9946"/>
              </a:solidFill>
              <a:ln w="12700">
                <a:solidFill>
                  <a:schemeClr val="bg1"/>
                </a:solidFill>
              </a:ln>
            </c:spPr>
            <c:extLst>
              <c:ext xmlns:c16="http://schemas.microsoft.com/office/drawing/2014/chart" uri="{C3380CC4-5D6E-409C-BE32-E72D297353CC}">
                <c16:uniqueId val="{0000001D-C4CE-4E74-A1E6-4D0D8A5438FB}"/>
              </c:ext>
            </c:extLst>
          </c:dPt>
          <c:dPt>
            <c:idx val="17"/>
            <c:invertIfNegative val="0"/>
            <c:bubble3D val="0"/>
            <c:spPr>
              <a:solidFill>
                <a:srgbClr val="3B9946"/>
              </a:solidFill>
              <a:ln w="12700">
                <a:solidFill>
                  <a:schemeClr val="bg1"/>
                </a:solidFill>
              </a:ln>
            </c:spPr>
            <c:extLst>
              <c:ext xmlns:c16="http://schemas.microsoft.com/office/drawing/2014/chart" uri="{C3380CC4-5D6E-409C-BE32-E72D297353CC}">
                <c16:uniqueId val="{0000004D-D45E-45AC-9CCF-212850513E8B}"/>
              </c:ext>
            </c:extLst>
          </c:dPt>
          <c:dPt>
            <c:idx val="18"/>
            <c:invertIfNegative val="0"/>
            <c:bubble3D val="0"/>
            <c:spPr>
              <a:solidFill>
                <a:srgbClr val="3B9946"/>
              </a:solidFill>
              <a:ln w="12700">
                <a:solidFill>
                  <a:schemeClr val="bg1"/>
                </a:solidFill>
              </a:ln>
            </c:spPr>
            <c:extLst>
              <c:ext xmlns:c16="http://schemas.microsoft.com/office/drawing/2014/chart" uri="{C3380CC4-5D6E-409C-BE32-E72D297353CC}">
                <c16:uniqueId val="{0000001F-C4CE-4E74-A1E6-4D0D8A5438FB}"/>
              </c:ext>
            </c:extLst>
          </c:dPt>
          <c:dPt>
            <c:idx val="19"/>
            <c:invertIfNegative val="0"/>
            <c:bubble3D val="0"/>
            <c:spPr>
              <a:solidFill>
                <a:srgbClr val="3B9946"/>
              </a:solidFill>
              <a:ln w="12700">
                <a:solidFill>
                  <a:schemeClr val="bg1"/>
                </a:solidFill>
              </a:ln>
            </c:spPr>
            <c:extLst>
              <c:ext xmlns:c16="http://schemas.microsoft.com/office/drawing/2014/chart" uri="{C3380CC4-5D6E-409C-BE32-E72D297353CC}">
                <c16:uniqueId val="{00000021-C4CE-4E74-A1E6-4D0D8A5438FB}"/>
              </c:ext>
            </c:extLst>
          </c:dPt>
          <c:dPt>
            <c:idx val="20"/>
            <c:invertIfNegative val="0"/>
            <c:bubble3D val="0"/>
            <c:spPr>
              <a:solidFill>
                <a:srgbClr val="3B9946"/>
              </a:solidFill>
              <a:ln w="12700">
                <a:solidFill>
                  <a:schemeClr val="bg1"/>
                </a:solidFill>
              </a:ln>
            </c:spPr>
            <c:extLst>
              <c:ext xmlns:c16="http://schemas.microsoft.com/office/drawing/2014/chart" uri="{C3380CC4-5D6E-409C-BE32-E72D297353CC}">
                <c16:uniqueId val="{00000023-C4CE-4E74-A1E6-4D0D8A5438FB}"/>
              </c:ext>
            </c:extLst>
          </c:dPt>
          <c:dPt>
            <c:idx val="21"/>
            <c:invertIfNegative val="0"/>
            <c:bubble3D val="0"/>
            <c:spPr>
              <a:solidFill>
                <a:srgbClr val="E32E1A"/>
              </a:solidFill>
              <a:ln w="12700">
                <a:solidFill>
                  <a:schemeClr val="bg1"/>
                </a:solidFill>
              </a:ln>
            </c:spPr>
            <c:extLst>
              <c:ext xmlns:c16="http://schemas.microsoft.com/office/drawing/2014/chart" uri="{C3380CC4-5D6E-409C-BE32-E72D297353CC}">
                <c16:uniqueId val="{00000025-C4CE-4E74-A1E6-4D0D8A5438FB}"/>
              </c:ext>
            </c:extLst>
          </c:dPt>
          <c:dPt>
            <c:idx val="22"/>
            <c:invertIfNegative val="0"/>
            <c:bubble3D val="0"/>
            <c:spPr>
              <a:solidFill>
                <a:srgbClr val="1B4E83"/>
              </a:solidFill>
              <a:ln w="12700">
                <a:solidFill>
                  <a:schemeClr val="bg1"/>
                </a:solidFill>
              </a:ln>
            </c:spPr>
            <c:extLst>
              <c:ext xmlns:c16="http://schemas.microsoft.com/office/drawing/2014/chart" uri="{C3380CC4-5D6E-409C-BE32-E72D297353CC}">
                <c16:uniqueId val="{00000027-C4CE-4E74-A1E6-4D0D8A5438FB}"/>
              </c:ext>
            </c:extLst>
          </c:dPt>
          <c:dPt>
            <c:idx val="23"/>
            <c:invertIfNegative val="0"/>
            <c:bubble3D val="0"/>
            <c:spPr>
              <a:solidFill>
                <a:srgbClr val="1B4E83"/>
              </a:solidFill>
              <a:ln w="12700">
                <a:solidFill>
                  <a:schemeClr val="bg1"/>
                </a:solidFill>
              </a:ln>
            </c:spPr>
            <c:extLst>
              <c:ext xmlns:c16="http://schemas.microsoft.com/office/drawing/2014/chart" uri="{C3380CC4-5D6E-409C-BE32-E72D297353CC}">
                <c16:uniqueId val="{0000004E-D45E-45AC-9CCF-212850513E8B}"/>
              </c:ext>
            </c:extLst>
          </c:dPt>
          <c:dPt>
            <c:idx val="24"/>
            <c:invertIfNegative val="0"/>
            <c:bubble3D val="0"/>
            <c:spPr>
              <a:solidFill>
                <a:srgbClr val="1B4E83"/>
              </a:solidFill>
              <a:ln w="12700">
                <a:solidFill>
                  <a:schemeClr val="bg1"/>
                </a:solidFill>
              </a:ln>
            </c:spPr>
            <c:extLst>
              <c:ext xmlns:c16="http://schemas.microsoft.com/office/drawing/2014/chart" uri="{C3380CC4-5D6E-409C-BE32-E72D297353CC}">
                <c16:uniqueId val="{0000004F-D45E-45AC-9CCF-212850513E8B}"/>
              </c:ext>
            </c:extLst>
          </c:dPt>
          <c:dPt>
            <c:idx val="25"/>
            <c:invertIfNegative val="0"/>
            <c:bubble3D val="0"/>
            <c:spPr>
              <a:solidFill>
                <a:srgbClr val="1B4E83"/>
              </a:solidFill>
              <a:ln w="12700">
                <a:solidFill>
                  <a:schemeClr val="bg1"/>
                </a:solidFill>
              </a:ln>
            </c:spPr>
            <c:extLst>
              <c:ext xmlns:c16="http://schemas.microsoft.com/office/drawing/2014/chart" uri="{C3380CC4-5D6E-409C-BE32-E72D297353CC}">
                <c16:uniqueId val="{00000050-D45E-45AC-9CCF-212850513E8B}"/>
              </c:ext>
            </c:extLst>
          </c:dPt>
          <c:dPt>
            <c:idx val="26"/>
            <c:invertIfNegative val="0"/>
            <c:bubble3D val="0"/>
            <c:spPr>
              <a:solidFill>
                <a:srgbClr val="1B4E83"/>
              </a:solidFill>
              <a:ln w="12700">
                <a:solidFill>
                  <a:schemeClr val="bg1"/>
                </a:solidFill>
              </a:ln>
            </c:spPr>
            <c:extLst>
              <c:ext xmlns:c16="http://schemas.microsoft.com/office/drawing/2014/chart" uri="{C3380CC4-5D6E-409C-BE32-E72D297353CC}">
                <c16:uniqueId val="{00000051-D45E-45AC-9CCF-212850513E8B}"/>
              </c:ext>
            </c:extLst>
          </c:dPt>
          <c:dPt>
            <c:idx val="27"/>
            <c:invertIfNegative val="0"/>
            <c:bubble3D val="0"/>
            <c:spPr>
              <a:solidFill>
                <a:srgbClr val="1B4E83"/>
              </a:solidFill>
              <a:ln w="12700">
                <a:solidFill>
                  <a:schemeClr val="bg1"/>
                </a:solidFill>
              </a:ln>
            </c:spPr>
            <c:extLst>
              <c:ext xmlns:c16="http://schemas.microsoft.com/office/drawing/2014/chart" uri="{C3380CC4-5D6E-409C-BE32-E72D297353CC}">
                <c16:uniqueId val="{00000052-D45E-45AC-9CCF-212850513E8B}"/>
              </c:ext>
            </c:extLst>
          </c:dPt>
          <c:dPt>
            <c:idx val="28"/>
            <c:invertIfNegative val="0"/>
            <c:bubble3D val="0"/>
            <c:spPr>
              <a:solidFill>
                <a:srgbClr val="1B4E83"/>
              </a:solidFill>
              <a:ln w="12700">
                <a:solidFill>
                  <a:schemeClr val="bg1"/>
                </a:solidFill>
              </a:ln>
            </c:spPr>
            <c:extLst>
              <c:ext xmlns:c16="http://schemas.microsoft.com/office/drawing/2014/chart" uri="{C3380CC4-5D6E-409C-BE32-E72D297353CC}">
                <c16:uniqueId val="{00000053-D45E-45AC-9CCF-212850513E8B}"/>
              </c:ext>
            </c:extLst>
          </c:dPt>
          <c:dPt>
            <c:idx val="29"/>
            <c:invertIfNegative val="0"/>
            <c:bubble3D val="0"/>
            <c:spPr>
              <a:solidFill>
                <a:srgbClr val="1B4E83"/>
              </a:solidFill>
              <a:ln w="12700">
                <a:solidFill>
                  <a:schemeClr val="bg1"/>
                </a:solidFill>
              </a:ln>
            </c:spPr>
            <c:extLst>
              <c:ext xmlns:c16="http://schemas.microsoft.com/office/drawing/2014/chart" uri="{C3380CC4-5D6E-409C-BE32-E72D297353CC}">
                <c16:uniqueId val="{00000054-D45E-45AC-9CCF-212850513E8B}"/>
              </c:ext>
            </c:extLst>
          </c:dPt>
          <c:dPt>
            <c:idx val="30"/>
            <c:invertIfNegative val="0"/>
            <c:bubble3D val="0"/>
            <c:spPr>
              <a:solidFill>
                <a:srgbClr val="1B4E83"/>
              </a:solidFill>
              <a:ln w="12700">
                <a:solidFill>
                  <a:schemeClr val="bg1"/>
                </a:solidFill>
              </a:ln>
            </c:spPr>
            <c:extLst>
              <c:ext xmlns:c16="http://schemas.microsoft.com/office/drawing/2014/chart" uri="{C3380CC4-5D6E-409C-BE32-E72D297353CC}">
                <c16:uniqueId val="{00000055-D45E-45AC-9CCF-212850513E8B}"/>
              </c:ext>
            </c:extLst>
          </c:dPt>
          <c:dPt>
            <c:idx val="31"/>
            <c:invertIfNegative val="0"/>
            <c:bubble3D val="0"/>
            <c:spPr>
              <a:solidFill>
                <a:srgbClr val="1B4E83"/>
              </a:solidFill>
              <a:ln w="12700">
                <a:solidFill>
                  <a:schemeClr val="bg1"/>
                </a:solidFill>
              </a:ln>
            </c:spPr>
            <c:extLst>
              <c:ext xmlns:c16="http://schemas.microsoft.com/office/drawing/2014/chart" uri="{C3380CC4-5D6E-409C-BE32-E72D297353CC}">
                <c16:uniqueId val="{00000056-D45E-45AC-9CCF-212850513E8B}"/>
              </c:ext>
            </c:extLst>
          </c:dPt>
          <c:dPt>
            <c:idx val="33"/>
            <c:invertIfNegative val="0"/>
            <c:bubble3D val="0"/>
            <c:spPr>
              <a:solidFill>
                <a:srgbClr val="E32E30"/>
              </a:solidFill>
              <a:ln w="12700">
                <a:solidFill>
                  <a:schemeClr val="bg1"/>
                </a:solidFill>
              </a:ln>
            </c:spPr>
            <c:extLst>
              <c:ext xmlns:c16="http://schemas.microsoft.com/office/drawing/2014/chart" uri="{C3380CC4-5D6E-409C-BE32-E72D297353CC}">
                <c16:uniqueId val="{00000057-D45E-45AC-9CCF-212850513E8B}"/>
              </c:ext>
            </c:extLst>
          </c:dPt>
          <c:dPt>
            <c:idx val="34"/>
            <c:invertIfNegative val="0"/>
            <c:bubble3D val="0"/>
            <c:spPr>
              <a:solidFill>
                <a:srgbClr val="E32E30"/>
              </a:solidFill>
              <a:ln w="12700">
                <a:solidFill>
                  <a:schemeClr val="bg1"/>
                </a:solidFill>
              </a:ln>
            </c:spPr>
            <c:extLst>
              <c:ext xmlns:c16="http://schemas.microsoft.com/office/drawing/2014/chart" uri="{C3380CC4-5D6E-409C-BE32-E72D297353CC}">
                <c16:uniqueId val="{00000058-D45E-45AC-9CCF-212850513E8B}"/>
              </c:ext>
            </c:extLst>
          </c:dPt>
          <c:dPt>
            <c:idx val="35"/>
            <c:invertIfNegative val="0"/>
            <c:bubble3D val="0"/>
            <c:spPr>
              <a:solidFill>
                <a:srgbClr val="E32E30"/>
              </a:solidFill>
              <a:ln w="12700">
                <a:solidFill>
                  <a:schemeClr val="bg1"/>
                </a:solidFill>
              </a:ln>
            </c:spPr>
            <c:extLst>
              <c:ext xmlns:c16="http://schemas.microsoft.com/office/drawing/2014/chart" uri="{C3380CC4-5D6E-409C-BE32-E72D297353CC}">
                <c16:uniqueId val="{00000059-D45E-45AC-9CCF-212850513E8B}"/>
              </c:ext>
            </c:extLst>
          </c:dPt>
          <c:dPt>
            <c:idx val="36"/>
            <c:invertIfNegative val="0"/>
            <c:bubble3D val="0"/>
            <c:spPr>
              <a:solidFill>
                <a:srgbClr val="E32E30"/>
              </a:solidFill>
              <a:ln w="12700">
                <a:solidFill>
                  <a:schemeClr val="bg1"/>
                </a:solidFill>
              </a:ln>
            </c:spPr>
            <c:extLst>
              <c:ext xmlns:c16="http://schemas.microsoft.com/office/drawing/2014/chart" uri="{C3380CC4-5D6E-409C-BE32-E72D297353CC}">
                <c16:uniqueId val="{0000005A-D45E-45AC-9CCF-212850513E8B}"/>
              </c:ext>
            </c:extLst>
          </c:dPt>
          <c:dPt>
            <c:idx val="37"/>
            <c:invertIfNegative val="0"/>
            <c:bubble3D val="0"/>
            <c:spPr>
              <a:solidFill>
                <a:srgbClr val="E32E30"/>
              </a:solidFill>
              <a:ln w="12700">
                <a:solidFill>
                  <a:schemeClr val="bg1"/>
                </a:solidFill>
              </a:ln>
            </c:spPr>
            <c:extLst>
              <c:ext xmlns:c16="http://schemas.microsoft.com/office/drawing/2014/chart" uri="{C3380CC4-5D6E-409C-BE32-E72D297353CC}">
                <c16:uniqueId val="{0000005B-D45E-45AC-9CCF-212850513E8B}"/>
              </c:ext>
            </c:extLst>
          </c:dPt>
          <c:dPt>
            <c:idx val="38"/>
            <c:invertIfNegative val="0"/>
            <c:bubble3D val="0"/>
            <c:spPr>
              <a:solidFill>
                <a:srgbClr val="E32E30"/>
              </a:solidFill>
              <a:ln w="12700">
                <a:solidFill>
                  <a:schemeClr val="bg1"/>
                </a:solidFill>
              </a:ln>
            </c:spPr>
            <c:extLst>
              <c:ext xmlns:c16="http://schemas.microsoft.com/office/drawing/2014/chart" uri="{C3380CC4-5D6E-409C-BE32-E72D297353CC}">
                <c16:uniqueId val="{0000005C-D45E-45AC-9CCF-212850513E8B}"/>
              </c:ext>
            </c:extLst>
          </c:dPt>
          <c:dPt>
            <c:idx val="39"/>
            <c:invertIfNegative val="0"/>
            <c:bubble3D val="0"/>
            <c:spPr>
              <a:solidFill>
                <a:srgbClr val="E32E30"/>
              </a:solidFill>
              <a:ln w="12700">
                <a:solidFill>
                  <a:schemeClr val="bg1"/>
                </a:solidFill>
              </a:ln>
            </c:spPr>
            <c:extLst>
              <c:ext xmlns:c16="http://schemas.microsoft.com/office/drawing/2014/chart" uri="{C3380CC4-5D6E-409C-BE32-E72D297353CC}">
                <c16:uniqueId val="{0000005D-D45E-45AC-9CCF-212850513E8B}"/>
              </c:ext>
            </c:extLst>
          </c:dPt>
          <c:dPt>
            <c:idx val="40"/>
            <c:invertIfNegative val="0"/>
            <c:bubble3D val="0"/>
            <c:spPr>
              <a:solidFill>
                <a:srgbClr val="E32E30"/>
              </a:solidFill>
              <a:ln w="12700">
                <a:solidFill>
                  <a:schemeClr val="bg1"/>
                </a:solidFill>
              </a:ln>
            </c:spPr>
            <c:extLst>
              <c:ext xmlns:c16="http://schemas.microsoft.com/office/drawing/2014/chart" uri="{C3380CC4-5D6E-409C-BE32-E72D297353CC}">
                <c16:uniqueId val="{0000005E-D45E-45AC-9CCF-212850513E8B}"/>
              </c:ext>
            </c:extLst>
          </c:dPt>
          <c:dPt>
            <c:idx val="41"/>
            <c:invertIfNegative val="0"/>
            <c:bubble3D val="0"/>
            <c:spPr>
              <a:solidFill>
                <a:srgbClr val="E32E30"/>
              </a:solidFill>
              <a:ln w="12700">
                <a:solidFill>
                  <a:schemeClr val="bg1"/>
                </a:solidFill>
              </a:ln>
            </c:spPr>
            <c:extLst>
              <c:ext xmlns:c16="http://schemas.microsoft.com/office/drawing/2014/chart" uri="{C3380CC4-5D6E-409C-BE32-E72D297353CC}">
                <c16:uniqueId val="{0000005F-D45E-45AC-9CCF-212850513E8B}"/>
              </c:ext>
            </c:extLst>
          </c:dPt>
          <c:dPt>
            <c:idx val="42"/>
            <c:invertIfNegative val="0"/>
            <c:bubble3D val="0"/>
            <c:spPr>
              <a:solidFill>
                <a:srgbClr val="E32E30"/>
              </a:solidFill>
              <a:ln w="12700">
                <a:solidFill>
                  <a:schemeClr val="bg1"/>
                </a:solidFill>
              </a:ln>
            </c:spPr>
            <c:extLst>
              <c:ext xmlns:c16="http://schemas.microsoft.com/office/drawing/2014/chart" uri="{C3380CC4-5D6E-409C-BE32-E72D297353CC}">
                <c16:uniqueId val="{00000060-D45E-45AC-9CCF-212850513E8B}"/>
              </c:ext>
            </c:extLst>
          </c:dPt>
          <c:cat>
            <c:strRef>
              <c:f>'data for Figure 6 &amp; 7'!$B$6:$B$48</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6 &amp; 7'!$C$6:$C$48</c:f>
              <c:numCache>
                <c:formatCode>#,##0</c:formatCode>
                <c:ptCount val="43"/>
                <c:pt idx="0">
                  <c:v>123647.03265000001</c:v>
                </c:pt>
                <c:pt idx="1">
                  <c:v>117694.98389</c:v>
                </c:pt>
                <c:pt idx="2">
                  <c:v>114201.62912</c:v>
                </c:pt>
                <c:pt idx="3">
                  <c:v>113958.68681</c:v>
                </c:pt>
                <c:pt idx="4">
                  <c:v>115308.92796000002</c:v>
                </c:pt>
                <c:pt idx="5">
                  <c:v>116241.82799999999</c:v>
                </c:pt>
                <c:pt idx="6">
                  <c:v>117683.58549</c:v>
                </c:pt>
                <c:pt idx="7">
                  <c:v>115288.36421000001</c:v>
                </c:pt>
                <c:pt idx="8">
                  <c:v>117820.82132999999</c:v>
                </c:pt>
                <c:pt idx="9">
                  <c:v>121254.46640000002</c:v>
                </c:pt>
                <c:pt idx="11">
                  <c:v>30261.282090000004</c:v>
                </c:pt>
                <c:pt idx="12">
                  <c:v>31016.66086</c:v>
                </c:pt>
                <c:pt idx="13">
                  <c:v>31819.54766</c:v>
                </c:pt>
                <c:pt idx="14">
                  <c:v>32402.156569999999</c:v>
                </c:pt>
                <c:pt idx="15">
                  <c:v>32501.566700000003</c:v>
                </c:pt>
                <c:pt idx="16">
                  <c:v>32281.358620000006</c:v>
                </c:pt>
                <c:pt idx="17">
                  <c:v>33051.364979999998</c:v>
                </c:pt>
                <c:pt idx="18">
                  <c:v>31165.764449999999</c:v>
                </c:pt>
                <c:pt idx="19">
                  <c:v>32669.359370000002</c:v>
                </c:pt>
                <c:pt idx="20">
                  <c:v>33297.278170000005</c:v>
                </c:pt>
                <c:pt idx="22">
                  <c:v>71294.139439999999</c:v>
                </c:pt>
                <c:pt idx="23">
                  <c:v>65731.56727</c:v>
                </c:pt>
                <c:pt idx="24">
                  <c:v>62483.538639999999</c:v>
                </c:pt>
                <c:pt idx="25">
                  <c:v>61193.20302999999</c:v>
                </c:pt>
                <c:pt idx="26">
                  <c:v>61896.520670000005</c:v>
                </c:pt>
                <c:pt idx="27">
                  <c:v>62501.48083</c:v>
                </c:pt>
                <c:pt idx="28">
                  <c:v>61406.304179999999</c:v>
                </c:pt>
                <c:pt idx="29">
                  <c:v>59838.616689999995</c:v>
                </c:pt>
                <c:pt idx="30">
                  <c:v>59787.095729999994</c:v>
                </c:pt>
                <c:pt idx="31">
                  <c:v>61535.891060000009</c:v>
                </c:pt>
                <c:pt idx="33">
                  <c:v>22091.611120000001</c:v>
                </c:pt>
                <c:pt idx="34">
                  <c:v>20946.75576</c:v>
                </c:pt>
                <c:pt idx="35">
                  <c:v>19898.542819999999</c:v>
                </c:pt>
                <c:pt idx="36">
                  <c:v>20363.327209999999</c:v>
                </c:pt>
                <c:pt idx="37">
                  <c:v>20910.84059</c:v>
                </c:pt>
                <c:pt idx="38">
                  <c:v>21458.988550000002</c:v>
                </c:pt>
                <c:pt idx="39">
                  <c:v>23225.916330000004</c:v>
                </c:pt>
                <c:pt idx="40">
                  <c:v>24283.983070000002</c:v>
                </c:pt>
                <c:pt idx="41">
                  <c:v>25364.36623</c:v>
                </c:pt>
                <c:pt idx="42">
                  <c:v>26421.297170000002</c:v>
                </c:pt>
              </c:numCache>
            </c:numRef>
          </c:val>
          <c:extLst>
            <c:ext xmlns:c16="http://schemas.microsoft.com/office/drawing/2014/chart" uri="{C3380CC4-5D6E-409C-BE32-E72D297353CC}">
              <c16:uniqueId val="{00000028-C4CE-4E74-A1E6-4D0D8A5438FB}"/>
            </c:ext>
          </c:extLst>
        </c:ser>
        <c:dLbls>
          <c:showLegendKey val="0"/>
          <c:showVal val="0"/>
          <c:showCatName val="0"/>
          <c:showSerName val="0"/>
          <c:showPercent val="0"/>
          <c:showBubbleSize val="0"/>
        </c:dLbls>
        <c:gapWidth val="0"/>
        <c:axId val="156839296"/>
        <c:axId val="156841472"/>
      </c:barChart>
      <c:barChart>
        <c:barDir val="col"/>
        <c:grouping val="clustered"/>
        <c:varyColors val="0"/>
        <c:ser>
          <c:idx val="1"/>
          <c:order val="1"/>
          <c:tx>
            <c:strRef>
              <c:f>'data for Figure 6 &amp; 7'!$D$5</c:f>
              <c:strCache>
                <c:ptCount val="1"/>
                <c:pt idx="0">
                  <c:v>INC</c:v>
                </c:pt>
              </c:strCache>
            </c:strRef>
          </c:tx>
          <c:spPr>
            <a:solidFill>
              <a:srgbClr val="B6D99F"/>
            </a:solidFill>
          </c:spPr>
          <c:invertIfNegative val="0"/>
          <c:dPt>
            <c:idx val="0"/>
            <c:invertIfNegative val="0"/>
            <c:bubble3D val="0"/>
            <c:spPr>
              <a:solidFill>
                <a:srgbClr val="80B79E"/>
              </a:solidFill>
            </c:spPr>
            <c:extLst>
              <c:ext xmlns:c16="http://schemas.microsoft.com/office/drawing/2014/chart" uri="{C3380CC4-5D6E-409C-BE32-E72D297353CC}">
                <c16:uniqueId val="{0000002A-C4CE-4E74-A1E6-4D0D8A5438FB}"/>
              </c:ext>
            </c:extLst>
          </c:dPt>
          <c:dPt>
            <c:idx val="1"/>
            <c:invertIfNegative val="0"/>
            <c:bubble3D val="0"/>
            <c:spPr>
              <a:solidFill>
                <a:srgbClr val="80B79E"/>
              </a:solidFill>
            </c:spPr>
            <c:extLst>
              <c:ext xmlns:c16="http://schemas.microsoft.com/office/drawing/2014/chart" uri="{C3380CC4-5D6E-409C-BE32-E72D297353CC}">
                <c16:uniqueId val="{0000002C-C4CE-4E74-A1E6-4D0D8A5438FB}"/>
              </c:ext>
            </c:extLst>
          </c:dPt>
          <c:dPt>
            <c:idx val="2"/>
            <c:invertIfNegative val="0"/>
            <c:bubble3D val="0"/>
            <c:spPr>
              <a:solidFill>
                <a:srgbClr val="80B79E"/>
              </a:solidFill>
            </c:spPr>
            <c:extLst>
              <c:ext xmlns:c16="http://schemas.microsoft.com/office/drawing/2014/chart" uri="{C3380CC4-5D6E-409C-BE32-E72D297353CC}">
                <c16:uniqueId val="{0000002E-C4CE-4E74-A1E6-4D0D8A5438FB}"/>
              </c:ext>
            </c:extLst>
          </c:dPt>
          <c:dPt>
            <c:idx val="3"/>
            <c:invertIfNegative val="0"/>
            <c:bubble3D val="0"/>
            <c:spPr>
              <a:solidFill>
                <a:srgbClr val="80B79E"/>
              </a:solidFill>
            </c:spPr>
            <c:extLst>
              <c:ext xmlns:c16="http://schemas.microsoft.com/office/drawing/2014/chart" uri="{C3380CC4-5D6E-409C-BE32-E72D297353CC}">
                <c16:uniqueId val="{00000030-C4CE-4E74-A1E6-4D0D8A5438FB}"/>
              </c:ext>
            </c:extLst>
          </c:dPt>
          <c:dPt>
            <c:idx val="4"/>
            <c:invertIfNegative val="0"/>
            <c:bubble3D val="0"/>
            <c:spPr>
              <a:solidFill>
                <a:srgbClr val="80B79E"/>
              </a:solidFill>
            </c:spPr>
            <c:extLst>
              <c:ext xmlns:c16="http://schemas.microsoft.com/office/drawing/2014/chart" uri="{C3380CC4-5D6E-409C-BE32-E72D297353CC}">
                <c16:uniqueId val="{00000032-C4CE-4E74-A1E6-4D0D8A5438FB}"/>
              </c:ext>
            </c:extLst>
          </c:dPt>
          <c:dPt>
            <c:idx val="5"/>
            <c:invertIfNegative val="0"/>
            <c:bubble3D val="0"/>
            <c:spPr>
              <a:solidFill>
                <a:srgbClr val="80B79E"/>
              </a:solidFill>
            </c:spPr>
            <c:extLst>
              <c:ext xmlns:c16="http://schemas.microsoft.com/office/drawing/2014/chart" uri="{C3380CC4-5D6E-409C-BE32-E72D297353CC}">
                <c16:uniqueId val="{00000046-D45E-45AC-9CCF-212850513E8B}"/>
              </c:ext>
            </c:extLst>
          </c:dPt>
          <c:dPt>
            <c:idx val="6"/>
            <c:invertIfNegative val="0"/>
            <c:bubble3D val="0"/>
            <c:spPr>
              <a:solidFill>
                <a:srgbClr val="80B79E"/>
              </a:solidFill>
            </c:spPr>
            <c:extLst>
              <c:ext xmlns:c16="http://schemas.microsoft.com/office/drawing/2014/chart" uri="{C3380CC4-5D6E-409C-BE32-E72D297353CC}">
                <c16:uniqueId val="{00000047-D45E-45AC-9CCF-212850513E8B}"/>
              </c:ext>
            </c:extLst>
          </c:dPt>
          <c:dPt>
            <c:idx val="7"/>
            <c:invertIfNegative val="0"/>
            <c:bubble3D val="0"/>
            <c:spPr>
              <a:solidFill>
                <a:srgbClr val="80B79E"/>
              </a:solidFill>
            </c:spPr>
            <c:extLst>
              <c:ext xmlns:c16="http://schemas.microsoft.com/office/drawing/2014/chart" uri="{C3380CC4-5D6E-409C-BE32-E72D297353CC}">
                <c16:uniqueId val="{00000048-D45E-45AC-9CCF-212850513E8B}"/>
              </c:ext>
            </c:extLst>
          </c:dPt>
          <c:dPt>
            <c:idx val="8"/>
            <c:invertIfNegative val="0"/>
            <c:bubble3D val="0"/>
            <c:spPr>
              <a:solidFill>
                <a:srgbClr val="80B79E"/>
              </a:solidFill>
            </c:spPr>
            <c:extLst>
              <c:ext xmlns:c16="http://schemas.microsoft.com/office/drawing/2014/chart" uri="{C3380CC4-5D6E-409C-BE32-E72D297353CC}">
                <c16:uniqueId val="{00000049-D45E-45AC-9CCF-212850513E8B}"/>
              </c:ext>
            </c:extLst>
          </c:dPt>
          <c:dPt>
            <c:idx val="9"/>
            <c:invertIfNegative val="0"/>
            <c:bubble3D val="0"/>
            <c:spPr>
              <a:solidFill>
                <a:srgbClr val="80B79E"/>
              </a:solidFill>
            </c:spPr>
            <c:extLst>
              <c:ext xmlns:c16="http://schemas.microsoft.com/office/drawing/2014/chart" uri="{C3380CC4-5D6E-409C-BE32-E72D297353CC}">
                <c16:uniqueId val="{0000004A-D45E-45AC-9CCF-212850513E8B}"/>
              </c:ext>
            </c:extLst>
          </c:dPt>
          <c:dPt>
            <c:idx val="12"/>
            <c:invertIfNegative val="0"/>
            <c:bubble3D val="0"/>
            <c:extLst>
              <c:ext xmlns:c16="http://schemas.microsoft.com/office/drawing/2014/chart" uri="{C3380CC4-5D6E-409C-BE32-E72D297353CC}">
                <c16:uniqueId val="{00000034-C4CE-4E74-A1E6-4D0D8A5438FB}"/>
              </c:ext>
            </c:extLst>
          </c:dPt>
          <c:dPt>
            <c:idx val="13"/>
            <c:invertIfNegative val="0"/>
            <c:bubble3D val="0"/>
            <c:extLst>
              <c:ext xmlns:c16="http://schemas.microsoft.com/office/drawing/2014/chart" uri="{C3380CC4-5D6E-409C-BE32-E72D297353CC}">
                <c16:uniqueId val="{00000036-C4CE-4E74-A1E6-4D0D8A5438FB}"/>
              </c:ext>
            </c:extLst>
          </c:dPt>
          <c:dPt>
            <c:idx val="14"/>
            <c:invertIfNegative val="0"/>
            <c:bubble3D val="0"/>
            <c:extLst>
              <c:ext xmlns:c16="http://schemas.microsoft.com/office/drawing/2014/chart" uri="{C3380CC4-5D6E-409C-BE32-E72D297353CC}">
                <c16:uniqueId val="{00000038-C4CE-4E74-A1E6-4D0D8A5438FB}"/>
              </c:ext>
            </c:extLst>
          </c:dPt>
          <c:dPt>
            <c:idx val="15"/>
            <c:invertIfNegative val="0"/>
            <c:bubble3D val="0"/>
            <c:extLst>
              <c:ext xmlns:c16="http://schemas.microsoft.com/office/drawing/2014/chart" uri="{C3380CC4-5D6E-409C-BE32-E72D297353CC}">
                <c16:uniqueId val="{0000003A-C4CE-4E74-A1E6-4D0D8A5438FB}"/>
              </c:ext>
            </c:extLst>
          </c:dPt>
          <c:dPt>
            <c:idx val="16"/>
            <c:invertIfNegative val="0"/>
            <c:bubble3D val="0"/>
            <c:extLst>
              <c:ext xmlns:c16="http://schemas.microsoft.com/office/drawing/2014/chart" uri="{C3380CC4-5D6E-409C-BE32-E72D297353CC}">
                <c16:uniqueId val="{0000003C-C4CE-4E74-A1E6-4D0D8A5438FB}"/>
              </c:ext>
            </c:extLst>
          </c:dPt>
          <c:dPt>
            <c:idx val="18"/>
            <c:invertIfNegative val="0"/>
            <c:bubble3D val="0"/>
            <c:extLst>
              <c:ext xmlns:c16="http://schemas.microsoft.com/office/drawing/2014/chart" uri="{C3380CC4-5D6E-409C-BE32-E72D297353CC}">
                <c16:uniqueId val="{0000003E-C4CE-4E74-A1E6-4D0D8A5438FB}"/>
              </c:ext>
            </c:extLst>
          </c:dPt>
          <c:dPt>
            <c:idx val="19"/>
            <c:invertIfNegative val="0"/>
            <c:bubble3D val="0"/>
            <c:extLst>
              <c:ext xmlns:c16="http://schemas.microsoft.com/office/drawing/2014/chart" uri="{C3380CC4-5D6E-409C-BE32-E72D297353CC}">
                <c16:uniqueId val="{00000040-C4CE-4E74-A1E6-4D0D8A5438FB}"/>
              </c:ext>
            </c:extLst>
          </c:dPt>
          <c:dPt>
            <c:idx val="20"/>
            <c:invertIfNegative val="0"/>
            <c:bubble3D val="0"/>
            <c:extLst>
              <c:ext xmlns:c16="http://schemas.microsoft.com/office/drawing/2014/chart" uri="{C3380CC4-5D6E-409C-BE32-E72D297353CC}">
                <c16:uniqueId val="{00000042-C4CE-4E74-A1E6-4D0D8A5438FB}"/>
              </c:ext>
            </c:extLst>
          </c:dPt>
          <c:dPt>
            <c:idx val="21"/>
            <c:invertIfNegative val="0"/>
            <c:bubble3D val="0"/>
            <c:spPr>
              <a:solidFill>
                <a:srgbClr val="F19698"/>
              </a:solidFill>
            </c:spPr>
            <c:extLst>
              <c:ext xmlns:c16="http://schemas.microsoft.com/office/drawing/2014/chart" uri="{C3380CC4-5D6E-409C-BE32-E72D297353CC}">
                <c16:uniqueId val="{00000044-C4CE-4E74-A1E6-4D0D8A5438FB}"/>
              </c:ext>
            </c:extLst>
          </c:dPt>
          <c:dPt>
            <c:idx val="22"/>
            <c:invertIfNegative val="0"/>
            <c:bubble3D val="0"/>
            <c:spPr>
              <a:solidFill>
                <a:srgbClr val="8DA6C1"/>
              </a:solidFill>
            </c:spPr>
            <c:extLst>
              <c:ext xmlns:c16="http://schemas.microsoft.com/office/drawing/2014/chart" uri="{C3380CC4-5D6E-409C-BE32-E72D297353CC}">
                <c16:uniqueId val="{00000046-C4CE-4E74-A1E6-4D0D8A5438FB}"/>
              </c:ext>
            </c:extLst>
          </c:dPt>
          <c:dPt>
            <c:idx val="23"/>
            <c:invertIfNegative val="0"/>
            <c:bubble3D val="0"/>
            <c:spPr>
              <a:solidFill>
                <a:srgbClr val="8DA6C1"/>
              </a:solidFill>
            </c:spPr>
            <c:extLst>
              <c:ext xmlns:c16="http://schemas.microsoft.com/office/drawing/2014/chart" uri="{C3380CC4-5D6E-409C-BE32-E72D297353CC}">
                <c16:uniqueId val="{00000061-D45E-45AC-9CCF-212850513E8B}"/>
              </c:ext>
            </c:extLst>
          </c:dPt>
          <c:dPt>
            <c:idx val="24"/>
            <c:invertIfNegative val="0"/>
            <c:bubble3D val="0"/>
            <c:spPr>
              <a:solidFill>
                <a:srgbClr val="8DA6C1"/>
              </a:solidFill>
            </c:spPr>
            <c:extLst>
              <c:ext xmlns:c16="http://schemas.microsoft.com/office/drawing/2014/chart" uri="{C3380CC4-5D6E-409C-BE32-E72D297353CC}">
                <c16:uniqueId val="{00000062-D45E-45AC-9CCF-212850513E8B}"/>
              </c:ext>
            </c:extLst>
          </c:dPt>
          <c:dPt>
            <c:idx val="25"/>
            <c:invertIfNegative val="0"/>
            <c:bubble3D val="0"/>
            <c:spPr>
              <a:solidFill>
                <a:srgbClr val="8DA6C1"/>
              </a:solidFill>
            </c:spPr>
            <c:extLst>
              <c:ext xmlns:c16="http://schemas.microsoft.com/office/drawing/2014/chart" uri="{C3380CC4-5D6E-409C-BE32-E72D297353CC}">
                <c16:uniqueId val="{00000063-D45E-45AC-9CCF-212850513E8B}"/>
              </c:ext>
            </c:extLst>
          </c:dPt>
          <c:dPt>
            <c:idx val="26"/>
            <c:invertIfNegative val="0"/>
            <c:bubble3D val="0"/>
            <c:spPr>
              <a:solidFill>
                <a:srgbClr val="8DA6C1"/>
              </a:solidFill>
            </c:spPr>
            <c:extLst>
              <c:ext xmlns:c16="http://schemas.microsoft.com/office/drawing/2014/chart" uri="{C3380CC4-5D6E-409C-BE32-E72D297353CC}">
                <c16:uniqueId val="{00000064-D45E-45AC-9CCF-212850513E8B}"/>
              </c:ext>
            </c:extLst>
          </c:dPt>
          <c:dPt>
            <c:idx val="27"/>
            <c:invertIfNegative val="0"/>
            <c:bubble3D val="0"/>
            <c:spPr>
              <a:solidFill>
                <a:srgbClr val="8DA6C1"/>
              </a:solidFill>
            </c:spPr>
            <c:extLst>
              <c:ext xmlns:c16="http://schemas.microsoft.com/office/drawing/2014/chart" uri="{C3380CC4-5D6E-409C-BE32-E72D297353CC}">
                <c16:uniqueId val="{00000065-D45E-45AC-9CCF-212850513E8B}"/>
              </c:ext>
            </c:extLst>
          </c:dPt>
          <c:dPt>
            <c:idx val="28"/>
            <c:invertIfNegative val="0"/>
            <c:bubble3D val="0"/>
            <c:spPr>
              <a:solidFill>
                <a:srgbClr val="8DA6C1"/>
              </a:solidFill>
            </c:spPr>
            <c:extLst>
              <c:ext xmlns:c16="http://schemas.microsoft.com/office/drawing/2014/chart" uri="{C3380CC4-5D6E-409C-BE32-E72D297353CC}">
                <c16:uniqueId val="{00000066-D45E-45AC-9CCF-212850513E8B}"/>
              </c:ext>
            </c:extLst>
          </c:dPt>
          <c:dPt>
            <c:idx val="29"/>
            <c:invertIfNegative val="0"/>
            <c:bubble3D val="0"/>
            <c:spPr>
              <a:solidFill>
                <a:srgbClr val="8DA6C1"/>
              </a:solidFill>
            </c:spPr>
            <c:extLst>
              <c:ext xmlns:c16="http://schemas.microsoft.com/office/drawing/2014/chart" uri="{C3380CC4-5D6E-409C-BE32-E72D297353CC}">
                <c16:uniqueId val="{00000067-D45E-45AC-9CCF-212850513E8B}"/>
              </c:ext>
            </c:extLst>
          </c:dPt>
          <c:dPt>
            <c:idx val="30"/>
            <c:invertIfNegative val="0"/>
            <c:bubble3D val="0"/>
            <c:spPr>
              <a:solidFill>
                <a:srgbClr val="8DA6C1"/>
              </a:solidFill>
            </c:spPr>
            <c:extLst>
              <c:ext xmlns:c16="http://schemas.microsoft.com/office/drawing/2014/chart" uri="{C3380CC4-5D6E-409C-BE32-E72D297353CC}">
                <c16:uniqueId val="{00000068-D45E-45AC-9CCF-212850513E8B}"/>
              </c:ext>
            </c:extLst>
          </c:dPt>
          <c:dPt>
            <c:idx val="31"/>
            <c:invertIfNegative val="0"/>
            <c:bubble3D val="0"/>
            <c:spPr>
              <a:solidFill>
                <a:srgbClr val="8DA6C1"/>
              </a:solidFill>
            </c:spPr>
            <c:extLst>
              <c:ext xmlns:c16="http://schemas.microsoft.com/office/drawing/2014/chart" uri="{C3380CC4-5D6E-409C-BE32-E72D297353CC}">
                <c16:uniqueId val="{00000069-D45E-45AC-9CCF-212850513E8B}"/>
              </c:ext>
            </c:extLst>
          </c:dPt>
          <c:dPt>
            <c:idx val="33"/>
            <c:invertIfNegative val="0"/>
            <c:bubble3D val="0"/>
            <c:spPr>
              <a:solidFill>
                <a:srgbClr val="F19698"/>
              </a:solidFill>
            </c:spPr>
            <c:extLst>
              <c:ext xmlns:c16="http://schemas.microsoft.com/office/drawing/2014/chart" uri="{C3380CC4-5D6E-409C-BE32-E72D297353CC}">
                <c16:uniqueId val="{0000006A-D45E-45AC-9CCF-212850513E8B}"/>
              </c:ext>
            </c:extLst>
          </c:dPt>
          <c:dPt>
            <c:idx val="34"/>
            <c:invertIfNegative val="0"/>
            <c:bubble3D val="0"/>
            <c:spPr>
              <a:solidFill>
                <a:srgbClr val="F19698"/>
              </a:solidFill>
            </c:spPr>
            <c:extLst>
              <c:ext xmlns:c16="http://schemas.microsoft.com/office/drawing/2014/chart" uri="{C3380CC4-5D6E-409C-BE32-E72D297353CC}">
                <c16:uniqueId val="{0000006B-D45E-45AC-9CCF-212850513E8B}"/>
              </c:ext>
            </c:extLst>
          </c:dPt>
          <c:dPt>
            <c:idx val="35"/>
            <c:invertIfNegative val="0"/>
            <c:bubble3D val="0"/>
            <c:spPr>
              <a:solidFill>
                <a:srgbClr val="F19698"/>
              </a:solidFill>
            </c:spPr>
            <c:extLst>
              <c:ext xmlns:c16="http://schemas.microsoft.com/office/drawing/2014/chart" uri="{C3380CC4-5D6E-409C-BE32-E72D297353CC}">
                <c16:uniqueId val="{0000006C-D45E-45AC-9CCF-212850513E8B}"/>
              </c:ext>
            </c:extLst>
          </c:dPt>
          <c:dPt>
            <c:idx val="36"/>
            <c:invertIfNegative val="0"/>
            <c:bubble3D val="0"/>
            <c:spPr>
              <a:solidFill>
                <a:srgbClr val="F19698"/>
              </a:solidFill>
            </c:spPr>
            <c:extLst>
              <c:ext xmlns:c16="http://schemas.microsoft.com/office/drawing/2014/chart" uri="{C3380CC4-5D6E-409C-BE32-E72D297353CC}">
                <c16:uniqueId val="{00000072-D45E-45AC-9CCF-212850513E8B}"/>
              </c:ext>
            </c:extLst>
          </c:dPt>
          <c:dPt>
            <c:idx val="37"/>
            <c:invertIfNegative val="0"/>
            <c:bubble3D val="0"/>
            <c:spPr>
              <a:solidFill>
                <a:srgbClr val="F19698"/>
              </a:solidFill>
            </c:spPr>
            <c:extLst>
              <c:ext xmlns:c16="http://schemas.microsoft.com/office/drawing/2014/chart" uri="{C3380CC4-5D6E-409C-BE32-E72D297353CC}">
                <c16:uniqueId val="{00000073-D45E-45AC-9CCF-212850513E8B}"/>
              </c:ext>
            </c:extLst>
          </c:dPt>
          <c:dPt>
            <c:idx val="38"/>
            <c:invertIfNegative val="0"/>
            <c:bubble3D val="0"/>
            <c:spPr>
              <a:solidFill>
                <a:srgbClr val="F19698"/>
              </a:solidFill>
            </c:spPr>
            <c:extLst>
              <c:ext xmlns:c16="http://schemas.microsoft.com/office/drawing/2014/chart" uri="{C3380CC4-5D6E-409C-BE32-E72D297353CC}">
                <c16:uniqueId val="{0000006E-D45E-45AC-9CCF-212850513E8B}"/>
              </c:ext>
            </c:extLst>
          </c:dPt>
          <c:dPt>
            <c:idx val="39"/>
            <c:invertIfNegative val="0"/>
            <c:bubble3D val="0"/>
            <c:spPr>
              <a:solidFill>
                <a:srgbClr val="F19698"/>
              </a:solidFill>
            </c:spPr>
            <c:extLst>
              <c:ext xmlns:c16="http://schemas.microsoft.com/office/drawing/2014/chart" uri="{C3380CC4-5D6E-409C-BE32-E72D297353CC}">
                <c16:uniqueId val="{0000006D-D45E-45AC-9CCF-212850513E8B}"/>
              </c:ext>
            </c:extLst>
          </c:dPt>
          <c:dPt>
            <c:idx val="40"/>
            <c:invertIfNegative val="0"/>
            <c:bubble3D val="0"/>
            <c:spPr>
              <a:solidFill>
                <a:srgbClr val="F19698"/>
              </a:solidFill>
            </c:spPr>
            <c:extLst>
              <c:ext xmlns:c16="http://schemas.microsoft.com/office/drawing/2014/chart" uri="{C3380CC4-5D6E-409C-BE32-E72D297353CC}">
                <c16:uniqueId val="{0000006F-D45E-45AC-9CCF-212850513E8B}"/>
              </c:ext>
            </c:extLst>
          </c:dPt>
          <c:dPt>
            <c:idx val="41"/>
            <c:invertIfNegative val="0"/>
            <c:bubble3D val="0"/>
            <c:spPr>
              <a:solidFill>
                <a:srgbClr val="F19698"/>
              </a:solidFill>
            </c:spPr>
            <c:extLst>
              <c:ext xmlns:c16="http://schemas.microsoft.com/office/drawing/2014/chart" uri="{C3380CC4-5D6E-409C-BE32-E72D297353CC}">
                <c16:uniqueId val="{00000070-D45E-45AC-9CCF-212850513E8B}"/>
              </c:ext>
            </c:extLst>
          </c:dPt>
          <c:dPt>
            <c:idx val="42"/>
            <c:invertIfNegative val="0"/>
            <c:bubble3D val="0"/>
            <c:spPr>
              <a:solidFill>
                <a:srgbClr val="F19698"/>
              </a:solidFill>
            </c:spPr>
            <c:extLst>
              <c:ext xmlns:c16="http://schemas.microsoft.com/office/drawing/2014/chart" uri="{C3380CC4-5D6E-409C-BE32-E72D297353CC}">
                <c16:uniqueId val="{00000071-D45E-45AC-9CCF-212850513E8B}"/>
              </c:ext>
            </c:extLst>
          </c:dPt>
          <c:cat>
            <c:strRef>
              <c:f>'data for Figure 6 &amp; 7'!$B$6:$B$43</c:f>
              <c:strCache>
                <c:ptCount val="38"/>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strCache>
            </c:strRef>
          </c:cat>
          <c:val>
            <c:numRef>
              <c:f>'data for Figure 6 &amp; 7'!$D$6:$D$48</c:f>
              <c:numCache>
                <c:formatCode>#,##0</c:formatCode>
                <c:ptCount val="43"/>
                <c:pt idx="0">
                  <c:v>25755.18665</c:v>
                </c:pt>
                <c:pt idx="1">
                  <c:v>24540.23705</c:v>
                </c:pt>
                <c:pt idx="2">
                  <c:v>23508.9954</c:v>
                </c:pt>
                <c:pt idx="3">
                  <c:v>23212.866250000003</c:v>
                </c:pt>
                <c:pt idx="4">
                  <c:v>22901.64615</c:v>
                </c:pt>
                <c:pt idx="5">
                  <c:v>22353.333850000003</c:v>
                </c:pt>
                <c:pt idx="6">
                  <c:v>21900.857049999999</c:v>
                </c:pt>
                <c:pt idx="7">
                  <c:v>21040.137300000002</c:v>
                </c:pt>
                <c:pt idx="8">
                  <c:v>20734.147100000002</c:v>
                </c:pt>
                <c:pt idx="9">
                  <c:v>20358.016499999998</c:v>
                </c:pt>
                <c:pt idx="11">
                  <c:v>6695.7142999999996</c:v>
                </c:pt>
                <c:pt idx="12">
                  <c:v>6447.674500000001</c:v>
                </c:pt>
                <c:pt idx="13">
                  <c:v>6175.3582000000006</c:v>
                </c:pt>
                <c:pt idx="14">
                  <c:v>5943.1571999999996</c:v>
                </c:pt>
                <c:pt idx="15">
                  <c:v>5757.1688000000004</c:v>
                </c:pt>
                <c:pt idx="16">
                  <c:v>5553.0138999999999</c:v>
                </c:pt>
                <c:pt idx="17">
                  <c:v>5490.7052000000003</c:v>
                </c:pt>
                <c:pt idx="18">
                  <c:v>5245.8745999999992</c:v>
                </c:pt>
                <c:pt idx="19">
                  <c:v>5288.5653999999995</c:v>
                </c:pt>
                <c:pt idx="20">
                  <c:v>5200.47775</c:v>
                </c:pt>
                <c:pt idx="22">
                  <c:v>14266.637500000001</c:v>
                </c:pt>
                <c:pt idx="23">
                  <c:v>13570.750349999998</c:v>
                </c:pt>
                <c:pt idx="24">
                  <c:v>13141.290800000002</c:v>
                </c:pt>
                <c:pt idx="25">
                  <c:v>13220.829100000001</c:v>
                </c:pt>
                <c:pt idx="26">
                  <c:v>13183.571150000003</c:v>
                </c:pt>
                <c:pt idx="27">
                  <c:v>12891.34585</c:v>
                </c:pt>
                <c:pt idx="28">
                  <c:v>12499.97855</c:v>
                </c:pt>
                <c:pt idx="29">
                  <c:v>11975.544150000002</c:v>
                </c:pt>
                <c:pt idx="30">
                  <c:v>11758.051799999997</c:v>
                </c:pt>
                <c:pt idx="31">
                  <c:v>11695.047749999998</c:v>
                </c:pt>
                <c:pt idx="33">
                  <c:v>4792.8348500000002</c:v>
                </c:pt>
                <c:pt idx="34">
                  <c:v>4521.8122000000003</c:v>
                </c:pt>
                <c:pt idx="35">
                  <c:v>4192.3464000000004</c:v>
                </c:pt>
                <c:pt idx="36">
                  <c:v>4048.87995</c:v>
                </c:pt>
                <c:pt idx="37">
                  <c:v>3960.9061999999999</c:v>
                </c:pt>
                <c:pt idx="38">
                  <c:v>3908.9740999999999</c:v>
                </c:pt>
                <c:pt idx="39">
                  <c:v>3910.1733000000004</c:v>
                </c:pt>
                <c:pt idx="40">
                  <c:v>3818.7185499999996</c:v>
                </c:pt>
                <c:pt idx="41">
                  <c:v>3687.5299</c:v>
                </c:pt>
                <c:pt idx="42">
                  <c:v>3462.491</c:v>
                </c:pt>
              </c:numCache>
            </c:numRef>
          </c:val>
          <c:extLst>
            <c:ext xmlns:c16="http://schemas.microsoft.com/office/drawing/2014/chart" uri="{C3380CC4-5D6E-409C-BE32-E72D297353CC}">
              <c16:uniqueId val="{00000047-C4CE-4E74-A1E6-4D0D8A5438FB}"/>
            </c:ext>
          </c:extLst>
        </c:ser>
        <c:dLbls>
          <c:showLegendKey val="0"/>
          <c:showVal val="0"/>
          <c:showCatName val="0"/>
          <c:showSerName val="0"/>
          <c:showPercent val="0"/>
          <c:showBubbleSize val="0"/>
        </c:dLbls>
        <c:gapWidth val="50"/>
        <c:axId val="156853376"/>
        <c:axId val="156843392"/>
      </c:barChart>
      <c:lineChart>
        <c:grouping val="standard"/>
        <c:varyColors val="0"/>
        <c:ser>
          <c:idx val="2"/>
          <c:order val="2"/>
          <c:tx>
            <c:strRef>
              <c:f>'data for Figure 6 &amp; 7'!$E$5</c:f>
              <c:strCache>
                <c:ptCount val="1"/>
                <c:pt idx="0">
                  <c:v>prod</c:v>
                </c:pt>
              </c:strCache>
            </c:strRef>
          </c:tx>
          <c:spPr>
            <a:ln w="12700">
              <a:solidFill>
                <a:schemeClr val="bg1"/>
              </a:solidFill>
            </a:ln>
          </c:spPr>
          <c:marker>
            <c:symbol val="triangle"/>
            <c:size val="5"/>
            <c:spPr>
              <a:solidFill>
                <a:schemeClr val="bg1"/>
              </a:solidFill>
              <a:ln>
                <a:solidFill>
                  <a:schemeClr val="bg1"/>
                </a:solidFill>
              </a:ln>
            </c:spPr>
          </c:marker>
          <c:cat>
            <c:strRef>
              <c:f>'data for Figure 6 &amp; 7'!$B$6:$B$48</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6 &amp; 7'!$E$6:$E$48</c:f>
              <c:numCache>
                <c:formatCode>#,##0</c:formatCode>
                <c:ptCount val="43"/>
                <c:pt idx="0">
                  <c:v>31646.99</c:v>
                </c:pt>
                <c:pt idx="1">
                  <c:v>27753.339999999997</c:v>
                </c:pt>
                <c:pt idx="2">
                  <c:v>24074.17</c:v>
                </c:pt>
                <c:pt idx="3">
                  <c:v>21751.895</c:v>
                </c:pt>
                <c:pt idx="4">
                  <c:v>23053.97</c:v>
                </c:pt>
                <c:pt idx="5">
                  <c:v>31646.99</c:v>
                </c:pt>
                <c:pt idx="6">
                  <c:v>27753.339999999997</c:v>
                </c:pt>
                <c:pt idx="7">
                  <c:v>24074.17</c:v>
                </c:pt>
                <c:pt idx="8">
                  <c:v>21751.895</c:v>
                </c:pt>
                <c:pt idx="9">
                  <c:v>23053.97</c:v>
                </c:pt>
                <c:pt idx="11">
                  <c:v>5573.3349999999991</c:v>
                </c:pt>
                <c:pt idx="12">
                  <c:v>5595.98</c:v>
                </c:pt>
                <c:pt idx="13">
                  <c:v>5399.56</c:v>
                </c:pt>
                <c:pt idx="14">
                  <c:v>5733.89</c:v>
                </c:pt>
                <c:pt idx="15">
                  <c:v>6038.835</c:v>
                </c:pt>
                <c:pt idx="16">
                  <c:v>5573.3349999999991</c:v>
                </c:pt>
                <c:pt idx="17">
                  <c:v>5595.98</c:v>
                </c:pt>
                <c:pt idx="18">
                  <c:v>5399.56</c:v>
                </c:pt>
                <c:pt idx="19">
                  <c:v>5733.89</c:v>
                </c:pt>
                <c:pt idx="20">
                  <c:v>6038.835</c:v>
                </c:pt>
                <c:pt idx="22">
                  <c:v>20042.34</c:v>
                </c:pt>
                <c:pt idx="23">
                  <c:v>17503</c:v>
                </c:pt>
                <c:pt idx="24">
                  <c:v>14224.09</c:v>
                </c:pt>
                <c:pt idx="25">
                  <c:v>12289.955</c:v>
                </c:pt>
                <c:pt idx="26">
                  <c:v>13619.735000000001</c:v>
                </c:pt>
                <c:pt idx="27">
                  <c:v>20042.34</c:v>
                </c:pt>
                <c:pt idx="28">
                  <c:v>17503</c:v>
                </c:pt>
                <c:pt idx="29">
                  <c:v>14224.09</c:v>
                </c:pt>
                <c:pt idx="30">
                  <c:v>12289.955</c:v>
                </c:pt>
                <c:pt idx="31">
                  <c:v>13619.735000000001</c:v>
                </c:pt>
                <c:pt idx="33">
                  <c:v>6031.3149999999996</c:v>
                </c:pt>
                <c:pt idx="34">
                  <c:v>4654.3599999999997</c:v>
                </c:pt>
                <c:pt idx="35">
                  <c:v>4450.5200000000004</c:v>
                </c:pt>
                <c:pt idx="36">
                  <c:v>3728.05</c:v>
                </c:pt>
                <c:pt idx="37">
                  <c:v>3395.4</c:v>
                </c:pt>
                <c:pt idx="38">
                  <c:v>6031.3149999999996</c:v>
                </c:pt>
                <c:pt idx="39">
                  <c:v>4654.3599999999997</c:v>
                </c:pt>
                <c:pt idx="40">
                  <c:v>4450.5200000000004</c:v>
                </c:pt>
                <c:pt idx="41">
                  <c:v>3728.05</c:v>
                </c:pt>
                <c:pt idx="42">
                  <c:v>3395.4</c:v>
                </c:pt>
              </c:numCache>
            </c:numRef>
          </c:val>
          <c:smooth val="0"/>
          <c:extLst>
            <c:ext xmlns:c16="http://schemas.microsoft.com/office/drawing/2014/chart" uri="{C3380CC4-5D6E-409C-BE32-E72D297353CC}">
              <c16:uniqueId val="{00000048-C4CE-4E74-A1E6-4D0D8A5438FB}"/>
            </c:ext>
          </c:extLst>
        </c:ser>
        <c:dLbls>
          <c:showLegendKey val="0"/>
          <c:showVal val="0"/>
          <c:showCatName val="0"/>
          <c:showSerName val="0"/>
          <c:showPercent val="0"/>
          <c:showBubbleSize val="0"/>
        </c:dLbls>
        <c:marker val="1"/>
        <c:smooth val="0"/>
        <c:axId val="156853376"/>
        <c:axId val="156843392"/>
      </c:lineChart>
      <c:catAx>
        <c:axId val="156839296"/>
        <c:scaling>
          <c:orientation val="minMax"/>
        </c:scaling>
        <c:delete val="0"/>
        <c:axPos val="b"/>
        <c:numFmt formatCode="General" sourceLinked="0"/>
        <c:majorTickMark val="out"/>
        <c:minorTickMark val="none"/>
        <c:tickLblPos val="nextTo"/>
        <c:txPr>
          <a:bodyPr rot="-5400000" vert="horz"/>
          <a:lstStyle/>
          <a:p>
            <a:pPr>
              <a:defRPr sz="1200">
                <a:latin typeface="+mn-lt"/>
                <a:ea typeface="Verdana" panose="020B0604030504040204" pitchFamily="34" charset="0"/>
                <a:cs typeface="Verdana" panose="020B0604030504040204" pitchFamily="34" charset="0"/>
              </a:defRPr>
            </a:pPr>
            <a:endParaRPr lang="en-US"/>
          </a:p>
        </c:txPr>
        <c:crossAx val="156841472"/>
        <c:crosses val="autoZero"/>
        <c:auto val="1"/>
        <c:lblAlgn val="ctr"/>
        <c:lblOffset val="100"/>
        <c:noMultiLvlLbl val="0"/>
      </c:catAx>
      <c:valAx>
        <c:axId val="156841472"/>
        <c:scaling>
          <c:orientation val="minMax"/>
          <c:max val="200000"/>
          <c:min val="0"/>
        </c:scaling>
        <c:delete val="0"/>
        <c:axPos val="l"/>
        <c:majorGridlines>
          <c:spPr>
            <a:ln w="3175">
              <a:solidFill>
                <a:srgbClr val="808080"/>
              </a:solidFill>
              <a:prstDash val="lgDash"/>
            </a:ln>
          </c:spPr>
        </c:majorGridlines>
        <c:minorGridlines>
          <c:spPr>
            <a:ln>
              <a:solidFill>
                <a:srgbClr val="E6E6E6"/>
              </a:solidFill>
            </a:ln>
          </c:spPr>
        </c:minorGridlines>
        <c:title>
          <c:tx>
            <c:rich>
              <a:bodyPr rot="-5400000" vert="horz"/>
              <a:lstStyle/>
              <a:p>
                <a:pPr>
                  <a:defRPr sz="1400">
                    <a:latin typeface="+mn-lt"/>
                  </a:defRPr>
                </a:pPr>
                <a:r>
                  <a:rPr lang="en-GB" sz="1400" b="0" i="0" baseline="0">
                    <a:effectLst/>
                    <a:latin typeface="+mn-lt"/>
                  </a:rPr>
                  <a:t>Volume in thousands of m</a:t>
                </a:r>
                <a:r>
                  <a:rPr lang="en-GB" sz="1400" b="0" i="0" baseline="30000">
                    <a:effectLst/>
                    <a:latin typeface="+mn-lt"/>
                  </a:rPr>
                  <a:t>3</a:t>
                </a:r>
                <a:r>
                  <a:rPr lang="en-GB" sz="1400" b="0" i="0" baseline="0">
                    <a:effectLst/>
                    <a:latin typeface="+mn-lt"/>
                  </a:rPr>
                  <a:t> overbark standing</a:t>
                </a:r>
                <a:endParaRPr lang="en-GB" sz="1400">
                  <a:effectLst/>
                  <a:latin typeface="+mn-lt"/>
                </a:endParaRPr>
              </a:p>
            </c:rich>
          </c:tx>
          <c:layout>
            <c:manualLayout>
              <c:xMode val="edge"/>
              <c:yMode val="edge"/>
              <c:x val="2.449740353591932E-2"/>
              <c:y val="0.1523045277647504"/>
            </c:manualLayout>
          </c:layout>
          <c:overlay val="0"/>
        </c:title>
        <c:numFmt formatCode="#,##0" sourceLinked="1"/>
        <c:majorTickMark val="out"/>
        <c:minorTickMark val="none"/>
        <c:tickLblPos val="nextTo"/>
        <c:txPr>
          <a:bodyPr/>
          <a:lstStyle/>
          <a:p>
            <a:pPr>
              <a:defRPr sz="1200">
                <a:latin typeface="Calibri" panose="020F0502020204030204" pitchFamily="34" charset="0"/>
                <a:ea typeface="Calibri" panose="020F0502020204030204" pitchFamily="34" charset="0"/>
                <a:cs typeface="Calibri" panose="020F0502020204030204" pitchFamily="34" charset="0"/>
              </a:defRPr>
            </a:pPr>
            <a:endParaRPr lang="en-US"/>
          </a:p>
        </c:txPr>
        <c:crossAx val="156839296"/>
        <c:crosses val="autoZero"/>
        <c:crossBetween val="between"/>
        <c:majorUnit val="50000"/>
      </c:valAx>
      <c:valAx>
        <c:axId val="156843392"/>
        <c:scaling>
          <c:orientation val="minMax"/>
          <c:max val="200000"/>
          <c:min val="0"/>
        </c:scaling>
        <c:delete val="0"/>
        <c:axPos val="r"/>
        <c:numFmt formatCode="#,##0" sourceLinked="1"/>
        <c:majorTickMark val="out"/>
        <c:minorTickMark val="none"/>
        <c:tickLblPos val="nextTo"/>
        <c:txPr>
          <a:bodyPr/>
          <a:lstStyle/>
          <a:p>
            <a:pPr>
              <a:defRPr sz="1200">
                <a:latin typeface="Calibri" panose="020F0502020204030204" pitchFamily="34" charset="0"/>
                <a:ea typeface="Calibri" panose="020F0502020204030204" pitchFamily="34" charset="0"/>
                <a:cs typeface="Calibri" panose="020F0502020204030204" pitchFamily="34" charset="0"/>
              </a:defRPr>
            </a:pPr>
            <a:endParaRPr lang="en-US"/>
          </a:p>
        </c:txPr>
        <c:crossAx val="156853376"/>
        <c:crosses val="max"/>
        <c:crossBetween val="between"/>
        <c:majorUnit val="50000"/>
      </c:valAx>
      <c:catAx>
        <c:axId val="156853376"/>
        <c:scaling>
          <c:orientation val="minMax"/>
        </c:scaling>
        <c:delete val="1"/>
        <c:axPos val="b"/>
        <c:numFmt formatCode="General" sourceLinked="1"/>
        <c:majorTickMark val="out"/>
        <c:minorTickMark val="none"/>
        <c:tickLblPos val="nextTo"/>
        <c:crossAx val="156843392"/>
        <c:crosses val="autoZero"/>
        <c:auto val="1"/>
        <c:lblAlgn val="ctr"/>
        <c:lblOffset val="100"/>
        <c:noMultiLvlLbl val="0"/>
      </c:catAx>
      <c:spPr>
        <a:ln>
          <a:noFill/>
        </a:ln>
      </c:spPr>
    </c:plotArea>
    <c:plotVisOnly val="1"/>
    <c:dispBlanksAs val="gap"/>
    <c:showDLblsOverMax val="0"/>
  </c:chart>
  <c:spPr>
    <a:ln>
      <a:noFill/>
    </a:ln>
  </c:spPr>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50-year summary of softwood standing volume, increment and availability by country – GB Public Forest Estate.</a:t>
            </a:r>
          </a:p>
        </c:rich>
      </c:tx>
      <c:overlay val="0"/>
    </c:title>
    <c:autoTitleDeleted val="0"/>
    <c:plotArea>
      <c:layout>
        <c:manualLayout>
          <c:layoutTarget val="inner"/>
          <c:xMode val="edge"/>
          <c:yMode val="edge"/>
          <c:x val="0.10239124822511941"/>
          <c:y val="0.12177428919711397"/>
          <c:w val="0.66614883180586038"/>
          <c:h val="0.75296725200144965"/>
        </c:manualLayout>
      </c:layout>
      <c:barChart>
        <c:barDir val="col"/>
        <c:grouping val="clustered"/>
        <c:varyColors val="0"/>
        <c:ser>
          <c:idx val="0"/>
          <c:order val="0"/>
          <c:tx>
            <c:strRef>
              <c:f>'data for Figure 6 &amp; 7'!$C$5</c:f>
              <c:strCache>
                <c:ptCount val="1"/>
                <c:pt idx="0">
                  <c:v>SV</c:v>
                </c:pt>
              </c:strCache>
            </c:strRef>
          </c:tx>
          <c:spPr>
            <a:ln w="12700">
              <a:solidFill>
                <a:schemeClr val="bg1"/>
              </a:solidFill>
            </a:ln>
          </c:spPr>
          <c:invertIfNegative val="0"/>
          <c:dPt>
            <c:idx val="0"/>
            <c:invertIfNegative val="0"/>
            <c:bubble3D val="0"/>
            <c:spPr>
              <a:solidFill>
                <a:srgbClr val="074F28"/>
              </a:solidFill>
              <a:ln w="12700">
                <a:solidFill>
                  <a:schemeClr val="bg1"/>
                </a:solidFill>
              </a:ln>
            </c:spPr>
            <c:extLst>
              <c:ext xmlns:c16="http://schemas.microsoft.com/office/drawing/2014/chart" uri="{C3380CC4-5D6E-409C-BE32-E72D297353CC}">
                <c16:uniqueId val="{00000001-E68B-47F2-9855-9149AF30FF6D}"/>
              </c:ext>
            </c:extLst>
          </c:dPt>
          <c:dPt>
            <c:idx val="1"/>
            <c:invertIfNegative val="0"/>
            <c:bubble3D val="0"/>
            <c:spPr>
              <a:solidFill>
                <a:srgbClr val="074F28"/>
              </a:solidFill>
              <a:ln w="12700">
                <a:solidFill>
                  <a:schemeClr val="bg1"/>
                </a:solidFill>
              </a:ln>
            </c:spPr>
            <c:extLst>
              <c:ext xmlns:c16="http://schemas.microsoft.com/office/drawing/2014/chart" uri="{C3380CC4-5D6E-409C-BE32-E72D297353CC}">
                <c16:uniqueId val="{00000003-E68B-47F2-9855-9149AF30FF6D}"/>
              </c:ext>
            </c:extLst>
          </c:dPt>
          <c:dPt>
            <c:idx val="2"/>
            <c:invertIfNegative val="0"/>
            <c:bubble3D val="0"/>
            <c:spPr>
              <a:solidFill>
                <a:srgbClr val="074F28"/>
              </a:solidFill>
              <a:ln w="12700">
                <a:solidFill>
                  <a:schemeClr val="bg1"/>
                </a:solidFill>
              </a:ln>
            </c:spPr>
            <c:extLst>
              <c:ext xmlns:c16="http://schemas.microsoft.com/office/drawing/2014/chart" uri="{C3380CC4-5D6E-409C-BE32-E72D297353CC}">
                <c16:uniqueId val="{00000005-E68B-47F2-9855-9149AF30FF6D}"/>
              </c:ext>
            </c:extLst>
          </c:dPt>
          <c:dPt>
            <c:idx val="3"/>
            <c:invertIfNegative val="0"/>
            <c:bubble3D val="0"/>
            <c:spPr>
              <a:solidFill>
                <a:srgbClr val="074F28"/>
              </a:solidFill>
              <a:ln w="12700">
                <a:solidFill>
                  <a:schemeClr val="bg1"/>
                </a:solidFill>
              </a:ln>
            </c:spPr>
            <c:extLst>
              <c:ext xmlns:c16="http://schemas.microsoft.com/office/drawing/2014/chart" uri="{C3380CC4-5D6E-409C-BE32-E72D297353CC}">
                <c16:uniqueId val="{00000007-E68B-47F2-9855-9149AF30FF6D}"/>
              </c:ext>
            </c:extLst>
          </c:dPt>
          <c:dPt>
            <c:idx val="4"/>
            <c:invertIfNegative val="0"/>
            <c:bubble3D val="0"/>
            <c:spPr>
              <a:solidFill>
                <a:srgbClr val="074F28"/>
              </a:solidFill>
              <a:ln w="12700">
                <a:solidFill>
                  <a:schemeClr val="bg1"/>
                </a:solidFill>
              </a:ln>
            </c:spPr>
            <c:extLst>
              <c:ext xmlns:c16="http://schemas.microsoft.com/office/drawing/2014/chart" uri="{C3380CC4-5D6E-409C-BE32-E72D297353CC}">
                <c16:uniqueId val="{00000009-E68B-47F2-9855-9149AF30FF6D}"/>
              </c:ext>
            </c:extLst>
          </c:dPt>
          <c:dPt>
            <c:idx val="5"/>
            <c:invertIfNegative val="0"/>
            <c:bubble3D val="0"/>
            <c:spPr>
              <a:solidFill>
                <a:srgbClr val="074F28"/>
              </a:solidFill>
              <a:ln w="12700">
                <a:solidFill>
                  <a:schemeClr val="bg1"/>
                </a:solidFill>
              </a:ln>
            </c:spPr>
            <c:extLst>
              <c:ext xmlns:c16="http://schemas.microsoft.com/office/drawing/2014/chart" uri="{C3380CC4-5D6E-409C-BE32-E72D297353CC}">
                <c16:uniqueId val="{00000046-AAC1-4601-897A-2672E8475A6D}"/>
              </c:ext>
            </c:extLst>
          </c:dPt>
          <c:dPt>
            <c:idx val="6"/>
            <c:invertIfNegative val="0"/>
            <c:bubble3D val="0"/>
            <c:spPr>
              <a:solidFill>
                <a:srgbClr val="074F28"/>
              </a:solidFill>
              <a:ln w="12700">
                <a:solidFill>
                  <a:schemeClr val="bg1"/>
                </a:solidFill>
              </a:ln>
            </c:spPr>
            <c:extLst>
              <c:ext xmlns:c16="http://schemas.microsoft.com/office/drawing/2014/chart" uri="{C3380CC4-5D6E-409C-BE32-E72D297353CC}">
                <c16:uniqueId val="{00000048-AAC1-4601-897A-2672E8475A6D}"/>
              </c:ext>
            </c:extLst>
          </c:dPt>
          <c:dPt>
            <c:idx val="7"/>
            <c:invertIfNegative val="0"/>
            <c:bubble3D val="0"/>
            <c:spPr>
              <a:solidFill>
                <a:srgbClr val="074F28"/>
              </a:solidFill>
              <a:ln w="12700">
                <a:solidFill>
                  <a:schemeClr val="bg1"/>
                </a:solidFill>
              </a:ln>
            </c:spPr>
            <c:extLst>
              <c:ext xmlns:c16="http://schemas.microsoft.com/office/drawing/2014/chart" uri="{C3380CC4-5D6E-409C-BE32-E72D297353CC}">
                <c16:uniqueId val="{00000049-AAC1-4601-897A-2672E8475A6D}"/>
              </c:ext>
            </c:extLst>
          </c:dPt>
          <c:dPt>
            <c:idx val="8"/>
            <c:invertIfNegative val="0"/>
            <c:bubble3D val="0"/>
            <c:spPr>
              <a:solidFill>
                <a:srgbClr val="074F28"/>
              </a:solidFill>
              <a:ln w="12700">
                <a:solidFill>
                  <a:schemeClr val="bg1"/>
                </a:solidFill>
              </a:ln>
            </c:spPr>
            <c:extLst>
              <c:ext xmlns:c16="http://schemas.microsoft.com/office/drawing/2014/chart" uri="{C3380CC4-5D6E-409C-BE32-E72D297353CC}">
                <c16:uniqueId val="{0000004A-AAC1-4601-897A-2672E8475A6D}"/>
              </c:ext>
            </c:extLst>
          </c:dPt>
          <c:dPt>
            <c:idx val="9"/>
            <c:invertIfNegative val="0"/>
            <c:bubble3D val="0"/>
            <c:spPr>
              <a:solidFill>
                <a:srgbClr val="074F28"/>
              </a:solidFill>
              <a:ln w="12700">
                <a:solidFill>
                  <a:schemeClr val="bg1"/>
                </a:solidFill>
              </a:ln>
            </c:spPr>
            <c:extLst>
              <c:ext xmlns:c16="http://schemas.microsoft.com/office/drawing/2014/chart" uri="{C3380CC4-5D6E-409C-BE32-E72D297353CC}">
                <c16:uniqueId val="{0000004B-AAC1-4601-897A-2672E8475A6D}"/>
              </c:ext>
            </c:extLst>
          </c:dPt>
          <c:dPt>
            <c:idx val="11"/>
            <c:invertIfNegative val="0"/>
            <c:bubble3D val="0"/>
            <c:spPr>
              <a:solidFill>
                <a:srgbClr val="3B9946"/>
              </a:solidFill>
              <a:ln w="12700">
                <a:solidFill>
                  <a:schemeClr val="bg1"/>
                </a:solidFill>
              </a:ln>
            </c:spPr>
            <c:extLst>
              <c:ext xmlns:c16="http://schemas.microsoft.com/office/drawing/2014/chart" uri="{C3380CC4-5D6E-409C-BE32-E72D297353CC}">
                <c16:uniqueId val="{0000000B-6239-4FAA-91EB-5D2E110A8B68}"/>
              </c:ext>
            </c:extLst>
          </c:dPt>
          <c:dPt>
            <c:idx val="12"/>
            <c:invertIfNegative val="0"/>
            <c:bubble3D val="0"/>
            <c:spPr>
              <a:solidFill>
                <a:srgbClr val="3B9946"/>
              </a:solidFill>
              <a:ln w="12700">
                <a:solidFill>
                  <a:schemeClr val="bg1"/>
                </a:solidFill>
              </a:ln>
            </c:spPr>
            <c:extLst>
              <c:ext xmlns:c16="http://schemas.microsoft.com/office/drawing/2014/chart" uri="{C3380CC4-5D6E-409C-BE32-E72D297353CC}">
                <c16:uniqueId val="{00000015-E68B-47F2-9855-9149AF30FF6D}"/>
              </c:ext>
            </c:extLst>
          </c:dPt>
          <c:dPt>
            <c:idx val="13"/>
            <c:invertIfNegative val="0"/>
            <c:bubble3D val="0"/>
            <c:spPr>
              <a:solidFill>
                <a:srgbClr val="3B9946"/>
              </a:solidFill>
              <a:ln w="12700">
                <a:solidFill>
                  <a:schemeClr val="bg1"/>
                </a:solidFill>
              </a:ln>
            </c:spPr>
            <c:extLst>
              <c:ext xmlns:c16="http://schemas.microsoft.com/office/drawing/2014/chart" uri="{C3380CC4-5D6E-409C-BE32-E72D297353CC}">
                <c16:uniqueId val="{00000017-E68B-47F2-9855-9149AF30FF6D}"/>
              </c:ext>
            </c:extLst>
          </c:dPt>
          <c:dPt>
            <c:idx val="14"/>
            <c:invertIfNegative val="0"/>
            <c:bubble3D val="0"/>
            <c:spPr>
              <a:solidFill>
                <a:srgbClr val="3B9946"/>
              </a:solidFill>
              <a:ln w="12700">
                <a:solidFill>
                  <a:schemeClr val="bg1"/>
                </a:solidFill>
              </a:ln>
            </c:spPr>
            <c:extLst>
              <c:ext xmlns:c16="http://schemas.microsoft.com/office/drawing/2014/chart" uri="{C3380CC4-5D6E-409C-BE32-E72D297353CC}">
                <c16:uniqueId val="{00000019-E68B-47F2-9855-9149AF30FF6D}"/>
              </c:ext>
            </c:extLst>
          </c:dPt>
          <c:dPt>
            <c:idx val="15"/>
            <c:invertIfNegative val="0"/>
            <c:bubble3D val="0"/>
            <c:spPr>
              <a:solidFill>
                <a:srgbClr val="3B9946"/>
              </a:solidFill>
              <a:ln w="12700">
                <a:solidFill>
                  <a:schemeClr val="bg1"/>
                </a:solidFill>
              </a:ln>
            </c:spPr>
            <c:extLst>
              <c:ext xmlns:c16="http://schemas.microsoft.com/office/drawing/2014/chart" uri="{C3380CC4-5D6E-409C-BE32-E72D297353CC}">
                <c16:uniqueId val="{0000001B-E68B-47F2-9855-9149AF30FF6D}"/>
              </c:ext>
            </c:extLst>
          </c:dPt>
          <c:dPt>
            <c:idx val="16"/>
            <c:invertIfNegative val="0"/>
            <c:bubble3D val="0"/>
            <c:spPr>
              <a:solidFill>
                <a:srgbClr val="3B9946"/>
              </a:solidFill>
              <a:ln w="12700">
                <a:solidFill>
                  <a:schemeClr val="bg1"/>
                </a:solidFill>
              </a:ln>
            </c:spPr>
            <c:extLst>
              <c:ext xmlns:c16="http://schemas.microsoft.com/office/drawing/2014/chart" uri="{C3380CC4-5D6E-409C-BE32-E72D297353CC}">
                <c16:uniqueId val="{00000050-AAC1-4601-897A-2672E8475A6D}"/>
              </c:ext>
            </c:extLst>
          </c:dPt>
          <c:dPt>
            <c:idx val="17"/>
            <c:invertIfNegative val="0"/>
            <c:bubble3D val="0"/>
            <c:spPr>
              <a:solidFill>
                <a:srgbClr val="3B9946"/>
              </a:solidFill>
              <a:ln w="12700">
                <a:solidFill>
                  <a:schemeClr val="bg1"/>
                </a:solidFill>
              </a:ln>
            </c:spPr>
            <c:extLst>
              <c:ext xmlns:c16="http://schemas.microsoft.com/office/drawing/2014/chart" uri="{C3380CC4-5D6E-409C-BE32-E72D297353CC}">
                <c16:uniqueId val="{00000051-AAC1-4601-897A-2672E8475A6D}"/>
              </c:ext>
            </c:extLst>
          </c:dPt>
          <c:dPt>
            <c:idx val="18"/>
            <c:invertIfNegative val="0"/>
            <c:bubble3D val="0"/>
            <c:spPr>
              <a:solidFill>
                <a:srgbClr val="3B9946"/>
              </a:solidFill>
              <a:ln w="12700">
                <a:solidFill>
                  <a:schemeClr val="bg1"/>
                </a:solidFill>
              </a:ln>
            </c:spPr>
            <c:extLst>
              <c:ext xmlns:c16="http://schemas.microsoft.com/office/drawing/2014/chart" uri="{C3380CC4-5D6E-409C-BE32-E72D297353CC}">
                <c16:uniqueId val="{00000052-AAC1-4601-897A-2672E8475A6D}"/>
              </c:ext>
            </c:extLst>
          </c:dPt>
          <c:dPt>
            <c:idx val="19"/>
            <c:invertIfNegative val="0"/>
            <c:bubble3D val="0"/>
            <c:spPr>
              <a:solidFill>
                <a:srgbClr val="3B9946"/>
              </a:solidFill>
              <a:ln w="12700">
                <a:solidFill>
                  <a:schemeClr val="bg1"/>
                </a:solidFill>
              </a:ln>
            </c:spPr>
            <c:extLst>
              <c:ext xmlns:c16="http://schemas.microsoft.com/office/drawing/2014/chart" uri="{C3380CC4-5D6E-409C-BE32-E72D297353CC}">
                <c16:uniqueId val="{00000053-AAC1-4601-897A-2672E8475A6D}"/>
              </c:ext>
            </c:extLst>
          </c:dPt>
          <c:dPt>
            <c:idx val="20"/>
            <c:invertIfNegative val="0"/>
            <c:bubble3D val="0"/>
            <c:spPr>
              <a:solidFill>
                <a:srgbClr val="3B9946"/>
              </a:solidFill>
              <a:ln w="12700">
                <a:solidFill>
                  <a:schemeClr val="bg1"/>
                </a:solidFill>
              </a:ln>
            </c:spPr>
            <c:extLst>
              <c:ext xmlns:c16="http://schemas.microsoft.com/office/drawing/2014/chart" uri="{C3380CC4-5D6E-409C-BE32-E72D297353CC}">
                <c16:uniqueId val="{00000054-AAC1-4601-897A-2672E8475A6D}"/>
              </c:ext>
            </c:extLst>
          </c:dPt>
          <c:dPt>
            <c:idx val="22"/>
            <c:invertIfNegative val="0"/>
            <c:bubble3D val="0"/>
            <c:spPr>
              <a:solidFill>
                <a:srgbClr val="1B4E83"/>
              </a:solidFill>
              <a:ln w="12700">
                <a:solidFill>
                  <a:schemeClr val="bg1"/>
                </a:solidFill>
              </a:ln>
            </c:spPr>
            <c:extLst>
              <c:ext xmlns:c16="http://schemas.microsoft.com/office/drawing/2014/chart" uri="{C3380CC4-5D6E-409C-BE32-E72D297353CC}">
                <c16:uniqueId val="{00000027-E68B-47F2-9855-9149AF30FF6D}"/>
              </c:ext>
            </c:extLst>
          </c:dPt>
          <c:dPt>
            <c:idx val="23"/>
            <c:invertIfNegative val="0"/>
            <c:bubble3D val="0"/>
            <c:spPr>
              <a:solidFill>
                <a:srgbClr val="1B4E83"/>
              </a:solidFill>
              <a:ln w="12700">
                <a:solidFill>
                  <a:schemeClr val="bg1"/>
                </a:solidFill>
              </a:ln>
            </c:spPr>
            <c:extLst>
              <c:ext xmlns:c16="http://schemas.microsoft.com/office/drawing/2014/chart" uri="{C3380CC4-5D6E-409C-BE32-E72D297353CC}">
                <c16:uniqueId val="{00000017-6239-4FAA-91EB-5D2E110A8B68}"/>
              </c:ext>
            </c:extLst>
          </c:dPt>
          <c:dPt>
            <c:idx val="24"/>
            <c:invertIfNegative val="0"/>
            <c:bubble3D val="0"/>
            <c:spPr>
              <a:solidFill>
                <a:srgbClr val="1B4E83"/>
              </a:solidFill>
              <a:ln w="12700">
                <a:solidFill>
                  <a:schemeClr val="bg1"/>
                </a:solidFill>
              </a:ln>
            </c:spPr>
            <c:extLst>
              <c:ext xmlns:c16="http://schemas.microsoft.com/office/drawing/2014/chart" uri="{C3380CC4-5D6E-409C-BE32-E72D297353CC}">
                <c16:uniqueId val="{00000019-6239-4FAA-91EB-5D2E110A8B68}"/>
              </c:ext>
            </c:extLst>
          </c:dPt>
          <c:dPt>
            <c:idx val="25"/>
            <c:invertIfNegative val="0"/>
            <c:bubble3D val="0"/>
            <c:spPr>
              <a:solidFill>
                <a:srgbClr val="1B4E83"/>
              </a:solidFill>
              <a:ln w="12700">
                <a:solidFill>
                  <a:schemeClr val="bg1"/>
                </a:solidFill>
              </a:ln>
            </c:spPr>
            <c:extLst>
              <c:ext xmlns:c16="http://schemas.microsoft.com/office/drawing/2014/chart" uri="{C3380CC4-5D6E-409C-BE32-E72D297353CC}">
                <c16:uniqueId val="{0000001B-6239-4FAA-91EB-5D2E110A8B68}"/>
              </c:ext>
            </c:extLst>
          </c:dPt>
          <c:dPt>
            <c:idx val="26"/>
            <c:invertIfNegative val="0"/>
            <c:bubble3D val="0"/>
            <c:spPr>
              <a:solidFill>
                <a:srgbClr val="1B4E83"/>
              </a:solidFill>
              <a:ln w="12700">
                <a:solidFill>
                  <a:schemeClr val="bg1"/>
                </a:solidFill>
              </a:ln>
            </c:spPr>
            <c:extLst>
              <c:ext xmlns:c16="http://schemas.microsoft.com/office/drawing/2014/chart" uri="{C3380CC4-5D6E-409C-BE32-E72D297353CC}">
                <c16:uniqueId val="{0000001D-6239-4FAA-91EB-5D2E110A8B68}"/>
              </c:ext>
            </c:extLst>
          </c:dPt>
          <c:dPt>
            <c:idx val="27"/>
            <c:invertIfNegative val="0"/>
            <c:bubble3D val="0"/>
            <c:spPr>
              <a:solidFill>
                <a:srgbClr val="1B4E83"/>
              </a:solidFill>
              <a:ln w="12700">
                <a:solidFill>
                  <a:schemeClr val="bg1"/>
                </a:solidFill>
              </a:ln>
            </c:spPr>
            <c:extLst>
              <c:ext xmlns:c16="http://schemas.microsoft.com/office/drawing/2014/chart" uri="{C3380CC4-5D6E-409C-BE32-E72D297353CC}">
                <c16:uniqueId val="{00000055-AAC1-4601-897A-2672E8475A6D}"/>
              </c:ext>
            </c:extLst>
          </c:dPt>
          <c:dPt>
            <c:idx val="28"/>
            <c:invertIfNegative val="0"/>
            <c:bubble3D val="0"/>
            <c:spPr>
              <a:solidFill>
                <a:srgbClr val="1B4E83"/>
              </a:solidFill>
              <a:ln w="12700">
                <a:solidFill>
                  <a:schemeClr val="bg1"/>
                </a:solidFill>
              </a:ln>
            </c:spPr>
            <c:extLst>
              <c:ext xmlns:c16="http://schemas.microsoft.com/office/drawing/2014/chart" uri="{C3380CC4-5D6E-409C-BE32-E72D297353CC}">
                <c16:uniqueId val="{00000056-AAC1-4601-897A-2672E8475A6D}"/>
              </c:ext>
            </c:extLst>
          </c:dPt>
          <c:dPt>
            <c:idx val="29"/>
            <c:invertIfNegative val="0"/>
            <c:bubble3D val="0"/>
            <c:spPr>
              <a:solidFill>
                <a:srgbClr val="1B4E83"/>
              </a:solidFill>
              <a:ln w="12700">
                <a:solidFill>
                  <a:schemeClr val="bg1"/>
                </a:solidFill>
              </a:ln>
            </c:spPr>
            <c:extLst>
              <c:ext xmlns:c16="http://schemas.microsoft.com/office/drawing/2014/chart" uri="{C3380CC4-5D6E-409C-BE32-E72D297353CC}">
                <c16:uniqueId val="{00000057-AAC1-4601-897A-2672E8475A6D}"/>
              </c:ext>
            </c:extLst>
          </c:dPt>
          <c:dPt>
            <c:idx val="30"/>
            <c:invertIfNegative val="0"/>
            <c:bubble3D val="0"/>
            <c:spPr>
              <a:solidFill>
                <a:srgbClr val="1B4E83"/>
              </a:solidFill>
              <a:ln w="12700">
                <a:solidFill>
                  <a:schemeClr val="bg1"/>
                </a:solidFill>
              </a:ln>
            </c:spPr>
            <c:extLst>
              <c:ext xmlns:c16="http://schemas.microsoft.com/office/drawing/2014/chart" uri="{C3380CC4-5D6E-409C-BE32-E72D297353CC}">
                <c16:uniqueId val="{00000058-AAC1-4601-897A-2672E8475A6D}"/>
              </c:ext>
            </c:extLst>
          </c:dPt>
          <c:dPt>
            <c:idx val="31"/>
            <c:invertIfNegative val="0"/>
            <c:bubble3D val="0"/>
            <c:spPr>
              <a:solidFill>
                <a:srgbClr val="1B4E83"/>
              </a:solidFill>
              <a:ln w="12700">
                <a:solidFill>
                  <a:schemeClr val="bg1"/>
                </a:solidFill>
              </a:ln>
            </c:spPr>
            <c:extLst>
              <c:ext xmlns:c16="http://schemas.microsoft.com/office/drawing/2014/chart" uri="{C3380CC4-5D6E-409C-BE32-E72D297353CC}">
                <c16:uniqueId val="{00000059-AAC1-4601-897A-2672E8475A6D}"/>
              </c:ext>
            </c:extLst>
          </c:dPt>
          <c:dPt>
            <c:idx val="33"/>
            <c:invertIfNegative val="0"/>
            <c:bubble3D val="0"/>
            <c:spPr>
              <a:solidFill>
                <a:srgbClr val="E32E1A"/>
              </a:solidFill>
              <a:ln w="12700">
                <a:solidFill>
                  <a:schemeClr val="bg1"/>
                </a:solidFill>
              </a:ln>
            </c:spPr>
            <c:extLst>
              <c:ext xmlns:c16="http://schemas.microsoft.com/office/drawing/2014/chart" uri="{C3380CC4-5D6E-409C-BE32-E72D297353CC}">
                <c16:uniqueId val="{0000001F-6239-4FAA-91EB-5D2E110A8B68}"/>
              </c:ext>
            </c:extLst>
          </c:dPt>
          <c:dPt>
            <c:idx val="34"/>
            <c:invertIfNegative val="0"/>
            <c:bubble3D val="0"/>
            <c:spPr>
              <a:solidFill>
                <a:srgbClr val="E32E1A"/>
              </a:solidFill>
              <a:ln w="12700">
                <a:solidFill>
                  <a:schemeClr val="bg1"/>
                </a:solidFill>
              </a:ln>
            </c:spPr>
            <c:extLst>
              <c:ext xmlns:c16="http://schemas.microsoft.com/office/drawing/2014/chart" uri="{C3380CC4-5D6E-409C-BE32-E72D297353CC}">
                <c16:uniqueId val="{00000021-6239-4FAA-91EB-5D2E110A8B68}"/>
              </c:ext>
            </c:extLst>
          </c:dPt>
          <c:dPt>
            <c:idx val="35"/>
            <c:invertIfNegative val="0"/>
            <c:bubble3D val="0"/>
            <c:spPr>
              <a:solidFill>
                <a:srgbClr val="E32E1A"/>
              </a:solidFill>
              <a:ln w="12700">
                <a:solidFill>
                  <a:schemeClr val="bg1"/>
                </a:solidFill>
              </a:ln>
            </c:spPr>
            <c:extLst>
              <c:ext xmlns:c16="http://schemas.microsoft.com/office/drawing/2014/chart" uri="{C3380CC4-5D6E-409C-BE32-E72D297353CC}">
                <c16:uniqueId val="{00000023-6239-4FAA-91EB-5D2E110A8B68}"/>
              </c:ext>
            </c:extLst>
          </c:dPt>
          <c:dPt>
            <c:idx val="36"/>
            <c:invertIfNegative val="0"/>
            <c:bubble3D val="0"/>
            <c:spPr>
              <a:solidFill>
                <a:srgbClr val="E32E1A"/>
              </a:solidFill>
              <a:ln w="12700">
                <a:solidFill>
                  <a:schemeClr val="bg1"/>
                </a:solidFill>
              </a:ln>
            </c:spPr>
            <c:extLst>
              <c:ext xmlns:c16="http://schemas.microsoft.com/office/drawing/2014/chart" uri="{C3380CC4-5D6E-409C-BE32-E72D297353CC}">
                <c16:uniqueId val="{00000025-6239-4FAA-91EB-5D2E110A8B68}"/>
              </c:ext>
            </c:extLst>
          </c:dPt>
          <c:dPt>
            <c:idx val="37"/>
            <c:invertIfNegative val="0"/>
            <c:bubble3D val="0"/>
            <c:spPr>
              <a:solidFill>
                <a:srgbClr val="E32E1A"/>
              </a:solidFill>
              <a:ln w="12700">
                <a:solidFill>
                  <a:schemeClr val="bg1"/>
                </a:solidFill>
              </a:ln>
            </c:spPr>
            <c:extLst>
              <c:ext xmlns:c16="http://schemas.microsoft.com/office/drawing/2014/chart" uri="{C3380CC4-5D6E-409C-BE32-E72D297353CC}">
                <c16:uniqueId val="{00000027-6239-4FAA-91EB-5D2E110A8B68}"/>
              </c:ext>
            </c:extLst>
          </c:dPt>
          <c:dPt>
            <c:idx val="38"/>
            <c:invertIfNegative val="0"/>
            <c:bubble3D val="0"/>
            <c:spPr>
              <a:solidFill>
                <a:srgbClr val="E32E30"/>
              </a:solidFill>
              <a:ln w="12700">
                <a:solidFill>
                  <a:schemeClr val="bg1"/>
                </a:solidFill>
              </a:ln>
            </c:spPr>
            <c:extLst>
              <c:ext xmlns:c16="http://schemas.microsoft.com/office/drawing/2014/chart" uri="{C3380CC4-5D6E-409C-BE32-E72D297353CC}">
                <c16:uniqueId val="{0000005F-AAC1-4601-897A-2672E8475A6D}"/>
              </c:ext>
            </c:extLst>
          </c:dPt>
          <c:dPt>
            <c:idx val="39"/>
            <c:invertIfNegative val="0"/>
            <c:bubble3D val="0"/>
            <c:spPr>
              <a:solidFill>
                <a:srgbClr val="E32E30"/>
              </a:solidFill>
              <a:ln w="12700">
                <a:solidFill>
                  <a:schemeClr val="bg1"/>
                </a:solidFill>
              </a:ln>
            </c:spPr>
            <c:extLst>
              <c:ext xmlns:c16="http://schemas.microsoft.com/office/drawing/2014/chart" uri="{C3380CC4-5D6E-409C-BE32-E72D297353CC}">
                <c16:uniqueId val="{00000060-AAC1-4601-897A-2672E8475A6D}"/>
              </c:ext>
            </c:extLst>
          </c:dPt>
          <c:dPt>
            <c:idx val="40"/>
            <c:invertIfNegative val="0"/>
            <c:bubble3D val="0"/>
            <c:spPr>
              <a:solidFill>
                <a:srgbClr val="E32E30"/>
              </a:solidFill>
              <a:ln w="12700">
                <a:solidFill>
                  <a:schemeClr val="bg1"/>
                </a:solidFill>
              </a:ln>
            </c:spPr>
            <c:extLst>
              <c:ext xmlns:c16="http://schemas.microsoft.com/office/drawing/2014/chart" uri="{C3380CC4-5D6E-409C-BE32-E72D297353CC}">
                <c16:uniqueId val="{00000061-AAC1-4601-897A-2672E8475A6D}"/>
              </c:ext>
            </c:extLst>
          </c:dPt>
          <c:dPt>
            <c:idx val="41"/>
            <c:invertIfNegative val="0"/>
            <c:bubble3D val="0"/>
            <c:spPr>
              <a:solidFill>
                <a:srgbClr val="E32E30"/>
              </a:solidFill>
              <a:ln w="12700">
                <a:solidFill>
                  <a:schemeClr val="bg1"/>
                </a:solidFill>
              </a:ln>
            </c:spPr>
            <c:extLst>
              <c:ext xmlns:c16="http://schemas.microsoft.com/office/drawing/2014/chart" uri="{C3380CC4-5D6E-409C-BE32-E72D297353CC}">
                <c16:uniqueId val="{00000062-AAC1-4601-897A-2672E8475A6D}"/>
              </c:ext>
            </c:extLst>
          </c:dPt>
          <c:dPt>
            <c:idx val="42"/>
            <c:invertIfNegative val="0"/>
            <c:bubble3D val="0"/>
            <c:spPr>
              <a:solidFill>
                <a:srgbClr val="E32E30"/>
              </a:solidFill>
              <a:ln w="12700">
                <a:solidFill>
                  <a:schemeClr val="bg1"/>
                </a:solidFill>
              </a:ln>
            </c:spPr>
            <c:extLst>
              <c:ext xmlns:c16="http://schemas.microsoft.com/office/drawing/2014/chart" uri="{C3380CC4-5D6E-409C-BE32-E72D297353CC}">
                <c16:uniqueId val="{00000063-AAC1-4601-897A-2672E8475A6D}"/>
              </c:ext>
            </c:extLst>
          </c:dPt>
          <c:cat>
            <c:strRef>
              <c:f>'data for Figure 6 &amp; 7'!$B$6:$B$48</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6 &amp; 7'!$C$6:$C$48</c:f>
              <c:numCache>
                <c:formatCode>#,##0</c:formatCode>
                <c:ptCount val="43"/>
                <c:pt idx="0">
                  <c:v>123647.03265000001</c:v>
                </c:pt>
                <c:pt idx="1">
                  <c:v>117694.98389</c:v>
                </c:pt>
                <c:pt idx="2">
                  <c:v>114201.62912</c:v>
                </c:pt>
                <c:pt idx="3">
                  <c:v>113958.68681</c:v>
                </c:pt>
                <c:pt idx="4">
                  <c:v>115308.92796000002</c:v>
                </c:pt>
                <c:pt idx="5">
                  <c:v>116241.82799999999</c:v>
                </c:pt>
                <c:pt idx="6">
                  <c:v>117683.58549</c:v>
                </c:pt>
                <c:pt idx="7">
                  <c:v>115288.36421000001</c:v>
                </c:pt>
                <c:pt idx="8">
                  <c:v>117820.82132999999</c:v>
                </c:pt>
                <c:pt idx="9">
                  <c:v>121254.46640000002</c:v>
                </c:pt>
                <c:pt idx="11">
                  <c:v>30261.282090000004</c:v>
                </c:pt>
                <c:pt idx="12">
                  <c:v>31016.66086</c:v>
                </c:pt>
                <c:pt idx="13">
                  <c:v>31819.54766</c:v>
                </c:pt>
                <c:pt idx="14">
                  <c:v>32402.156569999999</c:v>
                </c:pt>
                <c:pt idx="15">
                  <c:v>32501.566700000003</c:v>
                </c:pt>
                <c:pt idx="16">
                  <c:v>32281.358620000006</c:v>
                </c:pt>
                <c:pt idx="17">
                  <c:v>33051.364979999998</c:v>
                </c:pt>
                <c:pt idx="18">
                  <c:v>31165.764449999999</c:v>
                </c:pt>
                <c:pt idx="19">
                  <c:v>32669.359370000002</c:v>
                </c:pt>
                <c:pt idx="20">
                  <c:v>33297.278170000005</c:v>
                </c:pt>
                <c:pt idx="22">
                  <c:v>71294.139439999999</c:v>
                </c:pt>
                <c:pt idx="23">
                  <c:v>65731.56727</c:v>
                </c:pt>
                <c:pt idx="24">
                  <c:v>62483.538639999999</c:v>
                </c:pt>
                <c:pt idx="25">
                  <c:v>61193.20302999999</c:v>
                </c:pt>
                <c:pt idx="26">
                  <c:v>61896.520670000005</c:v>
                </c:pt>
                <c:pt idx="27">
                  <c:v>62501.48083</c:v>
                </c:pt>
                <c:pt idx="28">
                  <c:v>61406.304179999999</c:v>
                </c:pt>
                <c:pt idx="29">
                  <c:v>59838.616689999995</c:v>
                </c:pt>
                <c:pt idx="30">
                  <c:v>59787.095729999994</c:v>
                </c:pt>
                <c:pt idx="31">
                  <c:v>61535.891060000009</c:v>
                </c:pt>
                <c:pt idx="33">
                  <c:v>22091.611120000001</c:v>
                </c:pt>
                <c:pt idx="34">
                  <c:v>20946.75576</c:v>
                </c:pt>
                <c:pt idx="35">
                  <c:v>19898.542819999999</c:v>
                </c:pt>
                <c:pt idx="36">
                  <c:v>20363.327209999999</c:v>
                </c:pt>
                <c:pt idx="37">
                  <c:v>20910.84059</c:v>
                </c:pt>
                <c:pt idx="38">
                  <c:v>21458.988550000002</c:v>
                </c:pt>
                <c:pt idx="39">
                  <c:v>23225.916330000004</c:v>
                </c:pt>
                <c:pt idx="40">
                  <c:v>24283.983070000002</c:v>
                </c:pt>
                <c:pt idx="41">
                  <c:v>25364.36623</c:v>
                </c:pt>
                <c:pt idx="42">
                  <c:v>26421.297170000002</c:v>
                </c:pt>
              </c:numCache>
            </c:numRef>
          </c:val>
          <c:extLst>
            <c:ext xmlns:c16="http://schemas.microsoft.com/office/drawing/2014/chart" uri="{C3380CC4-5D6E-409C-BE32-E72D297353CC}">
              <c16:uniqueId val="{00000028-E68B-47F2-9855-9149AF30FF6D}"/>
            </c:ext>
          </c:extLst>
        </c:ser>
        <c:dLbls>
          <c:showLegendKey val="0"/>
          <c:showVal val="0"/>
          <c:showCatName val="0"/>
          <c:showSerName val="0"/>
          <c:showPercent val="0"/>
          <c:showBubbleSize val="0"/>
        </c:dLbls>
        <c:gapWidth val="0"/>
        <c:axId val="156442624"/>
        <c:axId val="156444544"/>
      </c:barChart>
      <c:barChart>
        <c:barDir val="col"/>
        <c:grouping val="clustered"/>
        <c:varyColors val="0"/>
        <c:ser>
          <c:idx val="1"/>
          <c:order val="1"/>
          <c:tx>
            <c:strRef>
              <c:f>'data for Figure 6 &amp; 7'!$D$5</c:f>
              <c:strCache>
                <c:ptCount val="1"/>
                <c:pt idx="0">
                  <c:v>INC</c:v>
                </c:pt>
              </c:strCache>
            </c:strRef>
          </c:tx>
          <c:spPr>
            <a:solidFill>
              <a:srgbClr val="F19698"/>
            </a:solidFill>
          </c:spPr>
          <c:invertIfNegative val="0"/>
          <c:dPt>
            <c:idx val="0"/>
            <c:invertIfNegative val="0"/>
            <c:bubble3D val="0"/>
            <c:spPr>
              <a:solidFill>
                <a:srgbClr val="80B79E"/>
              </a:solidFill>
            </c:spPr>
            <c:extLst>
              <c:ext xmlns:c16="http://schemas.microsoft.com/office/drawing/2014/chart" uri="{C3380CC4-5D6E-409C-BE32-E72D297353CC}">
                <c16:uniqueId val="{0000002A-E68B-47F2-9855-9149AF30FF6D}"/>
              </c:ext>
            </c:extLst>
          </c:dPt>
          <c:dPt>
            <c:idx val="1"/>
            <c:invertIfNegative val="0"/>
            <c:bubble3D val="0"/>
            <c:spPr>
              <a:solidFill>
                <a:srgbClr val="80B79E"/>
              </a:solidFill>
            </c:spPr>
            <c:extLst>
              <c:ext xmlns:c16="http://schemas.microsoft.com/office/drawing/2014/chart" uri="{C3380CC4-5D6E-409C-BE32-E72D297353CC}">
                <c16:uniqueId val="{0000002C-E68B-47F2-9855-9149AF30FF6D}"/>
              </c:ext>
            </c:extLst>
          </c:dPt>
          <c:dPt>
            <c:idx val="2"/>
            <c:invertIfNegative val="0"/>
            <c:bubble3D val="0"/>
            <c:spPr>
              <a:solidFill>
                <a:srgbClr val="80B79E"/>
              </a:solidFill>
            </c:spPr>
            <c:extLst>
              <c:ext xmlns:c16="http://schemas.microsoft.com/office/drawing/2014/chart" uri="{C3380CC4-5D6E-409C-BE32-E72D297353CC}">
                <c16:uniqueId val="{0000002E-E68B-47F2-9855-9149AF30FF6D}"/>
              </c:ext>
            </c:extLst>
          </c:dPt>
          <c:dPt>
            <c:idx val="3"/>
            <c:invertIfNegative val="0"/>
            <c:bubble3D val="0"/>
            <c:spPr>
              <a:solidFill>
                <a:srgbClr val="80B79E"/>
              </a:solidFill>
            </c:spPr>
            <c:extLst>
              <c:ext xmlns:c16="http://schemas.microsoft.com/office/drawing/2014/chart" uri="{C3380CC4-5D6E-409C-BE32-E72D297353CC}">
                <c16:uniqueId val="{00000030-E68B-47F2-9855-9149AF30FF6D}"/>
              </c:ext>
            </c:extLst>
          </c:dPt>
          <c:dPt>
            <c:idx val="4"/>
            <c:invertIfNegative val="0"/>
            <c:bubble3D val="0"/>
            <c:spPr>
              <a:solidFill>
                <a:srgbClr val="80B79E"/>
              </a:solidFill>
            </c:spPr>
            <c:extLst>
              <c:ext xmlns:c16="http://schemas.microsoft.com/office/drawing/2014/chart" uri="{C3380CC4-5D6E-409C-BE32-E72D297353CC}">
                <c16:uniqueId val="{00000032-E68B-47F2-9855-9149AF30FF6D}"/>
              </c:ext>
            </c:extLst>
          </c:dPt>
          <c:dPt>
            <c:idx val="5"/>
            <c:invertIfNegative val="0"/>
            <c:bubble3D val="0"/>
            <c:spPr>
              <a:solidFill>
                <a:srgbClr val="80B79E"/>
              </a:solidFill>
            </c:spPr>
            <c:extLst>
              <c:ext xmlns:c16="http://schemas.microsoft.com/office/drawing/2014/chart" uri="{C3380CC4-5D6E-409C-BE32-E72D297353CC}">
                <c16:uniqueId val="{00000047-AAC1-4601-897A-2672E8475A6D}"/>
              </c:ext>
            </c:extLst>
          </c:dPt>
          <c:dPt>
            <c:idx val="6"/>
            <c:invertIfNegative val="0"/>
            <c:bubble3D val="0"/>
            <c:spPr>
              <a:solidFill>
                <a:srgbClr val="80B79E"/>
              </a:solidFill>
            </c:spPr>
            <c:extLst>
              <c:ext xmlns:c16="http://schemas.microsoft.com/office/drawing/2014/chart" uri="{C3380CC4-5D6E-409C-BE32-E72D297353CC}">
                <c16:uniqueId val="{0000004C-AAC1-4601-897A-2672E8475A6D}"/>
              </c:ext>
            </c:extLst>
          </c:dPt>
          <c:dPt>
            <c:idx val="7"/>
            <c:invertIfNegative val="0"/>
            <c:bubble3D val="0"/>
            <c:spPr>
              <a:solidFill>
                <a:srgbClr val="80B79E"/>
              </a:solidFill>
            </c:spPr>
            <c:extLst>
              <c:ext xmlns:c16="http://schemas.microsoft.com/office/drawing/2014/chart" uri="{C3380CC4-5D6E-409C-BE32-E72D297353CC}">
                <c16:uniqueId val="{0000004D-AAC1-4601-897A-2672E8475A6D}"/>
              </c:ext>
            </c:extLst>
          </c:dPt>
          <c:dPt>
            <c:idx val="8"/>
            <c:invertIfNegative val="0"/>
            <c:bubble3D val="0"/>
            <c:spPr>
              <a:solidFill>
                <a:srgbClr val="80B79E"/>
              </a:solidFill>
            </c:spPr>
            <c:extLst>
              <c:ext xmlns:c16="http://schemas.microsoft.com/office/drawing/2014/chart" uri="{C3380CC4-5D6E-409C-BE32-E72D297353CC}">
                <c16:uniqueId val="{0000004E-AAC1-4601-897A-2672E8475A6D}"/>
              </c:ext>
            </c:extLst>
          </c:dPt>
          <c:dPt>
            <c:idx val="9"/>
            <c:invertIfNegative val="0"/>
            <c:bubble3D val="0"/>
            <c:spPr>
              <a:solidFill>
                <a:srgbClr val="80B79E"/>
              </a:solidFill>
            </c:spPr>
            <c:extLst>
              <c:ext xmlns:c16="http://schemas.microsoft.com/office/drawing/2014/chart" uri="{C3380CC4-5D6E-409C-BE32-E72D297353CC}">
                <c16:uniqueId val="{0000004F-AAC1-4601-897A-2672E8475A6D}"/>
              </c:ext>
            </c:extLst>
          </c:dPt>
          <c:dPt>
            <c:idx val="11"/>
            <c:invertIfNegative val="0"/>
            <c:bubble3D val="0"/>
            <c:spPr>
              <a:solidFill>
                <a:srgbClr val="B6D99F"/>
              </a:solidFill>
            </c:spPr>
            <c:extLst>
              <c:ext xmlns:c16="http://schemas.microsoft.com/office/drawing/2014/chart" uri="{C3380CC4-5D6E-409C-BE32-E72D297353CC}">
                <c16:uniqueId val="{00000065-AAC1-4601-897A-2672E8475A6D}"/>
              </c:ext>
            </c:extLst>
          </c:dPt>
          <c:dPt>
            <c:idx val="12"/>
            <c:invertIfNegative val="0"/>
            <c:bubble3D val="0"/>
            <c:spPr>
              <a:solidFill>
                <a:srgbClr val="B6D99F"/>
              </a:solidFill>
            </c:spPr>
            <c:extLst>
              <c:ext xmlns:c16="http://schemas.microsoft.com/office/drawing/2014/chart" uri="{C3380CC4-5D6E-409C-BE32-E72D297353CC}">
                <c16:uniqueId val="{00000066-AAC1-4601-897A-2672E8475A6D}"/>
              </c:ext>
            </c:extLst>
          </c:dPt>
          <c:dPt>
            <c:idx val="13"/>
            <c:invertIfNegative val="0"/>
            <c:bubble3D val="0"/>
            <c:spPr>
              <a:solidFill>
                <a:srgbClr val="B6D99F"/>
              </a:solidFill>
            </c:spPr>
            <c:extLst>
              <c:ext xmlns:c16="http://schemas.microsoft.com/office/drawing/2014/chart" uri="{C3380CC4-5D6E-409C-BE32-E72D297353CC}">
                <c16:uniqueId val="{00000067-AAC1-4601-897A-2672E8475A6D}"/>
              </c:ext>
            </c:extLst>
          </c:dPt>
          <c:dPt>
            <c:idx val="14"/>
            <c:invertIfNegative val="0"/>
            <c:bubble3D val="0"/>
            <c:spPr>
              <a:solidFill>
                <a:srgbClr val="B6D99F"/>
              </a:solidFill>
            </c:spPr>
            <c:extLst>
              <c:ext xmlns:c16="http://schemas.microsoft.com/office/drawing/2014/chart" uri="{C3380CC4-5D6E-409C-BE32-E72D297353CC}">
                <c16:uniqueId val="{00000068-AAC1-4601-897A-2672E8475A6D}"/>
              </c:ext>
            </c:extLst>
          </c:dPt>
          <c:dPt>
            <c:idx val="15"/>
            <c:invertIfNegative val="0"/>
            <c:bubble3D val="0"/>
            <c:spPr>
              <a:solidFill>
                <a:srgbClr val="B6D99F"/>
              </a:solidFill>
            </c:spPr>
            <c:extLst>
              <c:ext xmlns:c16="http://schemas.microsoft.com/office/drawing/2014/chart" uri="{C3380CC4-5D6E-409C-BE32-E72D297353CC}">
                <c16:uniqueId val="{00000069-AAC1-4601-897A-2672E8475A6D}"/>
              </c:ext>
            </c:extLst>
          </c:dPt>
          <c:dPt>
            <c:idx val="16"/>
            <c:invertIfNegative val="0"/>
            <c:bubble3D val="0"/>
            <c:spPr>
              <a:solidFill>
                <a:srgbClr val="B6D99F"/>
              </a:solidFill>
            </c:spPr>
            <c:extLst>
              <c:ext xmlns:c16="http://schemas.microsoft.com/office/drawing/2014/chart" uri="{C3380CC4-5D6E-409C-BE32-E72D297353CC}">
                <c16:uniqueId val="{0000006A-AAC1-4601-897A-2672E8475A6D}"/>
              </c:ext>
            </c:extLst>
          </c:dPt>
          <c:dPt>
            <c:idx val="17"/>
            <c:invertIfNegative val="0"/>
            <c:bubble3D val="0"/>
            <c:spPr>
              <a:solidFill>
                <a:srgbClr val="B6D99F"/>
              </a:solidFill>
            </c:spPr>
            <c:extLst>
              <c:ext xmlns:c16="http://schemas.microsoft.com/office/drawing/2014/chart" uri="{C3380CC4-5D6E-409C-BE32-E72D297353CC}">
                <c16:uniqueId val="{0000006B-AAC1-4601-897A-2672E8475A6D}"/>
              </c:ext>
            </c:extLst>
          </c:dPt>
          <c:dPt>
            <c:idx val="18"/>
            <c:invertIfNegative val="0"/>
            <c:bubble3D val="0"/>
            <c:spPr>
              <a:solidFill>
                <a:srgbClr val="B6D99F"/>
              </a:solidFill>
            </c:spPr>
            <c:extLst>
              <c:ext xmlns:c16="http://schemas.microsoft.com/office/drawing/2014/chart" uri="{C3380CC4-5D6E-409C-BE32-E72D297353CC}">
                <c16:uniqueId val="{0000006C-AAC1-4601-897A-2672E8475A6D}"/>
              </c:ext>
            </c:extLst>
          </c:dPt>
          <c:dPt>
            <c:idx val="19"/>
            <c:invertIfNegative val="0"/>
            <c:bubble3D val="0"/>
            <c:spPr>
              <a:solidFill>
                <a:srgbClr val="B6D99F"/>
              </a:solidFill>
            </c:spPr>
            <c:extLst>
              <c:ext xmlns:c16="http://schemas.microsoft.com/office/drawing/2014/chart" uri="{C3380CC4-5D6E-409C-BE32-E72D297353CC}">
                <c16:uniqueId val="{0000006D-AAC1-4601-897A-2672E8475A6D}"/>
              </c:ext>
            </c:extLst>
          </c:dPt>
          <c:dPt>
            <c:idx val="20"/>
            <c:invertIfNegative val="0"/>
            <c:bubble3D val="0"/>
            <c:spPr>
              <a:solidFill>
                <a:srgbClr val="B6D99F"/>
              </a:solidFill>
            </c:spPr>
            <c:extLst>
              <c:ext xmlns:c16="http://schemas.microsoft.com/office/drawing/2014/chart" uri="{C3380CC4-5D6E-409C-BE32-E72D297353CC}">
                <c16:uniqueId val="{0000006E-AAC1-4601-897A-2672E8475A6D}"/>
              </c:ext>
            </c:extLst>
          </c:dPt>
          <c:dPt>
            <c:idx val="22"/>
            <c:invertIfNegative val="0"/>
            <c:bubble3D val="0"/>
            <c:spPr>
              <a:solidFill>
                <a:srgbClr val="8DA6C1"/>
              </a:solidFill>
            </c:spPr>
            <c:extLst>
              <c:ext xmlns:c16="http://schemas.microsoft.com/office/drawing/2014/chart" uri="{C3380CC4-5D6E-409C-BE32-E72D297353CC}">
                <c16:uniqueId val="{00000046-E68B-47F2-9855-9149AF30FF6D}"/>
              </c:ext>
            </c:extLst>
          </c:dPt>
          <c:dPt>
            <c:idx val="23"/>
            <c:invertIfNegative val="0"/>
            <c:bubble3D val="0"/>
            <c:spPr>
              <a:solidFill>
                <a:srgbClr val="8DA6C1"/>
              </a:solidFill>
            </c:spPr>
            <c:extLst>
              <c:ext xmlns:c16="http://schemas.microsoft.com/office/drawing/2014/chart" uri="{C3380CC4-5D6E-409C-BE32-E72D297353CC}">
                <c16:uniqueId val="{00000035-6239-4FAA-91EB-5D2E110A8B68}"/>
              </c:ext>
            </c:extLst>
          </c:dPt>
          <c:dPt>
            <c:idx val="24"/>
            <c:invertIfNegative val="0"/>
            <c:bubble3D val="0"/>
            <c:spPr>
              <a:solidFill>
                <a:srgbClr val="8DA6C1"/>
              </a:solidFill>
            </c:spPr>
            <c:extLst>
              <c:ext xmlns:c16="http://schemas.microsoft.com/office/drawing/2014/chart" uri="{C3380CC4-5D6E-409C-BE32-E72D297353CC}">
                <c16:uniqueId val="{00000037-6239-4FAA-91EB-5D2E110A8B68}"/>
              </c:ext>
            </c:extLst>
          </c:dPt>
          <c:dPt>
            <c:idx val="25"/>
            <c:invertIfNegative val="0"/>
            <c:bubble3D val="0"/>
            <c:spPr>
              <a:solidFill>
                <a:srgbClr val="8DA6C1"/>
              </a:solidFill>
            </c:spPr>
            <c:extLst>
              <c:ext xmlns:c16="http://schemas.microsoft.com/office/drawing/2014/chart" uri="{C3380CC4-5D6E-409C-BE32-E72D297353CC}">
                <c16:uniqueId val="{00000039-6239-4FAA-91EB-5D2E110A8B68}"/>
              </c:ext>
            </c:extLst>
          </c:dPt>
          <c:dPt>
            <c:idx val="26"/>
            <c:invertIfNegative val="0"/>
            <c:bubble3D val="0"/>
            <c:spPr>
              <a:solidFill>
                <a:srgbClr val="8DA6C1"/>
              </a:solidFill>
            </c:spPr>
            <c:extLst>
              <c:ext xmlns:c16="http://schemas.microsoft.com/office/drawing/2014/chart" uri="{C3380CC4-5D6E-409C-BE32-E72D297353CC}">
                <c16:uniqueId val="{0000003B-6239-4FAA-91EB-5D2E110A8B68}"/>
              </c:ext>
            </c:extLst>
          </c:dPt>
          <c:dPt>
            <c:idx val="27"/>
            <c:invertIfNegative val="0"/>
            <c:bubble3D val="0"/>
            <c:spPr>
              <a:solidFill>
                <a:srgbClr val="8DA6C1"/>
              </a:solidFill>
            </c:spPr>
            <c:extLst>
              <c:ext xmlns:c16="http://schemas.microsoft.com/office/drawing/2014/chart" uri="{C3380CC4-5D6E-409C-BE32-E72D297353CC}">
                <c16:uniqueId val="{0000005A-AAC1-4601-897A-2672E8475A6D}"/>
              </c:ext>
            </c:extLst>
          </c:dPt>
          <c:dPt>
            <c:idx val="28"/>
            <c:invertIfNegative val="0"/>
            <c:bubble3D val="0"/>
            <c:spPr>
              <a:solidFill>
                <a:srgbClr val="8DA6C1"/>
              </a:solidFill>
            </c:spPr>
            <c:extLst>
              <c:ext xmlns:c16="http://schemas.microsoft.com/office/drawing/2014/chart" uri="{C3380CC4-5D6E-409C-BE32-E72D297353CC}">
                <c16:uniqueId val="{0000005B-AAC1-4601-897A-2672E8475A6D}"/>
              </c:ext>
            </c:extLst>
          </c:dPt>
          <c:dPt>
            <c:idx val="29"/>
            <c:invertIfNegative val="0"/>
            <c:bubble3D val="0"/>
            <c:spPr>
              <a:solidFill>
                <a:srgbClr val="8DA6C1"/>
              </a:solidFill>
            </c:spPr>
            <c:extLst>
              <c:ext xmlns:c16="http://schemas.microsoft.com/office/drawing/2014/chart" uri="{C3380CC4-5D6E-409C-BE32-E72D297353CC}">
                <c16:uniqueId val="{0000005C-AAC1-4601-897A-2672E8475A6D}"/>
              </c:ext>
            </c:extLst>
          </c:dPt>
          <c:dPt>
            <c:idx val="30"/>
            <c:invertIfNegative val="0"/>
            <c:bubble3D val="0"/>
            <c:spPr>
              <a:solidFill>
                <a:srgbClr val="8DA6C1"/>
              </a:solidFill>
            </c:spPr>
            <c:extLst>
              <c:ext xmlns:c16="http://schemas.microsoft.com/office/drawing/2014/chart" uri="{C3380CC4-5D6E-409C-BE32-E72D297353CC}">
                <c16:uniqueId val="{0000005D-AAC1-4601-897A-2672E8475A6D}"/>
              </c:ext>
            </c:extLst>
          </c:dPt>
          <c:dPt>
            <c:idx val="31"/>
            <c:invertIfNegative val="0"/>
            <c:bubble3D val="0"/>
            <c:spPr>
              <a:solidFill>
                <a:srgbClr val="8DA6C1"/>
              </a:solidFill>
            </c:spPr>
            <c:extLst>
              <c:ext xmlns:c16="http://schemas.microsoft.com/office/drawing/2014/chart" uri="{C3380CC4-5D6E-409C-BE32-E72D297353CC}">
                <c16:uniqueId val="{0000005E-AAC1-4601-897A-2672E8475A6D}"/>
              </c:ext>
            </c:extLst>
          </c:dPt>
          <c:dPt>
            <c:idx val="33"/>
            <c:invertIfNegative val="0"/>
            <c:bubble3D val="0"/>
            <c:extLst>
              <c:ext xmlns:c16="http://schemas.microsoft.com/office/drawing/2014/chart" uri="{C3380CC4-5D6E-409C-BE32-E72D297353CC}">
                <c16:uniqueId val="{0000003D-6239-4FAA-91EB-5D2E110A8B68}"/>
              </c:ext>
            </c:extLst>
          </c:dPt>
          <c:dPt>
            <c:idx val="34"/>
            <c:invertIfNegative val="0"/>
            <c:bubble3D val="0"/>
            <c:extLst>
              <c:ext xmlns:c16="http://schemas.microsoft.com/office/drawing/2014/chart" uri="{C3380CC4-5D6E-409C-BE32-E72D297353CC}">
                <c16:uniqueId val="{0000003F-6239-4FAA-91EB-5D2E110A8B68}"/>
              </c:ext>
            </c:extLst>
          </c:dPt>
          <c:dPt>
            <c:idx val="35"/>
            <c:invertIfNegative val="0"/>
            <c:bubble3D val="0"/>
            <c:extLst>
              <c:ext xmlns:c16="http://schemas.microsoft.com/office/drawing/2014/chart" uri="{C3380CC4-5D6E-409C-BE32-E72D297353CC}">
                <c16:uniqueId val="{00000041-6239-4FAA-91EB-5D2E110A8B68}"/>
              </c:ext>
            </c:extLst>
          </c:dPt>
          <c:dPt>
            <c:idx val="36"/>
            <c:invertIfNegative val="0"/>
            <c:bubble3D val="0"/>
            <c:extLst>
              <c:ext xmlns:c16="http://schemas.microsoft.com/office/drawing/2014/chart" uri="{C3380CC4-5D6E-409C-BE32-E72D297353CC}">
                <c16:uniqueId val="{00000043-6239-4FAA-91EB-5D2E110A8B68}"/>
              </c:ext>
            </c:extLst>
          </c:dPt>
          <c:dPt>
            <c:idx val="37"/>
            <c:invertIfNegative val="0"/>
            <c:bubble3D val="0"/>
            <c:extLst>
              <c:ext xmlns:c16="http://schemas.microsoft.com/office/drawing/2014/chart" uri="{C3380CC4-5D6E-409C-BE32-E72D297353CC}">
                <c16:uniqueId val="{00000045-6239-4FAA-91EB-5D2E110A8B68}"/>
              </c:ext>
            </c:extLst>
          </c:dPt>
          <c:cat>
            <c:strRef>
              <c:f>'data for Figure 6 &amp; 7'!$B$6:$B$43</c:f>
              <c:strCache>
                <c:ptCount val="38"/>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strCache>
            </c:strRef>
          </c:cat>
          <c:val>
            <c:numRef>
              <c:f>'data for Figure 6 &amp; 7'!$D$6:$D$48</c:f>
              <c:numCache>
                <c:formatCode>#,##0</c:formatCode>
                <c:ptCount val="43"/>
                <c:pt idx="0">
                  <c:v>25755.18665</c:v>
                </c:pt>
                <c:pt idx="1">
                  <c:v>24540.23705</c:v>
                </c:pt>
                <c:pt idx="2">
                  <c:v>23508.9954</c:v>
                </c:pt>
                <c:pt idx="3">
                  <c:v>23212.866250000003</c:v>
                </c:pt>
                <c:pt idx="4">
                  <c:v>22901.64615</c:v>
                </c:pt>
                <c:pt idx="5">
                  <c:v>22353.333850000003</c:v>
                </c:pt>
                <c:pt idx="6">
                  <c:v>21900.857049999999</c:v>
                </c:pt>
                <c:pt idx="7">
                  <c:v>21040.137300000002</c:v>
                </c:pt>
                <c:pt idx="8">
                  <c:v>20734.147100000002</c:v>
                </c:pt>
                <c:pt idx="9">
                  <c:v>20358.016499999998</c:v>
                </c:pt>
                <c:pt idx="11">
                  <c:v>6695.7142999999996</c:v>
                </c:pt>
                <c:pt idx="12">
                  <c:v>6447.674500000001</c:v>
                </c:pt>
                <c:pt idx="13">
                  <c:v>6175.3582000000006</c:v>
                </c:pt>
                <c:pt idx="14">
                  <c:v>5943.1571999999996</c:v>
                </c:pt>
                <c:pt idx="15">
                  <c:v>5757.1688000000004</c:v>
                </c:pt>
                <c:pt idx="16">
                  <c:v>5553.0138999999999</c:v>
                </c:pt>
                <c:pt idx="17">
                  <c:v>5490.7052000000003</c:v>
                </c:pt>
                <c:pt idx="18">
                  <c:v>5245.8745999999992</c:v>
                </c:pt>
                <c:pt idx="19">
                  <c:v>5288.5653999999995</c:v>
                </c:pt>
                <c:pt idx="20">
                  <c:v>5200.47775</c:v>
                </c:pt>
                <c:pt idx="22">
                  <c:v>14266.637500000001</c:v>
                </c:pt>
                <c:pt idx="23">
                  <c:v>13570.750349999998</c:v>
                </c:pt>
                <c:pt idx="24">
                  <c:v>13141.290800000002</c:v>
                </c:pt>
                <c:pt idx="25">
                  <c:v>13220.829100000001</c:v>
                </c:pt>
                <c:pt idx="26">
                  <c:v>13183.571150000003</c:v>
                </c:pt>
                <c:pt idx="27">
                  <c:v>12891.34585</c:v>
                </c:pt>
                <c:pt idx="28">
                  <c:v>12499.97855</c:v>
                </c:pt>
                <c:pt idx="29">
                  <c:v>11975.544150000002</c:v>
                </c:pt>
                <c:pt idx="30">
                  <c:v>11758.051799999997</c:v>
                </c:pt>
                <c:pt idx="31">
                  <c:v>11695.047749999998</c:v>
                </c:pt>
                <c:pt idx="33">
                  <c:v>4792.8348500000002</c:v>
                </c:pt>
                <c:pt idx="34">
                  <c:v>4521.8122000000003</c:v>
                </c:pt>
                <c:pt idx="35">
                  <c:v>4192.3464000000004</c:v>
                </c:pt>
                <c:pt idx="36">
                  <c:v>4048.87995</c:v>
                </c:pt>
                <c:pt idx="37">
                  <c:v>3960.9061999999999</c:v>
                </c:pt>
                <c:pt idx="38">
                  <c:v>3908.9740999999999</c:v>
                </c:pt>
                <c:pt idx="39">
                  <c:v>3910.1733000000004</c:v>
                </c:pt>
                <c:pt idx="40">
                  <c:v>3818.7185499999996</c:v>
                </c:pt>
                <c:pt idx="41">
                  <c:v>3687.5299</c:v>
                </c:pt>
                <c:pt idx="42">
                  <c:v>3462.491</c:v>
                </c:pt>
              </c:numCache>
            </c:numRef>
          </c:val>
          <c:extLst>
            <c:ext xmlns:c16="http://schemas.microsoft.com/office/drawing/2014/chart" uri="{C3380CC4-5D6E-409C-BE32-E72D297353CC}">
              <c16:uniqueId val="{00000047-E68B-47F2-9855-9149AF30FF6D}"/>
            </c:ext>
          </c:extLst>
        </c:ser>
        <c:dLbls>
          <c:showLegendKey val="0"/>
          <c:showVal val="0"/>
          <c:showCatName val="0"/>
          <c:showSerName val="0"/>
          <c:showPercent val="0"/>
          <c:showBubbleSize val="0"/>
        </c:dLbls>
        <c:gapWidth val="50"/>
        <c:axId val="156464640"/>
        <c:axId val="156463104"/>
      </c:barChart>
      <c:lineChart>
        <c:grouping val="standard"/>
        <c:varyColors val="0"/>
        <c:ser>
          <c:idx val="2"/>
          <c:order val="2"/>
          <c:tx>
            <c:strRef>
              <c:f>'data for Figure 6 &amp; 7'!$E$5</c:f>
              <c:strCache>
                <c:ptCount val="1"/>
                <c:pt idx="0">
                  <c:v>prod</c:v>
                </c:pt>
              </c:strCache>
            </c:strRef>
          </c:tx>
          <c:spPr>
            <a:ln>
              <a:solidFill>
                <a:schemeClr val="bg1"/>
              </a:solidFill>
            </a:ln>
          </c:spPr>
          <c:marker>
            <c:spPr>
              <a:solidFill>
                <a:schemeClr val="bg1"/>
              </a:solidFill>
              <a:ln>
                <a:solidFill>
                  <a:schemeClr val="bg1"/>
                </a:solidFill>
              </a:ln>
            </c:spPr>
          </c:marker>
          <c:cat>
            <c:strRef>
              <c:f>'data for Figure 6 &amp; 7'!$B$6:$B$43</c:f>
              <c:strCache>
                <c:ptCount val="38"/>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strCache>
            </c:strRef>
          </c:cat>
          <c:val>
            <c:numRef>
              <c:f>'data for Figure 6 &amp; 7'!$E$6:$E$48</c:f>
              <c:numCache>
                <c:formatCode>#,##0</c:formatCode>
                <c:ptCount val="43"/>
                <c:pt idx="0">
                  <c:v>31646.99</c:v>
                </c:pt>
                <c:pt idx="1">
                  <c:v>27753.339999999997</c:v>
                </c:pt>
                <c:pt idx="2">
                  <c:v>24074.17</c:v>
                </c:pt>
                <c:pt idx="3">
                  <c:v>21751.895</c:v>
                </c:pt>
                <c:pt idx="4">
                  <c:v>23053.97</c:v>
                </c:pt>
                <c:pt idx="5">
                  <c:v>31646.99</c:v>
                </c:pt>
                <c:pt idx="6">
                  <c:v>27753.339999999997</c:v>
                </c:pt>
                <c:pt idx="7">
                  <c:v>24074.17</c:v>
                </c:pt>
                <c:pt idx="8">
                  <c:v>21751.895</c:v>
                </c:pt>
                <c:pt idx="9">
                  <c:v>23053.97</c:v>
                </c:pt>
                <c:pt idx="11">
                  <c:v>5573.3349999999991</c:v>
                </c:pt>
                <c:pt idx="12">
                  <c:v>5595.98</c:v>
                </c:pt>
                <c:pt idx="13">
                  <c:v>5399.56</c:v>
                </c:pt>
                <c:pt idx="14">
                  <c:v>5733.89</c:v>
                </c:pt>
                <c:pt idx="15">
                  <c:v>6038.835</c:v>
                </c:pt>
                <c:pt idx="16">
                  <c:v>5573.3349999999991</c:v>
                </c:pt>
                <c:pt idx="17">
                  <c:v>5595.98</c:v>
                </c:pt>
                <c:pt idx="18">
                  <c:v>5399.56</c:v>
                </c:pt>
                <c:pt idx="19">
                  <c:v>5733.89</c:v>
                </c:pt>
                <c:pt idx="20">
                  <c:v>6038.835</c:v>
                </c:pt>
                <c:pt idx="22">
                  <c:v>20042.34</c:v>
                </c:pt>
                <c:pt idx="23">
                  <c:v>17503</c:v>
                </c:pt>
                <c:pt idx="24">
                  <c:v>14224.09</c:v>
                </c:pt>
                <c:pt idx="25">
                  <c:v>12289.955</c:v>
                </c:pt>
                <c:pt idx="26">
                  <c:v>13619.735000000001</c:v>
                </c:pt>
                <c:pt idx="27">
                  <c:v>20042.34</c:v>
                </c:pt>
                <c:pt idx="28">
                  <c:v>17503</c:v>
                </c:pt>
                <c:pt idx="29">
                  <c:v>14224.09</c:v>
                </c:pt>
                <c:pt idx="30">
                  <c:v>12289.955</c:v>
                </c:pt>
                <c:pt idx="31">
                  <c:v>13619.735000000001</c:v>
                </c:pt>
                <c:pt idx="33">
                  <c:v>6031.3149999999996</c:v>
                </c:pt>
                <c:pt idx="34">
                  <c:v>4654.3599999999997</c:v>
                </c:pt>
                <c:pt idx="35">
                  <c:v>4450.5200000000004</c:v>
                </c:pt>
                <c:pt idx="36">
                  <c:v>3728.05</c:v>
                </c:pt>
                <c:pt idx="37">
                  <c:v>3395.4</c:v>
                </c:pt>
                <c:pt idx="38">
                  <c:v>6031.3149999999996</c:v>
                </c:pt>
                <c:pt idx="39">
                  <c:v>4654.3599999999997</c:v>
                </c:pt>
                <c:pt idx="40">
                  <c:v>4450.5200000000004</c:v>
                </c:pt>
                <c:pt idx="41">
                  <c:v>3728.05</c:v>
                </c:pt>
                <c:pt idx="42">
                  <c:v>3395.4</c:v>
                </c:pt>
              </c:numCache>
            </c:numRef>
          </c:val>
          <c:smooth val="0"/>
          <c:extLst>
            <c:ext xmlns:c16="http://schemas.microsoft.com/office/drawing/2014/chart" uri="{C3380CC4-5D6E-409C-BE32-E72D297353CC}">
              <c16:uniqueId val="{00000048-E68B-47F2-9855-9149AF30FF6D}"/>
            </c:ext>
          </c:extLst>
        </c:ser>
        <c:dLbls>
          <c:showLegendKey val="0"/>
          <c:showVal val="0"/>
          <c:showCatName val="0"/>
          <c:showSerName val="0"/>
          <c:showPercent val="0"/>
          <c:showBubbleSize val="0"/>
        </c:dLbls>
        <c:marker val="1"/>
        <c:smooth val="0"/>
        <c:axId val="156464640"/>
        <c:axId val="156463104"/>
      </c:lineChart>
      <c:catAx>
        <c:axId val="156442624"/>
        <c:scaling>
          <c:orientation val="minMax"/>
        </c:scaling>
        <c:delete val="0"/>
        <c:axPos val="b"/>
        <c:numFmt formatCode="General" sourceLinked="0"/>
        <c:majorTickMark val="out"/>
        <c:minorTickMark val="none"/>
        <c:tickLblPos val="nextTo"/>
        <c:crossAx val="156444544"/>
        <c:crosses val="autoZero"/>
        <c:auto val="1"/>
        <c:lblAlgn val="ctr"/>
        <c:lblOffset val="100"/>
        <c:noMultiLvlLbl val="0"/>
      </c:catAx>
      <c:valAx>
        <c:axId val="156444544"/>
        <c:scaling>
          <c:orientation val="minMax"/>
          <c:max val="200000"/>
        </c:scaling>
        <c:delete val="0"/>
        <c:axPos val="l"/>
        <c:majorGridlines>
          <c:spPr>
            <a:ln w="3175">
              <a:solidFill>
                <a:srgbClr val="808080"/>
              </a:solidFill>
              <a:prstDash val="lgDash"/>
            </a:ln>
          </c:spPr>
        </c:majorGridlines>
        <c:minorGridlines>
          <c:spPr>
            <a:ln>
              <a:solidFill>
                <a:srgbClr val="E6E6E6"/>
              </a:solidFill>
            </a:ln>
          </c:spPr>
        </c:minorGridlines>
        <c:title>
          <c:tx>
            <c:rich>
              <a:bodyPr rot="-5400000" vert="horz"/>
              <a:lstStyle/>
              <a:p>
                <a:pPr>
                  <a:defRPr/>
                </a:pPr>
                <a:r>
                  <a:rPr lang="en-GB"/>
                  <a:t>Volume (thousands of m</a:t>
                </a:r>
                <a:r>
                  <a:rPr lang="en-GB" baseline="30000"/>
                  <a:t>3</a:t>
                </a:r>
                <a:r>
                  <a:rPr lang="en-GB"/>
                  <a:t> overbark standing)</a:t>
                </a:r>
              </a:p>
            </c:rich>
          </c:tx>
          <c:layout>
            <c:manualLayout>
              <c:xMode val="edge"/>
              <c:yMode val="edge"/>
              <c:x val="6.6488102921561029E-3"/>
              <c:y val="0.29028217968569825"/>
            </c:manualLayout>
          </c:layout>
          <c:overlay val="0"/>
        </c:title>
        <c:numFmt formatCode="#,##0" sourceLinked="1"/>
        <c:majorTickMark val="out"/>
        <c:minorTickMark val="none"/>
        <c:tickLblPos val="nextTo"/>
        <c:crossAx val="156442624"/>
        <c:crosses val="autoZero"/>
        <c:crossBetween val="between"/>
        <c:majorUnit val="50000"/>
      </c:valAx>
      <c:valAx>
        <c:axId val="156463104"/>
        <c:scaling>
          <c:orientation val="minMax"/>
          <c:max val="200000"/>
        </c:scaling>
        <c:delete val="0"/>
        <c:axPos val="r"/>
        <c:numFmt formatCode="#,##0" sourceLinked="1"/>
        <c:majorTickMark val="out"/>
        <c:minorTickMark val="none"/>
        <c:tickLblPos val="nextTo"/>
        <c:crossAx val="156464640"/>
        <c:crosses val="max"/>
        <c:crossBetween val="between"/>
        <c:majorUnit val="50000"/>
      </c:valAx>
      <c:catAx>
        <c:axId val="156464640"/>
        <c:scaling>
          <c:orientation val="minMax"/>
        </c:scaling>
        <c:delete val="1"/>
        <c:axPos val="b"/>
        <c:numFmt formatCode="General" sourceLinked="1"/>
        <c:majorTickMark val="out"/>
        <c:minorTickMark val="none"/>
        <c:tickLblPos val="nextTo"/>
        <c:crossAx val="156463104"/>
        <c:crosses val="autoZero"/>
        <c:auto val="1"/>
        <c:lblAlgn val="ctr"/>
        <c:lblOffset val="100"/>
        <c:noMultiLvlLbl val="0"/>
      </c:catAx>
      <c:spPr>
        <a:ln>
          <a:noFill/>
        </a:ln>
      </c:spPr>
    </c:plotArea>
    <c:plotVisOnly val="1"/>
    <c:dispBlanksAs val="gap"/>
    <c:showDLblsOverMax val="0"/>
  </c:chart>
  <c:spPr>
    <a:ln>
      <a:noFill/>
    </a:ln>
  </c:spPr>
  <c:txPr>
    <a:bodyPr/>
    <a:lstStyle/>
    <a:p>
      <a:pPr>
        <a:defRPr>
          <a:latin typeface="Verdana" panose="020B0604030504040204" pitchFamily="34" charset="0"/>
          <a:ea typeface="Verdana" panose="020B0604030504040204" pitchFamily="34" charset="0"/>
        </a:defRPr>
      </a:pPr>
      <a:endParaRPr lang="en-US"/>
    </a:p>
  </c:txPr>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GB" sz="1400"/>
              <a:t>50-year summary of softwood standing volume, increment and availability by country – GB private sector</a:t>
            </a:r>
          </a:p>
        </c:rich>
      </c:tx>
      <c:overlay val="0"/>
    </c:title>
    <c:autoTitleDeleted val="0"/>
    <c:plotArea>
      <c:layout>
        <c:manualLayout>
          <c:layoutTarget val="inner"/>
          <c:xMode val="edge"/>
          <c:yMode val="edge"/>
          <c:x val="0.11056676538996561"/>
          <c:y val="0.11094940718617069"/>
          <c:w val="0.66070342283730243"/>
          <c:h val="0.79480380783123117"/>
        </c:manualLayout>
      </c:layout>
      <c:barChart>
        <c:barDir val="col"/>
        <c:grouping val="clustered"/>
        <c:varyColors val="0"/>
        <c:ser>
          <c:idx val="0"/>
          <c:order val="0"/>
          <c:tx>
            <c:strRef>
              <c:f>'data for Figure 6 &amp; 7'!$K$5</c:f>
              <c:strCache>
                <c:ptCount val="1"/>
                <c:pt idx="0">
                  <c:v>SV</c:v>
                </c:pt>
              </c:strCache>
            </c:strRef>
          </c:tx>
          <c:spPr>
            <a:ln w="12700">
              <a:solidFill>
                <a:schemeClr val="bg1"/>
              </a:solidFill>
            </a:ln>
          </c:spPr>
          <c:invertIfNegative val="0"/>
          <c:dPt>
            <c:idx val="0"/>
            <c:invertIfNegative val="0"/>
            <c:bubble3D val="0"/>
            <c:spPr>
              <a:solidFill>
                <a:srgbClr val="074F28"/>
              </a:solidFill>
              <a:ln w="12700">
                <a:solidFill>
                  <a:schemeClr val="bg1"/>
                </a:solidFill>
              </a:ln>
            </c:spPr>
            <c:extLst>
              <c:ext xmlns:c16="http://schemas.microsoft.com/office/drawing/2014/chart" uri="{C3380CC4-5D6E-409C-BE32-E72D297353CC}">
                <c16:uniqueId val="{00000001-BCD5-4CE1-9596-79F9ED3E613D}"/>
              </c:ext>
            </c:extLst>
          </c:dPt>
          <c:dPt>
            <c:idx val="1"/>
            <c:invertIfNegative val="0"/>
            <c:bubble3D val="0"/>
            <c:spPr>
              <a:solidFill>
                <a:srgbClr val="074F28"/>
              </a:solidFill>
              <a:ln w="12700">
                <a:solidFill>
                  <a:schemeClr val="bg1"/>
                </a:solidFill>
              </a:ln>
            </c:spPr>
            <c:extLst>
              <c:ext xmlns:c16="http://schemas.microsoft.com/office/drawing/2014/chart" uri="{C3380CC4-5D6E-409C-BE32-E72D297353CC}">
                <c16:uniqueId val="{00000003-BCD5-4CE1-9596-79F9ED3E613D}"/>
              </c:ext>
            </c:extLst>
          </c:dPt>
          <c:dPt>
            <c:idx val="2"/>
            <c:invertIfNegative val="0"/>
            <c:bubble3D val="0"/>
            <c:spPr>
              <a:solidFill>
                <a:srgbClr val="074F28"/>
              </a:solidFill>
              <a:ln w="12700">
                <a:solidFill>
                  <a:schemeClr val="bg1"/>
                </a:solidFill>
              </a:ln>
            </c:spPr>
            <c:extLst>
              <c:ext xmlns:c16="http://schemas.microsoft.com/office/drawing/2014/chart" uri="{C3380CC4-5D6E-409C-BE32-E72D297353CC}">
                <c16:uniqueId val="{00000005-BCD5-4CE1-9596-79F9ED3E613D}"/>
              </c:ext>
            </c:extLst>
          </c:dPt>
          <c:dPt>
            <c:idx val="3"/>
            <c:invertIfNegative val="0"/>
            <c:bubble3D val="0"/>
            <c:spPr>
              <a:solidFill>
                <a:srgbClr val="074F28"/>
              </a:solidFill>
              <a:ln w="12700">
                <a:solidFill>
                  <a:schemeClr val="bg1"/>
                </a:solidFill>
              </a:ln>
            </c:spPr>
            <c:extLst>
              <c:ext xmlns:c16="http://schemas.microsoft.com/office/drawing/2014/chart" uri="{C3380CC4-5D6E-409C-BE32-E72D297353CC}">
                <c16:uniqueId val="{00000007-BCD5-4CE1-9596-79F9ED3E613D}"/>
              </c:ext>
            </c:extLst>
          </c:dPt>
          <c:dPt>
            <c:idx val="4"/>
            <c:invertIfNegative val="0"/>
            <c:bubble3D val="0"/>
            <c:spPr>
              <a:solidFill>
                <a:srgbClr val="074F28"/>
              </a:solidFill>
              <a:ln w="12700">
                <a:solidFill>
                  <a:schemeClr val="bg1"/>
                </a:solidFill>
              </a:ln>
            </c:spPr>
            <c:extLst>
              <c:ext xmlns:c16="http://schemas.microsoft.com/office/drawing/2014/chart" uri="{C3380CC4-5D6E-409C-BE32-E72D297353CC}">
                <c16:uniqueId val="{00000009-BCD5-4CE1-9596-79F9ED3E613D}"/>
              </c:ext>
            </c:extLst>
          </c:dPt>
          <c:dPt>
            <c:idx val="5"/>
            <c:invertIfNegative val="0"/>
            <c:bubble3D val="0"/>
            <c:spPr>
              <a:solidFill>
                <a:srgbClr val="074F28"/>
              </a:solidFill>
              <a:ln w="12700">
                <a:solidFill>
                  <a:schemeClr val="bg1"/>
                </a:solidFill>
              </a:ln>
            </c:spPr>
            <c:extLst>
              <c:ext xmlns:c16="http://schemas.microsoft.com/office/drawing/2014/chart" uri="{C3380CC4-5D6E-409C-BE32-E72D297353CC}">
                <c16:uniqueId val="{00000046-7CAE-4390-969C-916D5FD7624F}"/>
              </c:ext>
            </c:extLst>
          </c:dPt>
          <c:dPt>
            <c:idx val="6"/>
            <c:invertIfNegative val="0"/>
            <c:bubble3D val="0"/>
            <c:spPr>
              <a:solidFill>
                <a:srgbClr val="074F28"/>
              </a:solidFill>
              <a:ln w="12700">
                <a:solidFill>
                  <a:schemeClr val="bg1"/>
                </a:solidFill>
              </a:ln>
            </c:spPr>
            <c:extLst>
              <c:ext xmlns:c16="http://schemas.microsoft.com/office/drawing/2014/chart" uri="{C3380CC4-5D6E-409C-BE32-E72D297353CC}">
                <c16:uniqueId val="{0000000B-BCD5-4CE1-9596-79F9ED3E613D}"/>
              </c:ext>
            </c:extLst>
          </c:dPt>
          <c:dPt>
            <c:idx val="7"/>
            <c:invertIfNegative val="0"/>
            <c:bubble3D val="0"/>
            <c:spPr>
              <a:solidFill>
                <a:srgbClr val="074F28"/>
              </a:solidFill>
              <a:ln w="12700">
                <a:solidFill>
                  <a:schemeClr val="bg1"/>
                </a:solidFill>
              </a:ln>
            </c:spPr>
            <c:extLst>
              <c:ext xmlns:c16="http://schemas.microsoft.com/office/drawing/2014/chart" uri="{C3380CC4-5D6E-409C-BE32-E72D297353CC}">
                <c16:uniqueId val="{0000000D-BCD5-4CE1-9596-79F9ED3E613D}"/>
              </c:ext>
            </c:extLst>
          </c:dPt>
          <c:dPt>
            <c:idx val="8"/>
            <c:invertIfNegative val="0"/>
            <c:bubble3D val="0"/>
            <c:spPr>
              <a:solidFill>
                <a:srgbClr val="074F28"/>
              </a:solidFill>
              <a:ln w="12700">
                <a:solidFill>
                  <a:schemeClr val="bg1"/>
                </a:solidFill>
              </a:ln>
            </c:spPr>
            <c:extLst>
              <c:ext xmlns:c16="http://schemas.microsoft.com/office/drawing/2014/chart" uri="{C3380CC4-5D6E-409C-BE32-E72D297353CC}">
                <c16:uniqueId val="{0000000F-BCD5-4CE1-9596-79F9ED3E613D}"/>
              </c:ext>
            </c:extLst>
          </c:dPt>
          <c:dPt>
            <c:idx val="9"/>
            <c:invertIfNegative val="0"/>
            <c:bubble3D val="0"/>
            <c:spPr>
              <a:solidFill>
                <a:srgbClr val="074F28"/>
              </a:solidFill>
              <a:ln w="12700">
                <a:solidFill>
                  <a:schemeClr val="bg1"/>
                </a:solidFill>
              </a:ln>
            </c:spPr>
            <c:extLst>
              <c:ext xmlns:c16="http://schemas.microsoft.com/office/drawing/2014/chart" uri="{C3380CC4-5D6E-409C-BE32-E72D297353CC}">
                <c16:uniqueId val="{00000011-BCD5-4CE1-9596-79F9ED3E613D}"/>
              </c:ext>
            </c:extLst>
          </c:dPt>
          <c:dPt>
            <c:idx val="10"/>
            <c:invertIfNegative val="0"/>
            <c:bubble3D val="0"/>
            <c:spPr>
              <a:solidFill>
                <a:srgbClr val="3B9946"/>
              </a:solidFill>
              <a:ln w="12700">
                <a:solidFill>
                  <a:schemeClr val="bg1"/>
                </a:solidFill>
              </a:ln>
            </c:spPr>
            <c:extLst>
              <c:ext xmlns:c16="http://schemas.microsoft.com/office/drawing/2014/chart" uri="{C3380CC4-5D6E-409C-BE32-E72D297353CC}">
                <c16:uniqueId val="{00000013-BCD5-4CE1-9596-79F9ED3E613D}"/>
              </c:ext>
            </c:extLst>
          </c:dPt>
          <c:dPt>
            <c:idx val="11"/>
            <c:invertIfNegative val="0"/>
            <c:bubble3D val="0"/>
            <c:spPr>
              <a:solidFill>
                <a:srgbClr val="3B9946"/>
              </a:solidFill>
              <a:ln w="12700">
                <a:solidFill>
                  <a:schemeClr val="bg1"/>
                </a:solidFill>
              </a:ln>
            </c:spPr>
            <c:extLst>
              <c:ext xmlns:c16="http://schemas.microsoft.com/office/drawing/2014/chart" uri="{C3380CC4-5D6E-409C-BE32-E72D297353CC}">
                <c16:uniqueId val="{00000047-7CAE-4390-969C-916D5FD7624F}"/>
              </c:ext>
            </c:extLst>
          </c:dPt>
          <c:dPt>
            <c:idx val="12"/>
            <c:invertIfNegative val="0"/>
            <c:bubble3D val="0"/>
            <c:spPr>
              <a:solidFill>
                <a:srgbClr val="3B9946"/>
              </a:solidFill>
              <a:ln w="12700">
                <a:solidFill>
                  <a:schemeClr val="bg1"/>
                </a:solidFill>
              </a:ln>
            </c:spPr>
            <c:extLst>
              <c:ext xmlns:c16="http://schemas.microsoft.com/office/drawing/2014/chart" uri="{C3380CC4-5D6E-409C-BE32-E72D297353CC}">
                <c16:uniqueId val="{00000015-BCD5-4CE1-9596-79F9ED3E613D}"/>
              </c:ext>
            </c:extLst>
          </c:dPt>
          <c:dPt>
            <c:idx val="13"/>
            <c:invertIfNegative val="0"/>
            <c:bubble3D val="0"/>
            <c:spPr>
              <a:solidFill>
                <a:srgbClr val="3B9946"/>
              </a:solidFill>
              <a:ln w="12700">
                <a:solidFill>
                  <a:schemeClr val="bg1"/>
                </a:solidFill>
              </a:ln>
            </c:spPr>
            <c:extLst>
              <c:ext xmlns:c16="http://schemas.microsoft.com/office/drawing/2014/chart" uri="{C3380CC4-5D6E-409C-BE32-E72D297353CC}">
                <c16:uniqueId val="{00000017-BCD5-4CE1-9596-79F9ED3E613D}"/>
              </c:ext>
            </c:extLst>
          </c:dPt>
          <c:dPt>
            <c:idx val="14"/>
            <c:invertIfNegative val="0"/>
            <c:bubble3D val="0"/>
            <c:spPr>
              <a:solidFill>
                <a:srgbClr val="3B9946"/>
              </a:solidFill>
              <a:ln w="12700">
                <a:solidFill>
                  <a:schemeClr val="bg1"/>
                </a:solidFill>
              </a:ln>
            </c:spPr>
            <c:extLst>
              <c:ext xmlns:c16="http://schemas.microsoft.com/office/drawing/2014/chart" uri="{C3380CC4-5D6E-409C-BE32-E72D297353CC}">
                <c16:uniqueId val="{00000019-BCD5-4CE1-9596-79F9ED3E613D}"/>
              </c:ext>
            </c:extLst>
          </c:dPt>
          <c:dPt>
            <c:idx val="15"/>
            <c:invertIfNegative val="0"/>
            <c:bubble3D val="0"/>
            <c:spPr>
              <a:solidFill>
                <a:srgbClr val="3B9946"/>
              </a:solidFill>
              <a:ln w="12700">
                <a:solidFill>
                  <a:schemeClr val="bg1"/>
                </a:solidFill>
              </a:ln>
            </c:spPr>
            <c:extLst>
              <c:ext xmlns:c16="http://schemas.microsoft.com/office/drawing/2014/chart" uri="{C3380CC4-5D6E-409C-BE32-E72D297353CC}">
                <c16:uniqueId val="{0000001B-BCD5-4CE1-9596-79F9ED3E613D}"/>
              </c:ext>
            </c:extLst>
          </c:dPt>
          <c:dPt>
            <c:idx val="16"/>
            <c:invertIfNegative val="0"/>
            <c:bubble3D val="0"/>
            <c:spPr>
              <a:solidFill>
                <a:srgbClr val="3B9946"/>
              </a:solidFill>
              <a:ln w="12700">
                <a:solidFill>
                  <a:schemeClr val="bg1"/>
                </a:solidFill>
              </a:ln>
            </c:spPr>
            <c:extLst>
              <c:ext xmlns:c16="http://schemas.microsoft.com/office/drawing/2014/chart" uri="{C3380CC4-5D6E-409C-BE32-E72D297353CC}">
                <c16:uniqueId val="{0000001D-BCD5-4CE1-9596-79F9ED3E613D}"/>
              </c:ext>
            </c:extLst>
          </c:dPt>
          <c:dPt>
            <c:idx val="17"/>
            <c:invertIfNegative val="0"/>
            <c:bubble3D val="0"/>
            <c:spPr>
              <a:solidFill>
                <a:srgbClr val="3B9946"/>
              </a:solidFill>
              <a:ln w="12700">
                <a:solidFill>
                  <a:schemeClr val="bg1"/>
                </a:solidFill>
              </a:ln>
            </c:spPr>
            <c:extLst>
              <c:ext xmlns:c16="http://schemas.microsoft.com/office/drawing/2014/chart" uri="{C3380CC4-5D6E-409C-BE32-E72D297353CC}">
                <c16:uniqueId val="{00000048-7CAE-4390-969C-916D5FD7624F}"/>
              </c:ext>
            </c:extLst>
          </c:dPt>
          <c:dPt>
            <c:idx val="18"/>
            <c:invertIfNegative val="0"/>
            <c:bubble3D val="0"/>
            <c:spPr>
              <a:solidFill>
                <a:srgbClr val="3B9946"/>
              </a:solidFill>
              <a:ln w="12700">
                <a:solidFill>
                  <a:schemeClr val="bg1"/>
                </a:solidFill>
              </a:ln>
            </c:spPr>
            <c:extLst>
              <c:ext xmlns:c16="http://schemas.microsoft.com/office/drawing/2014/chart" uri="{C3380CC4-5D6E-409C-BE32-E72D297353CC}">
                <c16:uniqueId val="{0000001F-BCD5-4CE1-9596-79F9ED3E613D}"/>
              </c:ext>
            </c:extLst>
          </c:dPt>
          <c:dPt>
            <c:idx val="19"/>
            <c:invertIfNegative val="0"/>
            <c:bubble3D val="0"/>
            <c:spPr>
              <a:solidFill>
                <a:srgbClr val="3B9946"/>
              </a:solidFill>
              <a:ln w="12700">
                <a:solidFill>
                  <a:schemeClr val="bg1"/>
                </a:solidFill>
              </a:ln>
            </c:spPr>
            <c:extLst>
              <c:ext xmlns:c16="http://schemas.microsoft.com/office/drawing/2014/chart" uri="{C3380CC4-5D6E-409C-BE32-E72D297353CC}">
                <c16:uniqueId val="{00000021-BCD5-4CE1-9596-79F9ED3E613D}"/>
              </c:ext>
            </c:extLst>
          </c:dPt>
          <c:dPt>
            <c:idx val="20"/>
            <c:invertIfNegative val="0"/>
            <c:bubble3D val="0"/>
            <c:spPr>
              <a:solidFill>
                <a:srgbClr val="3B9946"/>
              </a:solidFill>
              <a:ln w="12700">
                <a:solidFill>
                  <a:schemeClr val="bg1"/>
                </a:solidFill>
              </a:ln>
            </c:spPr>
            <c:extLst>
              <c:ext xmlns:c16="http://schemas.microsoft.com/office/drawing/2014/chart" uri="{C3380CC4-5D6E-409C-BE32-E72D297353CC}">
                <c16:uniqueId val="{00000023-BCD5-4CE1-9596-79F9ED3E613D}"/>
              </c:ext>
            </c:extLst>
          </c:dPt>
          <c:dPt>
            <c:idx val="21"/>
            <c:invertIfNegative val="0"/>
            <c:bubble3D val="0"/>
            <c:spPr>
              <a:solidFill>
                <a:srgbClr val="E32E1A"/>
              </a:solidFill>
              <a:ln w="12700">
                <a:solidFill>
                  <a:schemeClr val="bg1"/>
                </a:solidFill>
              </a:ln>
            </c:spPr>
            <c:extLst>
              <c:ext xmlns:c16="http://schemas.microsoft.com/office/drawing/2014/chart" uri="{C3380CC4-5D6E-409C-BE32-E72D297353CC}">
                <c16:uniqueId val="{00000025-BCD5-4CE1-9596-79F9ED3E613D}"/>
              </c:ext>
            </c:extLst>
          </c:dPt>
          <c:dPt>
            <c:idx val="22"/>
            <c:invertIfNegative val="0"/>
            <c:bubble3D val="0"/>
            <c:spPr>
              <a:solidFill>
                <a:srgbClr val="1B4E83"/>
              </a:solidFill>
              <a:ln w="12700">
                <a:solidFill>
                  <a:schemeClr val="bg1"/>
                </a:solidFill>
              </a:ln>
            </c:spPr>
            <c:extLst>
              <c:ext xmlns:c16="http://schemas.microsoft.com/office/drawing/2014/chart" uri="{C3380CC4-5D6E-409C-BE32-E72D297353CC}">
                <c16:uniqueId val="{00000027-BCD5-4CE1-9596-79F9ED3E613D}"/>
              </c:ext>
            </c:extLst>
          </c:dPt>
          <c:dPt>
            <c:idx val="23"/>
            <c:invertIfNegative val="0"/>
            <c:bubble3D val="0"/>
            <c:spPr>
              <a:solidFill>
                <a:srgbClr val="1B4E83"/>
              </a:solidFill>
              <a:ln w="12700">
                <a:solidFill>
                  <a:schemeClr val="bg1"/>
                </a:solidFill>
              </a:ln>
            </c:spPr>
            <c:extLst>
              <c:ext xmlns:c16="http://schemas.microsoft.com/office/drawing/2014/chart" uri="{C3380CC4-5D6E-409C-BE32-E72D297353CC}">
                <c16:uniqueId val="{0000004E-7CAE-4390-969C-916D5FD7624F}"/>
              </c:ext>
            </c:extLst>
          </c:dPt>
          <c:dPt>
            <c:idx val="24"/>
            <c:invertIfNegative val="0"/>
            <c:bubble3D val="0"/>
            <c:spPr>
              <a:solidFill>
                <a:srgbClr val="1B4E83"/>
              </a:solidFill>
              <a:ln w="12700">
                <a:solidFill>
                  <a:schemeClr val="bg1"/>
                </a:solidFill>
              </a:ln>
            </c:spPr>
            <c:extLst>
              <c:ext xmlns:c16="http://schemas.microsoft.com/office/drawing/2014/chart" uri="{C3380CC4-5D6E-409C-BE32-E72D297353CC}">
                <c16:uniqueId val="{0000004F-7CAE-4390-969C-916D5FD7624F}"/>
              </c:ext>
            </c:extLst>
          </c:dPt>
          <c:dPt>
            <c:idx val="25"/>
            <c:invertIfNegative val="0"/>
            <c:bubble3D val="0"/>
            <c:spPr>
              <a:solidFill>
                <a:srgbClr val="1B4E83"/>
              </a:solidFill>
              <a:ln w="12700">
                <a:solidFill>
                  <a:schemeClr val="bg1"/>
                </a:solidFill>
              </a:ln>
            </c:spPr>
            <c:extLst>
              <c:ext xmlns:c16="http://schemas.microsoft.com/office/drawing/2014/chart" uri="{C3380CC4-5D6E-409C-BE32-E72D297353CC}">
                <c16:uniqueId val="{00000050-7CAE-4390-969C-916D5FD7624F}"/>
              </c:ext>
            </c:extLst>
          </c:dPt>
          <c:dPt>
            <c:idx val="26"/>
            <c:invertIfNegative val="0"/>
            <c:bubble3D val="0"/>
            <c:spPr>
              <a:solidFill>
                <a:srgbClr val="1B4E83"/>
              </a:solidFill>
              <a:ln w="12700">
                <a:solidFill>
                  <a:schemeClr val="bg1"/>
                </a:solidFill>
              </a:ln>
            </c:spPr>
            <c:extLst>
              <c:ext xmlns:c16="http://schemas.microsoft.com/office/drawing/2014/chart" uri="{C3380CC4-5D6E-409C-BE32-E72D297353CC}">
                <c16:uniqueId val="{00000051-7CAE-4390-969C-916D5FD7624F}"/>
              </c:ext>
            </c:extLst>
          </c:dPt>
          <c:dPt>
            <c:idx val="27"/>
            <c:invertIfNegative val="0"/>
            <c:bubble3D val="0"/>
            <c:spPr>
              <a:solidFill>
                <a:srgbClr val="1B4E83"/>
              </a:solidFill>
              <a:ln w="12700">
                <a:solidFill>
                  <a:schemeClr val="bg1"/>
                </a:solidFill>
              </a:ln>
            </c:spPr>
            <c:extLst>
              <c:ext xmlns:c16="http://schemas.microsoft.com/office/drawing/2014/chart" uri="{C3380CC4-5D6E-409C-BE32-E72D297353CC}">
                <c16:uniqueId val="{00000052-7CAE-4390-969C-916D5FD7624F}"/>
              </c:ext>
            </c:extLst>
          </c:dPt>
          <c:dPt>
            <c:idx val="28"/>
            <c:invertIfNegative val="0"/>
            <c:bubble3D val="0"/>
            <c:spPr>
              <a:solidFill>
                <a:srgbClr val="1B4E83"/>
              </a:solidFill>
              <a:ln w="12700">
                <a:solidFill>
                  <a:schemeClr val="bg1"/>
                </a:solidFill>
              </a:ln>
            </c:spPr>
            <c:extLst>
              <c:ext xmlns:c16="http://schemas.microsoft.com/office/drawing/2014/chart" uri="{C3380CC4-5D6E-409C-BE32-E72D297353CC}">
                <c16:uniqueId val="{00000053-7CAE-4390-969C-916D5FD7624F}"/>
              </c:ext>
            </c:extLst>
          </c:dPt>
          <c:dPt>
            <c:idx val="29"/>
            <c:invertIfNegative val="0"/>
            <c:bubble3D val="0"/>
            <c:spPr>
              <a:solidFill>
                <a:srgbClr val="1B4E83"/>
              </a:solidFill>
              <a:ln w="12700">
                <a:solidFill>
                  <a:schemeClr val="bg1"/>
                </a:solidFill>
              </a:ln>
            </c:spPr>
            <c:extLst>
              <c:ext xmlns:c16="http://schemas.microsoft.com/office/drawing/2014/chart" uri="{C3380CC4-5D6E-409C-BE32-E72D297353CC}">
                <c16:uniqueId val="{00000054-7CAE-4390-969C-916D5FD7624F}"/>
              </c:ext>
            </c:extLst>
          </c:dPt>
          <c:dPt>
            <c:idx val="30"/>
            <c:invertIfNegative val="0"/>
            <c:bubble3D val="0"/>
            <c:spPr>
              <a:solidFill>
                <a:srgbClr val="1B4E83"/>
              </a:solidFill>
              <a:ln w="12700">
                <a:solidFill>
                  <a:schemeClr val="bg1"/>
                </a:solidFill>
              </a:ln>
            </c:spPr>
            <c:extLst>
              <c:ext xmlns:c16="http://schemas.microsoft.com/office/drawing/2014/chart" uri="{C3380CC4-5D6E-409C-BE32-E72D297353CC}">
                <c16:uniqueId val="{00000055-7CAE-4390-969C-916D5FD7624F}"/>
              </c:ext>
            </c:extLst>
          </c:dPt>
          <c:dPt>
            <c:idx val="31"/>
            <c:invertIfNegative val="0"/>
            <c:bubble3D val="0"/>
            <c:spPr>
              <a:solidFill>
                <a:srgbClr val="1B4E83"/>
              </a:solidFill>
              <a:ln w="12700">
                <a:solidFill>
                  <a:schemeClr val="bg1"/>
                </a:solidFill>
              </a:ln>
            </c:spPr>
            <c:extLst>
              <c:ext xmlns:c16="http://schemas.microsoft.com/office/drawing/2014/chart" uri="{C3380CC4-5D6E-409C-BE32-E72D297353CC}">
                <c16:uniqueId val="{00000056-7CAE-4390-969C-916D5FD7624F}"/>
              </c:ext>
            </c:extLst>
          </c:dPt>
          <c:dPt>
            <c:idx val="33"/>
            <c:invertIfNegative val="0"/>
            <c:bubble3D val="0"/>
            <c:spPr>
              <a:solidFill>
                <a:srgbClr val="E32E30"/>
              </a:solidFill>
              <a:ln w="12700">
                <a:solidFill>
                  <a:schemeClr val="bg1"/>
                </a:solidFill>
              </a:ln>
            </c:spPr>
            <c:extLst>
              <c:ext xmlns:c16="http://schemas.microsoft.com/office/drawing/2014/chart" uri="{C3380CC4-5D6E-409C-BE32-E72D297353CC}">
                <c16:uniqueId val="{0000006A-7CAE-4390-969C-916D5FD7624F}"/>
              </c:ext>
            </c:extLst>
          </c:dPt>
          <c:dPt>
            <c:idx val="34"/>
            <c:invertIfNegative val="0"/>
            <c:bubble3D val="0"/>
            <c:spPr>
              <a:solidFill>
                <a:srgbClr val="E32E30"/>
              </a:solidFill>
              <a:ln w="12700">
                <a:solidFill>
                  <a:schemeClr val="bg1"/>
                </a:solidFill>
              </a:ln>
            </c:spPr>
            <c:extLst>
              <c:ext xmlns:c16="http://schemas.microsoft.com/office/drawing/2014/chart" uri="{C3380CC4-5D6E-409C-BE32-E72D297353CC}">
                <c16:uniqueId val="{0000006B-7CAE-4390-969C-916D5FD7624F}"/>
              </c:ext>
            </c:extLst>
          </c:dPt>
          <c:dPt>
            <c:idx val="35"/>
            <c:invertIfNegative val="0"/>
            <c:bubble3D val="0"/>
            <c:spPr>
              <a:solidFill>
                <a:srgbClr val="E32E30"/>
              </a:solidFill>
              <a:ln w="12700">
                <a:solidFill>
                  <a:schemeClr val="bg1"/>
                </a:solidFill>
              </a:ln>
            </c:spPr>
            <c:extLst>
              <c:ext xmlns:c16="http://schemas.microsoft.com/office/drawing/2014/chart" uri="{C3380CC4-5D6E-409C-BE32-E72D297353CC}">
                <c16:uniqueId val="{0000006C-7CAE-4390-969C-916D5FD7624F}"/>
              </c:ext>
            </c:extLst>
          </c:dPt>
          <c:dPt>
            <c:idx val="36"/>
            <c:invertIfNegative val="0"/>
            <c:bubble3D val="0"/>
            <c:spPr>
              <a:solidFill>
                <a:srgbClr val="E32E30"/>
              </a:solidFill>
              <a:ln w="12700">
                <a:solidFill>
                  <a:schemeClr val="bg1"/>
                </a:solidFill>
              </a:ln>
            </c:spPr>
            <c:extLst>
              <c:ext xmlns:c16="http://schemas.microsoft.com/office/drawing/2014/chart" uri="{C3380CC4-5D6E-409C-BE32-E72D297353CC}">
                <c16:uniqueId val="{0000006D-7CAE-4390-969C-916D5FD7624F}"/>
              </c:ext>
            </c:extLst>
          </c:dPt>
          <c:dPt>
            <c:idx val="37"/>
            <c:invertIfNegative val="0"/>
            <c:bubble3D val="0"/>
            <c:spPr>
              <a:solidFill>
                <a:srgbClr val="E32E30"/>
              </a:solidFill>
              <a:ln w="12700">
                <a:solidFill>
                  <a:schemeClr val="bg1"/>
                </a:solidFill>
              </a:ln>
            </c:spPr>
            <c:extLst>
              <c:ext xmlns:c16="http://schemas.microsoft.com/office/drawing/2014/chart" uri="{C3380CC4-5D6E-409C-BE32-E72D297353CC}">
                <c16:uniqueId val="{0000006E-7CAE-4390-969C-916D5FD7624F}"/>
              </c:ext>
            </c:extLst>
          </c:dPt>
          <c:dPt>
            <c:idx val="38"/>
            <c:invertIfNegative val="0"/>
            <c:bubble3D val="0"/>
            <c:spPr>
              <a:solidFill>
                <a:srgbClr val="E32E30"/>
              </a:solidFill>
              <a:ln w="12700">
                <a:solidFill>
                  <a:schemeClr val="bg1"/>
                </a:solidFill>
              </a:ln>
            </c:spPr>
            <c:extLst>
              <c:ext xmlns:c16="http://schemas.microsoft.com/office/drawing/2014/chart" uri="{C3380CC4-5D6E-409C-BE32-E72D297353CC}">
                <c16:uniqueId val="{0000006F-7CAE-4390-969C-916D5FD7624F}"/>
              </c:ext>
            </c:extLst>
          </c:dPt>
          <c:dPt>
            <c:idx val="39"/>
            <c:invertIfNegative val="0"/>
            <c:bubble3D val="0"/>
            <c:spPr>
              <a:solidFill>
                <a:srgbClr val="E32E30"/>
              </a:solidFill>
              <a:ln w="12700">
                <a:solidFill>
                  <a:schemeClr val="bg1"/>
                </a:solidFill>
              </a:ln>
            </c:spPr>
            <c:extLst>
              <c:ext xmlns:c16="http://schemas.microsoft.com/office/drawing/2014/chart" uri="{C3380CC4-5D6E-409C-BE32-E72D297353CC}">
                <c16:uniqueId val="{00000070-7CAE-4390-969C-916D5FD7624F}"/>
              </c:ext>
            </c:extLst>
          </c:dPt>
          <c:dPt>
            <c:idx val="40"/>
            <c:invertIfNegative val="0"/>
            <c:bubble3D val="0"/>
            <c:spPr>
              <a:solidFill>
                <a:srgbClr val="E32E30"/>
              </a:solidFill>
              <a:ln w="12700">
                <a:solidFill>
                  <a:schemeClr val="bg1"/>
                </a:solidFill>
              </a:ln>
            </c:spPr>
            <c:extLst>
              <c:ext xmlns:c16="http://schemas.microsoft.com/office/drawing/2014/chart" uri="{C3380CC4-5D6E-409C-BE32-E72D297353CC}">
                <c16:uniqueId val="{00000071-7CAE-4390-969C-916D5FD7624F}"/>
              </c:ext>
            </c:extLst>
          </c:dPt>
          <c:dPt>
            <c:idx val="41"/>
            <c:invertIfNegative val="0"/>
            <c:bubble3D val="0"/>
            <c:spPr>
              <a:solidFill>
                <a:srgbClr val="E32E30"/>
              </a:solidFill>
              <a:ln w="12700">
                <a:solidFill>
                  <a:schemeClr val="bg1"/>
                </a:solidFill>
              </a:ln>
            </c:spPr>
            <c:extLst>
              <c:ext xmlns:c16="http://schemas.microsoft.com/office/drawing/2014/chart" uri="{C3380CC4-5D6E-409C-BE32-E72D297353CC}">
                <c16:uniqueId val="{00000072-7CAE-4390-969C-916D5FD7624F}"/>
              </c:ext>
            </c:extLst>
          </c:dPt>
          <c:dPt>
            <c:idx val="42"/>
            <c:invertIfNegative val="0"/>
            <c:bubble3D val="0"/>
            <c:spPr>
              <a:solidFill>
                <a:srgbClr val="E32E30"/>
              </a:solidFill>
              <a:ln w="12700">
                <a:solidFill>
                  <a:schemeClr val="bg1"/>
                </a:solidFill>
              </a:ln>
            </c:spPr>
            <c:extLst>
              <c:ext xmlns:c16="http://schemas.microsoft.com/office/drawing/2014/chart" uri="{C3380CC4-5D6E-409C-BE32-E72D297353CC}">
                <c16:uniqueId val="{00000073-7CAE-4390-969C-916D5FD7624F}"/>
              </c:ext>
            </c:extLst>
          </c:dPt>
          <c:cat>
            <c:strRef>
              <c:f>'data for Figure 6 &amp; 7'!$J$6:$J$48</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6 &amp; 7'!$K$6:$K$48</c:f>
              <c:numCache>
                <c:formatCode>#,##0</c:formatCode>
                <c:ptCount val="43"/>
                <c:pt idx="0">
                  <c:v>267968.94332000002</c:v>
                </c:pt>
                <c:pt idx="1">
                  <c:v>252184.63722999999</c:v>
                </c:pt>
                <c:pt idx="2">
                  <c:v>231172.33121000003</c:v>
                </c:pt>
                <c:pt idx="3">
                  <c:v>212551.22531000001</c:v>
                </c:pt>
                <c:pt idx="4">
                  <c:v>209697.28940000004</c:v>
                </c:pt>
                <c:pt idx="5">
                  <c:v>220028.58105000001</c:v>
                </c:pt>
                <c:pt idx="6">
                  <c:v>227612.17249999999</c:v>
                </c:pt>
                <c:pt idx="7">
                  <c:v>229997.15750999999</c:v>
                </c:pt>
                <c:pt idx="8">
                  <c:v>217391.21151999998</c:v>
                </c:pt>
                <c:pt idx="9">
                  <c:v>225600.70225000003</c:v>
                </c:pt>
                <c:pt idx="11">
                  <c:v>61611.629090000002</c:v>
                </c:pt>
                <c:pt idx="12">
                  <c:v>54660.735350000003</c:v>
                </c:pt>
                <c:pt idx="13">
                  <c:v>50162.173860000003</c:v>
                </c:pt>
                <c:pt idx="14">
                  <c:v>46754.309340000007</c:v>
                </c:pt>
                <c:pt idx="15">
                  <c:v>46421.260920000001</c:v>
                </c:pt>
                <c:pt idx="16">
                  <c:v>48289.147640000003</c:v>
                </c:pt>
                <c:pt idx="17">
                  <c:v>50955.859709999997</c:v>
                </c:pt>
                <c:pt idx="18">
                  <c:v>50816.090509999995</c:v>
                </c:pt>
                <c:pt idx="19">
                  <c:v>52308.650329999989</c:v>
                </c:pt>
                <c:pt idx="20">
                  <c:v>52483.94339</c:v>
                </c:pt>
                <c:pt idx="22">
                  <c:v>187690.93437</c:v>
                </c:pt>
                <c:pt idx="23">
                  <c:v>179413.91829</c:v>
                </c:pt>
                <c:pt idx="24">
                  <c:v>163987.83468</c:v>
                </c:pt>
                <c:pt idx="25">
                  <c:v>150160.75712999998</c:v>
                </c:pt>
                <c:pt idx="26">
                  <c:v>148062.11980000001</c:v>
                </c:pt>
                <c:pt idx="27">
                  <c:v>156546.15010000003</c:v>
                </c:pt>
                <c:pt idx="28">
                  <c:v>161379.21134000001</c:v>
                </c:pt>
                <c:pt idx="29">
                  <c:v>165472.56268</c:v>
                </c:pt>
                <c:pt idx="30">
                  <c:v>150863.674</c:v>
                </c:pt>
                <c:pt idx="31">
                  <c:v>159100.71178000001</c:v>
                </c:pt>
                <c:pt idx="33">
                  <c:v>18666.379860000001</c:v>
                </c:pt>
                <c:pt idx="34">
                  <c:v>18109.98359</c:v>
                </c:pt>
                <c:pt idx="35">
                  <c:v>17022.322670000001</c:v>
                </c:pt>
                <c:pt idx="36">
                  <c:v>15636.158840000002</c:v>
                </c:pt>
                <c:pt idx="37">
                  <c:v>15213.90868</c:v>
                </c:pt>
                <c:pt idx="38">
                  <c:v>15193.283309999999</c:v>
                </c:pt>
                <c:pt idx="39">
                  <c:v>15277.10145</c:v>
                </c:pt>
                <c:pt idx="40">
                  <c:v>13708.50432</c:v>
                </c:pt>
                <c:pt idx="41">
                  <c:v>14218.887189999999</c:v>
                </c:pt>
                <c:pt idx="42">
                  <c:v>14016.04708</c:v>
                </c:pt>
              </c:numCache>
            </c:numRef>
          </c:val>
          <c:extLst>
            <c:ext xmlns:c16="http://schemas.microsoft.com/office/drawing/2014/chart" uri="{C3380CC4-5D6E-409C-BE32-E72D297353CC}">
              <c16:uniqueId val="{00000028-BCD5-4CE1-9596-79F9ED3E613D}"/>
            </c:ext>
          </c:extLst>
        </c:ser>
        <c:dLbls>
          <c:showLegendKey val="0"/>
          <c:showVal val="0"/>
          <c:showCatName val="0"/>
          <c:showSerName val="0"/>
          <c:showPercent val="0"/>
          <c:showBubbleSize val="0"/>
        </c:dLbls>
        <c:gapWidth val="0"/>
        <c:axId val="157076480"/>
        <c:axId val="157078656"/>
      </c:barChart>
      <c:barChart>
        <c:barDir val="col"/>
        <c:grouping val="clustered"/>
        <c:varyColors val="0"/>
        <c:ser>
          <c:idx val="1"/>
          <c:order val="1"/>
          <c:tx>
            <c:strRef>
              <c:f>'data for Figure 6 &amp; 7'!$L$5</c:f>
              <c:strCache>
                <c:ptCount val="1"/>
                <c:pt idx="0">
                  <c:v>INC</c:v>
                </c:pt>
              </c:strCache>
            </c:strRef>
          </c:tx>
          <c:spPr>
            <a:solidFill>
              <a:srgbClr val="B6D99F"/>
            </a:solidFill>
          </c:spPr>
          <c:invertIfNegative val="0"/>
          <c:dPt>
            <c:idx val="0"/>
            <c:invertIfNegative val="0"/>
            <c:bubble3D val="0"/>
            <c:spPr>
              <a:solidFill>
                <a:srgbClr val="80B79E"/>
              </a:solidFill>
            </c:spPr>
            <c:extLst>
              <c:ext xmlns:c16="http://schemas.microsoft.com/office/drawing/2014/chart" uri="{C3380CC4-5D6E-409C-BE32-E72D297353CC}">
                <c16:uniqueId val="{0000002A-BCD5-4CE1-9596-79F9ED3E613D}"/>
              </c:ext>
            </c:extLst>
          </c:dPt>
          <c:dPt>
            <c:idx val="1"/>
            <c:invertIfNegative val="0"/>
            <c:bubble3D val="0"/>
            <c:spPr>
              <a:solidFill>
                <a:srgbClr val="80B79E"/>
              </a:solidFill>
            </c:spPr>
            <c:extLst>
              <c:ext xmlns:c16="http://schemas.microsoft.com/office/drawing/2014/chart" uri="{C3380CC4-5D6E-409C-BE32-E72D297353CC}">
                <c16:uniqueId val="{0000002C-BCD5-4CE1-9596-79F9ED3E613D}"/>
              </c:ext>
            </c:extLst>
          </c:dPt>
          <c:dPt>
            <c:idx val="2"/>
            <c:invertIfNegative val="0"/>
            <c:bubble3D val="0"/>
            <c:spPr>
              <a:solidFill>
                <a:srgbClr val="80B79E"/>
              </a:solidFill>
            </c:spPr>
            <c:extLst>
              <c:ext xmlns:c16="http://schemas.microsoft.com/office/drawing/2014/chart" uri="{C3380CC4-5D6E-409C-BE32-E72D297353CC}">
                <c16:uniqueId val="{0000002E-BCD5-4CE1-9596-79F9ED3E613D}"/>
              </c:ext>
            </c:extLst>
          </c:dPt>
          <c:dPt>
            <c:idx val="3"/>
            <c:invertIfNegative val="0"/>
            <c:bubble3D val="0"/>
            <c:spPr>
              <a:solidFill>
                <a:srgbClr val="80B79E"/>
              </a:solidFill>
            </c:spPr>
            <c:extLst>
              <c:ext xmlns:c16="http://schemas.microsoft.com/office/drawing/2014/chart" uri="{C3380CC4-5D6E-409C-BE32-E72D297353CC}">
                <c16:uniqueId val="{00000030-BCD5-4CE1-9596-79F9ED3E613D}"/>
              </c:ext>
            </c:extLst>
          </c:dPt>
          <c:dPt>
            <c:idx val="4"/>
            <c:invertIfNegative val="0"/>
            <c:bubble3D val="0"/>
            <c:spPr>
              <a:solidFill>
                <a:srgbClr val="80B79E"/>
              </a:solidFill>
            </c:spPr>
            <c:extLst>
              <c:ext xmlns:c16="http://schemas.microsoft.com/office/drawing/2014/chart" uri="{C3380CC4-5D6E-409C-BE32-E72D297353CC}">
                <c16:uniqueId val="{00000032-BCD5-4CE1-9596-79F9ED3E613D}"/>
              </c:ext>
            </c:extLst>
          </c:dPt>
          <c:dPt>
            <c:idx val="5"/>
            <c:invertIfNegative val="0"/>
            <c:bubble3D val="0"/>
            <c:spPr>
              <a:solidFill>
                <a:srgbClr val="80B79E"/>
              </a:solidFill>
            </c:spPr>
            <c:extLst>
              <c:ext xmlns:c16="http://schemas.microsoft.com/office/drawing/2014/chart" uri="{C3380CC4-5D6E-409C-BE32-E72D297353CC}">
                <c16:uniqueId val="{00000049-7CAE-4390-969C-916D5FD7624F}"/>
              </c:ext>
            </c:extLst>
          </c:dPt>
          <c:dPt>
            <c:idx val="6"/>
            <c:invertIfNegative val="0"/>
            <c:bubble3D val="0"/>
            <c:spPr>
              <a:solidFill>
                <a:srgbClr val="80B79E"/>
              </a:solidFill>
            </c:spPr>
            <c:extLst>
              <c:ext xmlns:c16="http://schemas.microsoft.com/office/drawing/2014/chart" uri="{C3380CC4-5D6E-409C-BE32-E72D297353CC}">
                <c16:uniqueId val="{0000004A-7CAE-4390-969C-916D5FD7624F}"/>
              </c:ext>
            </c:extLst>
          </c:dPt>
          <c:dPt>
            <c:idx val="7"/>
            <c:invertIfNegative val="0"/>
            <c:bubble3D val="0"/>
            <c:spPr>
              <a:solidFill>
                <a:srgbClr val="80B79E"/>
              </a:solidFill>
            </c:spPr>
            <c:extLst>
              <c:ext xmlns:c16="http://schemas.microsoft.com/office/drawing/2014/chart" uri="{C3380CC4-5D6E-409C-BE32-E72D297353CC}">
                <c16:uniqueId val="{0000004B-7CAE-4390-969C-916D5FD7624F}"/>
              </c:ext>
            </c:extLst>
          </c:dPt>
          <c:dPt>
            <c:idx val="8"/>
            <c:invertIfNegative val="0"/>
            <c:bubble3D val="0"/>
            <c:spPr>
              <a:solidFill>
                <a:srgbClr val="80B79E"/>
              </a:solidFill>
            </c:spPr>
            <c:extLst>
              <c:ext xmlns:c16="http://schemas.microsoft.com/office/drawing/2014/chart" uri="{C3380CC4-5D6E-409C-BE32-E72D297353CC}">
                <c16:uniqueId val="{0000004C-7CAE-4390-969C-916D5FD7624F}"/>
              </c:ext>
            </c:extLst>
          </c:dPt>
          <c:dPt>
            <c:idx val="9"/>
            <c:invertIfNegative val="0"/>
            <c:bubble3D val="0"/>
            <c:spPr>
              <a:solidFill>
                <a:srgbClr val="80B79E"/>
              </a:solidFill>
            </c:spPr>
            <c:extLst>
              <c:ext xmlns:c16="http://schemas.microsoft.com/office/drawing/2014/chart" uri="{C3380CC4-5D6E-409C-BE32-E72D297353CC}">
                <c16:uniqueId val="{0000004D-7CAE-4390-969C-916D5FD7624F}"/>
              </c:ext>
            </c:extLst>
          </c:dPt>
          <c:dPt>
            <c:idx val="12"/>
            <c:invertIfNegative val="0"/>
            <c:bubble3D val="0"/>
            <c:extLst>
              <c:ext xmlns:c16="http://schemas.microsoft.com/office/drawing/2014/chart" uri="{C3380CC4-5D6E-409C-BE32-E72D297353CC}">
                <c16:uniqueId val="{00000034-BCD5-4CE1-9596-79F9ED3E613D}"/>
              </c:ext>
            </c:extLst>
          </c:dPt>
          <c:dPt>
            <c:idx val="13"/>
            <c:invertIfNegative val="0"/>
            <c:bubble3D val="0"/>
            <c:extLst>
              <c:ext xmlns:c16="http://schemas.microsoft.com/office/drawing/2014/chart" uri="{C3380CC4-5D6E-409C-BE32-E72D297353CC}">
                <c16:uniqueId val="{00000036-BCD5-4CE1-9596-79F9ED3E613D}"/>
              </c:ext>
            </c:extLst>
          </c:dPt>
          <c:dPt>
            <c:idx val="14"/>
            <c:invertIfNegative val="0"/>
            <c:bubble3D val="0"/>
            <c:extLst>
              <c:ext xmlns:c16="http://schemas.microsoft.com/office/drawing/2014/chart" uri="{C3380CC4-5D6E-409C-BE32-E72D297353CC}">
                <c16:uniqueId val="{00000038-BCD5-4CE1-9596-79F9ED3E613D}"/>
              </c:ext>
            </c:extLst>
          </c:dPt>
          <c:dPt>
            <c:idx val="15"/>
            <c:invertIfNegative val="0"/>
            <c:bubble3D val="0"/>
            <c:extLst>
              <c:ext xmlns:c16="http://schemas.microsoft.com/office/drawing/2014/chart" uri="{C3380CC4-5D6E-409C-BE32-E72D297353CC}">
                <c16:uniqueId val="{0000003A-BCD5-4CE1-9596-79F9ED3E613D}"/>
              </c:ext>
            </c:extLst>
          </c:dPt>
          <c:dPt>
            <c:idx val="16"/>
            <c:invertIfNegative val="0"/>
            <c:bubble3D val="0"/>
            <c:extLst>
              <c:ext xmlns:c16="http://schemas.microsoft.com/office/drawing/2014/chart" uri="{C3380CC4-5D6E-409C-BE32-E72D297353CC}">
                <c16:uniqueId val="{0000003C-BCD5-4CE1-9596-79F9ED3E613D}"/>
              </c:ext>
            </c:extLst>
          </c:dPt>
          <c:dPt>
            <c:idx val="18"/>
            <c:invertIfNegative val="0"/>
            <c:bubble3D val="0"/>
            <c:extLst>
              <c:ext xmlns:c16="http://schemas.microsoft.com/office/drawing/2014/chart" uri="{C3380CC4-5D6E-409C-BE32-E72D297353CC}">
                <c16:uniqueId val="{0000003E-BCD5-4CE1-9596-79F9ED3E613D}"/>
              </c:ext>
            </c:extLst>
          </c:dPt>
          <c:dPt>
            <c:idx val="19"/>
            <c:invertIfNegative val="0"/>
            <c:bubble3D val="0"/>
            <c:extLst>
              <c:ext xmlns:c16="http://schemas.microsoft.com/office/drawing/2014/chart" uri="{C3380CC4-5D6E-409C-BE32-E72D297353CC}">
                <c16:uniqueId val="{00000040-BCD5-4CE1-9596-79F9ED3E613D}"/>
              </c:ext>
            </c:extLst>
          </c:dPt>
          <c:dPt>
            <c:idx val="20"/>
            <c:invertIfNegative val="0"/>
            <c:bubble3D val="0"/>
            <c:extLst>
              <c:ext xmlns:c16="http://schemas.microsoft.com/office/drawing/2014/chart" uri="{C3380CC4-5D6E-409C-BE32-E72D297353CC}">
                <c16:uniqueId val="{00000042-BCD5-4CE1-9596-79F9ED3E613D}"/>
              </c:ext>
            </c:extLst>
          </c:dPt>
          <c:dPt>
            <c:idx val="21"/>
            <c:invertIfNegative val="0"/>
            <c:bubble3D val="0"/>
            <c:spPr>
              <a:solidFill>
                <a:srgbClr val="F19698"/>
              </a:solidFill>
            </c:spPr>
            <c:extLst>
              <c:ext xmlns:c16="http://schemas.microsoft.com/office/drawing/2014/chart" uri="{C3380CC4-5D6E-409C-BE32-E72D297353CC}">
                <c16:uniqueId val="{00000044-BCD5-4CE1-9596-79F9ED3E613D}"/>
              </c:ext>
            </c:extLst>
          </c:dPt>
          <c:dPt>
            <c:idx val="22"/>
            <c:invertIfNegative val="0"/>
            <c:bubble3D val="0"/>
            <c:spPr>
              <a:solidFill>
                <a:srgbClr val="8DA6C1"/>
              </a:solidFill>
            </c:spPr>
            <c:extLst>
              <c:ext xmlns:c16="http://schemas.microsoft.com/office/drawing/2014/chart" uri="{C3380CC4-5D6E-409C-BE32-E72D297353CC}">
                <c16:uniqueId val="{00000046-BCD5-4CE1-9596-79F9ED3E613D}"/>
              </c:ext>
            </c:extLst>
          </c:dPt>
          <c:dPt>
            <c:idx val="23"/>
            <c:invertIfNegative val="0"/>
            <c:bubble3D val="0"/>
            <c:spPr>
              <a:solidFill>
                <a:srgbClr val="8DA6C1"/>
              </a:solidFill>
            </c:spPr>
            <c:extLst>
              <c:ext xmlns:c16="http://schemas.microsoft.com/office/drawing/2014/chart" uri="{C3380CC4-5D6E-409C-BE32-E72D297353CC}">
                <c16:uniqueId val="{00000057-7CAE-4390-969C-916D5FD7624F}"/>
              </c:ext>
            </c:extLst>
          </c:dPt>
          <c:dPt>
            <c:idx val="24"/>
            <c:invertIfNegative val="0"/>
            <c:bubble3D val="0"/>
            <c:spPr>
              <a:solidFill>
                <a:srgbClr val="8DA6C1"/>
              </a:solidFill>
            </c:spPr>
            <c:extLst>
              <c:ext xmlns:c16="http://schemas.microsoft.com/office/drawing/2014/chart" uri="{C3380CC4-5D6E-409C-BE32-E72D297353CC}">
                <c16:uniqueId val="{00000058-7CAE-4390-969C-916D5FD7624F}"/>
              </c:ext>
            </c:extLst>
          </c:dPt>
          <c:dPt>
            <c:idx val="25"/>
            <c:invertIfNegative val="0"/>
            <c:bubble3D val="0"/>
            <c:spPr>
              <a:solidFill>
                <a:srgbClr val="8DA6C1"/>
              </a:solidFill>
            </c:spPr>
            <c:extLst>
              <c:ext xmlns:c16="http://schemas.microsoft.com/office/drawing/2014/chart" uri="{C3380CC4-5D6E-409C-BE32-E72D297353CC}">
                <c16:uniqueId val="{00000059-7CAE-4390-969C-916D5FD7624F}"/>
              </c:ext>
            </c:extLst>
          </c:dPt>
          <c:dPt>
            <c:idx val="26"/>
            <c:invertIfNegative val="0"/>
            <c:bubble3D val="0"/>
            <c:spPr>
              <a:solidFill>
                <a:srgbClr val="8DA6C1"/>
              </a:solidFill>
            </c:spPr>
            <c:extLst>
              <c:ext xmlns:c16="http://schemas.microsoft.com/office/drawing/2014/chart" uri="{C3380CC4-5D6E-409C-BE32-E72D297353CC}">
                <c16:uniqueId val="{0000005A-7CAE-4390-969C-916D5FD7624F}"/>
              </c:ext>
            </c:extLst>
          </c:dPt>
          <c:dPt>
            <c:idx val="27"/>
            <c:invertIfNegative val="0"/>
            <c:bubble3D val="0"/>
            <c:spPr>
              <a:solidFill>
                <a:srgbClr val="8DA6C1"/>
              </a:solidFill>
            </c:spPr>
            <c:extLst>
              <c:ext xmlns:c16="http://schemas.microsoft.com/office/drawing/2014/chart" uri="{C3380CC4-5D6E-409C-BE32-E72D297353CC}">
                <c16:uniqueId val="{0000005B-7CAE-4390-969C-916D5FD7624F}"/>
              </c:ext>
            </c:extLst>
          </c:dPt>
          <c:dPt>
            <c:idx val="28"/>
            <c:invertIfNegative val="0"/>
            <c:bubble3D val="0"/>
            <c:spPr>
              <a:solidFill>
                <a:srgbClr val="8DA6C1"/>
              </a:solidFill>
            </c:spPr>
            <c:extLst>
              <c:ext xmlns:c16="http://schemas.microsoft.com/office/drawing/2014/chart" uri="{C3380CC4-5D6E-409C-BE32-E72D297353CC}">
                <c16:uniqueId val="{0000005C-7CAE-4390-969C-916D5FD7624F}"/>
              </c:ext>
            </c:extLst>
          </c:dPt>
          <c:dPt>
            <c:idx val="29"/>
            <c:invertIfNegative val="0"/>
            <c:bubble3D val="0"/>
            <c:spPr>
              <a:solidFill>
                <a:srgbClr val="8DA6C1"/>
              </a:solidFill>
            </c:spPr>
            <c:extLst>
              <c:ext xmlns:c16="http://schemas.microsoft.com/office/drawing/2014/chart" uri="{C3380CC4-5D6E-409C-BE32-E72D297353CC}">
                <c16:uniqueId val="{0000005D-7CAE-4390-969C-916D5FD7624F}"/>
              </c:ext>
            </c:extLst>
          </c:dPt>
          <c:dPt>
            <c:idx val="30"/>
            <c:invertIfNegative val="0"/>
            <c:bubble3D val="0"/>
            <c:spPr>
              <a:solidFill>
                <a:srgbClr val="8DA6C1"/>
              </a:solidFill>
            </c:spPr>
            <c:extLst>
              <c:ext xmlns:c16="http://schemas.microsoft.com/office/drawing/2014/chart" uri="{C3380CC4-5D6E-409C-BE32-E72D297353CC}">
                <c16:uniqueId val="{0000005E-7CAE-4390-969C-916D5FD7624F}"/>
              </c:ext>
            </c:extLst>
          </c:dPt>
          <c:dPt>
            <c:idx val="31"/>
            <c:invertIfNegative val="0"/>
            <c:bubble3D val="0"/>
            <c:spPr>
              <a:solidFill>
                <a:srgbClr val="8DA6C1"/>
              </a:solidFill>
            </c:spPr>
            <c:extLst>
              <c:ext xmlns:c16="http://schemas.microsoft.com/office/drawing/2014/chart" uri="{C3380CC4-5D6E-409C-BE32-E72D297353CC}">
                <c16:uniqueId val="{0000005F-7CAE-4390-969C-916D5FD7624F}"/>
              </c:ext>
            </c:extLst>
          </c:dPt>
          <c:dPt>
            <c:idx val="33"/>
            <c:invertIfNegative val="0"/>
            <c:bubble3D val="0"/>
            <c:spPr>
              <a:solidFill>
                <a:srgbClr val="F19698"/>
              </a:solidFill>
            </c:spPr>
            <c:extLst>
              <c:ext xmlns:c16="http://schemas.microsoft.com/office/drawing/2014/chart" uri="{C3380CC4-5D6E-409C-BE32-E72D297353CC}">
                <c16:uniqueId val="{00000060-7CAE-4390-969C-916D5FD7624F}"/>
              </c:ext>
            </c:extLst>
          </c:dPt>
          <c:dPt>
            <c:idx val="34"/>
            <c:invertIfNegative val="0"/>
            <c:bubble3D val="0"/>
            <c:spPr>
              <a:solidFill>
                <a:srgbClr val="F19698"/>
              </a:solidFill>
            </c:spPr>
            <c:extLst>
              <c:ext xmlns:c16="http://schemas.microsoft.com/office/drawing/2014/chart" uri="{C3380CC4-5D6E-409C-BE32-E72D297353CC}">
                <c16:uniqueId val="{00000061-7CAE-4390-969C-916D5FD7624F}"/>
              </c:ext>
            </c:extLst>
          </c:dPt>
          <c:dPt>
            <c:idx val="35"/>
            <c:invertIfNegative val="0"/>
            <c:bubble3D val="0"/>
            <c:spPr>
              <a:solidFill>
                <a:srgbClr val="F19698"/>
              </a:solidFill>
            </c:spPr>
            <c:extLst>
              <c:ext xmlns:c16="http://schemas.microsoft.com/office/drawing/2014/chart" uri="{C3380CC4-5D6E-409C-BE32-E72D297353CC}">
                <c16:uniqueId val="{00000062-7CAE-4390-969C-916D5FD7624F}"/>
              </c:ext>
            </c:extLst>
          </c:dPt>
          <c:dPt>
            <c:idx val="36"/>
            <c:invertIfNegative val="0"/>
            <c:bubble3D val="0"/>
            <c:spPr>
              <a:solidFill>
                <a:srgbClr val="F19698"/>
              </a:solidFill>
            </c:spPr>
            <c:extLst>
              <c:ext xmlns:c16="http://schemas.microsoft.com/office/drawing/2014/chart" uri="{C3380CC4-5D6E-409C-BE32-E72D297353CC}">
                <c16:uniqueId val="{00000063-7CAE-4390-969C-916D5FD7624F}"/>
              </c:ext>
            </c:extLst>
          </c:dPt>
          <c:dPt>
            <c:idx val="37"/>
            <c:invertIfNegative val="0"/>
            <c:bubble3D val="0"/>
            <c:spPr>
              <a:solidFill>
                <a:srgbClr val="F19698"/>
              </a:solidFill>
            </c:spPr>
            <c:extLst>
              <c:ext xmlns:c16="http://schemas.microsoft.com/office/drawing/2014/chart" uri="{C3380CC4-5D6E-409C-BE32-E72D297353CC}">
                <c16:uniqueId val="{00000064-7CAE-4390-969C-916D5FD7624F}"/>
              </c:ext>
            </c:extLst>
          </c:dPt>
          <c:dPt>
            <c:idx val="38"/>
            <c:invertIfNegative val="0"/>
            <c:bubble3D val="0"/>
            <c:spPr>
              <a:solidFill>
                <a:srgbClr val="F19698"/>
              </a:solidFill>
            </c:spPr>
            <c:extLst>
              <c:ext xmlns:c16="http://schemas.microsoft.com/office/drawing/2014/chart" uri="{C3380CC4-5D6E-409C-BE32-E72D297353CC}">
                <c16:uniqueId val="{00000065-7CAE-4390-969C-916D5FD7624F}"/>
              </c:ext>
            </c:extLst>
          </c:dPt>
          <c:dPt>
            <c:idx val="39"/>
            <c:invertIfNegative val="0"/>
            <c:bubble3D val="0"/>
            <c:spPr>
              <a:solidFill>
                <a:srgbClr val="F19698"/>
              </a:solidFill>
            </c:spPr>
            <c:extLst>
              <c:ext xmlns:c16="http://schemas.microsoft.com/office/drawing/2014/chart" uri="{C3380CC4-5D6E-409C-BE32-E72D297353CC}">
                <c16:uniqueId val="{00000066-7CAE-4390-969C-916D5FD7624F}"/>
              </c:ext>
            </c:extLst>
          </c:dPt>
          <c:dPt>
            <c:idx val="40"/>
            <c:invertIfNegative val="0"/>
            <c:bubble3D val="0"/>
            <c:spPr>
              <a:solidFill>
                <a:srgbClr val="F19698"/>
              </a:solidFill>
            </c:spPr>
            <c:extLst>
              <c:ext xmlns:c16="http://schemas.microsoft.com/office/drawing/2014/chart" uri="{C3380CC4-5D6E-409C-BE32-E72D297353CC}">
                <c16:uniqueId val="{00000067-7CAE-4390-969C-916D5FD7624F}"/>
              </c:ext>
            </c:extLst>
          </c:dPt>
          <c:dPt>
            <c:idx val="41"/>
            <c:invertIfNegative val="0"/>
            <c:bubble3D val="0"/>
            <c:spPr>
              <a:solidFill>
                <a:srgbClr val="F19698"/>
              </a:solidFill>
            </c:spPr>
            <c:extLst>
              <c:ext xmlns:c16="http://schemas.microsoft.com/office/drawing/2014/chart" uri="{C3380CC4-5D6E-409C-BE32-E72D297353CC}">
                <c16:uniqueId val="{00000068-7CAE-4390-969C-916D5FD7624F}"/>
              </c:ext>
            </c:extLst>
          </c:dPt>
          <c:dPt>
            <c:idx val="42"/>
            <c:invertIfNegative val="0"/>
            <c:bubble3D val="0"/>
            <c:spPr>
              <a:solidFill>
                <a:srgbClr val="F19698"/>
              </a:solidFill>
            </c:spPr>
            <c:extLst>
              <c:ext xmlns:c16="http://schemas.microsoft.com/office/drawing/2014/chart" uri="{C3380CC4-5D6E-409C-BE32-E72D297353CC}">
                <c16:uniqueId val="{00000069-7CAE-4390-969C-916D5FD7624F}"/>
              </c:ext>
            </c:extLst>
          </c:dPt>
          <c:cat>
            <c:strRef>
              <c:f>'data for Figure 6 &amp; 7'!$J$6:$J$43</c:f>
              <c:strCache>
                <c:ptCount val="38"/>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strCache>
            </c:strRef>
          </c:cat>
          <c:val>
            <c:numRef>
              <c:f>'data for Figure 6 &amp; 7'!$L$6:$L$48</c:f>
              <c:numCache>
                <c:formatCode>#,##0</c:formatCode>
                <c:ptCount val="43"/>
                <c:pt idx="0">
                  <c:v>50144.984599999996</c:v>
                </c:pt>
                <c:pt idx="1">
                  <c:v>46916.05965000001</c:v>
                </c:pt>
                <c:pt idx="2">
                  <c:v>44307.239200000004</c:v>
                </c:pt>
                <c:pt idx="3">
                  <c:v>43374.626050000006</c:v>
                </c:pt>
                <c:pt idx="4">
                  <c:v>44385.520149999997</c:v>
                </c:pt>
                <c:pt idx="5">
                  <c:v>46004.303050000002</c:v>
                </c:pt>
                <c:pt idx="6">
                  <c:v>46486.9758</c:v>
                </c:pt>
                <c:pt idx="7">
                  <c:v>45244.255000000012</c:v>
                </c:pt>
                <c:pt idx="8">
                  <c:v>43340.651100000003</c:v>
                </c:pt>
                <c:pt idx="9">
                  <c:v>42644.951400000005</c:v>
                </c:pt>
                <c:pt idx="11">
                  <c:v>9454.2738499999996</c:v>
                </c:pt>
                <c:pt idx="12">
                  <c:v>8406.0362000000005</c:v>
                </c:pt>
                <c:pt idx="13">
                  <c:v>8085.5023499999988</c:v>
                </c:pt>
                <c:pt idx="14">
                  <c:v>8265.9056000000019</c:v>
                </c:pt>
                <c:pt idx="15">
                  <c:v>8727.0191499999983</c:v>
                </c:pt>
                <c:pt idx="16">
                  <c:v>9041.4838000000018</c:v>
                </c:pt>
                <c:pt idx="17">
                  <c:v>9081.1651000000002</c:v>
                </c:pt>
                <c:pt idx="18">
                  <c:v>8833.0883999999987</c:v>
                </c:pt>
                <c:pt idx="19">
                  <c:v>8631.4587499999998</c:v>
                </c:pt>
                <c:pt idx="20">
                  <c:v>8354.2036499999995</c:v>
                </c:pt>
                <c:pt idx="22">
                  <c:v>37379.220750000008</c:v>
                </c:pt>
                <c:pt idx="23">
                  <c:v>35336.536900000006</c:v>
                </c:pt>
                <c:pt idx="24">
                  <c:v>33144.023650000003</c:v>
                </c:pt>
                <c:pt idx="25">
                  <c:v>32051.429600000003</c:v>
                </c:pt>
                <c:pt idx="26">
                  <c:v>32575.498499999994</c:v>
                </c:pt>
                <c:pt idx="27">
                  <c:v>33839.643650000005</c:v>
                </c:pt>
                <c:pt idx="28">
                  <c:v>34379.081300000005</c:v>
                </c:pt>
                <c:pt idx="29">
                  <c:v>33492.918450000005</c:v>
                </c:pt>
                <c:pt idx="30">
                  <c:v>31748.314050000004</c:v>
                </c:pt>
                <c:pt idx="31">
                  <c:v>31274.152800000003</c:v>
                </c:pt>
                <c:pt idx="33">
                  <c:v>3311.49</c:v>
                </c:pt>
                <c:pt idx="34">
                  <c:v>3173.4865499999996</c:v>
                </c:pt>
                <c:pt idx="35">
                  <c:v>3077.7131999999992</c:v>
                </c:pt>
                <c:pt idx="36">
                  <c:v>3057.2908499999999</c:v>
                </c:pt>
                <c:pt idx="37">
                  <c:v>3083.0025000000001</c:v>
                </c:pt>
                <c:pt idx="38">
                  <c:v>3123.1756</c:v>
                </c:pt>
                <c:pt idx="39">
                  <c:v>3026.7293999999993</c:v>
                </c:pt>
                <c:pt idx="40">
                  <c:v>2918.2481499999999</c:v>
                </c:pt>
                <c:pt idx="41">
                  <c:v>2960.8782999999999</c:v>
                </c:pt>
                <c:pt idx="42">
                  <c:v>3016.5949499999997</c:v>
                </c:pt>
              </c:numCache>
            </c:numRef>
          </c:val>
          <c:extLst>
            <c:ext xmlns:c16="http://schemas.microsoft.com/office/drawing/2014/chart" uri="{C3380CC4-5D6E-409C-BE32-E72D297353CC}">
              <c16:uniqueId val="{00000047-BCD5-4CE1-9596-79F9ED3E613D}"/>
            </c:ext>
          </c:extLst>
        </c:ser>
        <c:dLbls>
          <c:showLegendKey val="0"/>
          <c:showVal val="0"/>
          <c:showCatName val="0"/>
          <c:showSerName val="0"/>
          <c:showPercent val="0"/>
          <c:showBubbleSize val="0"/>
        </c:dLbls>
        <c:gapWidth val="50"/>
        <c:axId val="157082368"/>
        <c:axId val="157080576"/>
      </c:barChart>
      <c:lineChart>
        <c:grouping val="standard"/>
        <c:varyColors val="0"/>
        <c:ser>
          <c:idx val="2"/>
          <c:order val="2"/>
          <c:tx>
            <c:strRef>
              <c:f>'data for Figure 6 &amp; 7'!$M$5</c:f>
              <c:strCache>
                <c:ptCount val="1"/>
                <c:pt idx="0">
                  <c:v>prod</c:v>
                </c:pt>
              </c:strCache>
            </c:strRef>
          </c:tx>
          <c:spPr>
            <a:ln>
              <a:solidFill>
                <a:schemeClr val="bg1"/>
              </a:solidFill>
            </a:ln>
          </c:spPr>
          <c:marker>
            <c:spPr>
              <a:solidFill>
                <a:schemeClr val="bg1"/>
              </a:solidFill>
              <a:ln>
                <a:solidFill>
                  <a:schemeClr val="bg1"/>
                </a:solidFill>
              </a:ln>
            </c:spPr>
          </c:marker>
          <c:cat>
            <c:strRef>
              <c:f>'data for Figure 6 &amp; 7'!$J$6:$J$48</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6 &amp; 7'!$M$6:$M$48</c:f>
              <c:numCache>
                <c:formatCode>#,##0</c:formatCode>
                <c:ptCount val="43"/>
                <c:pt idx="0">
                  <c:v>59877.815000000002</c:v>
                </c:pt>
                <c:pt idx="1">
                  <c:v>67846.125</c:v>
                </c:pt>
                <c:pt idx="2">
                  <c:v>66745.789999999994</c:v>
                </c:pt>
                <c:pt idx="3">
                  <c:v>47269.66</c:v>
                </c:pt>
                <c:pt idx="4">
                  <c:v>35940.884999999995</c:v>
                </c:pt>
                <c:pt idx="5">
                  <c:v>59877.815000000002</c:v>
                </c:pt>
                <c:pt idx="6">
                  <c:v>67846.125</c:v>
                </c:pt>
                <c:pt idx="7">
                  <c:v>66745.789999999994</c:v>
                </c:pt>
                <c:pt idx="8">
                  <c:v>47269.66</c:v>
                </c:pt>
                <c:pt idx="9">
                  <c:v>35940.884999999995</c:v>
                </c:pt>
                <c:pt idx="11">
                  <c:v>15555.13</c:v>
                </c:pt>
                <c:pt idx="12">
                  <c:v>13327.525000000001</c:v>
                </c:pt>
                <c:pt idx="13">
                  <c:v>12252.8</c:v>
                </c:pt>
                <c:pt idx="14">
                  <c:v>8965.5</c:v>
                </c:pt>
                <c:pt idx="15">
                  <c:v>7122.6949999999997</c:v>
                </c:pt>
                <c:pt idx="16">
                  <c:v>15555.13</c:v>
                </c:pt>
                <c:pt idx="17">
                  <c:v>13327.525000000001</c:v>
                </c:pt>
                <c:pt idx="18">
                  <c:v>12252.8</c:v>
                </c:pt>
                <c:pt idx="19">
                  <c:v>8965.5</c:v>
                </c:pt>
                <c:pt idx="20">
                  <c:v>7122.6949999999997</c:v>
                </c:pt>
                <c:pt idx="22">
                  <c:v>40482.689999999995</c:v>
                </c:pt>
                <c:pt idx="23">
                  <c:v>50977.324999999997</c:v>
                </c:pt>
                <c:pt idx="24">
                  <c:v>49312.22</c:v>
                </c:pt>
                <c:pt idx="25">
                  <c:v>35167.1</c:v>
                </c:pt>
                <c:pt idx="26">
                  <c:v>25390.614999999998</c:v>
                </c:pt>
                <c:pt idx="27">
                  <c:v>40482.689999999995</c:v>
                </c:pt>
                <c:pt idx="28">
                  <c:v>50977.324999999997</c:v>
                </c:pt>
                <c:pt idx="29">
                  <c:v>49312.22</c:v>
                </c:pt>
                <c:pt idx="30">
                  <c:v>35167.1</c:v>
                </c:pt>
                <c:pt idx="31">
                  <c:v>25390.614999999998</c:v>
                </c:pt>
                <c:pt idx="33">
                  <c:v>3839.9949999999999</c:v>
                </c:pt>
                <c:pt idx="34">
                  <c:v>3541.2750000000001</c:v>
                </c:pt>
                <c:pt idx="35">
                  <c:v>5180.7700000000004</c:v>
                </c:pt>
                <c:pt idx="36">
                  <c:v>3137.0600000000004</c:v>
                </c:pt>
                <c:pt idx="37">
                  <c:v>3427.5749999999998</c:v>
                </c:pt>
                <c:pt idx="38">
                  <c:v>3839.9949999999999</c:v>
                </c:pt>
                <c:pt idx="39">
                  <c:v>3541.2750000000001</c:v>
                </c:pt>
                <c:pt idx="40">
                  <c:v>5180.7700000000004</c:v>
                </c:pt>
                <c:pt idx="41">
                  <c:v>3137.0600000000004</c:v>
                </c:pt>
                <c:pt idx="42">
                  <c:v>3427.5749999999998</c:v>
                </c:pt>
              </c:numCache>
            </c:numRef>
          </c:val>
          <c:smooth val="0"/>
          <c:extLst>
            <c:ext xmlns:c16="http://schemas.microsoft.com/office/drawing/2014/chart" uri="{C3380CC4-5D6E-409C-BE32-E72D297353CC}">
              <c16:uniqueId val="{00000048-BCD5-4CE1-9596-79F9ED3E613D}"/>
            </c:ext>
          </c:extLst>
        </c:ser>
        <c:dLbls>
          <c:showLegendKey val="0"/>
          <c:showVal val="0"/>
          <c:showCatName val="0"/>
          <c:showSerName val="0"/>
          <c:showPercent val="0"/>
          <c:showBubbleSize val="0"/>
        </c:dLbls>
        <c:marker val="1"/>
        <c:smooth val="0"/>
        <c:axId val="157082368"/>
        <c:axId val="157080576"/>
      </c:lineChart>
      <c:catAx>
        <c:axId val="157076480"/>
        <c:scaling>
          <c:orientation val="minMax"/>
        </c:scaling>
        <c:delete val="0"/>
        <c:axPos val="b"/>
        <c:numFmt formatCode="General" sourceLinked="0"/>
        <c:majorTickMark val="out"/>
        <c:minorTickMark val="none"/>
        <c:tickLblPos val="nextTo"/>
        <c:crossAx val="157078656"/>
        <c:crosses val="autoZero"/>
        <c:auto val="1"/>
        <c:lblAlgn val="ctr"/>
        <c:lblOffset val="100"/>
        <c:noMultiLvlLbl val="0"/>
      </c:catAx>
      <c:valAx>
        <c:axId val="157078656"/>
        <c:scaling>
          <c:orientation val="minMax"/>
          <c:max val="300000"/>
        </c:scaling>
        <c:delete val="0"/>
        <c:axPos val="l"/>
        <c:majorGridlines>
          <c:spPr>
            <a:ln w="3175">
              <a:solidFill>
                <a:srgbClr val="808080"/>
              </a:solidFill>
              <a:prstDash val="lgDash"/>
            </a:ln>
          </c:spPr>
        </c:majorGridlines>
        <c:minorGridlines>
          <c:spPr>
            <a:ln>
              <a:solidFill>
                <a:srgbClr val="E6E6E6"/>
              </a:solidFill>
            </a:ln>
          </c:spPr>
        </c:minorGridlines>
        <c:title>
          <c:tx>
            <c:rich>
              <a:bodyPr rot="-5400000" vert="horz"/>
              <a:lstStyle/>
              <a:p>
                <a:pPr>
                  <a:defRPr/>
                </a:pPr>
                <a:r>
                  <a:rPr lang="en-GB"/>
                  <a:t>Volume (thousands of m</a:t>
                </a:r>
                <a:r>
                  <a:rPr lang="en-GB" baseline="30000"/>
                  <a:t>3</a:t>
                </a:r>
                <a:r>
                  <a:rPr lang="en-GB"/>
                  <a:t> overbark standing)</a:t>
                </a:r>
              </a:p>
            </c:rich>
          </c:tx>
          <c:layout>
            <c:manualLayout>
              <c:xMode val="edge"/>
              <c:yMode val="edge"/>
              <c:x val="1.7460866572006368E-2"/>
              <c:y val="0.23247165024873981"/>
            </c:manualLayout>
          </c:layout>
          <c:overlay val="0"/>
        </c:title>
        <c:numFmt formatCode="#,##0" sourceLinked="1"/>
        <c:majorTickMark val="out"/>
        <c:minorTickMark val="none"/>
        <c:tickLblPos val="nextTo"/>
        <c:crossAx val="157076480"/>
        <c:crosses val="autoZero"/>
        <c:crossBetween val="between"/>
      </c:valAx>
      <c:valAx>
        <c:axId val="157080576"/>
        <c:scaling>
          <c:orientation val="minMax"/>
          <c:max val="300000"/>
        </c:scaling>
        <c:delete val="0"/>
        <c:axPos val="r"/>
        <c:numFmt formatCode="#,##0" sourceLinked="1"/>
        <c:majorTickMark val="out"/>
        <c:minorTickMark val="none"/>
        <c:tickLblPos val="nextTo"/>
        <c:crossAx val="157082368"/>
        <c:crosses val="max"/>
        <c:crossBetween val="between"/>
      </c:valAx>
      <c:catAx>
        <c:axId val="157082368"/>
        <c:scaling>
          <c:orientation val="minMax"/>
        </c:scaling>
        <c:delete val="1"/>
        <c:axPos val="b"/>
        <c:numFmt formatCode="General" sourceLinked="1"/>
        <c:majorTickMark val="out"/>
        <c:minorTickMark val="none"/>
        <c:tickLblPos val="nextTo"/>
        <c:crossAx val="157080576"/>
        <c:crosses val="autoZero"/>
        <c:auto val="1"/>
        <c:lblAlgn val="ctr"/>
        <c:lblOffset val="100"/>
        <c:noMultiLvlLbl val="0"/>
      </c:catAx>
    </c:plotArea>
    <c:plotVisOnly val="1"/>
    <c:dispBlanksAs val="gap"/>
    <c:showDLblsOverMax val="0"/>
  </c:chart>
  <c:spPr>
    <a:ln>
      <a:noFill/>
    </a:ln>
  </c:spPr>
  <c:txPr>
    <a:bodyPr/>
    <a:lstStyle/>
    <a:p>
      <a:pPr>
        <a:defRPr>
          <a:latin typeface="Verdana" panose="020B0604030504040204" pitchFamily="34" charset="0"/>
          <a:ea typeface="Verdana" panose="020B0604030504040204" pitchFamily="34" charset="0"/>
        </a:defRPr>
      </a:pPr>
      <a:endParaRPr lang="en-US"/>
    </a:p>
  </c:txPr>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258123184960119"/>
          <c:y val="2.3175162626520623E-2"/>
          <c:w val="0.56245649948822929"/>
          <c:h val="0.81169665704012706"/>
        </c:manualLayout>
      </c:layout>
      <c:barChart>
        <c:barDir val="col"/>
        <c:grouping val="clustered"/>
        <c:varyColors val="0"/>
        <c:ser>
          <c:idx val="0"/>
          <c:order val="0"/>
          <c:tx>
            <c:strRef>
              <c:f>'data for Figure 6 &amp; 7'!$K$5</c:f>
              <c:strCache>
                <c:ptCount val="1"/>
                <c:pt idx="0">
                  <c:v>SV</c:v>
                </c:pt>
              </c:strCache>
            </c:strRef>
          </c:tx>
          <c:spPr>
            <a:ln w="12700">
              <a:solidFill>
                <a:schemeClr val="bg1"/>
              </a:solidFill>
            </a:ln>
          </c:spPr>
          <c:invertIfNegative val="0"/>
          <c:dPt>
            <c:idx val="0"/>
            <c:invertIfNegative val="0"/>
            <c:bubble3D val="0"/>
            <c:spPr>
              <a:solidFill>
                <a:srgbClr val="074F28"/>
              </a:solidFill>
              <a:ln w="12700">
                <a:solidFill>
                  <a:schemeClr val="bg1"/>
                </a:solidFill>
              </a:ln>
            </c:spPr>
            <c:extLst>
              <c:ext xmlns:c16="http://schemas.microsoft.com/office/drawing/2014/chart" uri="{C3380CC4-5D6E-409C-BE32-E72D297353CC}">
                <c16:uniqueId val="{00000001-6348-4F9F-B16A-63B23DC758EE}"/>
              </c:ext>
            </c:extLst>
          </c:dPt>
          <c:dPt>
            <c:idx val="1"/>
            <c:invertIfNegative val="0"/>
            <c:bubble3D val="0"/>
            <c:spPr>
              <a:solidFill>
                <a:srgbClr val="074F28"/>
              </a:solidFill>
              <a:ln w="12700">
                <a:solidFill>
                  <a:schemeClr val="bg1"/>
                </a:solidFill>
              </a:ln>
            </c:spPr>
            <c:extLst>
              <c:ext xmlns:c16="http://schemas.microsoft.com/office/drawing/2014/chart" uri="{C3380CC4-5D6E-409C-BE32-E72D297353CC}">
                <c16:uniqueId val="{00000003-6348-4F9F-B16A-63B23DC758EE}"/>
              </c:ext>
            </c:extLst>
          </c:dPt>
          <c:dPt>
            <c:idx val="2"/>
            <c:invertIfNegative val="0"/>
            <c:bubble3D val="0"/>
            <c:spPr>
              <a:solidFill>
                <a:srgbClr val="074F28"/>
              </a:solidFill>
              <a:ln w="12700">
                <a:solidFill>
                  <a:schemeClr val="bg1"/>
                </a:solidFill>
              </a:ln>
            </c:spPr>
            <c:extLst>
              <c:ext xmlns:c16="http://schemas.microsoft.com/office/drawing/2014/chart" uri="{C3380CC4-5D6E-409C-BE32-E72D297353CC}">
                <c16:uniqueId val="{00000005-6348-4F9F-B16A-63B23DC758EE}"/>
              </c:ext>
            </c:extLst>
          </c:dPt>
          <c:dPt>
            <c:idx val="3"/>
            <c:invertIfNegative val="0"/>
            <c:bubble3D val="0"/>
            <c:spPr>
              <a:solidFill>
                <a:srgbClr val="074F28"/>
              </a:solidFill>
              <a:ln w="12700">
                <a:solidFill>
                  <a:schemeClr val="bg1"/>
                </a:solidFill>
              </a:ln>
            </c:spPr>
            <c:extLst>
              <c:ext xmlns:c16="http://schemas.microsoft.com/office/drawing/2014/chart" uri="{C3380CC4-5D6E-409C-BE32-E72D297353CC}">
                <c16:uniqueId val="{00000007-6348-4F9F-B16A-63B23DC758EE}"/>
              </c:ext>
            </c:extLst>
          </c:dPt>
          <c:dPt>
            <c:idx val="4"/>
            <c:invertIfNegative val="0"/>
            <c:bubble3D val="0"/>
            <c:spPr>
              <a:solidFill>
                <a:srgbClr val="074F28"/>
              </a:solidFill>
              <a:ln w="12700">
                <a:solidFill>
                  <a:schemeClr val="bg1"/>
                </a:solidFill>
              </a:ln>
            </c:spPr>
            <c:extLst>
              <c:ext xmlns:c16="http://schemas.microsoft.com/office/drawing/2014/chart" uri="{C3380CC4-5D6E-409C-BE32-E72D297353CC}">
                <c16:uniqueId val="{00000009-6348-4F9F-B16A-63B23DC758EE}"/>
              </c:ext>
            </c:extLst>
          </c:dPt>
          <c:dPt>
            <c:idx val="5"/>
            <c:invertIfNegative val="0"/>
            <c:bubble3D val="0"/>
            <c:spPr>
              <a:solidFill>
                <a:srgbClr val="074F28"/>
              </a:solidFill>
              <a:ln w="12700">
                <a:solidFill>
                  <a:schemeClr val="bg1"/>
                </a:solidFill>
              </a:ln>
            </c:spPr>
            <c:extLst>
              <c:ext xmlns:c16="http://schemas.microsoft.com/office/drawing/2014/chart" uri="{C3380CC4-5D6E-409C-BE32-E72D297353CC}">
                <c16:uniqueId val="{00000046-774B-4842-9BB7-8C89889B4694}"/>
              </c:ext>
            </c:extLst>
          </c:dPt>
          <c:dPt>
            <c:idx val="6"/>
            <c:invertIfNegative val="0"/>
            <c:bubble3D val="0"/>
            <c:spPr>
              <a:solidFill>
                <a:srgbClr val="074F28"/>
              </a:solidFill>
              <a:ln w="12700">
                <a:solidFill>
                  <a:schemeClr val="bg1"/>
                </a:solidFill>
              </a:ln>
            </c:spPr>
            <c:extLst>
              <c:ext xmlns:c16="http://schemas.microsoft.com/office/drawing/2014/chart" uri="{C3380CC4-5D6E-409C-BE32-E72D297353CC}">
                <c16:uniqueId val="{0000000B-6348-4F9F-B16A-63B23DC758EE}"/>
              </c:ext>
            </c:extLst>
          </c:dPt>
          <c:dPt>
            <c:idx val="7"/>
            <c:invertIfNegative val="0"/>
            <c:bubble3D val="0"/>
            <c:spPr>
              <a:solidFill>
                <a:srgbClr val="074F28"/>
              </a:solidFill>
              <a:ln w="12700">
                <a:solidFill>
                  <a:schemeClr val="bg1"/>
                </a:solidFill>
              </a:ln>
            </c:spPr>
            <c:extLst>
              <c:ext xmlns:c16="http://schemas.microsoft.com/office/drawing/2014/chart" uri="{C3380CC4-5D6E-409C-BE32-E72D297353CC}">
                <c16:uniqueId val="{0000000D-6348-4F9F-B16A-63B23DC758EE}"/>
              </c:ext>
            </c:extLst>
          </c:dPt>
          <c:dPt>
            <c:idx val="8"/>
            <c:invertIfNegative val="0"/>
            <c:bubble3D val="0"/>
            <c:spPr>
              <a:solidFill>
                <a:srgbClr val="074F28"/>
              </a:solidFill>
              <a:ln w="12700">
                <a:solidFill>
                  <a:schemeClr val="bg1"/>
                </a:solidFill>
              </a:ln>
            </c:spPr>
            <c:extLst>
              <c:ext xmlns:c16="http://schemas.microsoft.com/office/drawing/2014/chart" uri="{C3380CC4-5D6E-409C-BE32-E72D297353CC}">
                <c16:uniqueId val="{0000000F-6348-4F9F-B16A-63B23DC758EE}"/>
              </c:ext>
            </c:extLst>
          </c:dPt>
          <c:dPt>
            <c:idx val="9"/>
            <c:invertIfNegative val="0"/>
            <c:bubble3D val="0"/>
            <c:spPr>
              <a:solidFill>
                <a:srgbClr val="074F28"/>
              </a:solidFill>
              <a:ln w="12700">
                <a:solidFill>
                  <a:schemeClr val="bg1"/>
                </a:solidFill>
              </a:ln>
            </c:spPr>
            <c:extLst>
              <c:ext xmlns:c16="http://schemas.microsoft.com/office/drawing/2014/chart" uri="{C3380CC4-5D6E-409C-BE32-E72D297353CC}">
                <c16:uniqueId val="{00000011-6348-4F9F-B16A-63B23DC758EE}"/>
              </c:ext>
            </c:extLst>
          </c:dPt>
          <c:dPt>
            <c:idx val="10"/>
            <c:invertIfNegative val="0"/>
            <c:bubble3D val="0"/>
            <c:spPr>
              <a:solidFill>
                <a:srgbClr val="3B9946"/>
              </a:solidFill>
              <a:ln w="12700">
                <a:solidFill>
                  <a:schemeClr val="bg1"/>
                </a:solidFill>
              </a:ln>
            </c:spPr>
            <c:extLst>
              <c:ext xmlns:c16="http://schemas.microsoft.com/office/drawing/2014/chart" uri="{C3380CC4-5D6E-409C-BE32-E72D297353CC}">
                <c16:uniqueId val="{00000013-6348-4F9F-B16A-63B23DC758EE}"/>
              </c:ext>
            </c:extLst>
          </c:dPt>
          <c:dPt>
            <c:idx val="11"/>
            <c:invertIfNegative val="0"/>
            <c:bubble3D val="0"/>
            <c:spPr>
              <a:solidFill>
                <a:srgbClr val="3B9946"/>
              </a:solidFill>
              <a:ln w="12700">
                <a:solidFill>
                  <a:schemeClr val="bg1"/>
                </a:solidFill>
              </a:ln>
            </c:spPr>
            <c:extLst>
              <c:ext xmlns:c16="http://schemas.microsoft.com/office/drawing/2014/chart" uri="{C3380CC4-5D6E-409C-BE32-E72D297353CC}">
                <c16:uniqueId val="{0000004C-774B-4842-9BB7-8C89889B4694}"/>
              </c:ext>
            </c:extLst>
          </c:dPt>
          <c:dPt>
            <c:idx val="12"/>
            <c:invertIfNegative val="0"/>
            <c:bubble3D val="0"/>
            <c:spPr>
              <a:solidFill>
                <a:srgbClr val="3B9946"/>
              </a:solidFill>
              <a:ln w="12700">
                <a:solidFill>
                  <a:schemeClr val="bg1"/>
                </a:solidFill>
              </a:ln>
            </c:spPr>
            <c:extLst>
              <c:ext xmlns:c16="http://schemas.microsoft.com/office/drawing/2014/chart" uri="{C3380CC4-5D6E-409C-BE32-E72D297353CC}">
                <c16:uniqueId val="{00000015-6348-4F9F-B16A-63B23DC758EE}"/>
              </c:ext>
            </c:extLst>
          </c:dPt>
          <c:dPt>
            <c:idx val="13"/>
            <c:invertIfNegative val="0"/>
            <c:bubble3D val="0"/>
            <c:spPr>
              <a:solidFill>
                <a:srgbClr val="3B9946"/>
              </a:solidFill>
              <a:ln w="12700">
                <a:solidFill>
                  <a:schemeClr val="bg1"/>
                </a:solidFill>
              </a:ln>
            </c:spPr>
            <c:extLst>
              <c:ext xmlns:c16="http://schemas.microsoft.com/office/drawing/2014/chart" uri="{C3380CC4-5D6E-409C-BE32-E72D297353CC}">
                <c16:uniqueId val="{00000017-6348-4F9F-B16A-63B23DC758EE}"/>
              </c:ext>
            </c:extLst>
          </c:dPt>
          <c:dPt>
            <c:idx val="14"/>
            <c:invertIfNegative val="0"/>
            <c:bubble3D val="0"/>
            <c:spPr>
              <a:solidFill>
                <a:srgbClr val="3B9946"/>
              </a:solidFill>
              <a:ln w="12700">
                <a:solidFill>
                  <a:schemeClr val="bg1"/>
                </a:solidFill>
              </a:ln>
            </c:spPr>
            <c:extLst>
              <c:ext xmlns:c16="http://schemas.microsoft.com/office/drawing/2014/chart" uri="{C3380CC4-5D6E-409C-BE32-E72D297353CC}">
                <c16:uniqueId val="{00000019-6348-4F9F-B16A-63B23DC758EE}"/>
              </c:ext>
            </c:extLst>
          </c:dPt>
          <c:dPt>
            <c:idx val="15"/>
            <c:invertIfNegative val="0"/>
            <c:bubble3D val="0"/>
            <c:spPr>
              <a:solidFill>
                <a:srgbClr val="3B9946"/>
              </a:solidFill>
              <a:ln w="12700">
                <a:solidFill>
                  <a:schemeClr val="bg1"/>
                </a:solidFill>
              </a:ln>
            </c:spPr>
            <c:extLst>
              <c:ext xmlns:c16="http://schemas.microsoft.com/office/drawing/2014/chart" uri="{C3380CC4-5D6E-409C-BE32-E72D297353CC}">
                <c16:uniqueId val="{0000001B-6348-4F9F-B16A-63B23DC758EE}"/>
              </c:ext>
            </c:extLst>
          </c:dPt>
          <c:dPt>
            <c:idx val="16"/>
            <c:invertIfNegative val="0"/>
            <c:bubble3D val="0"/>
            <c:spPr>
              <a:solidFill>
                <a:srgbClr val="3B9946"/>
              </a:solidFill>
              <a:ln w="12700">
                <a:solidFill>
                  <a:schemeClr val="bg1"/>
                </a:solidFill>
              </a:ln>
            </c:spPr>
            <c:extLst>
              <c:ext xmlns:c16="http://schemas.microsoft.com/office/drawing/2014/chart" uri="{C3380CC4-5D6E-409C-BE32-E72D297353CC}">
                <c16:uniqueId val="{0000001D-6348-4F9F-B16A-63B23DC758EE}"/>
              </c:ext>
            </c:extLst>
          </c:dPt>
          <c:dPt>
            <c:idx val="17"/>
            <c:invertIfNegative val="0"/>
            <c:bubble3D val="0"/>
            <c:spPr>
              <a:solidFill>
                <a:srgbClr val="3B9946"/>
              </a:solidFill>
              <a:ln w="12700">
                <a:solidFill>
                  <a:schemeClr val="bg1"/>
                </a:solidFill>
              </a:ln>
            </c:spPr>
            <c:extLst>
              <c:ext xmlns:c16="http://schemas.microsoft.com/office/drawing/2014/chart" uri="{C3380CC4-5D6E-409C-BE32-E72D297353CC}">
                <c16:uniqueId val="{0000004D-774B-4842-9BB7-8C89889B4694}"/>
              </c:ext>
            </c:extLst>
          </c:dPt>
          <c:dPt>
            <c:idx val="18"/>
            <c:invertIfNegative val="0"/>
            <c:bubble3D val="0"/>
            <c:spPr>
              <a:solidFill>
                <a:srgbClr val="3B9946"/>
              </a:solidFill>
              <a:ln w="12700">
                <a:solidFill>
                  <a:schemeClr val="bg1"/>
                </a:solidFill>
              </a:ln>
            </c:spPr>
            <c:extLst>
              <c:ext xmlns:c16="http://schemas.microsoft.com/office/drawing/2014/chart" uri="{C3380CC4-5D6E-409C-BE32-E72D297353CC}">
                <c16:uniqueId val="{0000001F-6348-4F9F-B16A-63B23DC758EE}"/>
              </c:ext>
            </c:extLst>
          </c:dPt>
          <c:dPt>
            <c:idx val="19"/>
            <c:invertIfNegative val="0"/>
            <c:bubble3D val="0"/>
            <c:spPr>
              <a:solidFill>
                <a:srgbClr val="3B9946"/>
              </a:solidFill>
              <a:ln w="12700">
                <a:solidFill>
                  <a:schemeClr val="bg1"/>
                </a:solidFill>
              </a:ln>
            </c:spPr>
            <c:extLst>
              <c:ext xmlns:c16="http://schemas.microsoft.com/office/drawing/2014/chart" uri="{C3380CC4-5D6E-409C-BE32-E72D297353CC}">
                <c16:uniqueId val="{00000021-6348-4F9F-B16A-63B23DC758EE}"/>
              </c:ext>
            </c:extLst>
          </c:dPt>
          <c:dPt>
            <c:idx val="20"/>
            <c:invertIfNegative val="0"/>
            <c:bubble3D val="0"/>
            <c:spPr>
              <a:solidFill>
                <a:srgbClr val="3B9946"/>
              </a:solidFill>
              <a:ln w="12700">
                <a:solidFill>
                  <a:schemeClr val="bg1"/>
                </a:solidFill>
              </a:ln>
            </c:spPr>
            <c:extLst>
              <c:ext xmlns:c16="http://schemas.microsoft.com/office/drawing/2014/chart" uri="{C3380CC4-5D6E-409C-BE32-E72D297353CC}">
                <c16:uniqueId val="{00000023-6348-4F9F-B16A-63B23DC758EE}"/>
              </c:ext>
            </c:extLst>
          </c:dPt>
          <c:dPt>
            <c:idx val="21"/>
            <c:invertIfNegative val="0"/>
            <c:bubble3D val="0"/>
            <c:spPr>
              <a:solidFill>
                <a:srgbClr val="E32E1A"/>
              </a:solidFill>
              <a:ln w="12700">
                <a:solidFill>
                  <a:schemeClr val="bg1"/>
                </a:solidFill>
              </a:ln>
            </c:spPr>
            <c:extLst>
              <c:ext xmlns:c16="http://schemas.microsoft.com/office/drawing/2014/chart" uri="{C3380CC4-5D6E-409C-BE32-E72D297353CC}">
                <c16:uniqueId val="{00000025-6348-4F9F-B16A-63B23DC758EE}"/>
              </c:ext>
            </c:extLst>
          </c:dPt>
          <c:dPt>
            <c:idx val="22"/>
            <c:invertIfNegative val="0"/>
            <c:bubble3D val="0"/>
            <c:spPr>
              <a:solidFill>
                <a:srgbClr val="1B4E83"/>
              </a:solidFill>
              <a:ln w="12700">
                <a:solidFill>
                  <a:schemeClr val="bg1"/>
                </a:solidFill>
              </a:ln>
            </c:spPr>
            <c:extLst>
              <c:ext xmlns:c16="http://schemas.microsoft.com/office/drawing/2014/chart" uri="{C3380CC4-5D6E-409C-BE32-E72D297353CC}">
                <c16:uniqueId val="{00000027-6348-4F9F-B16A-63B23DC758EE}"/>
              </c:ext>
            </c:extLst>
          </c:dPt>
          <c:dPt>
            <c:idx val="23"/>
            <c:invertIfNegative val="0"/>
            <c:bubble3D val="0"/>
            <c:spPr>
              <a:solidFill>
                <a:srgbClr val="1B4E83"/>
              </a:solidFill>
              <a:ln w="12700">
                <a:solidFill>
                  <a:schemeClr val="bg1"/>
                </a:solidFill>
              </a:ln>
            </c:spPr>
            <c:extLst>
              <c:ext xmlns:c16="http://schemas.microsoft.com/office/drawing/2014/chart" uri="{C3380CC4-5D6E-409C-BE32-E72D297353CC}">
                <c16:uniqueId val="{0000004E-774B-4842-9BB7-8C89889B4694}"/>
              </c:ext>
            </c:extLst>
          </c:dPt>
          <c:dPt>
            <c:idx val="24"/>
            <c:invertIfNegative val="0"/>
            <c:bubble3D val="0"/>
            <c:spPr>
              <a:solidFill>
                <a:srgbClr val="1B4E83"/>
              </a:solidFill>
              <a:ln w="12700">
                <a:solidFill>
                  <a:schemeClr val="bg1"/>
                </a:solidFill>
              </a:ln>
            </c:spPr>
            <c:extLst>
              <c:ext xmlns:c16="http://schemas.microsoft.com/office/drawing/2014/chart" uri="{C3380CC4-5D6E-409C-BE32-E72D297353CC}">
                <c16:uniqueId val="{0000004F-774B-4842-9BB7-8C89889B4694}"/>
              </c:ext>
            </c:extLst>
          </c:dPt>
          <c:dPt>
            <c:idx val="25"/>
            <c:invertIfNegative val="0"/>
            <c:bubble3D val="0"/>
            <c:spPr>
              <a:solidFill>
                <a:srgbClr val="1B4E83"/>
              </a:solidFill>
              <a:ln w="12700">
                <a:solidFill>
                  <a:schemeClr val="bg1"/>
                </a:solidFill>
              </a:ln>
            </c:spPr>
            <c:extLst>
              <c:ext xmlns:c16="http://schemas.microsoft.com/office/drawing/2014/chart" uri="{C3380CC4-5D6E-409C-BE32-E72D297353CC}">
                <c16:uniqueId val="{00000050-774B-4842-9BB7-8C89889B4694}"/>
              </c:ext>
            </c:extLst>
          </c:dPt>
          <c:dPt>
            <c:idx val="26"/>
            <c:invertIfNegative val="0"/>
            <c:bubble3D val="0"/>
            <c:spPr>
              <a:solidFill>
                <a:srgbClr val="1B4E83"/>
              </a:solidFill>
              <a:ln w="12700">
                <a:solidFill>
                  <a:schemeClr val="bg1"/>
                </a:solidFill>
              </a:ln>
            </c:spPr>
            <c:extLst>
              <c:ext xmlns:c16="http://schemas.microsoft.com/office/drawing/2014/chart" uri="{C3380CC4-5D6E-409C-BE32-E72D297353CC}">
                <c16:uniqueId val="{00000051-774B-4842-9BB7-8C89889B4694}"/>
              </c:ext>
            </c:extLst>
          </c:dPt>
          <c:dPt>
            <c:idx val="27"/>
            <c:invertIfNegative val="0"/>
            <c:bubble3D val="0"/>
            <c:spPr>
              <a:solidFill>
                <a:srgbClr val="1B4E83"/>
              </a:solidFill>
              <a:ln w="12700">
                <a:solidFill>
                  <a:schemeClr val="bg1"/>
                </a:solidFill>
              </a:ln>
            </c:spPr>
            <c:extLst>
              <c:ext xmlns:c16="http://schemas.microsoft.com/office/drawing/2014/chart" uri="{C3380CC4-5D6E-409C-BE32-E72D297353CC}">
                <c16:uniqueId val="{00000052-774B-4842-9BB7-8C89889B4694}"/>
              </c:ext>
            </c:extLst>
          </c:dPt>
          <c:dPt>
            <c:idx val="28"/>
            <c:invertIfNegative val="0"/>
            <c:bubble3D val="0"/>
            <c:spPr>
              <a:solidFill>
                <a:srgbClr val="1B4E83"/>
              </a:solidFill>
              <a:ln w="12700">
                <a:solidFill>
                  <a:schemeClr val="bg1"/>
                </a:solidFill>
              </a:ln>
            </c:spPr>
            <c:extLst>
              <c:ext xmlns:c16="http://schemas.microsoft.com/office/drawing/2014/chart" uri="{C3380CC4-5D6E-409C-BE32-E72D297353CC}">
                <c16:uniqueId val="{00000053-774B-4842-9BB7-8C89889B4694}"/>
              </c:ext>
            </c:extLst>
          </c:dPt>
          <c:dPt>
            <c:idx val="29"/>
            <c:invertIfNegative val="0"/>
            <c:bubble3D val="0"/>
            <c:spPr>
              <a:solidFill>
                <a:srgbClr val="1B4E83"/>
              </a:solidFill>
              <a:ln w="12700">
                <a:solidFill>
                  <a:schemeClr val="bg1"/>
                </a:solidFill>
              </a:ln>
            </c:spPr>
            <c:extLst>
              <c:ext xmlns:c16="http://schemas.microsoft.com/office/drawing/2014/chart" uri="{C3380CC4-5D6E-409C-BE32-E72D297353CC}">
                <c16:uniqueId val="{00000054-774B-4842-9BB7-8C89889B4694}"/>
              </c:ext>
            </c:extLst>
          </c:dPt>
          <c:dPt>
            <c:idx val="30"/>
            <c:invertIfNegative val="0"/>
            <c:bubble3D val="0"/>
            <c:spPr>
              <a:solidFill>
                <a:srgbClr val="1B4E83"/>
              </a:solidFill>
              <a:ln w="12700">
                <a:solidFill>
                  <a:schemeClr val="bg1"/>
                </a:solidFill>
              </a:ln>
            </c:spPr>
            <c:extLst>
              <c:ext xmlns:c16="http://schemas.microsoft.com/office/drawing/2014/chart" uri="{C3380CC4-5D6E-409C-BE32-E72D297353CC}">
                <c16:uniqueId val="{00000055-774B-4842-9BB7-8C89889B4694}"/>
              </c:ext>
            </c:extLst>
          </c:dPt>
          <c:dPt>
            <c:idx val="31"/>
            <c:invertIfNegative val="0"/>
            <c:bubble3D val="0"/>
            <c:spPr>
              <a:solidFill>
                <a:srgbClr val="1B4E83"/>
              </a:solidFill>
              <a:ln w="12700">
                <a:solidFill>
                  <a:schemeClr val="bg1"/>
                </a:solidFill>
              </a:ln>
            </c:spPr>
            <c:extLst>
              <c:ext xmlns:c16="http://schemas.microsoft.com/office/drawing/2014/chart" uri="{C3380CC4-5D6E-409C-BE32-E72D297353CC}">
                <c16:uniqueId val="{00000056-774B-4842-9BB7-8C89889B4694}"/>
              </c:ext>
            </c:extLst>
          </c:dPt>
          <c:dPt>
            <c:idx val="33"/>
            <c:invertIfNegative val="0"/>
            <c:bubble3D val="0"/>
            <c:spPr>
              <a:solidFill>
                <a:srgbClr val="E32E30"/>
              </a:solidFill>
              <a:ln w="12700">
                <a:solidFill>
                  <a:schemeClr val="bg1"/>
                </a:solidFill>
              </a:ln>
            </c:spPr>
            <c:extLst>
              <c:ext xmlns:c16="http://schemas.microsoft.com/office/drawing/2014/chart" uri="{C3380CC4-5D6E-409C-BE32-E72D297353CC}">
                <c16:uniqueId val="{00000060-774B-4842-9BB7-8C89889B4694}"/>
              </c:ext>
            </c:extLst>
          </c:dPt>
          <c:dPt>
            <c:idx val="34"/>
            <c:invertIfNegative val="0"/>
            <c:bubble3D val="0"/>
            <c:spPr>
              <a:solidFill>
                <a:srgbClr val="E32E30"/>
              </a:solidFill>
              <a:ln w="12700">
                <a:solidFill>
                  <a:schemeClr val="bg1"/>
                </a:solidFill>
              </a:ln>
            </c:spPr>
            <c:extLst>
              <c:ext xmlns:c16="http://schemas.microsoft.com/office/drawing/2014/chart" uri="{C3380CC4-5D6E-409C-BE32-E72D297353CC}">
                <c16:uniqueId val="{00000061-774B-4842-9BB7-8C89889B4694}"/>
              </c:ext>
            </c:extLst>
          </c:dPt>
          <c:dPt>
            <c:idx val="35"/>
            <c:invertIfNegative val="0"/>
            <c:bubble3D val="0"/>
            <c:spPr>
              <a:solidFill>
                <a:srgbClr val="E32E30"/>
              </a:solidFill>
              <a:ln w="12700">
                <a:solidFill>
                  <a:schemeClr val="bg1"/>
                </a:solidFill>
              </a:ln>
            </c:spPr>
            <c:extLst>
              <c:ext xmlns:c16="http://schemas.microsoft.com/office/drawing/2014/chart" uri="{C3380CC4-5D6E-409C-BE32-E72D297353CC}">
                <c16:uniqueId val="{00000062-774B-4842-9BB7-8C89889B4694}"/>
              </c:ext>
            </c:extLst>
          </c:dPt>
          <c:dPt>
            <c:idx val="36"/>
            <c:invertIfNegative val="0"/>
            <c:bubble3D val="0"/>
            <c:spPr>
              <a:solidFill>
                <a:srgbClr val="E32E30"/>
              </a:solidFill>
              <a:ln w="12700">
                <a:solidFill>
                  <a:schemeClr val="bg1"/>
                </a:solidFill>
              </a:ln>
            </c:spPr>
            <c:extLst>
              <c:ext xmlns:c16="http://schemas.microsoft.com/office/drawing/2014/chart" uri="{C3380CC4-5D6E-409C-BE32-E72D297353CC}">
                <c16:uniqueId val="{00000063-774B-4842-9BB7-8C89889B4694}"/>
              </c:ext>
            </c:extLst>
          </c:dPt>
          <c:dPt>
            <c:idx val="37"/>
            <c:invertIfNegative val="0"/>
            <c:bubble3D val="0"/>
            <c:spPr>
              <a:solidFill>
                <a:srgbClr val="E32E30"/>
              </a:solidFill>
              <a:ln w="12700">
                <a:solidFill>
                  <a:schemeClr val="bg1"/>
                </a:solidFill>
              </a:ln>
            </c:spPr>
            <c:extLst>
              <c:ext xmlns:c16="http://schemas.microsoft.com/office/drawing/2014/chart" uri="{C3380CC4-5D6E-409C-BE32-E72D297353CC}">
                <c16:uniqueId val="{00000064-774B-4842-9BB7-8C89889B4694}"/>
              </c:ext>
            </c:extLst>
          </c:dPt>
          <c:dPt>
            <c:idx val="38"/>
            <c:invertIfNegative val="0"/>
            <c:bubble3D val="0"/>
            <c:spPr>
              <a:solidFill>
                <a:srgbClr val="E32E30"/>
              </a:solidFill>
              <a:ln w="12700">
                <a:solidFill>
                  <a:schemeClr val="bg1"/>
                </a:solidFill>
              </a:ln>
            </c:spPr>
            <c:extLst>
              <c:ext xmlns:c16="http://schemas.microsoft.com/office/drawing/2014/chart" uri="{C3380CC4-5D6E-409C-BE32-E72D297353CC}">
                <c16:uniqueId val="{00000065-774B-4842-9BB7-8C89889B4694}"/>
              </c:ext>
            </c:extLst>
          </c:dPt>
          <c:dPt>
            <c:idx val="39"/>
            <c:invertIfNegative val="0"/>
            <c:bubble3D val="0"/>
            <c:spPr>
              <a:solidFill>
                <a:srgbClr val="E32E30"/>
              </a:solidFill>
              <a:ln w="12700">
                <a:solidFill>
                  <a:schemeClr val="bg1"/>
                </a:solidFill>
              </a:ln>
            </c:spPr>
            <c:extLst>
              <c:ext xmlns:c16="http://schemas.microsoft.com/office/drawing/2014/chart" uri="{C3380CC4-5D6E-409C-BE32-E72D297353CC}">
                <c16:uniqueId val="{00000066-774B-4842-9BB7-8C89889B4694}"/>
              </c:ext>
            </c:extLst>
          </c:dPt>
          <c:dPt>
            <c:idx val="40"/>
            <c:invertIfNegative val="0"/>
            <c:bubble3D val="0"/>
            <c:spPr>
              <a:solidFill>
                <a:srgbClr val="E32E30"/>
              </a:solidFill>
              <a:ln w="12700">
                <a:solidFill>
                  <a:schemeClr val="bg1"/>
                </a:solidFill>
              </a:ln>
            </c:spPr>
            <c:extLst>
              <c:ext xmlns:c16="http://schemas.microsoft.com/office/drawing/2014/chart" uri="{C3380CC4-5D6E-409C-BE32-E72D297353CC}">
                <c16:uniqueId val="{00000067-774B-4842-9BB7-8C89889B4694}"/>
              </c:ext>
            </c:extLst>
          </c:dPt>
          <c:dPt>
            <c:idx val="41"/>
            <c:invertIfNegative val="0"/>
            <c:bubble3D val="0"/>
            <c:spPr>
              <a:solidFill>
                <a:srgbClr val="E32E30"/>
              </a:solidFill>
              <a:ln w="12700">
                <a:solidFill>
                  <a:schemeClr val="bg1"/>
                </a:solidFill>
              </a:ln>
            </c:spPr>
            <c:extLst>
              <c:ext xmlns:c16="http://schemas.microsoft.com/office/drawing/2014/chart" uri="{C3380CC4-5D6E-409C-BE32-E72D297353CC}">
                <c16:uniqueId val="{00000068-774B-4842-9BB7-8C89889B4694}"/>
              </c:ext>
            </c:extLst>
          </c:dPt>
          <c:dPt>
            <c:idx val="42"/>
            <c:invertIfNegative val="0"/>
            <c:bubble3D val="0"/>
            <c:spPr>
              <a:solidFill>
                <a:srgbClr val="E32E30"/>
              </a:solidFill>
              <a:ln w="12700">
                <a:solidFill>
                  <a:schemeClr val="bg1"/>
                </a:solidFill>
              </a:ln>
            </c:spPr>
            <c:extLst>
              <c:ext xmlns:c16="http://schemas.microsoft.com/office/drawing/2014/chart" uri="{C3380CC4-5D6E-409C-BE32-E72D297353CC}">
                <c16:uniqueId val="{00000069-774B-4842-9BB7-8C89889B4694}"/>
              </c:ext>
            </c:extLst>
          </c:dPt>
          <c:cat>
            <c:strRef>
              <c:f>'data for Figure 6 &amp; 7'!$J$6:$J$48</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6 &amp; 7'!$K$6:$K$48</c:f>
              <c:numCache>
                <c:formatCode>#,##0</c:formatCode>
                <c:ptCount val="43"/>
                <c:pt idx="0">
                  <c:v>267968.94332000002</c:v>
                </c:pt>
                <c:pt idx="1">
                  <c:v>252184.63722999999</c:v>
                </c:pt>
                <c:pt idx="2">
                  <c:v>231172.33121000003</c:v>
                </c:pt>
                <c:pt idx="3">
                  <c:v>212551.22531000001</c:v>
                </c:pt>
                <c:pt idx="4">
                  <c:v>209697.28940000004</c:v>
                </c:pt>
                <c:pt idx="5">
                  <c:v>220028.58105000001</c:v>
                </c:pt>
                <c:pt idx="6">
                  <c:v>227612.17249999999</c:v>
                </c:pt>
                <c:pt idx="7">
                  <c:v>229997.15750999999</c:v>
                </c:pt>
                <c:pt idx="8">
                  <c:v>217391.21151999998</c:v>
                </c:pt>
                <c:pt idx="9">
                  <c:v>225600.70225000003</c:v>
                </c:pt>
                <c:pt idx="11">
                  <c:v>61611.629090000002</c:v>
                </c:pt>
                <c:pt idx="12">
                  <c:v>54660.735350000003</c:v>
                </c:pt>
                <c:pt idx="13">
                  <c:v>50162.173860000003</c:v>
                </c:pt>
                <c:pt idx="14">
                  <c:v>46754.309340000007</c:v>
                </c:pt>
                <c:pt idx="15">
                  <c:v>46421.260920000001</c:v>
                </c:pt>
                <c:pt idx="16">
                  <c:v>48289.147640000003</c:v>
                </c:pt>
                <c:pt idx="17">
                  <c:v>50955.859709999997</c:v>
                </c:pt>
                <c:pt idx="18">
                  <c:v>50816.090509999995</c:v>
                </c:pt>
                <c:pt idx="19">
                  <c:v>52308.650329999989</c:v>
                </c:pt>
                <c:pt idx="20">
                  <c:v>52483.94339</c:v>
                </c:pt>
                <c:pt idx="22">
                  <c:v>187690.93437</c:v>
                </c:pt>
                <c:pt idx="23">
                  <c:v>179413.91829</c:v>
                </c:pt>
                <c:pt idx="24">
                  <c:v>163987.83468</c:v>
                </c:pt>
                <c:pt idx="25">
                  <c:v>150160.75712999998</c:v>
                </c:pt>
                <c:pt idx="26">
                  <c:v>148062.11980000001</c:v>
                </c:pt>
                <c:pt idx="27">
                  <c:v>156546.15010000003</c:v>
                </c:pt>
                <c:pt idx="28">
                  <c:v>161379.21134000001</c:v>
                </c:pt>
                <c:pt idx="29">
                  <c:v>165472.56268</c:v>
                </c:pt>
                <c:pt idx="30">
                  <c:v>150863.674</c:v>
                </c:pt>
                <c:pt idx="31">
                  <c:v>159100.71178000001</c:v>
                </c:pt>
                <c:pt idx="33">
                  <c:v>18666.379860000001</c:v>
                </c:pt>
                <c:pt idx="34">
                  <c:v>18109.98359</c:v>
                </c:pt>
                <c:pt idx="35">
                  <c:v>17022.322670000001</c:v>
                </c:pt>
                <c:pt idx="36">
                  <c:v>15636.158840000002</c:v>
                </c:pt>
                <c:pt idx="37">
                  <c:v>15213.90868</c:v>
                </c:pt>
                <c:pt idx="38">
                  <c:v>15193.283309999999</c:v>
                </c:pt>
                <c:pt idx="39">
                  <c:v>15277.10145</c:v>
                </c:pt>
                <c:pt idx="40">
                  <c:v>13708.50432</c:v>
                </c:pt>
                <c:pt idx="41">
                  <c:v>14218.887189999999</c:v>
                </c:pt>
                <c:pt idx="42">
                  <c:v>14016.04708</c:v>
                </c:pt>
              </c:numCache>
            </c:numRef>
          </c:val>
          <c:extLst>
            <c:ext xmlns:c16="http://schemas.microsoft.com/office/drawing/2014/chart" uri="{C3380CC4-5D6E-409C-BE32-E72D297353CC}">
              <c16:uniqueId val="{00000028-6348-4F9F-B16A-63B23DC758EE}"/>
            </c:ext>
          </c:extLst>
        </c:ser>
        <c:dLbls>
          <c:showLegendKey val="0"/>
          <c:showVal val="0"/>
          <c:showCatName val="0"/>
          <c:showSerName val="0"/>
          <c:showPercent val="0"/>
          <c:showBubbleSize val="0"/>
        </c:dLbls>
        <c:gapWidth val="0"/>
        <c:axId val="157525120"/>
        <c:axId val="157527040"/>
      </c:barChart>
      <c:barChart>
        <c:barDir val="col"/>
        <c:grouping val="clustered"/>
        <c:varyColors val="0"/>
        <c:ser>
          <c:idx val="1"/>
          <c:order val="1"/>
          <c:tx>
            <c:strRef>
              <c:f>'data for Figure 6 &amp; 7'!$L$5</c:f>
              <c:strCache>
                <c:ptCount val="1"/>
                <c:pt idx="0">
                  <c:v>INC</c:v>
                </c:pt>
              </c:strCache>
            </c:strRef>
          </c:tx>
          <c:spPr>
            <a:solidFill>
              <a:srgbClr val="B6D99F"/>
            </a:solidFill>
          </c:spPr>
          <c:invertIfNegative val="0"/>
          <c:dPt>
            <c:idx val="0"/>
            <c:invertIfNegative val="0"/>
            <c:bubble3D val="0"/>
            <c:spPr>
              <a:solidFill>
                <a:srgbClr val="80B79E"/>
              </a:solidFill>
            </c:spPr>
            <c:extLst>
              <c:ext xmlns:c16="http://schemas.microsoft.com/office/drawing/2014/chart" uri="{C3380CC4-5D6E-409C-BE32-E72D297353CC}">
                <c16:uniqueId val="{0000002A-6348-4F9F-B16A-63B23DC758EE}"/>
              </c:ext>
            </c:extLst>
          </c:dPt>
          <c:dPt>
            <c:idx val="1"/>
            <c:invertIfNegative val="0"/>
            <c:bubble3D val="0"/>
            <c:spPr>
              <a:solidFill>
                <a:srgbClr val="80B79E"/>
              </a:solidFill>
            </c:spPr>
            <c:extLst>
              <c:ext xmlns:c16="http://schemas.microsoft.com/office/drawing/2014/chart" uri="{C3380CC4-5D6E-409C-BE32-E72D297353CC}">
                <c16:uniqueId val="{0000002C-6348-4F9F-B16A-63B23DC758EE}"/>
              </c:ext>
            </c:extLst>
          </c:dPt>
          <c:dPt>
            <c:idx val="2"/>
            <c:invertIfNegative val="0"/>
            <c:bubble3D val="0"/>
            <c:spPr>
              <a:solidFill>
                <a:srgbClr val="80B79E"/>
              </a:solidFill>
            </c:spPr>
            <c:extLst>
              <c:ext xmlns:c16="http://schemas.microsoft.com/office/drawing/2014/chart" uri="{C3380CC4-5D6E-409C-BE32-E72D297353CC}">
                <c16:uniqueId val="{0000002E-6348-4F9F-B16A-63B23DC758EE}"/>
              </c:ext>
            </c:extLst>
          </c:dPt>
          <c:dPt>
            <c:idx val="3"/>
            <c:invertIfNegative val="0"/>
            <c:bubble3D val="0"/>
            <c:spPr>
              <a:solidFill>
                <a:srgbClr val="80B79E"/>
              </a:solidFill>
            </c:spPr>
            <c:extLst>
              <c:ext xmlns:c16="http://schemas.microsoft.com/office/drawing/2014/chart" uri="{C3380CC4-5D6E-409C-BE32-E72D297353CC}">
                <c16:uniqueId val="{00000030-6348-4F9F-B16A-63B23DC758EE}"/>
              </c:ext>
            </c:extLst>
          </c:dPt>
          <c:dPt>
            <c:idx val="4"/>
            <c:invertIfNegative val="0"/>
            <c:bubble3D val="0"/>
            <c:spPr>
              <a:solidFill>
                <a:srgbClr val="80B79E"/>
              </a:solidFill>
            </c:spPr>
            <c:extLst>
              <c:ext xmlns:c16="http://schemas.microsoft.com/office/drawing/2014/chart" uri="{C3380CC4-5D6E-409C-BE32-E72D297353CC}">
                <c16:uniqueId val="{00000032-6348-4F9F-B16A-63B23DC758EE}"/>
              </c:ext>
            </c:extLst>
          </c:dPt>
          <c:dPt>
            <c:idx val="5"/>
            <c:invertIfNegative val="0"/>
            <c:bubble3D val="0"/>
            <c:spPr>
              <a:solidFill>
                <a:srgbClr val="80B79E"/>
              </a:solidFill>
            </c:spPr>
            <c:extLst>
              <c:ext xmlns:c16="http://schemas.microsoft.com/office/drawing/2014/chart" uri="{C3380CC4-5D6E-409C-BE32-E72D297353CC}">
                <c16:uniqueId val="{00000047-774B-4842-9BB7-8C89889B4694}"/>
              </c:ext>
            </c:extLst>
          </c:dPt>
          <c:dPt>
            <c:idx val="6"/>
            <c:invertIfNegative val="0"/>
            <c:bubble3D val="0"/>
            <c:spPr>
              <a:solidFill>
                <a:srgbClr val="80B79E"/>
              </a:solidFill>
            </c:spPr>
            <c:extLst>
              <c:ext xmlns:c16="http://schemas.microsoft.com/office/drawing/2014/chart" uri="{C3380CC4-5D6E-409C-BE32-E72D297353CC}">
                <c16:uniqueId val="{00000048-774B-4842-9BB7-8C89889B4694}"/>
              </c:ext>
            </c:extLst>
          </c:dPt>
          <c:dPt>
            <c:idx val="7"/>
            <c:invertIfNegative val="0"/>
            <c:bubble3D val="0"/>
            <c:spPr>
              <a:solidFill>
                <a:srgbClr val="80B79E"/>
              </a:solidFill>
            </c:spPr>
            <c:extLst>
              <c:ext xmlns:c16="http://schemas.microsoft.com/office/drawing/2014/chart" uri="{C3380CC4-5D6E-409C-BE32-E72D297353CC}">
                <c16:uniqueId val="{00000049-774B-4842-9BB7-8C89889B4694}"/>
              </c:ext>
            </c:extLst>
          </c:dPt>
          <c:dPt>
            <c:idx val="8"/>
            <c:invertIfNegative val="0"/>
            <c:bubble3D val="0"/>
            <c:spPr>
              <a:solidFill>
                <a:srgbClr val="80B79E"/>
              </a:solidFill>
            </c:spPr>
            <c:extLst>
              <c:ext xmlns:c16="http://schemas.microsoft.com/office/drawing/2014/chart" uri="{C3380CC4-5D6E-409C-BE32-E72D297353CC}">
                <c16:uniqueId val="{0000004A-774B-4842-9BB7-8C89889B4694}"/>
              </c:ext>
            </c:extLst>
          </c:dPt>
          <c:dPt>
            <c:idx val="9"/>
            <c:invertIfNegative val="0"/>
            <c:bubble3D val="0"/>
            <c:spPr>
              <a:solidFill>
                <a:srgbClr val="80B79E"/>
              </a:solidFill>
            </c:spPr>
            <c:extLst>
              <c:ext xmlns:c16="http://schemas.microsoft.com/office/drawing/2014/chart" uri="{C3380CC4-5D6E-409C-BE32-E72D297353CC}">
                <c16:uniqueId val="{0000004B-774B-4842-9BB7-8C89889B4694}"/>
              </c:ext>
            </c:extLst>
          </c:dPt>
          <c:dPt>
            <c:idx val="12"/>
            <c:invertIfNegative val="0"/>
            <c:bubble3D val="0"/>
            <c:extLst>
              <c:ext xmlns:c16="http://schemas.microsoft.com/office/drawing/2014/chart" uri="{C3380CC4-5D6E-409C-BE32-E72D297353CC}">
                <c16:uniqueId val="{00000034-6348-4F9F-B16A-63B23DC758EE}"/>
              </c:ext>
            </c:extLst>
          </c:dPt>
          <c:dPt>
            <c:idx val="13"/>
            <c:invertIfNegative val="0"/>
            <c:bubble3D val="0"/>
            <c:extLst>
              <c:ext xmlns:c16="http://schemas.microsoft.com/office/drawing/2014/chart" uri="{C3380CC4-5D6E-409C-BE32-E72D297353CC}">
                <c16:uniqueId val="{00000036-6348-4F9F-B16A-63B23DC758EE}"/>
              </c:ext>
            </c:extLst>
          </c:dPt>
          <c:dPt>
            <c:idx val="14"/>
            <c:invertIfNegative val="0"/>
            <c:bubble3D val="0"/>
            <c:extLst>
              <c:ext xmlns:c16="http://schemas.microsoft.com/office/drawing/2014/chart" uri="{C3380CC4-5D6E-409C-BE32-E72D297353CC}">
                <c16:uniqueId val="{00000038-6348-4F9F-B16A-63B23DC758EE}"/>
              </c:ext>
            </c:extLst>
          </c:dPt>
          <c:dPt>
            <c:idx val="15"/>
            <c:invertIfNegative val="0"/>
            <c:bubble3D val="0"/>
            <c:extLst>
              <c:ext xmlns:c16="http://schemas.microsoft.com/office/drawing/2014/chart" uri="{C3380CC4-5D6E-409C-BE32-E72D297353CC}">
                <c16:uniqueId val="{0000003A-6348-4F9F-B16A-63B23DC758EE}"/>
              </c:ext>
            </c:extLst>
          </c:dPt>
          <c:dPt>
            <c:idx val="16"/>
            <c:invertIfNegative val="0"/>
            <c:bubble3D val="0"/>
            <c:extLst>
              <c:ext xmlns:c16="http://schemas.microsoft.com/office/drawing/2014/chart" uri="{C3380CC4-5D6E-409C-BE32-E72D297353CC}">
                <c16:uniqueId val="{0000003C-6348-4F9F-B16A-63B23DC758EE}"/>
              </c:ext>
            </c:extLst>
          </c:dPt>
          <c:dPt>
            <c:idx val="18"/>
            <c:invertIfNegative val="0"/>
            <c:bubble3D val="0"/>
            <c:extLst>
              <c:ext xmlns:c16="http://schemas.microsoft.com/office/drawing/2014/chart" uri="{C3380CC4-5D6E-409C-BE32-E72D297353CC}">
                <c16:uniqueId val="{0000003E-6348-4F9F-B16A-63B23DC758EE}"/>
              </c:ext>
            </c:extLst>
          </c:dPt>
          <c:dPt>
            <c:idx val="19"/>
            <c:invertIfNegative val="0"/>
            <c:bubble3D val="0"/>
            <c:extLst>
              <c:ext xmlns:c16="http://schemas.microsoft.com/office/drawing/2014/chart" uri="{C3380CC4-5D6E-409C-BE32-E72D297353CC}">
                <c16:uniqueId val="{00000040-6348-4F9F-B16A-63B23DC758EE}"/>
              </c:ext>
            </c:extLst>
          </c:dPt>
          <c:dPt>
            <c:idx val="20"/>
            <c:invertIfNegative val="0"/>
            <c:bubble3D val="0"/>
            <c:extLst>
              <c:ext xmlns:c16="http://schemas.microsoft.com/office/drawing/2014/chart" uri="{C3380CC4-5D6E-409C-BE32-E72D297353CC}">
                <c16:uniqueId val="{00000042-6348-4F9F-B16A-63B23DC758EE}"/>
              </c:ext>
            </c:extLst>
          </c:dPt>
          <c:dPt>
            <c:idx val="21"/>
            <c:invertIfNegative val="0"/>
            <c:bubble3D val="0"/>
            <c:spPr>
              <a:solidFill>
                <a:srgbClr val="F19698"/>
              </a:solidFill>
            </c:spPr>
            <c:extLst>
              <c:ext xmlns:c16="http://schemas.microsoft.com/office/drawing/2014/chart" uri="{C3380CC4-5D6E-409C-BE32-E72D297353CC}">
                <c16:uniqueId val="{00000044-6348-4F9F-B16A-63B23DC758EE}"/>
              </c:ext>
            </c:extLst>
          </c:dPt>
          <c:dPt>
            <c:idx val="22"/>
            <c:invertIfNegative val="0"/>
            <c:bubble3D val="0"/>
            <c:spPr>
              <a:solidFill>
                <a:srgbClr val="8DA6C1"/>
              </a:solidFill>
            </c:spPr>
            <c:extLst>
              <c:ext xmlns:c16="http://schemas.microsoft.com/office/drawing/2014/chart" uri="{C3380CC4-5D6E-409C-BE32-E72D297353CC}">
                <c16:uniqueId val="{00000046-6348-4F9F-B16A-63B23DC758EE}"/>
              </c:ext>
            </c:extLst>
          </c:dPt>
          <c:dPt>
            <c:idx val="23"/>
            <c:invertIfNegative val="0"/>
            <c:bubble3D val="0"/>
            <c:spPr>
              <a:solidFill>
                <a:srgbClr val="8DA6C1"/>
              </a:solidFill>
            </c:spPr>
            <c:extLst>
              <c:ext xmlns:c16="http://schemas.microsoft.com/office/drawing/2014/chart" uri="{C3380CC4-5D6E-409C-BE32-E72D297353CC}">
                <c16:uniqueId val="{00000057-774B-4842-9BB7-8C89889B4694}"/>
              </c:ext>
            </c:extLst>
          </c:dPt>
          <c:dPt>
            <c:idx val="24"/>
            <c:invertIfNegative val="0"/>
            <c:bubble3D val="0"/>
            <c:spPr>
              <a:solidFill>
                <a:srgbClr val="8DA6C1"/>
              </a:solidFill>
            </c:spPr>
            <c:extLst>
              <c:ext xmlns:c16="http://schemas.microsoft.com/office/drawing/2014/chart" uri="{C3380CC4-5D6E-409C-BE32-E72D297353CC}">
                <c16:uniqueId val="{00000058-774B-4842-9BB7-8C89889B4694}"/>
              </c:ext>
            </c:extLst>
          </c:dPt>
          <c:dPt>
            <c:idx val="25"/>
            <c:invertIfNegative val="0"/>
            <c:bubble3D val="0"/>
            <c:spPr>
              <a:solidFill>
                <a:srgbClr val="8DA6C1"/>
              </a:solidFill>
            </c:spPr>
            <c:extLst>
              <c:ext xmlns:c16="http://schemas.microsoft.com/office/drawing/2014/chart" uri="{C3380CC4-5D6E-409C-BE32-E72D297353CC}">
                <c16:uniqueId val="{00000059-774B-4842-9BB7-8C89889B4694}"/>
              </c:ext>
            </c:extLst>
          </c:dPt>
          <c:dPt>
            <c:idx val="26"/>
            <c:invertIfNegative val="0"/>
            <c:bubble3D val="0"/>
            <c:spPr>
              <a:solidFill>
                <a:srgbClr val="8DA6C1"/>
              </a:solidFill>
            </c:spPr>
            <c:extLst>
              <c:ext xmlns:c16="http://schemas.microsoft.com/office/drawing/2014/chart" uri="{C3380CC4-5D6E-409C-BE32-E72D297353CC}">
                <c16:uniqueId val="{0000005A-774B-4842-9BB7-8C89889B4694}"/>
              </c:ext>
            </c:extLst>
          </c:dPt>
          <c:dPt>
            <c:idx val="27"/>
            <c:invertIfNegative val="0"/>
            <c:bubble3D val="0"/>
            <c:spPr>
              <a:solidFill>
                <a:srgbClr val="8DA6C1"/>
              </a:solidFill>
            </c:spPr>
            <c:extLst>
              <c:ext xmlns:c16="http://schemas.microsoft.com/office/drawing/2014/chart" uri="{C3380CC4-5D6E-409C-BE32-E72D297353CC}">
                <c16:uniqueId val="{0000005B-774B-4842-9BB7-8C89889B4694}"/>
              </c:ext>
            </c:extLst>
          </c:dPt>
          <c:dPt>
            <c:idx val="28"/>
            <c:invertIfNegative val="0"/>
            <c:bubble3D val="0"/>
            <c:spPr>
              <a:solidFill>
                <a:srgbClr val="8DA6C1"/>
              </a:solidFill>
            </c:spPr>
            <c:extLst>
              <c:ext xmlns:c16="http://schemas.microsoft.com/office/drawing/2014/chart" uri="{C3380CC4-5D6E-409C-BE32-E72D297353CC}">
                <c16:uniqueId val="{0000005C-774B-4842-9BB7-8C89889B4694}"/>
              </c:ext>
            </c:extLst>
          </c:dPt>
          <c:dPt>
            <c:idx val="29"/>
            <c:invertIfNegative val="0"/>
            <c:bubble3D val="0"/>
            <c:spPr>
              <a:solidFill>
                <a:srgbClr val="8DA6C1"/>
              </a:solidFill>
            </c:spPr>
            <c:extLst>
              <c:ext xmlns:c16="http://schemas.microsoft.com/office/drawing/2014/chart" uri="{C3380CC4-5D6E-409C-BE32-E72D297353CC}">
                <c16:uniqueId val="{0000005D-774B-4842-9BB7-8C89889B4694}"/>
              </c:ext>
            </c:extLst>
          </c:dPt>
          <c:dPt>
            <c:idx val="30"/>
            <c:invertIfNegative val="0"/>
            <c:bubble3D val="0"/>
            <c:spPr>
              <a:solidFill>
                <a:srgbClr val="8DA6C1"/>
              </a:solidFill>
            </c:spPr>
            <c:extLst>
              <c:ext xmlns:c16="http://schemas.microsoft.com/office/drawing/2014/chart" uri="{C3380CC4-5D6E-409C-BE32-E72D297353CC}">
                <c16:uniqueId val="{0000005E-774B-4842-9BB7-8C89889B4694}"/>
              </c:ext>
            </c:extLst>
          </c:dPt>
          <c:dPt>
            <c:idx val="31"/>
            <c:invertIfNegative val="0"/>
            <c:bubble3D val="0"/>
            <c:spPr>
              <a:solidFill>
                <a:srgbClr val="8DA6C1"/>
              </a:solidFill>
            </c:spPr>
            <c:extLst>
              <c:ext xmlns:c16="http://schemas.microsoft.com/office/drawing/2014/chart" uri="{C3380CC4-5D6E-409C-BE32-E72D297353CC}">
                <c16:uniqueId val="{0000005F-774B-4842-9BB7-8C89889B4694}"/>
              </c:ext>
            </c:extLst>
          </c:dPt>
          <c:dPt>
            <c:idx val="33"/>
            <c:invertIfNegative val="0"/>
            <c:bubble3D val="0"/>
            <c:spPr>
              <a:solidFill>
                <a:srgbClr val="F19698"/>
              </a:solidFill>
            </c:spPr>
            <c:extLst>
              <c:ext xmlns:c16="http://schemas.microsoft.com/office/drawing/2014/chart" uri="{C3380CC4-5D6E-409C-BE32-E72D297353CC}">
                <c16:uniqueId val="{0000006A-774B-4842-9BB7-8C89889B4694}"/>
              </c:ext>
            </c:extLst>
          </c:dPt>
          <c:dPt>
            <c:idx val="34"/>
            <c:invertIfNegative val="0"/>
            <c:bubble3D val="0"/>
            <c:spPr>
              <a:solidFill>
                <a:srgbClr val="F19698"/>
              </a:solidFill>
            </c:spPr>
            <c:extLst>
              <c:ext xmlns:c16="http://schemas.microsoft.com/office/drawing/2014/chart" uri="{C3380CC4-5D6E-409C-BE32-E72D297353CC}">
                <c16:uniqueId val="{0000006B-774B-4842-9BB7-8C89889B4694}"/>
              </c:ext>
            </c:extLst>
          </c:dPt>
          <c:dPt>
            <c:idx val="35"/>
            <c:invertIfNegative val="0"/>
            <c:bubble3D val="0"/>
            <c:spPr>
              <a:solidFill>
                <a:srgbClr val="F19698"/>
              </a:solidFill>
            </c:spPr>
            <c:extLst>
              <c:ext xmlns:c16="http://schemas.microsoft.com/office/drawing/2014/chart" uri="{C3380CC4-5D6E-409C-BE32-E72D297353CC}">
                <c16:uniqueId val="{0000006C-774B-4842-9BB7-8C89889B4694}"/>
              </c:ext>
            </c:extLst>
          </c:dPt>
          <c:dPt>
            <c:idx val="36"/>
            <c:invertIfNegative val="0"/>
            <c:bubble3D val="0"/>
            <c:spPr>
              <a:solidFill>
                <a:srgbClr val="F19698"/>
              </a:solidFill>
            </c:spPr>
            <c:extLst>
              <c:ext xmlns:c16="http://schemas.microsoft.com/office/drawing/2014/chart" uri="{C3380CC4-5D6E-409C-BE32-E72D297353CC}">
                <c16:uniqueId val="{0000006D-774B-4842-9BB7-8C89889B4694}"/>
              </c:ext>
            </c:extLst>
          </c:dPt>
          <c:dPt>
            <c:idx val="37"/>
            <c:invertIfNegative val="0"/>
            <c:bubble3D val="0"/>
            <c:spPr>
              <a:solidFill>
                <a:srgbClr val="F19698"/>
              </a:solidFill>
            </c:spPr>
            <c:extLst>
              <c:ext xmlns:c16="http://schemas.microsoft.com/office/drawing/2014/chart" uri="{C3380CC4-5D6E-409C-BE32-E72D297353CC}">
                <c16:uniqueId val="{0000006E-774B-4842-9BB7-8C89889B4694}"/>
              </c:ext>
            </c:extLst>
          </c:dPt>
          <c:dPt>
            <c:idx val="38"/>
            <c:invertIfNegative val="0"/>
            <c:bubble3D val="0"/>
            <c:spPr>
              <a:solidFill>
                <a:srgbClr val="F19698"/>
              </a:solidFill>
            </c:spPr>
            <c:extLst>
              <c:ext xmlns:c16="http://schemas.microsoft.com/office/drawing/2014/chart" uri="{C3380CC4-5D6E-409C-BE32-E72D297353CC}">
                <c16:uniqueId val="{0000006F-774B-4842-9BB7-8C89889B4694}"/>
              </c:ext>
            </c:extLst>
          </c:dPt>
          <c:dPt>
            <c:idx val="39"/>
            <c:invertIfNegative val="0"/>
            <c:bubble3D val="0"/>
            <c:spPr>
              <a:solidFill>
                <a:srgbClr val="F19698"/>
              </a:solidFill>
            </c:spPr>
            <c:extLst>
              <c:ext xmlns:c16="http://schemas.microsoft.com/office/drawing/2014/chart" uri="{C3380CC4-5D6E-409C-BE32-E72D297353CC}">
                <c16:uniqueId val="{00000070-774B-4842-9BB7-8C89889B4694}"/>
              </c:ext>
            </c:extLst>
          </c:dPt>
          <c:dPt>
            <c:idx val="40"/>
            <c:invertIfNegative val="0"/>
            <c:bubble3D val="0"/>
            <c:spPr>
              <a:solidFill>
                <a:srgbClr val="F19698"/>
              </a:solidFill>
            </c:spPr>
            <c:extLst>
              <c:ext xmlns:c16="http://schemas.microsoft.com/office/drawing/2014/chart" uri="{C3380CC4-5D6E-409C-BE32-E72D297353CC}">
                <c16:uniqueId val="{00000071-774B-4842-9BB7-8C89889B4694}"/>
              </c:ext>
            </c:extLst>
          </c:dPt>
          <c:dPt>
            <c:idx val="41"/>
            <c:invertIfNegative val="0"/>
            <c:bubble3D val="0"/>
            <c:spPr>
              <a:solidFill>
                <a:srgbClr val="F19698"/>
              </a:solidFill>
            </c:spPr>
            <c:extLst>
              <c:ext xmlns:c16="http://schemas.microsoft.com/office/drawing/2014/chart" uri="{C3380CC4-5D6E-409C-BE32-E72D297353CC}">
                <c16:uniqueId val="{00000072-774B-4842-9BB7-8C89889B4694}"/>
              </c:ext>
            </c:extLst>
          </c:dPt>
          <c:dPt>
            <c:idx val="42"/>
            <c:invertIfNegative val="0"/>
            <c:bubble3D val="0"/>
            <c:spPr>
              <a:solidFill>
                <a:srgbClr val="F19698"/>
              </a:solidFill>
            </c:spPr>
            <c:extLst>
              <c:ext xmlns:c16="http://schemas.microsoft.com/office/drawing/2014/chart" uri="{C3380CC4-5D6E-409C-BE32-E72D297353CC}">
                <c16:uniqueId val="{00000073-774B-4842-9BB7-8C89889B4694}"/>
              </c:ext>
            </c:extLst>
          </c:dPt>
          <c:cat>
            <c:strRef>
              <c:f>'data for Figure 6 &amp; 7'!$J$6:$J$43</c:f>
              <c:strCache>
                <c:ptCount val="38"/>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strCache>
            </c:strRef>
          </c:cat>
          <c:val>
            <c:numRef>
              <c:f>'data for Figure 6 &amp; 7'!$L$6:$L$48</c:f>
              <c:numCache>
                <c:formatCode>#,##0</c:formatCode>
                <c:ptCount val="43"/>
                <c:pt idx="0">
                  <c:v>50144.984599999996</c:v>
                </c:pt>
                <c:pt idx="1">
                  <c:v>46916.05965000001</c:v>
                </c:pt>
                <c:pt idx="2">
                  <c:v>44307.239200000004</c:v>
                </c:pt>
                <c:pt idx="3">
                  <c:v>43374.626050000006</c:v>
                </c:pt>
                <c:pt idx="4">
                  <c:v>44385.520149999997</c:v>
                </c:pt>
                <c:pt idx="5">
                  <c:v>46004.303050000002</c:v>
                </c:pt>
                <c:pt idx="6">
                  <c:v>46486.9758</c:v>
                </c:pt>
                <c:pt idx="7">
                  <c:v>45244.255000000012</c:v>
                </c:pt>
                <c:pt idx="8">
                  <c:v>43340.651100000003</c:v>
                </c:pt>
                <c:pt idx="9">
                  <c:v>42644.951400000005</c:v>
                </c:pt>
                <c:pt idx="11">
                  <c:v>9454.2738499999996</c:v>
                </c:pt>
                <c:pt idx="12">
                  <c:v>8406.0362000000005</c:v>
                </c:pt>
                <c:pt idx="13">
                  <c:v>8085.5023499999988</c:v>
                </c:pt>
                <c:pt idx="14">
                  <c:v>8265.9056000000019</c:v>
                </c:pt>
                <c:pt idx="15">
                  <c:v>8727.0191499999983</c:v>
                </c:pt>
                <c:pt idx="16">
                  <c:v>9041.4838000000018</c:v>
                </c:pt>
                <c:pt idx="17">
                  <c:v>9081.1651000000002</c:v>
                </c:pt>
                <c:pt idx="18">
                  <c:v>8833.0883999999987</c:v>
                </c:pt>
                <c:pt idx="19">
                  <c:v>8631.4587499999998</c:v>
                </c:pt>
                <c:pt idx="20">
                  <c:v>8354.2036499999995</c:v>
                </c:pt>
                <c:pt idx="22">
                  <c:v>37379.220750000008</c:v>
                </c:pt>
                <c:pt idx="23">
                  <c:v>35336.536900000006</c:v>
                </c:pt>
                <c:pt idx="24">
                  <c:v>33144.023650000003</c:v>
                </c:pt>
                <c:pt idx="25">
                  <c:v>32051.429600000003</c:v>
                </c:pt>
                <c:pt idx="26">
                  <c:v>32575.498499999994</c:v>
                </c:pt>
                <c:pt idx="27">
                  <c:v>33839.643650000005</c:v>
                </c:pt>
                <c:pt idx="28">
                  <c:v>34379.081300000005</c:v>
                </c:pt>
                <c:pt idx="29">
                  <c:v>33492.918450000005</c:v>
                </c:pt>
                <c:pt idx="30">
                  <c:v>31748.314050000004</c:v>
                </c:pt>
                <c:pt idx="31">
                  <c:v>31274.152800000003</c:v>
                </c:pt>
                <c:pt idx="33">
                  <c:v>3311.49</c:v>
                </c:pt>
                <c:pt idx="34">
                  <c:v>3173.4865499999996</c:v>
                </c:pt>
                <c:pt idx="35">
                  <c:v>3077.7131999999992</c:v>
                </c:pt>
                <c:pt idx="36">
                  <c:v>3057.2908499999999</c:v>
                </c:pt>
                <c:pt idx="37">
                  <c:v>3083.0025000000001</c:v>
                </c:pt>
                <c:pt idx="38">
                  <c:v>3123.1756</c:v>
                </c:pt>
                <c:pt idx="39">
                  <c:v>3026.7293999999993</c:v>
                </c:pt>
                <c:pt idx="40">
                  <c:v>2918.2481499999999</c:v>
                </c:pt>
                <c:pt idx="41">
                  <c:v>2960.8782999999999</c:v>
                </c:pt>
                <c:pt idx="42">
                  <c:v>3016.5949499999997</c:v>
                </c:pt>
              </c:numCache>
            </c:numRef>
          </c:val>
          <c:extLst>
            <c:ext xmlns:c16="http://schemas.microsoft.com/office/drawing/2014/chart" uri="{C3380CC4-5D6E-409C-BE32-E72D297353CC}">
              <c16:uniqueId val="{00000047-6348-4F9F-B16A-63B23DC758EE}"/>
            </c:ext>
          </c:extLst>
        </c:ser>
        <c:dLbls>
          <c:showLegendKey val="0"/>
          <c:showVal val="0"/>
          <c:showCatName val="0"/>
          <c:showSerName val="0"/>
          <c:showPercent val="0"/>
          <c:showBubbleSize val="0"/>
        </c:dLbls>
        <c:gapWidth val="50"/>
        <c:axId val="157538944"/>
        <c:axId val="157537408"/>
      </c:barChart>
      <c:lineChart>
        <c:grouping val="standard"/>
        <c:varyColors val="0"/>
        <c:ser>
          <c:idx val="2"/>
          <c:order val="2"/>
          <c:tx>
            <c:strRef>
              <c:f>'data for Figure 6 &amp; 7'!$M$5</c:f>
              <c:strCache>
                <c:ptCount val="1"/>
                <c:pt idx="0">
                  <c:v>prod</c:v>
                </c:pt>
              </c:strCache>
            </c:strRef>
          </c:tx>
          <c:spPr>
            <a:ln w="12700">
              <a:solidFill>
                <a:schemeClr val="bg1"/>
              </a:solidFill>
            </a:ln>
          </c:spPr>
          <c:marker>
            <c:symbol val="triangle"/>
            <c:size val="5"/>
            <c:spPr>
              <a:solidFill>
                <a:schemeClr val="bg1"/>
              </a:solidFill>
              <a:ln>
                <a:solidFill>
                  <a:schemeClr val="bg1"/>
                </a:solidFill>
              </a:ln>
            </c:spPr>
          </c:marker>
          <c:cat>
            <c:strRef>
              <c:f>'data for Figure 6 &amp; 7'!$J$6:$J$48</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6 &amp; 7'!$M$6:$M$48</c:f>
              <c:numCache>
                <c:formatCode>#,##0</c:formatCode>
                <c:ptCount val="43"/>
                <c:pt idx="0">
                  <c:v>59877.815000000002</c:v>
                </c:pt>
                <c:pt idx="1">
                  <c:v>67846.125</c:v>
                </c:pt>
                <c:pt idx="2">
                  <c:v>66745.789999999994</c:v>
                </c:pt>
                <c:pt idx="3">
                  <c:v>47269.66</c:v>
                </c:pt>
                <c:pt idx="4">
                  <c:v>35940.884999999995</c:v>
                </c:pt>
                <c:pt idx="5">
                  <c:v>59877.815000000002</c:v>
                </c:pt>
                <c:pt idx="6">
                  <c:v>67846.125</c:v>
                </c:pt>
                <c:pt idx="7">
                  <c:v>66745.789999999994</c:v>
                </c:pt>
                <c:pt idx="8">
                  <c:v>47269.66</c:v>
                </c:pt>
                <c:pt idx="9">
                  <c:v>35940.884999999995</c:v>
                </c:pt>
                <c:pt idx="11">
                  <c:v>15555.13</c:v>
                </c:pt>
                <c:pt idx="12">
                  <c:v>13327.525000000001</c:v>
                </c:pt>
                <c:pt idx="13">
                  <c:v>12252.8</c:v>
                </c:pt>
                <c:pt idx="14">
                  <c:v>8965.5</c:v>
                </c:pt>
                <c:pt idx="15">
                  <c:v>7122.6949999999997</c:v>
                </c:pt>
                <c:pt idx="16">
                  <c:v>15555.13</c:v>
                </c:pt>
                <c:pt idx="17">
                  <c:v>13327.525000000001</c:v>
                </c:pt>
                <c:pt idx="18">
                  <c:v>12252.8</c:v>
                </c:pt>
                <c:pt idx="19">
                  <c:v>8965.5</c:v>
                </c:pt>
                <c:pt idx="20">
                  <c:v>7122.6949999999997</c:v>
                </c:pt>
                <c:pt idx="22">
                  <c:v>40482.689999999995</c:v>
                </c:pt>
                <c:pt idx="23">
                  <c:v>50977.324999999997</c:v>
                </c:pt>
                <c:pt idx="24">
                  <c:v>49312.22</c:v>
                </c:pt>
                <c:pt idx="25">
                  <c:v>35167.1</c:v>
                </c:pt>
                <c:pt idx="26">
                  <c:v>25390.614999999998</c:v>
                </c:pt>
                <c:pt idx="27">
                  <c:v>40482.689999999995</c:v>
                </c:pt>
                <c:pt idx="28">
                  <c:v>50977.324999999997</c:v>
                </c:pt>
                <c:pt idx="29">
                  <c:v>49312.22</c:v>
                </c:pt>
                <c:pt idx="30">
                  <c:v>35167.1</c:v>
                </c:pt>
                <c:pt idx="31">
                  <c:v>25390.614999999998</c:v>
                </c:pt>
                <c:pt idx="33">
                  <c:v>3839.9949999999999</c:v>
                </c:pt>
                <c:pt idx="34">
                  <c:v>3541.2750000000001</c:v>
                </c:pt>
                <c:pt idx="35">
                  <c:v>5180.7700000000004</c:v>
                </c:pt>
                <c:pt idx="36">
                  <c:v>3137.0600000000004</c:v>
                </c:pt>
                <c:pt idx="37">
                  <c:v>3427.5749999999998</c:v>
                </c:pt>
                <c:pt idx="38">
                  <c:v>3839.9949999999999</c:v>
                </c:pt>
                <c:pt idx="39">
                  <c:v>3541.2750000000001</c:v>
                </c:pt>
                <c:pt idx="40">
                  <c:v>5180.7700000000004</c:v>
                </c:pt>
                <c:pt idx="41">
                  <c:v>3137.0600000000004</c:v>
                </c:pt>
                <c:pt idx="42">
                  <c:v>3427.5749999999998</c:v>
                </c:pt>
              </c:numCache>
            </c:numRef>
          </c:val>
          <c:smooth val="0"/>
          <c:extLst>
            <c:ext xmlns:c16="http://schemas.microsoft.com/office/drawing/2014/chart" uri="{C3380CC4-5D6E-409C-BE32-E72D297353CC}">
              <c16:uniqueId val="{00000048-6348-4F9F-B16A-63B23DC758EE}"/>
            </c:ext>
          </c:extLst>
        </c:ser>
        <c:dLbls>
          <c:showLegendKey val="0"/>
          <c:showVal val="0"/>
          <c:showCatName val="0"/>
          <c:showSerName val="0"/>
          <c:showPercent val="0"/>
          <c:showBubbleSize val="0"/>
        </c:dLbls>
        <c:marker val="1"/>
        <c:smooth val="0"/>
        <c:axId val="157538944"/>
        <c:axId val="157537408"/>
      </c:lineChart>
      <c:catAx>
        <c:axId val="157525120"/>
        <c:scaling>
          <c:orientation val="minMax"/>
        </c:scaling>
        <c:delete val="0"/>
        <c:axPos val="b"/>
        <c:numFmt formatCode="General" sourceLinked="0"/>
        <c:majorTickMark val="out"/>
        <c:minorTickMark val="none"/>
        <c:tickLblPos val="nextTo"/>
        <c:txPr>
          <a:bodyPr rot="-5400000" vert="horz"/>
          <a:lstStyle/>
          <a:p>
            <a:pPr>
              <a:defRPr sz="1400">
                <a:latin typeface="Verdana" panose="020B0604030504040204" pitchFamily="34" charset="0"/>
                <a:ea typeface="Verdana" panose="020B0604030504040204" pitchFamily="34" charset="0"/>
                <a:cs typeface="Verdana" panose="020B0604030504040204" pitchFamily="34" charset="0"/>
              </a:defRPr>
            </a:pPr>
            <a:endParaRPr lang="en-US"/>
          </a:p>
        </c:txPr>
        <c:crossAx val="157527040"/>
        <c:crosses val="autoZero"/>
        <c:auto val="1"/>
        <c:lblAlgn val="ctr"/>
        <c:lblOffset val="100"/>
        <c:noMultiLvlLbl val="0"/>
      </c:catAx>
      <c:valAx>
        <c:axId val="157527040"/>
        <c:scaling>
          <c:orientation val="minMax"/>
          <c:max val="300000"/>
          <c:min val="0"/>
        </c:scaling>
        <c:delete val="0"/>
        <c:axPos val="l"/>
        <c:majorGridlines>
          <c:spPr>
            <a:ln w="3175">
              <a:solidFill>
                <a:srgbClr val="808080"/>
              </a:solidFill>
              <a:prstDash val="lgDash"/>
            </a:ln>
          </c:spPr>
        </c:majorGridlines>
        <c:minorGridlines>
          <c:spPr>
            <a:ln>
              <a:solidFill>
                <a:srgbClr val="E6E6E6"/>
              </a:solidFill>
            </a:ln>
          </c:spPr>
        </c:minorGridlines>
        <c:title>
          <c:tx>
            <c:rich>
              <a:bodyPr rot="-5400000" vert="horz"/>
              <a:lstStyle/>
              <a:p>
                <a:pPr>
                  <a:defRPr sz="1400">
                    <a:latin typeface="Verdana" panose="020B0604030504040204" pitchFamily="34" charset="0"/>
                  </a:defRPr>
                </a:pPr>
                <a:r>
                  <a:rPr lang="en-GB" sz="1400" b="0" i="0" baseline="0">
                    <a:effectLst/>
                    <a:latin typeface="Verdana" panose="020B0604030504040204" pitchFamily="34" charset="0"/>
                  </a:rPr>
                  <a:t>Volume in thousands of m</a:t>
                </a:r>
                <a:r>
                  <a:rPr lang="en-GB" sz="1400" b="0" i="0" baseline="30000">
                    <a:effectLst/>
                    <a:latin typeface="Verdana" panose="020B0604030504040204" pitchFamily="34" charset="0"/>
                  </a:rPr>
                  <a:t>3</a:t>
                </a:r>
                <a:r>
                  <a:rPr lang="en-GB" sz="1400" b="0" i="0" baseline="0">
                    <a:effectLst/>
                    <a:latin typeface="Verdana" panose="020B0604030504040204" pitchFamily="34" charset="0"/>
                  </a:rPr>
                  <a:t> overbark standing</a:t>
                </a:r>
                <a:endParaRPr lang="en-GB" sz="1400">
                  <a:effectLst/>
                  <a:latin typeface="Verdana" panose="020B0604030504040204" pitchFamily="34" charset="0"/>
                </a:endParaRPr>
              </a:p>
            </c:rich>
          </c:tx>
          <c:layout>
            <c:manualLayout>
              <c:xMode val="edge"/>
              <c:yMode val="edge"/>
              <c:x val="5.423263088468141E-3"/>
              <c:y val="5.7245759786435917E-2"/>
            </c:manualLayout>
          </c:layout>
          <c:overlay val="0"/>
        </c:title>
        <c:numFmt formatCode="#,##0" sourceLinked="1"/>
        <c:majorTickMark val="out"/>
        <c:minorTickMark val="none"/>
        <c:tickLblPos val="nextTo"/>
        <c:txPr>
          <a:bodyPr/>
          <a:lstStyle/>
          <a:p>
            <a:pPr>
              <a:defRPr sz="1400">
                <a:latin typeface="Verdana" panose="020B0604030504040204" pitchFamily="34" charset="0"/>
                <a:ea typeface="Verdana" panose="020B0604030504040204" pitchFamily="34" charset="0"/>
                <a:cs typeface="Verdana" panose="020B0604030504040204" pitchFamily="34" charset="0"/>
              </a:defRPr>
            </a:pPr>
            <a:endParaRPr lang="en-US"/>
          </a:p>
        </c:txPr>
        <c:crossAx val="157525120"/>
        <c:crosses val="autoZero"/>
        <c:crossBetween val="between"/>
      </c:valAx>
      <c:valAx>
        <c:axId val="157537408"/>
        <c:scaling>
          <c:orientation val="minMax"/>
          <c:max val="300000"/>
          <c:min val="0"/>
        </c:scaling>
        <c:delete val="0"/>
        <c:axPos val="r"/>
        <c:numFmt formatCode="#,##0" sourceLinked="1"/>
        <c:majorTickMark val="out"/>
        <c:minorTickMark val="none"/>
        <c:tickLblPos val="nextTo"/>
        <c:txPr>
          <a:bodyPr/>
          <a:lstStyle/>
          <a:p>
            <a:pPr>
              <a:defRPr sz="1400">
                <a:latin typeface="Verdana" panose="020B0604030504040204" pitchFamily="34" charset="0"/>
                <a:ea typeface="Verdana" panose="020B0604030504040204" pitchFamily="34" charset="0"/>
                <a:cs typeface="Verdana" panose="020B0604030504040204" pitchFamily="34" charset="0"/>
              </a:defRPr>
            </a:pPr>
            <a:endParaRPr lang="en-US"/>
          </a:p>
        </c:txPr>
        <c:crossAx val="157538944"/>
        <c:crosses val="max"/>
        <c:crossBetween val="between"/>
      </c:valAx>
      <c:catAx>
        <c:axId val="157538944"/>
        <c:scaling>
          <c:orientation val="minMax"/>
        </c:scaling>
        <c:delete val="1"/>
        <c:axPos val="b"/>
        <c:numFmt formatCode="General" sourceLinked="1"/>
        <c:majorTickMark val="out"/>
        <c:minorTickMark val="none"/>
        <c:tickLblPos val="nextTo"/>
        <c:crossAx val="157537408"/>
        <c:crosses val="autoZero"/>
        <c:auto val="1"/>
        <c:lblAlgn val="ctr"/>
        <c:lblOffset val="100"/>
        <c:noMultiLvlLbl val="0"/>
      </c:catAx>
      <c:spPr>
        <a:ln>
          <a:noFill/>
        </a:ln>
      </c:spPr>
    </c:plotArea>
    <c:plotVisOnly val="1"/>
    <c:dispBlanksAs val="gap"/>
    <c:showDLblsOverMax val="0"/>
  </c:chart>
  <c:spPr>
    <a:ln>
      <a:noFill/>
    </a:ln>
  </c:spPr>
  <c:userShapes r:id="rId1"/>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All conifers – area by age class and ownership for GB</a:t>
            </a:r>
          </a:p>
        </c:rich>
      </c:tx>
      <c:overlay val="0"/>
    </c:title>
    <c:autoTitleDeleted val="0"/>
    <c:plotArea>
      <c:layout/>
      <c:barChart>
        <c:barDir val="col"/>
        <c:grouping val="clustered"/>
        <c:varyColors val="0"/>
        <c:ser>
          <c:idx val="0"/>
          <c:order val="0"/>
          <c:tx>
            <c:strRef>
              <c:f>'data for Figure 8'!$C$7</c:f>
              <c:strCache>
                <c:ptCount val="1"/>
                <c:pt idx="0">
                  <c:v>GB PFE</c:v>
                </c:pt>
              </c:strCache>
            </c:strRef>
          </c:tx>
          <c:spPr>
            <a:solidFill>
              <a:srgbClr val="074F28"/>
            </a:solidFill>
          </c:spPr>
          <c:invertIfNegative val="0"/>
          <c:cat>
            <c:strRef>
              <c:f>'data for Figure 8'!$B$8:$B$26</c:f>
              <c:strCache>
                <c:ptCount val="19"/>
                <c:pt idx="0">
                  <c:v>0–10</c:v>
                </c:pt>
                <c:pt idx="1">
                  <c:v>11–20</c:v>
                </c:pt>
                <c:pt idx="2">
                  <c:v>21–30</c:v>
                </c:pt>
                <c:pt idx="3">
                  <c:v>31–40</c:v>
                </c:pt>
                <c:pt idx="4">
                  <c:v>41–50</c:v>
                </c:pt>
                <c:pt idx="5">
                  <c:v>51–60</c:v>
                </c:pt>
                <c:pt idx="6">
                  <c:v>61–70</c:v>
                </c:pt>
                <c:pt idx="7">
                  <c:v>70–80</c:v>
                </c:pt>
                <c:pt idx="8">
                  <c:v>81–90</c:v>
                </c:pt>
                <c:pt idx="9">
                  <c:v>91–100</c:v>
                </c:pt>
                <c:pt idx="10">
                  <c:v>101–110</c:v>
                </c:pt>
                <c:pt idx="11">
                  <c:v>111–120</c:v>
                </c:pt>
                <c:pt idx="12">
                  <c:v>121–130</c:v>
                </c:pt>
                <c:pt idx="13">
                  <c:v>131–140</c:v>
                </c:pt>
                <c:pt idx="14">
                  <c:v>141–150</c:v>
                </c:pt>
                <c:pt idx="15">
                  <c:v>151–160</c:v>
                </c:pt>
                <c:pt idx="16">
                  <c:v>161–170</c:v>
                </c:pt>
                <c:pt idx="17">
                  <c:v>171–180</c:v>
                </c:pt>
                <c:pt idx="18">
                  <c:v>180+</c:v>
                </c:pt>
              </c:strCache>
            </c:strRef>
          </c:cat>
          <c:val>
            <c:numRef>
              <c:f>'data for Figure 8'!$C$8:$C$26</c:f>
              <c:numCache>
                <c:formatCode>#,##0.0</c:formatCode>
                <c:ptCount val="19"/>
                <c:pt idx="0">
                  <c:v>59.998150000000003</c:v>
                </c:pt>
                <c:pt idx="1">
                  <c:v>66.75124000000001</c:v>
                </c:pt>
                <c:pt idx="2">
                  <c:v>68.053449999999998</c:v>
                </c:pt>
                <c:pt idx="3">
                  <c:v>72.726699999999994</c:v>
                </c:pt>
                <c:pt idx="4">
                  <c:v>66.785520000000005</c:v>
                </c:pt>
                <c:pt idx="5">
                  <c:v>52.58558</c:v>
                </c:pt>
                <c:pt idx="6">
                  <c:v>37.421860000000002</c:v>
                </c:pt>
                <c:pt idx="7">
                  <c:v>37.421860000000002</c:v>
                </c:pt>
                <c:pt idx="8">
                  <c:v>9.1017099999999989</c:v>
                </c:pt>
                <c:pt idx="9">
                  <c:v>9.1017099999999989</c:v>
                </c:pt>
                <c:pt idx="10">
                  <c:v>0.91470750000000001</c:v>
                </c:pt>
                <c:pt idx="11">
                  <c:v>0.91470750000000001</c:v>
                </c:pt>
                <c:pt idx="12">
                  <c:v>0.91470750000000001</c:v>
                </c:pt>
                <c:pt idx="13">
                  <c:v>0.91470750000000001</c:v>
                </c:pt>
                <c:pt idx="14">
                  <c:v>0.37657249999999998</c:v>
                </c:pt>
                <c:pt idx="15">
                  <c:v>0.37657249999999998</c:v>
                </c:pt>
                <c:pt idx="16">
                  <c:v>0.37657249999999998</c:v>
                </c:pt>
                <c:pt idx="17">
                  <c:v>0.37657249999999998</c:v>
                </c:pt>
                <c:pt idx="18">
                  <c:v>4.3300000000000005E-2</c:v>
                </c:pt>
              </c:numCache>
            </c:numRef>
          </c:val>
          <c:extLst>
            <c:ext xmlns:c16="http://schemas.microsoft.com/office/drawing/2014/chart" uri="{C3380CC4-5D6E-409C-BE32-E72D297353CC}">
              <c16:uniqueId val="{00000000-3794-490F-995A-7128C43B1F57}"/>
            </c:ext>
          </c:extLst>
        </c:ser>
        <c:ser>
          <c:idx val="1"/>
          <c:order val="1"/>
          <c:tx>
            <c:strRef>
              <c:f>'data for Figure 8'!$D$7</c:f>
              <c:strCache>
                <c:ptCount val="1"/>
                <c:pt idx="0">
                  <c:v>GB PS</c:v>
                </c:pt>
              </c:strCache>
            </c:strRef>
          </c:tx>
          <c:spPr>
            <a:solidFill>
              <a:srgbClr val="80B79E"/>
            </a:solidFill>
          </c:spPr>
          <c:invertIfNegative val="0"/>
          <c:errBars>
            <c:errBarType val="both"/>
            <c:errValType val="cust"/>
            <c:noEndCap val="0"/>
            <c:plus>
              <c:numRef>
                <c:f>'data for Figure 8'!$L$8:$L$26</c:f>
                <c:numCache>
                  <c:formatCode>General</c:formatCode>
                  <c:ptCount val="19"/>
                  <c:pt idx="0">
                    <c:v>5.2205989107524609</c:v>
                  </c:pt>
                  <c:pt idx="1">
                    <c:v>3.0145602493778232</c:v>
                  </c:pt>
                  <c:pt idx="2">
                    <c:v>4.9791626491506973</c:v>
                  </c:pt>
                  <c:pt idx="3">
                    <c:v>6.0696255387421525</c:v>
                  </c:pt>
                  <c:pt idx="4">
                    <c:v>5.6560263904156347</c:v>
                  </c:pt>
                  <c:pt idx="5">
                    <c:v>4.3402197617117073</c:v>
                  </c:pt>
                  <c:pt idx="6">
                    <c:v>1.5650715897216378</c:v>
                  </c:pt>
                  <c:pt idx="7">
                    <c:v>1.5650715897216378</c:v>
                  </c:pt>
                  <c:pt idx="8">
                    <c:v>0.67563582031074276</c:v>
                  </c:pt>
                  <c:pt idx="9">
                    <c:v>0.67563582031074276</c:v>
                  </c:pt>
                  <c:pt idx="10">
                    <c:v>0.20093375350683348</c:v>
                  </c:pt>
                  <c:pt idx="11">
                    <c:v>0.20093375350683348</c:v>
                  </c:pt>
                  <c:pt idx="12">
                    <c:v>0.20093375350683348</c:v>
                  </c:pt>
                  <c:pt idx="13">
                    <c:v>0.20093375350683348</c:v>
                  </c:pt>
                  <c:pt idx="14">
                    <c:v>6.7463401644265883E-2</c:v>
                  </c:pt>
                  <c:pt idx="15">
                    <c:v>6.7463401644265883E-2</c:v>
                  </c:pt>
                  <c:pt idx="16">
                    <c:v>6.7463401644265883E-2</c:v>
                  </c:pt>
                  <c:pt idx="17">
                    <c:v>6.7463401644265883E-2</c:v>
                  </c:pt>
                  <c:pt idx="18">
                    <c:v>0.17702031503406324</c:v>
                  </c:pt>
                </c:numCache>
              </c:numRef>
            </c:plus>
            <c:minus>
              <c:numRef>
                <c:f>'data for Figure 8'!$L$8:$L$26</c:f>
                <c:numCache>
                  <c:formatCode>General</c:formatCode>
                  <c:ptCount val="19"/>
                  <c:pt idx="0">
                    <c:v>5.2205989107524609</c:v>
                  </c:pt>
                  <c:pt idx="1">
                    <c:v>3.0145602493778232</c:v>
                  </c:pt>
                  <c:pt idx="2">
                    <c:v>4.9791626491506973</c:v>
                  </c:pt>
                  <c:pt idx="3">
                    <c:v>6.0696255387421525</c:v>
                  </c:pt>
                  <c:pt idx="4">
                    <c:v>5.6560263904156347</c:v>
                  </c:pt>
                  <c:pt idx="5">
                    <c:v>4.3402197617117073</c:v>
                  </c:pt>
                  <c:pt idx="6">
                    <c:v>1.5650715897216378</c:v>
                  </c:pt>
                  <c:pt idx="7">
                    <c:v>1.5650715897216378</c:v>
                  </c:pt>
                  <c:pt idx="8">
                    <c:v>0.67563582031074276</c:v>
                  </c:pt>
                  <c:pt idx="9">
                    <c:v>0.67563582031074276</c:v>
                  </c:pt>
                  <c:pt idx="10">
                    <c:v>0.20093375350683348</c:v>
                  </c:pt>
                  <c:pt idx="11">
                    <c:v>0.20093375350683348</c:v>
                  </c:pt>
                  <c:pt idx="12">
                    <c:v>0.20093375350683348</c:v>
                  </c:pt>
                  <c:pt idx="13">
                    <c:v>0.20093375350683348</c:v>
                  </c:pt>
                  <c:pt idx="14">
                    <c:v>6.7463401644265883E-2</c:v>
                  </c:pt>
                  <c:pt idx="15">
                    <c:v>6.7463401644265883E-2</c:v>
                  </c:pt>
                  <c:pt idx="16">
                    <c:v>6.7463401644265883E-2</c:v>
                  </c:pt>
                  <c:pt idx="17">
                    <c:v>6.7463401644265883E-2</c:v>
                  </c:pt>
                  <c:pt idx="18">
                    <c:v>0.17702031503406324</c:v>
                  </c:pt>
                </c:numCache>
              </c:numRef>
            </c:minus>
          </c:errBars>
          <c:cat>
            <c:strRef>
              <c:f>'data for Figure 8'!$B$8:$B$26</c:f>
              <c:strCache>
                <c:ptCount val="19"/>
                <c:pt idx="0">
                  <c:v>0–10</c:v>
                </c:pt>
                <c:pt idx="1">
                  <c:v>11–20</c:v>
                </c:pt>
                <c:pt idx="2">
                  <c:v>21–30</c:v>
                </c:pt>
                <c:pt idx="3">
                  <c:v>31–40</c:v>
                </c:pt>
                <c:pt idx="4">
                  <c:v>41–50</c:v>
                </c:pt>
                <c:pt idx="5">
                  <c:v>51–60</c:v>
                </c:pt>
                <c:pt idx="6">
                  <c:v>61–70</c:v>
                </c:pt>
                <c:pt idx="7">
                  <c:v>70–80</c:v>
                </c:pt>
                <c:pt idx="8">
                  <c:v>81–90</c:v>
                </c:pt>
                <c:pt idx="9">
                  <c:v>91–100</c:v>
                </c:pt>
                <c:pt idx="10">
                  <c:v>101–110</c:v>
                </c:pt>
                <c:pt idx="11">
                  <c:v>111–120</c:v>
                </c:pt>
                <c:pt idx="12">
                  <c:v>121–130</c:v>
                </c:pt>
                <c:pt idx="13">
                  <c:v>131–140</c:v>
                </c:pt>
                <c:pt idx="14">
                  <c:v>141–150</c:v>
                </c:pt>
                <c:pt idx="15">
                  <c:v>151–160</c:v>
                </c:pt>
                <c:pt idx="16">
                  <c:v>161–170</c:v>
                </c:pt>
                <c:pt idx="17">
                  <c:v>171–180</c:v>
                </c:pt>
                <c:pt idx="18">
                  <c:v>180+</c:v>
                </c:pt>
              </c:strCache>
            </c:strRef>
          </c:cat>
          <c:val>
            <c:numRef>
              <c:f>'data for Figure 8'!$D$8:$D$26</c:f>
              <c:numCache>
                <c:formatCode>#,##0.0</c:formatCode>
                <c:ptCount val="19"/>
                <c:pt idx="0">
                  <c:v>106.41918000000001</c:v>
                </c:pt>
                <c:pt idx="1">
                  <c:v>74.960490000000007</c:v>
                </c:pt>
                <c:pt idx="2">
                  <c:v>103.62419</c:v>
                </c:pt>
                <c:pt idx="3">
                  <c:v>148.40885999999998</c:v>
                </c:pt>
                <c:pt idx="4">
                  <c:v>131.04616999999999</c:v>
                </c:pt>
                <c:pt idx="5">
                  <c:v>84.184699999999978</c:v>
                </c:pt>
                <c:pt idx="6">
                  <c:v>25.64254</c:v>
                </c:pt>
                <c:pt idx="7">
                  <c:v>25.64254</c:v>
                </c:pt>
                <c:pt idx="8">
                  <c:v>5.5526650000000002</c:v>
                </c:pt>
                <c:pt idx="9">
                  <c:v>5.5526650000000002</c:v>
                </c:pt>
                <c:pt idx="10">
                  <c:v>1.4242024999999998</c:v>
                </c:pt>
                <c:pt idx="11">
                  <c:v>1.4242024999999998</c:v>
                </c:pt>
                <c:pt idx="12">
                  <c:v>1.4242024999999998</c:v>
                </c:pt>
                <c:pt idx="13">
                  <c:v>1.4242024999999998</c:v>
                </c:pt>
                <c:pt idx="14">
                  <c:v>0.2293925</c:v>
                </c:pt>
                <c:pt idx="15">
                  <c:v>0.2293925</c:v>
                </c:pt>
                <c:pt idx="16">
                  <c:v>0.2293925</c:v>
                </c:pt>
                <c:pt idx="17">
                  <c:v>0.2293925</c:v>
                </c:pt>
                <c:pt idx="18">
                  <c:v>0.32490999999999998</c:v>
                </c:pt>
              </c:numCache>
            </c:numRef>
          </c:val>
          <c:extLst>
            <c:ext xmlns:c16="http://schemas.microsoft.com/office/drawing/2014/chart" uri="{C3380CC4-5D6E-409C-BE32-E72D297353CC}">
              <c16:uniqueId val="{00000001-3794-490F-995A-7128C43B1F57}"/>
            </c:ext>
          </c:extLst>
        </c:ser>
        <c:dLbls>
          <c:showLegendKey val="0"/>
          <c:showVal val="0"/>
          <c:showCatName val="0"/>
          <c:showSerName val="0"/>
          <c:showPercent val="0"/>
          <c:showBubbleSize val="0"/>
        </c:dLbls>
        <c:gapWidth val="150"/>
        <c:axId val="158113792"/>
        <c:axId val="158115712"/>
      </c:barChart>
      <c:catAx>
        <c:axId val="158113792"/>
        <c:scaling>
          <c:orientation val="minMax"/>
        </c:scaling>
        <c:delete val="0"/>
        <c:axPos val="b"/>
        <c:title>
          <c:tx>
            <c:rich>
              <a:bodyPr/>
              <a:lstStyle/>
              <a:p>
                <a:pPr>
                  <a:defRPr/>
                </a:pPr>
                <a:r>
                  <a:rPr lang="en-US"/>
                  <a:t>Age class (years)</a:t>
                </a:r>
              </a:p>
            </c:rich>
          </c:tx>
          <c:overlay val="0"/>
        </c:title>
        <c:numFmt formatCode="General" sourceLinked="0"/>
        <c:majorTickMark val="out"/>
        <c:minorTickMark val="none"/>
        <c:tickLblPos val="nextTo"/>
        <c:txPr>
          <a:bodyPr rot="-5400000" vert="horz"/>
          <a:lstStyle/>
          <a:p>
            <a:pPr>
              <a:defRPr/>
            </a:pPr>
            <a:endParaRPr lang="en-US"/>
          </a:p>
        </c:txPr>
        <c:crossAx val="158115712"/>
        <c:crosses val="autoZero"/>
        <c:auto val="1"/>
        <c:lblAlgn val="ctr"/>
        <c:lblOffset val="100"/>
        <c:noMultiLvlLbl val="0"/>
      </c:catAx>
      <c:valAx>
        <c:axId val="158115712"/>
        <c:scaling>
          <c:orientation val="minMax"/>
        </c:scaling>
        <c:delete val="0"/>
        <c:axPos val="l"/>
        <c:majorGridlines>
          <c:spPr>
            <a:ln w="3175">
              <a:solidFill>
                <a:srgbClr val="808080"/>
              </a:solidFill>
              <a:prstDash val="lgDash"/>
            </a:ln>
          </c:spPr>
        </c:majorGridlines>
        <c:title>
          <c:tx>
            <c:rich>
              <a:bodyPr rot="-5400000" vert="horz"/>
              <a:lstStyle/>
              <a:p>
                <a:pPr>
                  <a:defRPr/>
                </a:pPr>
                <a:r>
                  <a:rPr lang="en-US"/>
                  <a:t>Area (thousands of ha)</a:t>
                </a:r>
              </a:p>
            </c:rich>
          </c:tx>
          <c:overlay val="0"/>
        </c:title>
        <c:numFmt formatCode="#,##0.0" sourceLinked="1"/>
        <c:majorTickMark val="out"/>
        <c:minorTickMark val="none"/>
        <c:tickLblPos val="nextTo"/>
        <c:crossAx val="158113792"/>
        <c:crosses val="autoZero"/>
        <c:crossBetween val="between"/>
      </c:valAx>
    </c:plotArea>
    <c:legend>
      <c:legendPos val="r"/>
      <c:overlay val="0"/>
    </c:legend>
    <c:plotVisOnly val="1"/>
    <c:dispBlanksAs val="gap"/>
    <c:showDLblsOverMax val="0"/>
  </c:chart>
  <c:spPr>
    <a:ln>
      <a:noFill/>
    </a:ln>
  </c:spPr>
  <c:txPr>
    <a:bodyPr/>
    <a:lstStyle/>
    <a:p>
      <a:pPr>
        <a:defRPr>
          <a:latin typeface="Verdana" panose="020B0604030504040204" pitchFamily="34" charset="0"/>
          <a:ea typeface="Verdana" panose="020B0604030504040204" pitchFamily="34" charset="0"/>
        </a:defRPr>
      </a:pPr>
      <a:endParaRPr lang="en-US"/>
    </a:p>
  </c:txPr>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70084090942287"/>
          <c:y val="2.8273461725200379E-2"/>
          <c:w val="0.74918869038259794"/>
          <c:h val="0.76363017172716285"/>
        </c:manualLayout>
      </c:layout>
      <c:barChart>
        <c:barDir val="col"/>
        <c:grouping val="clustered"/>
        <c:varyColors val="0"/>
        <c:ser>
          <c:idx val="0"/>
          <c:order val="0"/>
          <c:tx>
            <c:strRef>
              <c:f>'data for Figure 8'!$C$7</c:f>
              <c:strCache>
                <c:ptCount val="1"/>
                <c:pt idx="0">
                  <c:v>GB PFE</c:v>
                </c:pt>
              </c:strCache>
            </c:strRef>
          </c:tx>
          <c:spPr>
            <a:solidFill>
              <a:srgbClr val="074F28"/>
            </a:solidFill>
          </c:spPr>
          <c:invertIfNegative val="0"/>
          <c:cat>
            <c:strRef>
              <c:f>'data for Figure 8'!$B$8:$B$26</c:f>
              <c:strCache>
                <c:ptCount val="19"/>
                <c:pt idx="0">
                  <c:v>0–10</c:v>
                </c:pt>
                <c:pt idx="1">
                  <c:v>11–20</c:v>
                </c:pt>
                <c:pt idx="2">
                  <c:v>21–30</c:v>
                </c:pt>
                <c:pt idx="3">
                  <c:v>31–40</c:v>
                </c:pt>
                <c:pt idx="4">
                  <c:v>41–50</c:v>
                </c:pt>
                <c:pt idx="5">
                  <c:v>51–60</c:v>
                </c:pt>
                <c:pt idx="6">
                  <c:v>61–70</c:v>
                </c:pt>
                <c:pt idx="7">
                  <c:v>70–80</c:v>
                </c:pt>
                <c:pt idx="8">
                  <c:v>81–90</c:v>
                </c:pt>
                <c:pt idx="9">
                  <c:v>91–100</c:v>
                </c:pt>
                <c:pt idx="10">
                  <c:v>101–110</c:v>
                </c:pt>
                <c:pt idx="11">
                  <c:v>111–120</c:v>
                </c:pt>
                <c:pt idx="12">
                  <c:v>121–130</c:v>
                </c:pt>
                <c:pt idx="13">
                  <c:v>131–140</c:v>
                </c:pt>
                <c:pt idx="14">
                  <c:v>141–150</c:v>
                </c:pt>
                <c:pt idx="15">
                  <c:v>151–160</c:v>
                </c:pt>
                <c:pt idx="16">
                  <c:v>161–170</c:v>
                </c:pt>
                <c:pt idx="17">
                  <c:v>171–180</c:v>
                </c:pt>
                <c:pt idx="18">
                  <c:v>180+</c:v>
                </c:pt>
              </c:strCache>
            </c:strRef>
          </c:cat>
          <c:val>
            <c:numRef>
              <c:f>'data for Figure 8'!$C$8:$C$26</c:f>
              <c:numCache>
                <c:formatCode>#,##0.0</c:formatCode>
                <c:ptCount val="19"/>
                <c:pt idx="0">
                  <c:v>59.998150000000003</c:v>
                </c:pt>
                <c:pt idx="1">
                  <c:v>66.75124000000001</c:v>
                </c:pt>
                <c:pt idx="2">
                  <c:v>68.053449999999998</c:v>
                </c:pt>
                <c:pt idx="3">
                  <c:v>72.726699999999994</c:v>
                </c:pt>
                <c:pt idx="4">
                  <c:v>66.785520000000005</c:v>
                </c:pt>
                <c:pt idx="5">
                  <c:v>52.58558</c:v>
                </c:pt>
                <c:pt idx="6">
                  <c:v>37.421860000000002</c:v>
                </c:pt>
                <c:pt idx="7">
                  <c:v>37.421860000000002</c:v>
                </c:pt>
                <c:pt idx="8">
                  <c:v>9.1017099999999989</c:v>
                </c:pt>
                <c:pt idx="9">
                  <c:v>9.1017099999999989</c:v>
                </c:pt>
                <c:pt idx="10">
                  <c:v>0.91470750000000001</c:v>
                </c:pt>
                <c:pt idx="11">
                  <c:v>0.91470750000000001</c:v>
                </c:pt>
                <c:pt idx="12">
                  <c:v>0.91470750000000001</c:v>
                </c:pt>
                <c:pt idx="13">
                  <c:v>0.91470750000000001</c:v>
                </c:pt>
                <c:pt idx="14">
                  <c:v>0.37657249999999998</c:v>
                </c:pt>
                <c:pt idx="15">
                  <c:v>0.37657249999999998</c:v>
                </c:pt>
                <c:pt idx="16">
                  <c:v>0.37657249999999998</c:v>
                </c:pt>
                <c:pt idx="17">
                  <c:v>0.37657249999999998</c:v>
                </c:pt>
                <c:pt idx="18">
                  <c:v>4.3300000000000005E-2</c:v>
                </c:pt>
              </c:numCache>
            </c:numRef>
          </c:val>
          <c:extLst>
            <c:ext xmlns:c16="http://schemas.microsoft.com/office/drawing/2014/chart" uri="{C3380CC4-5D6E-409C-BE32-E72D297353CC}">
              <c16:uniqueId val="{00000000-C8B8-4CB9-8C2D-20A83500AC1D}"/>
            </c:ext>
          </c:extLst>
        </c:ser>
        <c:ser>
          <c:idx val="1"/>
          <c:order val="1"/>
          <c:tx>
            <c:strRef>
              <c:f>'data for Figure 8'!$D$7</c:f>
              <c:strCache>
                <c:ptCount val="1"/>
                <c:pt idx="0">
                  <c:v>GB PS</c:v>
                </c:pt>
              </c:strCache>
            </c:strRef>
          </c:tx>
          <c:spPr>
            <a:solidFill>
              <a:srgbClr val="80B79E"/>
            </a:solidFill>
          </c:spPr>
          <c:invertIfNegative val="0"/>
          <c:errBars>
            <c:errBarType val="both"/>
            <c:errValType val="cust"/>
            <c:noEndCap val="0"/>
            <c:plus>
              <c:numRef>
                <c:f>'data for Figure 8'!$L$8:$L$26</c:f>
                <c:numCache>
                  <c:formatCode>General</c:formatCode>
                  <c:ptCount val="19"/>
                  <c:pt idx="0">
                    <c:v>5.2205989107524609</c:v>
                  </c:pt>
                  <c:pt idx="1">
                    <c:v>3.0145602493778232</c:v>
                  </c:pt>
                  <c:pt idx="2">
                    <c:v>4.9791626491506973</c:v>
                  </c:pt>
                  <c:pt idx="3">
                    <c:v>6.0696255387421525</c:v>
                  </c:pt>
                  <c:pt idx="4">
                    <c:v>5.6560263904156347</c:v>
                  </c:pt>
                  <c:pt idx="5">
                    <c:v>4.3402197617117073</c:v>
                  </c:pt>
                  <c:pt idx="6">
                    <c:v>1.5650715897216378</c:v>
                  </c:pt>
                  <c:pt idx="7">
                    <c:v>1.5650715897216378</c:v>
                  </c:pt>
                  <c:pt idx="8">
                    <c:v>0.67563582031074276</c:v>
                  </c:pt>
                  <c:pt idx="9">
                    <c:v>0.67563582031074276</c:v>
                  </c:pt>
                  <c:pt idx="10">
                    <c:v>0.20093375350683348</c:v>
                  </c:pt>
                  <c:pt idx="11">
                    <c:v>0.20093375350683348</c:v>
                  </c:pt>
                  <c:pt idx="12">
                    <c:v>0.20093375350683348</c:v>
                  </c:pt>
                  <c:pt idx="13">
                    <c:v>0.20093375350683348</c:v>
                  </c:pt>
                  <c:pt idx="14">
                    <c:v>6.7463401644265883E-2</c:v>
                  </c:pt>
                  <c:pt idx="15">
                    <c:v>6.7463401644265883E-2</c:v>
                  </c:pt>
                  <c:pt idx="16">
                    <c:v>6.7463401644265883E-2</c:v>
                  </c:pt>
                  <c:pt idx="17">
                    <c:v>6.7463401644265883E-2</c:v>
                  </c:pt>
                  <c:pt idx="18">
                    <c:v>0.17702031503406324</c:v>
                  </c:pt>
                </c:numCache>
              </c:numRef>
            </c:plus>
            <c:minus>
              <c:numRef>
                <c:f>'data for Figure 8'!$L$8:$L$26</c:f>
                <c:numCache>
                  <c:formatCode>General</c:formatCode>
                  <c:ptCount val="19"/>
                  <c:pt idx="0">
                    <c:v>5.2205989107524609</c:v>
                  </c:pt>
                  <c:pt idx="1">
                    <c:v>3.0145602493778232</c:v>
                  </c:pt>
                  <c:pt idx="2">
                    <c:v>4.9791626491506973</c:v>
                  </c:pt>
                  <c:pt idx="3">
                    <c:v>6.0696255387421525</c:v>
                  </c:pt>
                  <c:pt idx="4">
                    <c:v>5.6560263904156347</c:v>
                  </c:pt>
                  <c:pt idx="5">
                    <c:v>4.3402197617117073</c:v>
                  </c:pt>
                  <c:pt idx="6">
                    <c:v>1.5650715897216378</c:v>
                  </c:pt>
                  <c:pt idx="7">
                    <c:v>1.5650715897216378</c:v>
                  </c:pt>
                  <c:pt idx="8">
                    <c:v>0.67563582031074276</c:v>
                  </c:pt>
                  <c:pt idx="9">
                    <c:v>0.67563582031074276</c:v>
                  </c:pt>
                  <c:pt idx="10">
                    <c:v>0.20093375350683348</c:v>
                  </c:pt>
                  <c:pt idx="11">
                    <c:v>0.20093375350683348</c:v>
                  </c:pt>
                  <c:pt idx="12">
                    <c:v>0.20093375350683348</c:v>
                  </c:pt>
                  <c:pt idx="13">
                    <c:v>0.20093375350683348</c:v>
                  </c:pt>
                  <c:pt idx="14">
                    <c:v>6.7463401644265883E-2</c:v>
                  </c:pt>
                  <c:pt idx="15">
                    <c:v>6.7463401644265883E-2</c:v>
                  </c:pt>
                  <c:pt idx="16">
                    <c:v>6.7463401644265883E-2</c:v>
                  </c:pt>
                  <c:pt idx="17">
                    <c:v>6.7463401644265883E-2</c:v>
                  </c:pt>
                  <c:pt idx="18">
                    <c:v>0.17702031503406324</c:v>
                  </c:pt>
                </c:numCache>
              </c:numRef>
            </c:minus>
          </c:errBars>
          <c:cat>
            <c:strRef>
              <c:f>'data for Figure 8'!$B$8:$B$26</c:f>
              <c:strCache>
                <c:ptCount val="19"/>
                <c:pt idx="0">
                  <c:v>0–10</c:v>
                </c:pt>
                <c:pt idx="1">
                  <c:v>11–20</c:v>
                </c:pt>
                <c:pt idx="2">
                  <c:v>21–30</c:v>
                </c:pt>
                <c:pt idx="3">
                  <c:v>31–40</c:v>
                </c:pt>
                <c:pt idx="4">
                  <c:v>41–50</c:v>
                </c:pt>
                <c:pt idx="5">
                  <c:v>51–60</c:v>
                </c:pt>
                <c:pt idx="6">
                  <c:v>61–70</c:v>
                </c:pt>
                <c:pt idx="7">
                  <c:v>70–80</c:v>
                </c:pt>
                <c:pt idx="8">
                  <c:v>81–90</c:v>
                </c:pt>
                <c:pt idx="9">
                  <c:v>91–100</c:v>
                </c:pt>
                <c:pt idx="10">
                  <c:v>101–110</c:v>
                </c:pt>
                <c:pt idx="11">
                  <c:v>111–120</c:v>
                </c:pt>
                <c:pt idx="12">
                  <c:v>121–130</c:v>
                </c:pt>
                <c:pt idx="13">
                  <c:v>131–140</c:v>
                </c:pt>
                <c:pt idx="14">
                  <c:v>141–150</c:v>
                </c:pt>
                <c:pt idx="15">
                  <c:v>151–160</c:v>
                </c:pt>
                <c:pt idx="16">
                  <c:v>161–170</c:v>
                </c:pt>
                <c:pt idx="17">
                  <c:v>171–180</c:v>
                </c:pt>
                <c:pt idx="18">
                  <c:v>180+</c:v>
                </c:pt>
              </c:strCache>
            </c:strRef>
          </c:cat>
          <c:val>
            <c:numRef>
              <c:f>'data for Figure 8'!$D$8:$D$26</c:f>
              <c:numCache>
                <c:formatCode>#,##0.0</c:formatCode>
                <c:ptCount val="19"/>
                <c:pt idx="0">
                  <c:v>106.41918000000001</c:v>
                </c:pt>
                <c:pt idx="1">
                  <c:v>74.960490000000007</c:v>
                </c:pt>
                <c:pt idx="2">
                  <c:v>103.62419</c:v>
                </c:pt>
                <c:pt idx="3">
                  <c:v>148.40885999999998</c:v>
                </c:pt>
                <c:pt idx="4">
                  <c:v>131.04616999999999</c:v>
                </c:pt>
                <c:pt idx="5">
                  <c:v>84.184699999999978</c:v>
                </c:pt>
                <c:pt idx="6">
                  <c:v>25.64254</c:v>
                </c:pt>
                <c:pt idx="7">
                  <c:v>25.64254</c:v>
                </c:pt>
                <c:pt idx="8">
                  <c:v>5.5526650000000002</c:v>
                </c:pt>
                <c:pt idx="9">
                  <c:v>5.5526650000000002</c:v>
                </c:pt>
                <c:pt idx="10">
                  <c:v>1.4242024999999998</c:v>
                </c:pt>
                <c:pt idx="11">
                  <c:v>1.4242024999999998</c:v>
                </c:pt>
                <c:pt idx="12">
                  <c:v>1.4242024999999998</c:v>
                </c:pt>
                <c:pt idx="13">
                  <c:v>1.4242024999999998</c:v>
                </c:pt>
                <c:pt idx="14">
                  <c:v>0.2293925</c:v>
                </c:pt>
                <c:pt idx="15">
                  <c:v>0.2293925</c:v>
                </c:pt>
                <c:pt idx="16">
                  <c:v>0.2293925</c:v>
                </c:pt>
                <c:pt idx="17">
                  <c:v>0.2293925</c:v>
                </c:pt>
                <c:pt idx="18">
                  <c:v>0.32490999999999998</c:v>
                </c:pt>
              </c:numCache>
            </c:numRef>
          </c:val>
          <c:extLst>
            <c:ext xmlns:c16="http://schemas.microsoft.com/office/drawing/2014/chart" uri="{C3380CC4-5D6E-409C-BE32-E72D297353CC}">
              <c16:uniqueId val="{00000001-C8B8-4CB9-8C2D-20A83500AC1D}"/>
            </c:ext>
          </c:extLst>
        </c:ser>
        <c:dLbls>
          <c:showLegendKey val="0"/>
          <c:showVal val="0"/>
          <c:showCatName val="0"/>
          <c:showSerName val="0"/>
          <c:showPercent val="0"/>
          <c:showBubbleSize val="0"/>
        </c:dLbls>
        <c:gapWidth val="100"/>
        <c:axId val="158485888"/>
        <c:axId val="158561792"/>
      </c:barChart>
      <c:catAx>
        <c:axId val="158485888"/>
        <c:scaling>
          <c:orientation val="minMax"/>
        </c:scaling>
        <c:delete val="0"/>
        <c:axPos val="b"/>
        <c:title>
          <c:tx>
            <c:rich>
              <a:bodyPr/>
              <a:lstStyle/>
              <a:p>
                <a:pPr>
                  <a:defRPr/>
                </a:pPr>
                <a:r>
                  <a:rPr lang="en-US" sz="1400" baseline="0"/>
                  <a:t>Age class (years)</a:t>
                </a:r>
              </a:p>
            </c:rich>
          </c:tx>
          <c:overlay val="0"/>
        </c:title>
        <c:numFmt formatCode="General" sourceLinked="0"/>
        <c:majorTickMark val="out"/>
        <c:minorTickMark val="none"/>
        <c:tickLblPos val="nextTo"/>
        <c:txPr>
          <a:bodyPr rot="-5400000" vert="horz"/>
          <a:lstStyle/>
          <a:p>
            <a:pPr>
              <a:defRPr sz="1400" baseline="0"/>
            </a:pPr>
            <a:endParaRPr lang="en-US"/>
          </a:p>
        </c:txPr>
        <c:crossAx val="158561792"/>
        <c:crosses val="autoZero"/>
        <c:auto val="1"/>
        <c:lblAlgn val="ctr"/>
        <c:lblOffset val="100"/>
        <c:noMultiLvlLbl val="0"/>
      </c:catAx>
      <c:valAx>
        <c:axId val="158561792"/>
        <c:scaling>
          <c:orientation val="minMax"/>
        </c:scaling>
        <c:delete val="0"/>
        <c:axPos val="l"/>
        <c:majorGridlines>
          <c:spPr>
            <a:ln w="3175">
              <a:solidFill>
                <a:srgbClr val="808080"/>
              </a:solidFill>
              <a:prstDash val="lgDash"/>
            </a:ln>
          </c:spPr>
        </c:majorGridlines>
        <c:title>
          <c:tx>
            <c:rich>
              <a:bodyPr rot="-5400000" vert="horz"/>
              <a:lstStyle/>
              <a:p>
                <a:pPr>
                  <a:defRPr/>
                </a:pPr>
                <a:r>
                  <a:rPr lang="en-US" sz="1400"/>
                  <a:t>Area (thousands ha)</a:t>
                </a:r>
              </a:p>
            </c:rich>
          </c:tx>
          <c:overlay val="0"/>
        </c:title>
        <c:numFmt formatCode="#,##0.0" sourceLinked="1"/>
        <c:majorTickMark val="out"/>
        <c:minorTickMark val="none"/>
        <c:tickLblPos val="nextTo"/>
        <c:txPr>
          <a:bodyPr/>
          <a:lstStyle/>
          <a:p>
            <a:pPr>
              <a:defRPr sz="1400" baseline="0"/>
            </a:pPr>
            <a:endParaRPr lang="en-US"/>
          </a:p>
        </c:txPr>
        <c:crossAx val="158485888"/>
        <c:crosses val="autoZero"/>
        <c:crossBetween val="between"/>
      </c:valAx>
    </c:plotArea>
    <c:legend>
      <c:legendPos val="r"/>
      <c:legendEntry>
        <c:idx val="0"/>
        <c:txPr>
          <a:bodyPr/>
          <a:lstStyle/>
          <a:p>
            <a:pPr>
              <a:defRPr sz="1400" baseline="0"/>
            </a:pPr>
            <a:endParaRPr lang="en-US"/>
          </a:p>
        </c:txPr>
      </c:legendEntry>
      <c:legendEntry>
        <c:idx val="1"/>
        <c:txPr>
          <a:bodyPr/>
          <a:lstStyle/>
          <a:p>
            <a:pPr>
              <a:defRPr sz="1400" baseline="0"/>
            </a:pPr>
            <a:endParaRPr lang="en-US"/>
          </a:p>
        </c:txPr>
      </c:legendEntry>
      <c:overlay val="0"/>
    </c:legend>
    <c:plotVisOnly val="1"/>
    <c:dispBlanksAs val="gap"/>
    <c:showDLblsOverMax val="0"/>
  </c:chart>
  <c:spPr>
    <a:ln>
      <a:noFill/>
    </a:ln>
  </c:spPr>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GB" sz="1600"/>
              <a:t>Comparison of the 50-year forecast of softwood timber availability for the public forest estate and private sector estate in GB (2014 vs 2026)</a:t>
            </a:r>
          </a:p>
        </c:rich>
      </c:tx>
      <c:overlay val="0"/>
    </c:title>
    <c:autoTitleDeleted val="0"/>
    <c:plotArea>
      <c:layout/>
      <c:lineChart>
        <c:grouping val="standard"/>
        <c:varyColors val="0"/>
        <c:ser>
          <c:idx val="2"/>
          <c:order val="0"/>
          <c:tx>
            <c:v>Total (2026)</c:v>
          </c:tx>
          <c:spPr>
            <a:ln>
              <a:solidFill>
                <a:srgbClr val="074F28"/>
              </a:solidFill>
            </a:ln>
          </c:spPr>
          <c:marker>
            <c:symbol val="none"/>
          </c:marker>
          <c:cat>
            <c:strRef>
              <c:f>'data input'!$AL$85:$AL$97</c:f>
              <c:strCache>
                <c:ptCount val="13"/>
                <c:pt idx="0">
                  <c:v>2013-16</c:v>
                </c:pt>
                <c:pt idx="1">
                  <c:v>2017-21</c:v>
                </c:pt>
                <c:pt idx="2">
                  <c:v>2022-26</c:v>
                </c:pt>
                <c:pt idx="3">
                  <c:v>2027-31</c:v>
                </c:pt>
                <c:pt idx="4">
                  <c:v>2032-36</c:v>
                </c:pt>
                <c:pt idx="5">
                  <c:v>2037-41</c:v>
                </c:pt>
                <c:pt idx="6">
                  <c:v>2042-46</c:v>
                </c:pt>
                <c:pt idx="7">
                  <c:v>2047-51</c:v>
                </c:pt>
                <c:pt idx="8">
                  <c:v>2052-56</c:v>
                </c:pt>
                <c:pt idx="9">
                  <c:v>2057-61</c:v>
                </c:pt>
                <c:pt idx="10">
                  <c:v>2062-67</c:v>
                </c:pt>
                <c:pt idx="11">
                  <c:v>2067-71</c:v>
                </c:pt>
                <c:pt idx="12">
                  <c:v>2072-76</c:v>
                </c:pt>
              </c:strCache>
            </c:strRef>
          </c:cat>
          <c:val>
            <c:numRef>
              <c:f>'data input'!$AT$85:$AT$97</c:f>
              <c:numCache>
                <c:formatCode>General</c:formatCode>
                <c:ptCount val="13"/>
                <c:pt idx="3" formatCode="#,##0">
                  <c:v>18304.960999999999</c:v>
                </c:pt>
                <c:pt idx="4" formatCode="#,##0">
                  <c:v>19119.893</c:v>
                </c:pt>
                <c:pt idx="5" formatCode="#,##0">
                  <c:v>18163.991999999998</c:v>
                </c:pt>
                <c:pt idx="6" formatCode="#,##0">
                  <c:v>13804.311000000002</c:v>
                </c:pt>
                <c:pt idx="7" formatCode="#,##0">
                  <c:v>11798.971</c:v>
                </c:pt>
                <c:pt idx="8" formatCode="#,##0">
                  <c:v>11513.132</c:v>
                </c:pt>
                <c:pt idx="9" formatCode="#,##0">
                  <c:v>13509.584999999999</c:v>
                </c:pt>
                <c:pt idx="10" formatCode="#,##0">
                  <c:v>14970.627</c:v>
                </c:pt>
                <c:pt idx="11" formatCode="#,##0">
                  <c:v>11433.868999999999</c:v>
                </c:pt>
                <c:pt idx="12" formatCode="#,##0">
                  <c:v>11335.23</c:v>
                </c:pt>
              </c:numCache>
            </c:numRef>
          </c:val>
          <c:smooth val="0"/>
          <c:extLst>
            <c:ext xmlns:c16="http://schemas.microsoft.com/office/drawing/2014/chart" uri="{C3380CC4-5D6E-409C-BE32-E72D297353CC}">
              <c16:uniqueId val="{00000000-4A3E-4F07-871E-69C68C2374D5}"/>
            </c:ext>
          </c:extLst>
        </c:ser>
        <c:ser>
          <c:idx val="1"/>
          <c:order val="1"/>
          <c:tx>
            <c:v>Private Sector (2026)</c:v>
          </c:tx>
          <c:spPr>
            <a:ln>
              <a:solidFill>
                <a:srgbClr val="074F28"/>
              </a:solidFill>
              <a:prstDash val="lgDash"/>
            </a:ln>
          </c:spPr>
          <c:marker>
            <c:symbol val="none"/>
          </c:marker>
          <c:cat>
            <c:strRef>
              <c:f>'data input'!$AL$85:$AL$97</c:f>
              <c:strCache>
                <c:ptCount val="13"/>
                <c:pt idx="0">
                  <c:v>2013-16</c:v>
                </c:pt>
                <c:pt idx="1">
                  <c:v>2017-21</c:v>
                </c:pt>
                <c:pt idx="2">
                  <c:v>2022-26</c:v>
                </c:pt>
                <c:pt idx="3">
                  <c:v>2027-31</c:v>
                </c:pt>
                <c:pt idx="4">
                  <c:v>2032-36</c:v>
                </c:pt>
                <c:pt idx="5">
                  <c:v>2037-41</c:v>
                </c:pt>
                <c:pt idx="6">
                  <c:v>2042-46</c:v>
                </c:pt>
                <c:pt idx="7">
                  <c:v>2047-51</c:v>
                </c:pt>
                <c:pt idx="8">
                  <c:v>2052-56</c:v>
                </c:pt>
                <c:pt idx="9">
                  <c:v>2057-61</c:v>
                </c:pt>
                <c:pt idx="10">
                  <c:v>2062-67</c:v>
                </c:pt>
                <c:pt idx="11">
                  <c:v>2067-71</c:v>
                </c:pt>
                <c:pt idx="12">
                  <c:v>2072-76</c:v>
                </c:pt>
              </c:strCache>
            </c:strRef>
          </c:cat>
          <c:val>
            <c:numRef>
              <c:f>'data input'!$AR$85:$AR$97</c:f>
              <c:numCache>
                <c:formatCode>#,##0</c:formatCode>
                <c:ptCount val="13"/>
                <c:pt idx="3">
                  <c:v>11975.563</c:v>
                </c:pt>
                <c:pt idx="4">
                  <c:v>13569.225</c:v>
                </c:pt>
                <c:pt idx="5">
                  <c:v>13349.157999999999</c:v>
                </c:pt>
                <c:pt idx="6">
                  <c:v>9453.9320000000007</c:v>
                </c:pt>
                <c:pt idx="7">
                  <c:v>7188.1769999999997</c:v>
                </c:pt>
                <c:pt idx="8">
                  <c:v>7332.5169999999998</c:v>
                </c:pt>
                <c:pt idx="9">
                  <c:v>8861.7919999999995</c:v>
                </c:pt>
                <c:pt idx="10">
                  <c:v>11232.507</c:v>
                </c:pt>
                <c:pt idx="11">
                  <c:v>7961.7539999999999</c:v>
                </c:pt>
                <c:pt idx="12">
                  <c:v>8006.3509999999997</c:v>
                </c:pt>
              </c:numCache>
            </c:numRef>
          </c:val>
          <c:smooth val="0"/>
          <c:extLst>
            <c:ext xmlns:c16="http://schemas.microsoft.com/office/drawing/2014/chart" uri="{C3380CC4-5D6E-409C-BE32-E72D297353CC}">
              <c16:uniqueId val="{00000001-4A3E-4F07-871E-69C68C2374D5}"/>
            </c:ext>
          </c:extLst>
        </c:ser>
        <c:ser>
          <c:idx val="0"/>
          <c:order val="2"/>
          <c:tx>
            <c:v>GB PFE (2026)</c:v>
          </c:tx>
          <c:spPr>
            <a:ln>
              <a:solidFill>
                <a:srgbClr val="074F28"/>
              </a:solidFill>
              <a:prstDash val="sysDash"/>
            </a:ln>
          </c:spPr>
          <c:marker>
            <c:symbol val="none"/>
          </c:marker>
          <c:cat>
            <c:strRef>
              <c:f>'data input'!$AL$85:$AL$97</c:f>
              <c:strCache>
                <c:ptCount val="13"/>
                <c:pt idx="0">
                  <c:v>2013-16</c:v>
                </c:pt>
                <c:pt idx="1">
                  <c:v>2017-21</c:v>
                </c:pt>
                <c:pt idx="2">
                  <c:v>2022-26</c:v>
                </c:pt>
                <c:pt idx="3">
                  <c:v>2027-31</c:v>
                </c:pt>
                <c:pt idx="4">
                  <c:v>2032-36</c:v>
                </c:pt>
                <c:pt idx="5">
                  <c:v>2037-41</c:v>
                </c:pt>
                <c:pt idx="6">
                  <c:v>2042-46</c:v>
                </c:pt>
                <c:pt idx="7">
                  <c:v>2047-51</c:v>
                </c:pt>
                <c:pt idx="8">
                  <c:v>2052-56</c:v>
                </c:pt>
                <c:pt idx="9">
                  <c:v>2057-61</c:v>
                </c:pt>
                <c:pt idx="10">
                  <c:v>2062-67</c:v>
                </c:pt>
                <c:pt idx="11">
                  <c:v>2067-71</c:v>
                </c:pt>
                <c:pt idx="12">
                  <c:v>2072-76</c:v>
                </c:pt>
              </c:strCache>
            </c:strRef>
          </c:cat>
          <c:val>
            <c:numRef>
              <c:f>'data input'!$AQ$85:$AQ$97</c:f>
              <c:numCache>
                <c:formatCode>General</c:formatCode>
                <c:ptCount val="13"/>
                <c:pt idx="3" formatCode="#,##0">
                  <c:v>6329.3980000000001</c:v>
                </c:pt>
                <c:pt idx="4" formatCode="#,##0">
                  <c:v>5550.6679999999997</c:v>
                </c:pt>
                <c:pt idx="5" formatCode="#,##0">
                  <c:v>4814.8339999999998</c:v>
                </c:pt>
                <c:pt idx="6" formatCode="#,##0">
                  <c:v>4350.3789999999999</c:v>
                </c:pt>
                <c:pt idx="7" formatCode="#,##0">
                  <c:v>4610.7939999999999</c:v>
                </c:pt>
                <c:pt idx="8" formatCode="#,##0">
                  <c:v>4180.6149999999998</c:v>
                </c:pt>
                <c:pt idx="9" formatCode="#,##0">
                  <c:v>4647.7929999999997</c:v>
                </c:pt>
                <c:pt idx="10" formatCode="#,##0">
                  <c:v>3738.12</c:v>
                </c:pt>
                <c:pt idx="11" formatCode="#,##0">
                  <c:v>3472.1149999999998</c:v>
                </c:pt>
                <c:pt idx="12" formatCode="#,##0">
                  <c:v>3328.8789999999999</c:v>
                </c:pt>
              </c:numCache>
            </c:numRef>
          </c:val>
          <c:smooth val="0"/>
          <c:extLst>
            <c:ext xmlns:c16="http://schemas.microsoft.com/office/drawing/2014/chart" uri="{C3380CC4-5D6E-409C-BE32-E72D297353CC}">
              <c16:uniqueId val="{00000002-4A3E-4F07-871E-69C68C2374D5}"/>
            </c:ext>
          </c:extLst>
        </c:ser>
        <c:ser>
          <c:idx val="3"/>
          <c:order val="3"/>
          <c:tx>
            <c:v>Total (2014)</c:v>
          </c:tx>
          <c:spPr>
            <a:ln>
              <a:solidFill>
                <a:srgbClr val="80B79E"/>
              </a:solidFill>
            </a:ln>
          </c:spPr>
          <c:marker>
            <c:symbol val="none"/>
          </c:marker>
          <c:val>
            <c:numRef>
              <c:f>'data input'!$AP$85:$AP$97</c:f>
              <c:numCache>
                <c:formatCode>#,##0</c:formatCode>
                <c:ptCount val="13"/>
                <c:pt idx="0">
                  <c:v>16487</c:v>
                </c:pt>
                <c:pt idx="1">
                  <c:v>17151</c:v>
                </c:pt>
                <c:pt idx="2">
                  <c:v>17442</c:v>
                </c:pt>
                <c:pt idx="3">
                  <c:v>18398</c:v>
                </c:pt>
                <c:pt idx="4">
                  <c:v>17649</c:v>
                </c:pt>
                <c:pt idx="5">
                  <c:v>15779</c:v>
                </c:pt>
                <c:pt idx="6">
                  <c:v>13181</c:v>
                </c:pt>
                <c:pt idx="7">
                  <c:v>11909</c:v>
                </c:pt>
                <c:pt idx="8">
                  <c:v>12054</c:v>
                </c:pt>
                <c:pt idx="9">
                  <c:v>12193</c:v>
                </c:pt>
              </c:numCache>
            </c:numRef>
          </c:val>
          <c:smooth val="0"/>
          <c:extLst>
            <c:ext xmlns:c16="http://schemas.microsoft.com/office/drawing/2014/chart" uri="{C3380CC4-5D6E-409C-BE32-E72D297353CC}">
              <c16:uniqueId val="{00000003-4A3E-4F07-871E-69C68C2374D5}"/>
            </c:ext>
          </c:extLst>
        </c:ser>
        <c:ser>
          <c:idx val="4"/>
          <c:order val="4"/>
          <c:tx>
            <c:v>Private Sector (2014)</c:v>
          </c:tx>
          <c:spPr>
            <a:ln>
              <a:solidFill>
                <a:srgbClr val="80B79E"/>
              </a:solidFill>
              <a:prstDash val="lgDash"/>
            </a:ln>
          </c:spPr>
          <c:marker>
            <c:symbol val="none"/>
          </c:marker>
          <c:val>
            <c:numRef>
              <c:f>'data input'!$AN$85:$AN$97</c:f>
              <c:numCache>
                <c:formatCode>#,##0</c:formatCode>
                <c:ptCount val="13"/>
                <c:pt idx="0">
                  <c:v>9554</c:v>
                </c:pt>
                <c:pt idx="1">
                  <c:v>11171</c:v>
                </c:pt>
                <c:pt idx="2">
                  <c:v>11820</c:v>
                </c:pt>
                <c:pt idx="3">
                  <c:v>12671</c:v>
                </c:pt>
                <c:pt idx="4">
                  <c:v>12433</c:v>
                </c:pt>
                <c:pt idx="5">
                  <c:v>11035</c:v>
                </c:pt>
                <c:pt idx="6">
                  <c:v>8865</c:v>
                </c:pt>
                <c:pt idx="7">
                  <c:v>7030</c:v>
                </c:pt>
                <c:pt idx="8">
                  <c:v>7845</c:v>
                </c:pt>
                <c:pt idx="9">
                  <c:v>7924</c:v>
                </c:pt>
              </c:numCache>
            </c:numRef>
          </c:val>
          <c:smooth val="0"/>
          <c:extLst>
            <c:ext xmlns:c16="http://schemas.microsoft.com/office/drawing/2014/chart" uri="{C3380CC4-5D6E-409C-BE32-E72D297353CC}">
              <c16:uniqueId val="{00000004-4A3E-4F07-871E-69C68C2374D5}"/>
            </c:ext>
          </c:extLst>
        </c:ser>
        <c:ser>
          <c:idx val="5"/>
          <c:order val="5"/>
          <c:tx>
            <c:v>GB PFE (2014)</c:v>
          </c:tx>
          <c:spPr>
            <a:ln>
              <a:solidFill>
                <a:srgbClr val="80B79E"/>
              </a:solidFill>
              <a:prstDash val="sysDash"/>
            </a:ln>
          </c:spPr>
          <c:marker>
            <c:symbol val="none"/>
          </c:marker>
          <c:val>
            <c:numRef>
              <c:f>'data input'!$AM$85:$AM$97</c:f>
              <c:numCache>
                <c:formatCode>#,##0</c:formatCode>
                <c:ptCount val="13"/>
                <c:pt idx="0">
                  <c:v>6933</c:v>
                </c:pt>
                <c:pt idx="1">
                  <c:v>5980</c:v>
                </c:pt>
                <c:pt idx="2">
                  <c:v>5622</c:v>
                </c:pt>
                <c:pt idx="3">
                  <c:v>5726</c:v>
                </c:pt>
                <c:pt idx="4">
                  <c:v>5216</c:v>
                </c:pt>
                <c:pt idx="5">
                  <c:v>4744</c:v>
                </c:pt>
                <c:pt idx="6">
                  <c:v>4316</c:v>
                </c:pt>
                <c:pt idx="7">
                  <c:v>4879</c:v>
                </c:pt>
                <c:pt idx="8">
                  <c:v>4209</c:v>
                </c:pt>
                <c:pt idx="9">
                  <c:v>4269</c:v>
                </c:pt>
              </c:numCache>
            </c:numRef>
          </c:val>
          <c:smooth val="0"/>
          <c:extLst>
            <c:ext xmlns:c16="http://schemas.microsoft.com/office/drawing/2014/chart" uri="{C3380CC4-5D6E-409C-BE32-E72D297353CC}">
              <c16:uniqueId val="{00000005-4A3E-4F07-871E-69C68C2374D5}"/>
            </c:ext>
          </c:extLst>
        </c:ser>
        <c:dLbls>
          <c:showLegendKey val="0"/>
          <c:showVal val="0"/>
          <c:showCatName val="0"/>
          <c:showSerName val="0"/>
          <c:showPercent val="0"/>
          <c:showBubbleSize val="0"/>
        </c:dLbls>
        <c:smooth val="0"/>
        <c:axId val="145686912"/>
        <c:axId val="145688448"/>
      </c:lineChart>
      <c:catAx>
        <c:axId val="145686912"/>
        <c:scaling>
          <c:orientation val="minMax"/>
        </c:scaling>
        <c:delete val="0"/>
        <c:axPos val="b"/>
        <c:numFmt formatCode="General" sourceLinked="0"/>
        <c:majorTickMark val="out"/>
        <c:minorTickMark val="none"/>
        <c:tickLblPos val="nextTo"/>
        <c:txPr>
          <a:bodyPr/>
          <a:lstStyle/>
          <a:p>
            <a:pPr>
              <a:defRPr sz="1400"/>
            </a:pPr>
            <a:endParaRPr lang="en-US"/>
          </a:p>
        </c:txPr>
        <c:crossAx val="145688448"/>
        <c:crosses val="autoZero"/>
        <c:auto val="1"/>
        <c:lblAlgn val="ctr"/>
        <c:lblOffset val="100"/>
        <c:noMultiLvlLbl val="0"/>
      </c:catAx>
      <c:valAx>
        <c:axId val="145688448"/>
        <c:scaling>
          <c:orientation val="minMax"/>
        </c:scaling>
        <c:delete val="0"/>
        <c:axPos val="l"/>
        <c:majorGridlines>
          <c:spPr>
            <a:ln w="3175">
              <a:solidFill>
                <a:srgbClr val="808080"/>
              </a:solidFill>
              <a:prstDash val="lgDash"/>
            </a:ln>
          </c:spPr>
        </c:majorGridlines>
        <c:title>
          <c:tx>
            <c:rich>
              <a:bodyPr rot="-5400000" vert="horz"/>
              <a:lstStyle/>
              <a:p>
                <a:pPr>
                  <a:defRPr/>
                </a:pPr>
                <a:r>
                  <a:rPr lang="en-US"/>
                  <a:t>Average annual availability per period (thousands of m</a:t>
                </a:r>
                <a:r>
                  <a:rPr lang="en-US" baseline="30000"/>
                  <a:t>3</a:t>
                </a:r>
                <a:r>
                  <a:rPr lang="en-US"/>
                  <a:t> overbark standing)</a:t>
                </a:r>
              </a:p>
            </c:rich>
          </c:tx>
          <c:overlay val="0"/>
        </c:title>
        <c:numFmt formatCode="#,##0" sourceLinked="0"/>
        <c:majorTickMark val="out"/>
        <c:minorTickMark val="none"/>
        <c:tickLblPos val="nextTo"/>
        <c:crossAx val="145686912"/>
        <c:crosses val="autoZero"/>
        <c:crossBetween val="between"/>
      </c:valAx>
    </c:plotArea>
    <c:legend>
      <c:legendPos val="r"/>
      <c:overlay val="0"/>
    </c:legend>
    <c:plotVisOnly val="1"/>
    <c:dispBlanksAs val="gap"/>
    <c:showDLblsOverMax val="0"/>
  </c:chart>
  <c:spPr>
    <a:noFill/>
    <a:ln>
      <a:noFill/>
    </a:ln>
  </c:spPr>
  <c:txPr>
    <a:bodyPr/>
    <a:lstStyle/>
    <a:p>
      <a:pPr>
        <a:defRPr>
          <a:latin typeface="Verdana" panose="020B0604030504040204" pitchFamily="34" charset="0"/>
          <a:ea typeface="Verdana" panose="020B0604030504040204" pitchFamily="34" charset="0"/>
        </a:defRPr>
      </a:pPr>
      <a:endParaRPr lang="en-US"/>
    </a:p>
  </c:txPr>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Actual production vs forecasted available volume (average annual)</a:t>
            </a:r>
            <a:endParaRPr lang="en-GB"/>
          </a:p>
        </c:rich>
      </c:tx>
      <c:overlay val="0"/>
      <c:spPr>
        <a:noFill/>
        <a:ln>
          <a:noFill/>
        </a:ln>
        <a:effectLst/>
      </c:spPr>
    </c:title>
    <c:autoTitleDeleted val="0"/>
    <c:plotArea>
      <c:layout/>
      <c:lineChart>
        <c:grouping val="standard"/>
        <c:varyColors val="0"/>
        <c:ser>
          <c:idx val="4"/>
          <c:order val="3"/>
          <c:tx>
            <c:v>Total: Actual</c:v>
          </c:tx>
          <c:spPr>
            <a:ln w="28575">
              <a:solidFill>
                <a:srgbClr val="541A5C"/>
              </a:solidFill>
            </a:ln>
          </c:spPr>
          <c:marker>
            <c:symbol val="none"/>
          </c:marker>
          <c:cat>
            <c:strRef>
              <c:f>'data for Figure 10'!$N$9:$N$28</c:f>
              <c:strCache>
                <c:ptCount val="20"/>
                <c:pt idx="0">
                  <c:v>1977-81</c:v>
                </c:pt>
                <c:pt idx="1">
                  <c:v>1982-86</c:v>
                </c:pt>
                <c:pt idx="2">
                  <c:v>1987-91</c:v>
                </c:pt>
                <c:pt idx="3">
                  <c:v>1992-96</c:v>
                </c:pt>
                <c:pt idx="4">
                  <c:v>1997-01</c:v>
                </c:pt>
                <c:pt idx="5">
                  <c:v>2002-06</c:v>
                </c:pt>
                <c:pt idx="6">
                  <c:v>2007-11</c:v>
                </c:pt>
                <c:pt idx="7">
                  <c:v>2012-16</c:v>
                </c:pt>
                <c:pt idx="8">
                  <c:v>2017-21</c:v>
                </c:pt>
                <c:pt idx="9">
                  <c:v>2022-26</c:v>
                </c:pt>
                <c:pt idx="10">
                  <c:v>2027-31</c:v>
                </c:pt>
                <c:pt idx="11">
                  <c:v>2032-36</c:v>
                </c:pt>
                <c:pt idx="12">
                  <c:v>2037-41</c:v>
                </c:pt>
                <c:pt idx="13">
                  <c:v>2042-46</c:v>
                </c:pt>
                <c:pt idx="14">
                  <c:v>2047-51</c:v>
                </c:pt>
                <c:pt idx="15">
                  <c:v>2052-56</c:v>
                </c:pt>
                <c:pt idx="16">
                  <c:v>2057-61</c:v>
                </c:pt>
                <c:pt idx="17">
                  <c:v>2062-66</c:v>
                </c:pt>
                <c:pt idx="18">
                  <c:v>2067-71</c:v>
                </c:pt>
                <c:pt idx="19">
                  <c:v>2072-76</c:v>
                </c:pt>
              </c:strCache>
            </c:strRef>
          </c:cat>
          <c:val>
            <c:numRef>
              <c:f>'data for Figure 10'!$Z$9:$Z$28</c:f>
              <c:numCache>
                <c:formatCode>#,##0</c:formatCode>
                <c:ptCount val="20"/>
                <c:pt idx="0">
                  <c:v>3160.2066666666665</c:v>
                </c:pt>
                <c:pt idx="1">
                  <c:v>3975.87264</c:v>
                </c:pt>
                <c:pt idx="2">
                  <c:v>5462.8330399999995</c:v>
                </c:pt>
                <c:pt idx="3">
                  <c:v>7042.5720000000001</c:v>
                </c:pt>
                <c:pt idx="4">
                  <c:v>8345.5002800000002</c:v>
                </c:pt>
                <c:pt idx="5">
                  <c:v>9212.4322800000009</c:v>
                </c:pt>
                <c:pt idx="6">
                  <c:v>10363.468721459998</c:v>
                </c:pt>
                <c:pt idx="7">
                  <c:v>12685.112240967999</c:v>
                </c:pt>
                <c:pt idx="8">
                  <c:v>12300.542486523998</c:v>
                </c:pt>
                <c:pt idx="9">
                  <c:v>10946.890339073332</c:v>
                </c:pt>
              </c:numCache>
            </c:numRef>
          </c:val>
          <c:smooth val="0"/>
          <c:extLst>
            <c:ext xmlns:c16="http://schemas.microsoft.com/office/drawing/2014/chart" uri="{C3380CC4-5D6E-409C-BE32-E72D297353CC}">
              <c16:uniqueId val="{00000000-5C66-420A-BE43-480E69984D26}"/>
            </c:ext>
          </c:extLst>
        </c:ser>
        <c:ser>
          <c:idx val="1"/>
          <c:order val="4"/>
          <c:tx>
            <c:v>Private: Actual</c:v>
          </c:tx>
          <c:spPr>
            <a:ln w="28575" cap="rnd">
              <a:solidFill>
                <a:srgbClr val="541A5C"/>
              </a:solidFill>
              <a:prstDash val="lgDash"/>
              <a:round/>
            </a:ln>
            <a:effectLst/>
          </c:spPr>
          <c:marker>
            <c:symbol val="none"/>
          </c:marker>
          <c:cat>
            <c:strRef>
              <c:f>'data for Figure 10'!$N$9:$N$28</c:f>
              <c:strCache>
                <c:ptCount val="20"/>
                <c:pt idx="0">
                  <c:v>1977-81</c:v>
                </c:pt>
                <c:pt idx="1">
                  <c:v>1982-86</c:v>
                </c:pt>
                <c:pt idx="2">
                  <c:v>1987-91</c:v>
                </c:pt>
                <c:pt idx="3">
                  <c:v>1992-96</c:v>
                </c:pt>
                <c:pt idx="4">
                  <c:v>1997-01</c:v>
                </c:pt>
                <c:pt idx="5">
                  <c:v>2002-06</c:v>
                </c:pt>
                <c:pt idx="6">
                  <c:v>2007-11</c:v>
                </c:pt>
                <c:pt idx="7">
                  <c:v>2012-16</c:v>
                </c:pt>
                <c:pt idx="8">
                  <c:v>2017-21</c:v>
                </c:pt>
                <c:pt idx="9">
                  <c:v>2022-26</c:v>
                </c:pt>
                <c:pt idx="10">
                  <c:v>2027-31</c:v>
                </c:pt>
                <c:pt idx="11">
                  <c:v>2032-36</c:v>
                </c:pt>
                <c:pt idx="12">
                  <c:v>2037-41</c:v>
                </c:pt>
                <c:pt idx="13">
                  <c:v>2042-46</c:v>
                </c:pt>
                <c:pt idx="14">
                  <c:v>2047-51</c:v>
                </c:pt>
                <c:pt idx="15">
                  <c:v>2052-56</c:v>
                </c:pt>
                <c:pt idx="16">
                  <c:v>2057-61</c:v>
                </c:pt>
                <c:pt idx="17">
                  <c:v>2062-66</c:v>
                </c:pt>
                <c:pt idx="18">
                  <c:v>2067-71</c:v>
                </c:pt>
                <c:pt idx="19">
                  <c:v>2072-76</c:v>
                </c:pt>
              </c:strCache>
            </c:strRef>
          </c:cat>
          <c:val>
            <c:numRef>
              <c:f>'data for Figure 10'!$V$9:$V$28</c:f>
              <c:numCache>
                <c:formatCode>#,##0</c:formatCode>
                <c:ptCount val="20"/>
                <c:pt idx="0">
                  <c:v>831.63333333333333</c:v>
                </c:pt>
                <c:pt idx="1">
                  <c:v>1091.7682399999999</c:v>
                </c:pt>
                <c:pt idx="2">
                  <c:v>1993.92408</c:v>
                </c:pt>
                <c:pt idx="3">
                  <c:v>2862.5860399999997</c:v>
                </c:pt>
                <c:pt idx="4">
                  <c:v>3252.2711199999999</c:v>
                </c:pt>
                <c:pt idx="5">
                  <c:v>3938.3649600000003</c:v>
                </c:pt>
                <c:pt idx="6">
                  <c:v>5075.9777024199993</c:v>
                </c:pt>
                <c:pt idx="7">
                  <c:v>7144.833313535999</c:v>
                </c:pt>
                <c:pt idx="8">
                  <c:v>7398.041632219999</c:v>
                </c:pt>
                <c:pt idx="9">
                  <c:v>6350.6465099799998</c:v>
                </c:pt>
              </c:numCache>
            </c:numRef>
          </c:val>
          <c:smooth val="0"/>
          <c:extLst>
            <c:ext xmlns:c16="http://schemas.microsoft.com/office/drawing/2014/chart" uri="{C3380CC4-5D6E-409C-BE32-E72D297353CC}">
              <c16:uniqueId val="{00000001-5C66-420A-BE43-480E69984D26}"/>
            </c:ext>
          </c:extLst>
        </c:ser>
        <c:ser>
          <c:idx val="7"/>
          <c:order val="5"/>
          <c:tx>
            <c:v>Public: Actual</c:v>
          </c:tx>
          <c:spPr>
            <a:ln w="28575" cap="rnd">
              <a:solidFill>
                <a:srgbClr val="541A5C"/>
              </a:solidFill>
              <a:prstDash val="sysDash"/>
              <a:round/>
            </a:ln>
            <a:effectLst/>
          </c:spPr>
          <c:marker>
            <c:symbol val="none"/>
          </c:marker>
          <c:cat>
            <c:strRef>
              <c:f>'data for Figure 10'!$N$9:$N$28</c:f>
              <c:strCache>
                <c:ptCount val="20"/>
                <c:pt idx="0">
                  <c:v>1977-81</c:v>
                </c:pt>
                <c:pt idx="1">
                  <c:v>1982-86</c:v>
                </c:pt>
                <c:pt idx="2">
                  <c:v>1987-91</c:v>
                </c:pt>
                <c:pt idx="3">
                  <c:v>1992-96</c:v>
                </c:pt>
                <c:pt idx="4">
                  <c:v>1997-01</c:v>
                </c:pt>
                <c:pt idx="5">
                  <c:v>2002-06</c:v>
                </c:pt>
                <c:pt idx="6">
                  <c:v>2007-11</c:v>
                </c:pt>
                <c:pt idx="7">
                  <c:v>2012-16</c:v>
                </c:pt>
                <c:pt idx="8">
                  <c:v>2017-21</c:v>
                </c:pt>
                <c:pt idx="9">
                  <c:v>2022-26</c:v>
                </c:pt>
                <c:pt idx="10">
                  <c:v>2027-31</c:v>
                </c:pt>
                <c:pt idx="11">
                  <c:v>2032-36</c:v>
                </c:pt>
                <c:pt idx="12">
                  <c:v>2037-41</c:v>
                </c:pt>
                <c:pt idx="13">
                  <c:v>2042-46</c:v>
                </c:pt>
                <c:pt idx="14">
                  <c:v>2047-51</c:v>
                </c:pt>
                <c:pt idx="15">
                  <c:v>2052-56</c:v>
                </c:pt>
                <c:pt idx="16">
                  <c:v>2057-61</c:v>
                </c:pt>
                <c:pt idx="17">
                  <c:v>2062-66</c:v>
                </c:pt>
                <c:pt idx="18">
                  <c:v>2067-71</c:v>
                </c:pt>
                <c:pt idx="19">
                  <c:v>2072-76</c:v>
                </c:pt>
              </c:strCache>
            </c:strRef>
          </c:cat>
          <c:val>
            <c:numRef>
              <c:f>'data for Figure 10'!$Y$9:$Y$28</c:f>
              <c:numCache>
                <c:formatCode>#,##0</c:formatCode>
                <c:ptCount val="20"/>
                <c:pt idx="0">
                  <c:v>2328.5733333333333</c:v>
                </c:pt>
                <c:pt idx="1">
                  <c:v>2884.1044000000002</c:v>
                </c:pt>
                <c:pt idx="2">
                  <c:v>3468.9089599999998</c:v>
                </c:pt>
                <c:pt idx="3">
                  <c:v>4179.98596</c:v>
                </c:pt>
                <c:pt idx="4">
                  <c:v>5093.2291599999999</c:v>
                </c:pt>
                <c:pt idx="5">
                  <c:v>5274.0673200000001</c:v>
                </c:pt>
                <c:pt idx="6">
                  <c:v>5287.4910190399996</c:v>
                </c:pt>
                <c:pt idx="7">
                  <c:v>5540.2789274320003</c:v>
                </c:pt>
                <c:pt idx="8">
                  <c:v>4902.5008543040003</c:v>
                </c:pt>
                <c:pt idx="9">
                  <c:v>4596.2438290933324</c:v>
                </c:pt>
              </c:numCache>
            </c:numRef>
          </c:val>
          <c:smooth val="0"/>
          <c:extLst>
            <c:ext xmlns:c16="http://schemas.microsoft.com/office/drawing/2014/chart" uri="{C3380CC4-5D6E-409C-BE32-E72D297353CC}">
              <c16:uniqueId val="{00000002-5C66-420A-BE43-480E69984D26}"/>
            </c:ext>
          </c:extLst>
        </c:ser>
        <c:ser>
          <c:idx val="5"/>
          <c:order val="6"/>
          <c:tx>
            <c:v>Total: Forecast</c:v>
          </c:tx>
          <c:spPr>
            <a:ln w="28575">
              <a:solidFill>
                <a:srgbClr val="074F28"/>
              </a:solidFill>
            </a:ln>
          </c:spPr>
          <c:marker>
            <c:symbol val="none"/>
          </c:marker>
          <c:cat>
            <c:strRef>
              <c:f>'data for Figure 10'!$N$9:$N$28</c:f>
              <c:strCache>
                <c:ptCount val="20"/>
                <c:pt idx="0">
                  <c:v>1977-81</c:v>
                </c:pt>
                <c:pt idx="1">
                  <c:v>1982-86</c:v>
                </c:pt>
                <c:pt idx="2">
                  <c:v>1987-91</c:v>
                </c:pt>
                <c:pt idx="3">
                  <c:v>1992-96</c:v>
                </c:pt>
                <c:pt idx="4">
                  <c:v>1997-01</c:v>
                </c:pt>
                <c:pt idx="5">
                  <c:v>2002-06</c:v>
                </c:pt>
                <c:pt idx="6">
                  <c:v>2007-11</c:v>
                </c:pt>
                <c:pt idx="7">
                  <c:v>2012-16</c:v>
                </c:pt>
                <c:pt idx="8">
                  <c:v>2017-21</c:v>
                </c:pt>
                <c:pt idx="9">
                  <c:v>2022-26</c:v>
                </c:pt>
                <c:pt idx="10">
                  <c:v>2027-31</c:v>
                </c:pt>
                <c:pt idx="11">
                  <c:v>2032-36</c:v>
                </c:pt>
                <c:pt idx="12">
                  <c:v>2037-41</c:v>
                </c:pt>
                <c:pt idx="13">
                  <c:v>2042-46</c:v>
                </c:pt>
                <c:pt idx="14">
                  <c:v>2047-51</c:v>
                </c:pt>
                <c:pt idx="15">
                  <c:v>2052-56</c:v>
                </c:pt>
                <c:pt idx="16">
                  <c:v>2057-61</c:v>
                </c:pt>
                <c:pt idx="17">
                  <c:v>2062-66</c:v>
                </c:pt>
                <c:pt idx="18">
                  <c:v>2067-71</c:v>
                </c:pt>
                <c:pt idx="19">
                  <c:v>2072-76</c:v>
                </c:pt>
              </c:strCache>
            </c:strRef>
          </c:cat>
          <c:val>
            <c:numRef>
              <c:f>'data for Figure 10'!$AG$9:$AG$28</c:f>
              <c:numCache>
                <c:formatCode>General</c:formatCode>
                <c:ptCount val="20"/>
                <c:pt idx="10" formatCode="0">
                  <c:v>18304.960999999999</c:v>
                </c:pt>
                <c:pt idx="11" formatCode="0">
                  <c:v>19119.893</c:v>
                </c:pt>
                <c:pt idx="12" formatCode="0">
                  <c:v>18163.991999999998</c:v>
                </c:pt>
                <c:pt idx="13" formatCode="0">
                  <c:v>13804.039000000001</c:v>
                </c:pt>
                <c:pt idx="14" formatCode="0">
                  <c:v>11798.375</c:v>
                </c:pt>
                <c:pt idx="15" formatCode="0">
                  <c:v>11512.596</c:v>
                </c:pt>
                <c:pt idx="16" formatCode="0">
                  <c:v>13508.062</c:v>
                </c:pt>
                <c:pt idx="17" formatCode="0">
                  <c:v>14968.112000000001</c:v>
                </c:pt>
                <c:pt idx="18" formatCode="0">
                  <c:v>11426.719000000001</c:v>
                </c:pt>
                <c:pt idx="19" formatCode="0">
                  <c:v>11321.530999999999</c:v>
                </c:pt>
              </c:numCache>
            </c:numRef>
          </c:val>
          <c:smooth val="0"/>
          <c:extLst>
            <c:ext xmlns:c16="http://schemas.microsoft.com/office/drawing/2014/chart" uri="{C3380CC4-5D6E-409C-BE32-E72D297353CC}">
              <c16:uniqueId val="{00000003-5C66-420A-BE43-480E69984D26}"/>
            </c:ext>
          </c:extLst>
        </c:ser>
        <c:ser>
          <c:idx val="2"/>
          <c:order val="7"/>
          <c:tx>
            <c:v>Private: Forecast</c:v>
          </c:tx>
          <c:spPr>
            <a:ln w="28575" cap="rnd">
              <a:solidFill>
                <a:srgbClr val="074F28"/>
              </a:solidFill>
              <a:prstDash val="lgDash"/>
              <a:round/>
            </a:ln>
            <a:effectLst/>
          </c:spPr>
          <c:marker>
            <c:symbol val="none"/>
          </c:marker>
          <c:cat>
            <c:strRef>
              <c:f>'data for Figure 10'!$N$9:$N$28</c:f>
              <c:strCache>
                <c:ptCount val="20"/>
                <c:pt idx="0">
                  <c:v>1977-81</c:v>
                </c:pt>
                <c:pt idx="1">
                  <c:v>1982-86</c:v>
                </c:pt>
                <c:pt idx="2">
                  <c:v>1987-91</c:v>
                </c:pt>
                <c:pt idx="3">
                  <c:v>1992-96</c:v>
                </c:pt>
                <c:pt idx="4">
                  <c:v>1997-01</c:v>
                </c:pt>
                <c:pt idx="5">
                  <c:v>2002-06</c:v>
                </c:pt>
                <c:pt idx="6">
                  <c:v>2007-11</c:v>
                </c:pt>
                <c:pt idx="7">
                  <c:v>2012-16</c:v>
                </c:pt>
                <c:pt idx="8">
                  <c:v>2017-21</c:v>
                </c:pt>
                <c:pt idx="9">
                  <c:v>2022-26</c:v>
                </c:pt>
                <c:pt idx="10">
                  <c:v>2027-31</c:v>
                </c:pt>
                <c:pt idx="11">
                  <c:v>2032-36</c:v>
                </c:pt>
                <c:pt idx="12">
                  <c:v>2037-41</c:v>
                </c:pt>
                <c:pt idx="13">
                  <c:v>2042-46</c:v>
                </c:pt>
                <c:pt idx="14">
                  <c:v>2047-51</c:v>
                </c:pt>
                <c:pt idx="15">
                  <c:v>2052-56</c:v>
                </c:pt>
                <c:pt idx="16">
                  <c:v>2057-61</c:v>
                </c:pt>
                <c:pt idx="17">
                  <c:v>2062-66</c:v>
                </c:pt>
                <c:pt idx="18">
                  <c:v>2067-71</c:v>
                </c:pt>
                <c:pt idx="19">
                  <c:v>2072-76</c:v>
                </c:pt>
              </c:strCache>
            </c:strRef>
          </c:cat>
          <c:val>
            <c:numRef>
              <c:f>'data for Figure 10'!$AC$9:$AC$28</c:f>
              <c:numCache>
                <c:formatCode>General</c:formatCode>
                <c:ptCount val="20"/>
                <c:pt idx="10" formatCode="0">
                  <c:v>11975.563</c:v>
                </c:pt>
                <c:pt idx="11" formatCode="0">
                  <c:v>13569.225</c:v>
                </c:pt>
                <c:pt idx="12" formatCode="0">
                  <c:v>13349.157999999999</c:v>
                </c:pt>
                <c:pt idx="13" formatCode="0">
                  <c:v>9453.66</c:v>
                </c:pt>
                <c:pt idx="14" formatCode="0">
                  <c:v>7187.5810000000001</c:v>
                </c:pt>
                <c:pt idx="15" formatCode="0">
                  <c:v>7331.9809999999998</c:v>
                </c:pt>
                <c:pt idx="16" formatCode="0">
                  <c:v>8860.2690000000002</c:v>
                </c:pt>
                <c:pt idx="17" formatCode="0">
                  <c:v>11229.992</c:v>
                </c:pt>
                <c:pt idx="18" formatCode="0">
                  <c:v>7954.6040000000003</c:v>
                </c:pt>
                <c:pt idx="19" formatCode="0">
                  <c:v>7992.652</c:v>
                </c:pt>
              </c:numCache>
            </c:numRef>
          </c:val>
          <c:smooth val="0"/>
          <c:extLst>
            <c:ext xmlns:c16="http://schemas.microsoft.com/office/drawing/2014/chart" uri="{C3380CC4-5D6E-409C-BE32-E72D297353CC}">
              <c16:uniqueId val="{00000004-5C66-420A-BE43-480E69984D26}"/>
            </c:ext>
          </c:extLst>
        </c:ser>
        <c:ser>
          <c:idx val="8"/>
          <c:order val="8"/>
          <c:tx>
            <c:v>Public: Forecast</c:v>
          </c:tx>
          <c:spPr>
            <a:ln w="28575" cap="rnd">
              <a:solidFill>
                <a:srgbClr val="074F28"/>
              </a:solidFill>
              <a:prstDash val="sysDash"/>
              <a:round/>
            </a:ln>
            <a:effectLst/>
          </c:spPr>
          <c:marker>
            <c:symbol val="none"/>
          </c:marker>
          <c:cat>
            <c:strRef>
              <c:f>'data for Figure 10'!$N$9:$N$28</c:f>
              <c:strCache>
                <c:ptCount val="20"/>
                <c:pt idx="0">
                  <c:v>1977-81</c:v>
                </c:pt>
                <c:pt idx="1">
                  <c:v>1982-86</c:v>
                </c:pt>
                <c:pt idx="2">
                  <c:v>1987-91</c:v>
                </c:pt>
                <c:pt idx="3">
                  <c:v>1992-96</c:v>
                </c:pt>
                <c:pt idx="4">
                  <c:v>1997-01</c:v>
                </c:pt>
                <c:pt idx="5">
                  <c:v>2002-06</c:v>
                </c:pt>
                <c:pt idx="6">
                  <c:v>2007-11</c:v>
                </c:pt>
                <c:pt idx="7">
                  <c:v>2012-16</c:v>
                </c:pt>
                <c:pt idx="8">
                  <c:v>2017-21</c:v>
                </c:pt>
                <c:pt idx="9">
                  <c:v>2022-26</c:v>
                </c:pt>
                <c:pt idx="10">
                  <c:v>2027-31</c:v>
                </c:pt>
                <c:pt idx="11">
                  <c:v>2032-36</c:v>
                </c:pt>
                <c:pt idx="12">
                  <c:v>2037-41</c:v>
                </c:pt>
                <c:pt idx="13">
                  <c:v>2042-46</c:v>
                </c:pt>
                <c:pt idx="14">
                  <c:v>2047-51</c:v>
                </c:pt>
                <c:pt idx="15">
                  <c:v>2052-56</c:v>
                </c:pt>
                <c:pt idx="16">
                  <c:v>2057-61</c:v>
                </c:pt>
                <c:pt idx="17">
                  <c:v>2062-66</c:v>
                </c:pt>
                <c:pt idx="18">
                  <c:v>2067-71</c:v>
                </c:pt>
                <c:pt idx="19">
                  <c:v>2072-76</c:v>
                </c:pt>
              </c:strCache>
            </c:strRef>
          </c:cat>
          <c:val>
            <c:numRef>
              <c:f>'data for Figure 10'!$AF$9:$AF$28</c:f>
              <c:numCache>
                <c:formatCode>General</c:formatCode>
                <c:ptCount val="20"/>
                <c:pt idx="10" formatCode="0">
                  <c:v>6329.3980000000001</c:v>
                </c:pt>
                <c:pt idx="11" formatCode="0">
                  <c:v>5550.6679999999997</c:v>
                </c:pt>
                <c:pt idx="12" formatCode="0">
                  <c:v>4814.8339999999998</c:v>
                </c:pt>
                <c:pt idx="13" formatCode="0">
                  <c:v>4350.3789999999999</c:v>
                </c:pt>
                <c:pt idx="14" formatCode="0">
                  <c:v>4610.7939999999999</c:v>
                </c:pt>
                <c:pt idx="15" formatCode="0">
                  <c:v>4180.6149999999998</c:v>
                </c:pt>
                <c:pt idx="16" formatCode="0">
                  <c:v>4647.7929999999997</c:v>
                </c:pt>
                <c:pt idx="17" formatCode="0">
                  <c:v>3738.12</c:v>
                </c:pt>
                <c:pt idx="18" formatCode="0">
                  <c:v>3472.1149999999998</c:v>
                </c:pt>
                <c:pt idx="19" formatCode="0">
                  <c:v>3328.8789999999999</c:v>
                </c:pt>
              </c:numCache>
            </c:numRef>
          </c:val>
          <c:smooth val="0"/>
          <c:extLst>
            <c:ext xmlns:c16="http://schemas.microsoft.com/office/drawing/2014/chart" uri="{C3380CC4-5D6E-409C-BE32-E72D297353CC}">
              <c16:uniqueId val="{00000005-5C66-420A-BE43-480E69984D26}"/>
            </c:ext>
          </c:extLst>
        </c:ser>
        <c:dLbls>
          <c:showLegendKey val="0"/>
          <c:showVal val="0"/>
          <c:showCatName val="0"/>
          <c:showSerName val="0"/>
          <c:showPercent val="0"/>
          <c:showBubbleSize val="0"/>
        </c:dLbls>
        <c:smooth val="0"/>
        <c:axId val="1035662656"/>
        <c:axId val="1034076448"/>
        <c:extLst>
          <c:ext xmlns:c15="http://schemas.microsoft.com/office/drawing/2012/chart" uri="{02D57815-91ED-43cb-92C2-25804820EDAC}">
            <c15:filteredLineSeries>
              <c15:ser>
                <c:idx val="3"/>
                <c:order val="0"/>
                <c:tx>
                  <c:v>Total: Forecast</c:v>
                </c:tx>
                <c:spPr>
                  <a:ln>
                    <a:solidFill>
                      <a:schemeClr val="accent4"/>
                    </a:solidFill>
                  </a:ln>
                </c:spPr>
                <c:marker>
                  <c:symbol val="none"/>
                </c:marker>
                <c:cat>
                  <c:strRef>
                    <c:extLst>
                      <c:ext uri="{02D57815-91ED-43cb-92C2-25804820EDAC}">
                        <c15:formulaRef>
                          <c15:sqref>'data for Figure 10'!$N$9:$N$28</c15:sqref>
                        </c15:formulaRef>
                      </c:ext>
                    </c:extLst>
                    <c:strCache>
                      <c:ptCount val="20"/>
                      <c:pt idx="0">
                        <c:v>1977-81</c:v>
                      </c:pt>
                      <c:pt idx="1">
                        <c:v>1982-86</c:v>
                      </c:pt>
                      <c:pt idx="2">
                        <c:v>1987-91</c:v>
                      </c:pt>
                      <c:pt idx="3">
                        <c:v>1992-96</c:v>
                      </c:pt>
                      <c:pt idx="4">
                        <c:v>1997-01</c:v>
                      </c:pt>
                      <c:pt idx="5">
                        <c:v>2002-06</c:v>
                      </c:pt>
                      <c:pt idx="6">
                        <c:v>2007-11</c:v>
                      </c:pt>
                      <c:pt idx="7">
                        <c:v>2012-16</c:v>
                      </c:pt>
                      <c:pt idx="8">
                        <c:v>2017-21</c:v>
                      </c:pt>
                      <c:pt idx="9">
                        <c:v>2022-26</c:v>
                      </c:pt>
                      <c:pt idx="10">
                        <c:v>2027-31</c:v>
                      </c:pt>
                      <c:pt idx="11">
                        <c:v>2032-36</c:v>
                      </c:pt>
                      <c:pt idx="12">
                        <c:v>2037-41</c:v>
                      </c:pt>
                      <c:pt idx="13">
                        <c:v>2042-46</c:v>
                      </c:pt>
                      <c:pt idx="14">
                        <c:v>2047-51</c:v>
                      </c:pt>
                      <c:pt idx="15">
                        <c:v>2052-56</c:v>
                      </c:pt>
                      <c:pt idx="16">
                        <c:v>2057-61</c:v>
                      </c:pt>
                      <c:pt idx="17">
                        <c:v>2062-66</c:v>
                      </c:pt>
                      <c:pt idx="18">
                        <c:v>2067-71</c:v>
                      </c:pt>
                      <c:pt idx="19">
                        <c:v>2072-76</c:v>
                      </c:pt>
                    </c:strCache>
                  </c:strRef>
                </c:cat>
                <c:val>
                  <c:numRef>
                    <c:extLst>
                      <c:ext uri="{02D57815-91ED-43cb-92C2-25804820EDAC}">
                        <c15:formulaRef>
                          <c15:sqref>'data for Figure 10'!$S$9:$S$28</c15:sqref>
                        </c15:formulaRef>
                      </c:ext>
                    </c:extLst>
                    <c:numCache>
                      <c:formatCode>0</c:formatCode>
                      <c:ptCount val="20"/>
                      <c:pt idx="0">
                        <c:v>3554</c:v>
                      </c:pt>
                      <c:pt idx="1">
                        <c:v>4427.1044000000002</c:v>
                      </c:pt>
                      <c:pt idx="2">
                        <c:v>5190.24</c:v>
                      </c:pt>
                      <c:pt idx="3">
                        <c:v>6452.4</c:v>
                      </c:pt>
                      <c:pt idx="4">
                        <c:v>8306</c:v>
                      </c:pt>
                      <c:pt idx="5">
                        <c:v>10635.68</c:v>
                      </c:pt>
                      <c:pt idx="6">
                        <c:v>11735.52</c:v>
                      </c:pt>
                      <c:pt idx="7">
                        <c:v>13417.233799999998</c:v>
                      </c:pt>
                      <c:pt idx="8">
                        <c:v>14077.61836</c:v>
                      </c:pt>
                      <c:pt idx="9">
                        <c:v>14471.129400000002</c:v>
                      </c:pt>
                    </c:numCache>
                  </c:numRef>
                </c:val>
                <c:smooth val="0"/>
                <c:extLst>
                  <c:ext xmlns:c16="http://schemas.microsoft.com/office/drawing/2014/chart" uri="{C3380CC4-5D6E-409C-BE32-E72D297353CC}">
                    <c16:uniqueId val="{00000006-5C66-420A-BE43-480E69984D26}"/>
                  </c:ext>
                </c:extLst>
              </c15:ser>
            </c15:filteredLineSeries>
            <c15:filteredLineSeries>
              <c15:ser>
                <c:idx val="0"/>
                <c:order val="1"/>
                <c:tx>
                  <c:v>Private: Forecast</c:v>
                </c:tx>
                <c:spPr>
                  <a:ln w="28575" cap="rnd">
                    <a:solidFill>
                      <a:schemeClr val="accent4"/>
                    </a:solidFill>
                    <a:prstDash val="sysDash"/>
                    <a:round/>
                  </a:ln>
                  <a:effectLst/>
                </c:spPr>
                <c:marker>
                  <c:symbol val="none"/>
                </c:marker>
                <c:cat>
                  <c:strRef>
                    <c:extLst xmlns:c15="http://schemas.microsoft.com/office/drawing/2012/chart">
                      <c:ext xmlns:c15="http://schemas.microsoft.com/office/drawing/2012/chart" uri="{02D57815-91ED-43cb-92C2-25804820EDAC}">
                        <c15:formulaRef>
                          <c15:sqref>'data for Figure 10'!$N$9:$N$28</c15:sqref>
                        </c15:formulaRef>
                      </c:ext>
                    </c:extLst>
                    <c:strCache>
                      <c:ptCount val="20"/>
                      <c:pt idx="0">
                        <c:v>1977-81</c:v>
                      </c:pt>
                      <c:pt idx="1">
                        <c:v>1982-86</c:v>
                      </c:pt>
                      <c:pt idx="2">
                        <c:v>1987-91</c:v>
                      </c:pt>
                      <c:pt idx="3">
                        <c:v>1992-96</c:v>
                      </c:pt>
                      <c:pt idx="4">
                        <c:v>1997-01</c:v>
                      </c:pt>
                      <c:pt idx="5">
                        <c:v>2002-06</c:v>
                      </c:pt>
                      <c:pt idx="6">
                        <c:v>2007-11</c:v>
                      </c:pt>
                      <c:pt idx="7">
                        <c:v>2012-16</c:v>
                      </c:pt>
                      <c:pt idx="8">
                        <c:v>2017-21</c:v>
                      </c:pt>
                      <c:pt idx="9">
                        <c:v>2022-26</c:v>
                      </c:pt>
                      <c:pt idx="10">
                        <c:v>2027-31</c:v>
                      </c:pt>
                      <c:pt idx="11">
                        <c:v>2032-36</c:v>
                      </c:pt>
                      <c:pt idx="12">
                        <c:v>2037-41</c:v>
                      </c:pt>
                      <c:pt idx="13">
                        <c:v>2042-46</c:v>
                      </c:pt>
                      <c:pt idx="14">
                        <c:v>2047-51</c:v>
                      </c:pt>
                      <c:pt idx="15">
                        <c:v>2052-56</c:v>
                      </c:pt>
                      <c:pt idx="16">
                        <c:v>2057-61</c:v>
                      </c:pt>
                      <c:pt idx="17">
                        <c:v>2062-66</c:v>
                      </c:pt>
                      <c:pt idx="18">
                        <c:v>2067-71</c:v>
                      </c:pt>
                      <c:pt idx="19">
                        <c:v>2072-76</c:v>
                      </c:pt>
                    </c:strCache>
                  </c:strRef>
                </c:cat>
                <c:val>
                  <c:numRef>
                    <c:extLst xmlns:c15="http://schemas.microsoft.com/office/drawing/2012/chart">
                      <c:ext xmlns:c15="http://schemas.microsoft.com/office/drawing/2012/chart" uri="{02D57815-91ED-43cb-92C2-25804820EDAC}">
                        <c15:formulaRef>
                          <c15:sqref>'data for Figure 10'!$O$9:$O$28</c15:sqref>
                        </c15:formulaRef>
                      </c:ext>
                    </c:extLst>
                    <c:numCache>
                      <c:formatCode>0</c:formatCode>
                      <c:ptCount val="20"/>
                      <c:pt idx="0">
                        <c:v>1189</c:v>
                      </c:pt>
                      <c:pt idx="1">
                        <c:v>1543</c:v>
                      </c:pt>
                      <c:pt idx="2">
                        <c:v>1807.1600000000003</c:v>
                      </c:pt>
                      <c:pt idx="3">
                        <c:v>2533.96</c:v>
                      </c:pt>
                      <c:pt idx="4">
                        <c:v>3605.3199999999997</c:v>
                      </c:pt>
                      <c:pt idx="5">
                        <c:v>5522.1999999999989</c:v>
                      </c:pt>
                      <c:pt idx="6">
                        <c:v>6303.3200000000006</c:v>
                      </c:pt>
                      <c:pt idx="7">
                        <c:v>7478.9937999999993</c:v>
                      </c:pt>
                      <c:pt idx="8">
                        <c:v>8057.5791199999994</c:v>
                      </c:pt>
                      <c:pt idx="9">
                        <c:v>8416.0678000000007</c:v>
                      </c:pt>
                    </c:numCache>
                  </c:numRef>
                </c:val>
                <c:smooth val="0"/>
                <c:extLst xmlns:c15="http://schemas.microsoft.com/office/drawing/2012/chart">
                  <c:ext xmlns:c16="http://schemas.microsoft.com/office/drawing/2014/chart" uri="{C3380CC4-5D6E-409C-BE32-E72D297353CC}">
                    <c16:uniqueId val="{00000007-5C66-420A-BE43-480E69984D26}"/>
                  </c:ext>
                </c:extLst>
              </c15:ser>
            </c15:filteredLineSeries>
            <c15:filteredLineSeries>
              <c15:ser>
                <c:idx val="6"/>
                <c:order val="2"/>
                <c:tx>
                  <c:v>Public: Forecast</c:v>
                </c:tx>
                <c:spPr>
                  <a:ln w="28575" cap="rnd">
                    <a:solidFill>
                      <a:schemeClr val="accent4"/>
                    </a:solidFill>
                    <a:prstDash val="dashDot"/>
                    <a:round/>
                  </a:ln>
                  <a:effectLst/>
                </c:spPr>
                <c:marker>
                  <c:symbol val="none"/>
                </c:marker>
                <c:cat>
                  <c:strRef>
                    <c:extLst xmlns:c15="http://schemas.microsoft.com/office/drawing/2012/chart">
                      <c:ext xmlns:c15="http://schemas.microsoft.com/office/drawing/2012/chart" uri="{02D57815-91ED-43cb-92C2-25804820EDAC}">
                        <c15:formulaRef>
                          <c15:sqref>'data for Figure 10'!$N$9:$N$28</c15:sqref>
                        </c15:formulaRef>
                      </c:ext>
                    </c:extLst>
                    <c:strCache>
                      <c:ptCount val="20"/>
                      <c:pt idx="0">
                        <c:v>1977-81</c:v>
                      </c:pt>
                      <c:pt idx="1">
                        <c:v>1982-86</c:v>
                      </c:pt>
                      <c:pt idx="2">
                        <c:v>1987-91</c:v>
                      </c:pt>
                      <c:pt idx="3">
                        <c:v>1992-96</c:v>
                      </c:pt>
                      <c:pt idx="4">
                        <c:v>1997-01</c:v>
                      </c:pt>
                      <c:pt idx="5">
                        <c:v>2002-06</c:v>
                      </c:pt>
                      <c:pt idx="6">
                        <c:v>2007-11</c:v>
                      </c:pt>
                      <c:pt idx="7">
                        <c:v>2012-16</c:v>
                      </c:pt>
                      <c:pt idx="8">
                        <c:v>2017-21</c:v>
                      </c:pt>
                      <c:pt idx="9">
                        <c:v>2022-26</c:v>
                      </c:pt>
                      <c:pt idx="10">
                        <c:v>2027-31</c:v>
                      </c:pt>
                      <c:pt idx="11">
                        <c:v>2032-36</c:v>
                      </c:pt>
                      <c:pt idx="12">
                        <c:v>2037-41</c:v>
                      </c:pt>
                      <c:pt idx="13">
                        <c:v>2042-46</c:v>
                      </c:pt>
                      <c:pt idx="14">
                        <c:v>2047-51</c:v>
                      </c:pt>
                      <c:pt idx="15">
                        <c:v>2052-56</c:v>
                      </c:pt>
                      <c:pt idx="16">
                        <c:v>2057-61</c:v>
                      </c:pt>
                      <c:pt idx="17">
                        <c:v>2062-66</c:v>
                      </c:pt>
                      <c:pt idx="18">
                        <c:v>2067-71</c:v>
                      </c:pt>
                      <c:pt idx="19">
                        <c:v>2072-76</c:v>
                      </c:pt>
                    </c:strCache>
                  </c:strRef>
                </c:cat>
                <c:val>
                  <c:numRef>
                    <c:extLst xmlns:c15="http://schemas.microsoft.com/office/drawing/2012/chart">
                      <c:ext xmlns:c15="http://schemas.microsoft.com/office/drawing/2012/chart" uri="{02D57815-91ED-43cb-92C2-25804820EDAC}">
                        <c15:formulaRef>
                          <c15:sqref>'data for Figure 10'!$R$9:$R$28</c15:sqref>
                        </c15:formulaRef>
                      </c:ext>
                    </c:extLst>
                    <c:numCache>
                      <c:formatCode>0</c:formatCode>
                      <c:ptCount val="20"/>
                      <c:pt idx="0">
                        <c:v>2365</c:v>
                      </c:pt>
                      <c:pt idx="1">
                        <c:v>2884.1044000000002</c:v>
                      </c:pt>
                      <c:pt idx="2">
                        <c:v>3383.0799999999995</c:v>
                      </c:pt>
                      <c:pt idx="3">
                        <c:v>3918.4399999999996</c:v>
                      </c:pt>
                      <c:pt idx="4">
                        <c:v>4700.68</c:v>
                      </c:pt>
                      <c:pt idx="5">
                        <c:v>5113.4800000000005</c:v>
                      </c:pt>
                      <c:pt idx="6">
                        <c:v>5432.2</c:v>
                      </c:pt>
                      <c:pt idx="7">
                        <c:v>5938.24</c:v>
                      </c:pt>
                      <c:pt idx="8">
                        <c:v>6020.0392400000001</c:v>
                      </c:pt>
                      <c:pt idx="9">
                        <c:v>6055.0616</c:v>
                      </c:pt>
                    </c:numCache>
                  </c:numRef>
                </c:val>
                <c:smooth val="0"/>
                <c:extLst xmlns:c15="http://schemas.microsoft.com/office/drawing/2012/chart">
                  <c:ext xmlns:c16="http://schemas.microsoft.com/office/drawing/2014/chart" uri="{C3380CC4-5D6E-409C-BE32-E72D297353CC}">
                    <c16:uniqueId val="{00000008-5C66-420A-BE43-480E69984D26}"/>
                  </c:ext>
                </c:extLst>
              </c15:ser>
            </c15:filteredLineSeries>
          </c:ext>
        </c:extLst>
      </c:lineChart>
      <c:catAx>
        <c:axId val="1035662656"/>
        <c:scaling>
          <c:orientation val="minMax"/>
        </c:scaling>
        <c:delete val="0"/>
        <c:axPos val="b"/>
        <c:numFmt formatCode="General" sourceLinked="1"/>
        <c:majorTickMark val="none"/>
        <c:minorTickMark val="out"/>
        <c:tickLblPos val="nextTo"/>
        <c:spPr>
          <a:noFill/>
          <a:ln w="9525" cap="flat" cmpd="sng" algn="ctr">
            <a:solidFill>
              <a:srgbClr val="808080"/>
            </a:solidFill>
            <a:round/>
          </a:ln>
          <a:effectLst/>
        </c:spPr>
        <c:txPr>
          <a:bodyPr rot="-60000000" vert="horz"/>
          <a:lstStyle/>
          <a:p>
            <a:pPr>
              <a:defRPr sz="1050"/>
            </a:pPr>
            <a:endParaRPr lang="en-US"/>
          </a:p>
        </c:txPr>
        <c:crossAx val="1034076448"/>
        <c:crosses val="autoZero"/>
        <c:auto val="1"/>
        <c:lblAlgn val="ctr"/>
        <c:lblOffset val="100"/>
        <c:noMultiLvlLbl val="0"/>
      </c:catAx>
      <c:valAx>
        <c:axId val="1034076448"/>
        <c:scaling>
          <c:orientation val="minMax"/>
          <c:max val="25000"/>
        </c:scaling>
        <c:delete val="0"/>
        <c:axPos val="l"/>
        <c:majorGridlines>
          <c:spPr>
            <a:ln w="3175" cap="flat" cmpd="sng" algn="ctr">
              <a:solidFill>
                <a:srgbClr val="808080"/>
              </a:solidFill>
              <a:prstDash val="lgDash"/>
              <a:round/>
            </a:ln>
            <a:effectLst/>
          </c:spPr>
        </c:majorGridlines>
        <c:title>
          <c:tx>
            <c:rich>
              <a:bodyPr rot="-5400000" vert="horz"/>
              <a:lstStyle/>
              <a:p>
                <a:pPr>
                  <a:defRPr/>
                </a:pPr>
                <a:r>
                  <a:rPr lang="en-GB"/>
                  <a:t>Average annual production/availiability (thousands of m</a:t>
                </a:r>
                <a:r>
                  <a:rPr lang="en-GB" baseline="30000"/>
                  <a:t>3</a:t>
                </a:r>
                <a:r>
                  <a:rPr lang="en-GB"/>
                  <a:t> overbark standing)</a:t>
                </a:r>
              </a:p>
            </c:rich>
          </c:tx>
          <c:overlay val="0"/>
          <c:spPr>
            <a:noFill/>
            <a:ln>
              <a:noFill/>
            </a:ln>
            <a:effectLst/>
          </c:spPr>
        </c:title>
        <c:numFmt formatCode="#,##0" sourceLinked="1"/>
        <c:majorTickMark val="none"/>
        <c:minorTickMark val="none"/>
        <c:tickLblPos val="nextTo"/>
        <c:spPr>
          <a:noFill/>
          <a:ln w="9525">
            <a:solidFill>
              <a:srgbClr val="808080"/>
            </a:solidFill>
          </a:ln>
          <a:effectLst/>
        </c:spPr>
        <c:txPr>
          <a:bodyPr rot="-60000000" vert="horz"/>
          <a:lstStyle/>
          <a:p>
            <a:pPr>
              <a:defRPr/>
            </a:pPr>
            <a:endParaRPr lang="en-US"/>
          </a:p>
        </c:txPr>
        <c:crossAx val="1035662656"/>
        <c:crosses val="autoZero"/>
        <c:crossBetween val="between"/>
      </c:valAx>
    </c:plotArea>
    <c:legend>
      <c:legendPos val="r"/>
      <c:overlay val="0"/>
      <c:spPr>
        <a:noFill/>
        <a:ln>
          <a:noFill/>
        </a:ln>
        <a:effectLst/>
      </c:spPr>
      <c:txPr>
        <a:bodyPr rot="0" vert="horz"/>
        <a:lstStyle/>
        <a:p>
          <a:pPr>
            <a:defRPr/>
          </a:pPr>
          <a:endParaRPr lang="en-US"/>
        </a:p>
      </c:txPr>
    </c:legend>
    <c:plotVisOnly val="1"/>
    <c:dispBlanksAs val="gap"/>
    <c:showDLblsOverMax val="0"/>
    <c:extLst/>
  </c:chart>
  <c:txPr>
    <a:bodyPr/>
    <a:lstStyle/>
    <a:p>
      <a:pPr>
        <a:defRPr>
          <a:latin typeface="Verdana" panose="020B0604030504040204" pitchFamily="34" charset="0"/>
          <a:ea typeface="Verdana" panose="020B0604030504040204" pitchFamily="34" charset="0"/>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2"/>
          <c:order val="0"/>
          <c:tx>
            <c:v>2026 Total</c:v>
          </c:tx>
          <c:spPr>
            <a:ln>
              <a:solidFill>
                <a:srgbClr val="074F28"/>
              </a:solidFill>
            </a:ln>
          </c:spPr>
          <c:marker>
            <c:symbol val="none"/>
          </c:marker>
          <c:cat>
            <c:strRef>
              <c:f>'data input'!$AL$85:$AL$97</c:f>
              <c:strCache>
                <c:ptCount val="13"/>
                <c:pt idx="0">
                  <c:v>2013-16</c:v>
                </c:pt>
                <c:pt idx="1">
                  <c:v>2017-21</c:v>
                </c:pt>
                <c:pt idx="2">
                  <c:v>2022-26</c:v>
                </c:pt>
                <c:pt idx="3">
                  <c:v>2027-31</c:v>
                </c:pt>
                <c:pt idx="4">
                  <c:v>2032-36</c:v>
                </c:pt>
                <c:pt idx="5">
                  <c:v>2037-41</c:v>
                </c:pt>
                <c:pt idx="6">
                  <c:v>2042-46</c:v>
                </c:pt>
                <c:pt idx="7">
                  <c:v>2047-51</c:v>
                </c:pt>
                <c:pt idx="8">
                  <c:v>2052-56</c:v>
                </c:pt>
                <c:pt idx="9">
                  <c:v>2057-61</c:v>
                </c:pt>
                <c:pt idx="10">
                  <c:v>2062-67</c:v>
                </c:pt>
                <c:pt idx="11">
                  <c:v>2067-71</c:v>
                </c:pt>
                <c:pt idx="12">
                  <c:v>2072-76</c:v>
                </c:pt>
              </c:strCache>
            </c:strRef>
          </c:cat>
          <c:val>
            <c:numRef>
              <c:f>'data input'!$AT$85:$AT$97</c:f>
              <c:numCache>
                <c:formatCode>General</c:formatCode>
                <c:ptCount val="13"/>
                <c:pt idx="3" formatCode="#,##0">
                  <c:v>18304.960999999999</c:v>
                </c:pt>
                <c:pt idx="4" formatCode="#,##0">
                  <c:v>19119.893</c:v>
                </c:pt>
                <c:pt idx="5" formatCode="#,##0">
                  <c:v>18163.991999999998</c:v>
                </c:pt>
                <c:pt idx="6" formatCode="#,##0">
                  <c:v>13804.311000000002</c:v>
                </c:pt>
                <c:pt idx="7" formatCode="#,##0">
                  <c:v>11798.971</c:v>
                </c:pt>
                <c:pt idx="8" formatCode="#,##0">
                  <c:v>11513.132</c:v>
                </c:pt>
                <c:pt idx="9" formatCode="#,##0">
                  <c:v>13509.584999999999</c:v>
                </c:pt>
                <c:pt idx="10" formatCode="#,##0">
                  <c:v>14970.627</c:v>
                </c:pt>
                <c:pt idx="11" formatCode="#,##0">
                  <c:v>11433.868999999999</c:v>
                </c:pt>
                <c:pt idx="12" formatCode="#,##0">
                  <c:v>11335.23</c:v>
                </c:pt>
              </c:numCache>
            </c:numRef>
          </c:val>
          <c:smooth val="0"/>
          <c:extLst>
            <c:ext xmlns:c16="http://schemas.microsoft.com/office/drawing/2014/chart" uri="{C3380CC4-5D6E-409C-BE32-E72D297353CC}">
              <c16:uniqueId val="{00000000-169F-4C36-889C-5ED70BAF7F6B}"/>
            </c:ext>
          </c:extLst>
        </c:ser>
        <c:ser>
          <c:idx val="3"/>
          <c:order val="1"/>
          <c:tx>
            <c:v>2014 Total</c:v>
          </c:tx>
          <c:spPr>
            <a:ln>
              <a:solidFill>
                <a:srgbClr val="80B79E"/>
              </a:solidFill>
            </a:ln>
          </c:spPr>
          <c:marker>
            <c:symbol val="none"/>
          </c:marker>
          <c:val>
            <c:numRef>
              <c:f>'data input'!$AP$85:$AP$97</c:f>
              <c:numCache>
                <c:formatCode>#,##0</c:formatCode>
                <c:ptCount val="13"/>
                <c:pt idx="0">
                  <c:v>16487</c:v>
                </c:pt>
                <c:pt idx="1">
                  <c:v>17151</c:v>
                </c:pt>
                <c:pt idx="2">
                  <c:v>17442</c:v>
                </c:pt>
                <c:pt idx="3">
                  <c:v>18398</c:v>
                </c:pt>
                <c:pt idx="4">
                  <c:v>17649</c:v>
                </c:pt>
                <c:pt idx="5">
                  <c:v>15779</c:v>
                </c:pt>
                <c:pt idx="6">
                  <c:v>13181</c:v>
                </c:pt>
                <c:pt idx="7">
                  <c:v>11909</c:v>
                </c:pt>
                <c:pt idx="8">
                  <c:v>12054</c:v>
                </c:pt>
                <c:pt idx="9">
                  <c:v>12193</c:v>
                </c:pt>
              </c:numCache>
            </c:numRef>
          </c:val>
          <c:smooth val="0"/>
          <c:extLst>
            <c:ext xmlns:c16="http://schemas.microsoft.com/office/drawing/2014/chart" uri="{C3380CC4-5D6E-409C-BE32-E72D297353CC}">
              <c16:uniqueId val="{00000003-169F-4C36-889C-5ED70BAF7F6B}"/>
            </c:ext>
          </c:extLst>
        </c:ser>
        <c:ser>
          <c:idx val="1"/>
          <c:order val="2"/>
          <c:tx>
            <c:v>2026 Private Sector</c:v>
          </c:tx>
          <c:spPr>
            <a:ln>
              <a:solidFill>
                <a:srgbClr val="074F28"/>
              </a:solidFill>
              <a:prstDash val="lgDash"/>
            </a:ln>
          </c:spPr>
          <c:marker>
            <c:symbol val="none"/>
          </c:marker>
          <c:cat>
            <c:strRef>
              <c:f>'data input'!$AL$85:$AL$97</c:f>
              <c:strCache>
                <c:ptCount val="13"/>
                <c:pt idx="0">
                  <c:v>2013-16</c:v>
                </c:pt>
                <c:pt idx="1">
                  <c:v>2017-21</c:v>
                </c:pt>
                <c:pt idx="2">
                  <c:v>2022-26</c:v>
                </c:pt>
                <c:pt idx="3">
                  <c:v>2027-31</c:v>
                </c:pt>
                <c:pt idx="4">
                  <c:v>2032-36</c:v>
                </c:pt>
                <c:pt idx="5">
                  <c:v>2037-41</c:v>
                </c:pt>
                <c:pt idx="6">
                  <c:v>2042-46</c:v>
                </c:pt>
                <c:pt idx="7">
                  <c:v>2047-51</c:v>
                </c:pt>
                <c:pt idx="8">
                  <c:v>2052-56</c:v>
                </c:pt>
                <c:pt idx="9">
                  <c:v>2057-61</c:v>
                </c:pt>
                <c:pt idx="10">
                  <c:v>2062-67</c:v>
                </c:pt>
                <c:pt idx="11">
                  <c:v>2067-71</c:v>
                </c:pt>
                <c:pt idx="12">
                  <c:v>2072-76</c:v>
                </c:pt>
              </c:strCache>
            </c:strRef>
          </c:cat>
          <c:val>
            <c:numRef>
              <c:f>'data input'!$AR$85:$AR$97</c:f>
              <c:numCache>
                <c:formatCode>#,##0</c:formatCode>
                <c:ptCount val="13"/>
                <c:pt idx="3">
                  <c:v>11975.563</c:v>
                </c:pt>
                <c:pt idx="4">
                  <c:v>13569.225</c:v>
                </c:pt>
                <c:pt idx="5">
                  <c:v>13349.157999999999</c:v>
                </c:pt>
                <c:pt idx="6">
                  <c:v>9453.9320000000007</c:v>
                </c:pt>
                <c:pt idx="7">
                  <c:v>7188.1769999999997</c:v>
                </c:pt>
                <c:pt idx="8">
                  <c:v>7332.5169999999998</c:v>
                </c:pt>
                <c:pt idx="9">
                  <c:v>8861.7919999999995</c:v>
                </c:pt>
                <c:pt idx="10">
                  <c:v>11232.507</c:v>
                </c:pt>
                <c:pt idx="11">
                  <c:v>7961.7539999999999</c:v>
                </c:pt>
                <c:pt idx="12">
                  <c:v>8006.3509999999997</c:v>
                </c:pt>
              </c:numCache>
            </c:numRef>
          </c:val>
          <c:smooth val="0"/>
          <c:extLst>
            <c:ext xmlns:c16="http://schemas.microsoft.com/office/drawing/2014/chart" uri="{C3380CC4-5D6E-409C-BE32-E72D297353CC}">
              <c16:uniqueId val="{00000001-169F-4C36-889C-5ED70BAF7F6B}"/>
            </c:ext>
          </c:extLst>
        </c:ser>
        <c:ser>
          <c:idx val="4"/>
          <c:order val="3"/>
          <c:tx>
            <c:v>2014 Private Sector</c:v>
          </c:tx>
          <c:spPr>
            <a:ln>
              <a:solidFill>
                <a:srgbClr val="80B79E"/>
              </a:solidFill>
              <a:prstDash val="lgDash"/>
            </a:ln>
          </c:spPr>
          <c:marker>
            <c:symbol val="none"/>
          </c:marker>
          <c:val>
            <c:numRef>
              <c:f>'data input'!$AN$85:$AN$97</c:f>
              <c:numCache>
                <c:formatCode>#,##0</c:formatCode>
                <c:ptCount val="13"/>
                <c:pt idx="0">
                  <c:v>9554</c:v>
                </c:pt>
                <c:pt idx="1">
                  <c:v>11171</c:v>
                </c:pt>
                <c:pt idx="2">
                  <c:v>11820</c:v>
                </c:pt>
                <c:pt idx="3">
                  <c:v>12671</c:v>
                </c:pt>
                <c:pt idx="4">
                  <c:v>12433</c:v>
                </c:pt>
                <c:pt idx="5">
                  <c:v>11035</c:v>
                </c:pt>
                <c:pt idx="6">
                  <c:v>8865</c:v>
                </c:pt>
                <c:pt idx="7">
                  <c:v>7030</c:v>
                </c:pt>
                <c:pt idx="8">
                  <c:v>7845</c:v>
                </c:pt>
                <c:pt idx="9">
                  <c:v>7924</c:v>
                </c:pt>
              </c:numCache>
            </c:numRef>
          </c:val>
          <c:smooth val="0"/>
          <c:extLst>
            <c:ext xmlns:c16="http://schemas.microsoft.com/office/drawing/2014/chart" uri="{C3380CC4-5D6E-409C-BE32-E72D297353CC}">
              <c16:uniqueId val="{00000004-169F-4C36-889C-5ED70BAF7F6B}"/>
            </c:ext>
          </c:extLst>
        </c:ser>
        <c:ser>
          <c:idx val="0"/>
          <c:order val="4"/>
          <c:tx>
            <c:v>2026 PFE</c:v>
          </c:tx>
          <c:spPr>
            <a:ln>
              <a:solidFill>
                <a:srgbClr val="074F28"/>
              </a:solidFill>
              <a:prstDash val="sysDash"/>
            </a:ln>
          </c:spPr>
          <c:marker>
            <c:symbol val="none"/>
          </c:marker>
          <c:cat>
            <c:strRef>
              <c:f>'data input'!$AL$85:$AL$97</c:f>
              <c:strCache>
                <c:ptCount val="13"/>
                <c:pt idx="0">
                  <c:v>2013-16</c:v>
                </c:pt>
                <c:pt idx="1">
                  <c:v>2017-21</c:v>
                </c:pt>
                <c:pt idx="2">
                  <c:v>2022-26</c:v>
                </c:pt>
                <c:pt idx="3">
                  <c:v>2027-31</c:v>
                </c:pt>
                <c:pt idx="4">
                  <c:v>2032-36</c:v>
                </c:pt>
                <c:pt idx="5">
                  <c:v>2037-41</c:v>
                </c:pt>
                <c:pt idx="6">
                  <c:v>2042-46</c:v>
                </c:pt>
                <c:pt idx="7">
                  <c:v>2047-51</c:v>
                </c:pt>
                <c:pt idx="8">
                  <c:v>2052-56</c:v>
                </c:pt>
                <c:pt idx="9">
                  <c:v>2057-61</c:v>
                </c:pt>
                <c:pt idx="10">
                  <c:v>2062-67</c:v>
                </c:pt>
                <c:pt idx="11">
                  <c:v>2067-71</c:v>
                </c:pt>
                <c:pt idx="12">
                  <c:v>2072-76</c:v>
                </c:pt>
              </c:strCache>
            </c:strRef>
          </c:cat>
          <c:val>
            <c:numRef>
              <c:f>'data input'!$AQ$85:$AQ$97</c:f>
              <c:numCache>
                <c:formatCode>General</c:formatCode>
                <c:ptCount val="13"/>
                <c:pt idx="3" formatCode="#,##0">
                  <c:v>6329.3980000000001</c:v>
                </c:pt>
                <c:pt idx="4" formatCode="#,##0">
                  <c:v>5550.6679999999997</c:v>
                </c:pt>
                <c:pt idx="5" formatCode="#,##0">
                  <c:v>4814.8339999999998</c:v>
                </c:pt>
                <c:pt idx="6" formatCode="#,##0">
                  <c:v>4350.3789999999999</c:v>
                </c:pt>
                <c:pt idx="7" formatCode="#,##0">
                  <c:v>4610.7939999999999</c:v>
                </c:pt>
                <c:pt idx="8" formatCode="#,##0">
                  <c:v>4180.6149999999998</c:v>
                </c:pt>
                <c:pt idx="9" formatCode="#,##0">
                  <c:v>4647.7929999999997</c:v>
                </c:pt>
                <c:pt idx="10" formatCode="#,##0">
                  <c:v>3738.12</c:v>
                </c:pt>
                <c:pt idx="11" formatCode="#,##0">
                  <c:v>3472.1149999999998</c:v>
                </c:pt>
                <c:pt idx="12" formatCode="#,##0">
                  <c:v>3328.8789999999999</c:v>
                </c:pt>
              </c:numCache>
            </c:numRef>
          </c:val>
          <c:smooth val="0"/>
          <c:extLst>
            <c:ext xmlns:c16="http://schemas.microsoft.com/office/drawing/2014/chart" uri="{C3380CC4-5D6E-409C-BE32-E72D297353CC}">
              <c16:uniqueId val="{00000002-169F-4C36-889C-5ED70BAF7F6B}"/>
            </c:ext>
          </c:extLst>
        </c:ser>
        <c:ser>
          <c:idx val="5"/>
          <c:order val="5"/>
          <c:tx>
            <c:v>2014 PFE</c:v>
          </c:tx>
          <c:spPr>
            <a:ln>
              <a:solidFill>
                <a:srgbClr val="80B79E"/>
              </a:solidFill>
              <a:prstDash val="sysDash"/>
            </a:ln>
          </c:spPr>
          <c:marker>
            <c:symbol val="none"/>
          </c:marker>
          <c:val>
            <c:numRef>
              <c:f>'data input'!$AM$85:$AM$97</c:f>
              <c:numCache>
                <c:formatCode>#,##0</c:formatCode>
                <c:ptCount val="13"/>
                <c:pt idx="0">
                  <c:v>6933</c:v>
                </c:pt>
                <c:pt idx="1">
                  <c:v>5980</c:v>
                </c:pt>
                <c:pt idx="2">
                  <c:v>5622</c:v>
                </c:pt>
                <c:pt idx="3">
                  <c:v>5726</c:v>
                </c:pt>
                <c:pt idx="4">
                  <c:v>5216</c:v>
                </c:pt>
                <c:pt idx="5">
                  <c:v>4744</c:v>
                </c:pt>
                <c:pt idx="6">
                  <c:v>4316</c:v>
                </c:pt>
                <c:pt idx="7">
                  <c:v>4879</c:v>
                </c:pt>
                <c:pt idx="8">
                  <c:v>4209</c:v>
                </c:pt>
                <c:pt idx="9">
                  <c:v>4269</c:v>
                </c:pt>
              </c:numCache>
            </c:numRef>
          </c:val>
          <c:smooth val="0"/>
          <c:extLst>
            <c:ext xmlns:c16="http://schemas.microsoft.com/office/drawing/2014/chart" uri="{C3380CC4-5D6E-409C-BE32-E72D297353CC}">
              <c16:uniqueId val="{00000005-169F-4C36-889C-5ED70BAF7F6B}"/>
            </c:ext>
          </c:extLst>
        </c:ser>
        <c:dLbls>
          <c:showLegendKey val="0"/>
          <c:showVal val="0"/>
          <c:showCatName val="0"/>
          <c:showSerName val="0"/>
          <c:showPercent val="0"/>
          <c:showBubbleSize val="0"/>
        </c:dLbls>
        <c:smooth val="0"/>
        <c:axId val="145686912"/>
        <c:axId val="145688448"/>
      </c:lineChart>
      <c:catAx>
        <c:axId val="145686912"/>
        <c:scaling>
          <c:orientation val="minMax"/>
        </c:scaling>
        <c:delete val="0"/>
        <c:axPos val="b"/>
        <c:numFmt formatCode="General" sourceLinked="0"/>
        <c:majorTickMark val="out"/>
        <c:minorTickMark val="none"/>
        <c:tickLblPos val="nextTo"/>
        <c:txPr>
          <a:bodyPr/>
          <a:lstStyle/>
          <a:p>
            <a:pPr>
              <a:defRPr>
                <a:latin typeface="Verdana" panose="020B0604030504040204" pitchFamily="34" charset="0"/>
                <a:ea typeface="Verdana" panose="020B0604030504040204" pitchFamily="34" charset="0"/>
              </a:defRPr>
            </a:pPr>
            <a:endParaRPr lang="en-US"/>
          </a:p>
        </c:txPr>
        <c:crossAx val="145688448"/>
        <c:crosses val="autoZero"/>
        <c:auto val="1"/>
        <c:lblAlgn val="ctr"/>
        <c:lblOffset val="100"/>
        <c:noMultiLvlLbl val="0"/>
      </c:catAx>
      <c:valAx>
        <c:axId val="145688448"/>
        <c:scaling>
          <c:orientation val="minMax"/>
        </c:scaling>
        <c:delete val="0"/>
        <c:axPos val="l"/>
        <c:majorGridlines>
          <c:spPr>
            <a:ln w="3175">
              <a:solidFill>
                <a:schemeClr val="bg1">
                  <a:lumMod val="85000"/>
                </a:schemeClr>
              </a:solidFill>
              <a:prstDash val="lgDash"/>
            </a:ln>
          </c:spPr>
        </c:majorGridlines>
        <c:minorGridlines>
          <c:spPr>
            <a:ln w="9525">
              <a:solidFill>
                <a:schemeClr val="bg1">
                  <a:lumMod val="95000"/>
                </a:schemeClr>
              </a:solidFill>
              <a:prstDash val="sysDash"/>
            </a:ln>
          </c:spPr>
        </c:minorGridlines>
        <c:title>
          <c:tx>
            <c:rich>
              <a:bodyPr rot="-5400000" vert="horz"/>
              <a:lstStyle/>
              <a:p>
                <a:pPr>
                  <a:defRPr sz="1200">
                    <a:latin typeface="Verdana" panose="020B0604030504040204" pitchFamily="34" charset="0"/>
                    <a:ea typeface="Verdana" panose="020B0604030504040204" pitchFamily="34" charset="0"/>
                  </a:defRPr>
                </a:pPr>
                <a:r>
                  <a:rPr lang="en-US" sz="1200">
                    <a:latin typeface="Verdana" panose="020B0604030504040204" pitchFamily="34" charset="0"/>
                    <a:ea typeface="Verdana" panose="020B0604030504040204" pitchFamily="34" charset="0"/>
                  </a:rPr>
                  <a:t>Average annual availability per period (thousands of m</a:t>
                </a:r>
                <a:r>
                  <a:rPr lang="en-US" sz="1200" baseline="30000">
                    <a:latin typeface="Verdana" panose="020B0604030504040204" pitchFamily="34" charset="0"/>
                    <a:ea typeface="Verdana" panose="020B0604030504040204" pitchFamily="34" charset="0"/>
                  </a:rPr>
                  <a:t>3</a:t>
                </a:r>
                <a:r>
                  <a:rPr lang="en-US" sz="1200">
                    <a:latin typeface="Verdana" panose="020B0604030504040204" pitchFamily="34" charset="0"/>
                    <a:ea typeface="Verdana" panose="020B0604030504040204" pitchFamily="34" charset="0"/>
                  </a:rPr>
                  <a:t> overbark standing)</a:t>
                </a:r>
              </a:p>
            </c:rich>
          </c:tx>
          <c:overlay val="0"/>
        </c:title>
        <c:numFmt formatCode="#,##0" sourceLinked="0"/>
        <c:majorTickMark val="out"/>
        <c:minorTickMark val="none"/>
        <c:tickLblPos val="nextTo"/>
        <c:spPr>
          <a:ln>
            <a:solidFill>
              <a:schemeClr val="bg1">
                <a:lumMod val="85000"/>
              </a:schemeClr>
            </a:solidFill>
          </a:ln>
        </c:spPr>
        <c:crossAx val="145686912"/>
        <c:crosses val="autoZero"/>
        <c:crossBetween val="between"/>
      </c:valAx>
    </c:plotArea>
    <c:legend>
      <c:legendPos val="r"/>
      <c:overlay val="0"/>
      <c:txPr>
        <a:bodyPr/>
        <a:lstStyle/>
        <a:p>
          <a:pPr>
            <a:defRPr>
              <a:latin typeface="Verdana" panose="020B0604030504040204" pitchFamily="34" charset="0"/>
              <a:ea typeface="Verdana" panose="020B0604030504040204" pitchFamily="34" charset="0"/>
            </a:defRPr>
          </a:pPr>
          <a:endParaRPr lang="en-US"/>
        </a:p>
      </c:txPr>
    </c:legend>
    <c:plotVisOnly val="1"/>
    <c:dispBlanksAs val="gap"/>
    <c:showDLblsOverMax val="0"/>
  </c:chart>
  <c:spPr>
    <a:noFill/>
    <a:ln>
      <a:noFill/>
    </a:ln>
  </c:spPr>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1"/>
                </a:solidFill>
                <a:latin typeface="Verdana" panose="020B0604030504040204" pitchFamily="34" charset="0"/>
                <a:ea typeface="Verdana" panose="020B0604030504040204" pitchFamily="34" charset="0"/>
                <a:cs typeface="+mn-cs"/>
              </a:defRPr>
            </a:pPr>
            <a:r>
              <a:rPr lang="en-GB" sz="1400" b="1" i="0" u="none" strike="noStrike" baseline="0">
                <a:effectLst/>
                <a:latin typeface="Verdana" panose="020B0604030504040204" pitchFamily="34" charset="0"/>
                <a:ea typeface="Verdana" panose="020B0604030504040204" pitchFamily="34" charset="0"/>
              </a:rPr>
              <a:t>Actual production of softwood timber volume and forecast of softwood timber availability for GB</a:t>
            </a:r>
            <a:endParaRPr lang="en-GB" sz="1400">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Verdana" panose="020B0604030504040204" pitchFamily="34" charset="0"/>
              <a:ea typeface="Verdana" panose="020B0604030504040204" pitchFamily="34" charset="0"/>
              <a:cs typeface="+mn-cs"/>
            </a:defRPr>
          </a:pPr>
          <a:endParaRPr lang="en-GB"/>
        </a:p>
      </c:txPr>
    </c:title>
    <c:autoTitleDeleted val="0"/>
    <c:plotArea>
      <c:layout>
        <c:manualLayout>
          <c:layoutTarget val="inner"/>
          <c:xMode val="edge"/>
          <c:yMode val="edge"/>
          <c:x val="8.840109929963974E-2"/>
          <c:y val="0.11312961271690568"/>
          <c:w val="0.70422886494357084"/>
          <c:h val="0.79677173582142358"/>
        </c:manualLayout>
      </c:layout>
      <c:lineChart>
        <c:grouping val="standard"/>
        <c:varyColors val="0"/>
        <c:ser>
          <c:idx val="7"/>
          <c:order val="0"/>
          <c:tx>
            <c:v>Forecast Total</c:v>
          </c:tx>
          <c:spPr>
            <a:ln w="34925" cap="rnd" cmpd="sng" algn="ctr">
              <a:solidFill>
                <a:srgbClr val="772583"/>
              </a:solidFill>
              <a:prstDash val="sysDash"/>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11'!$H$10:$H$55</c:f>
              <c:numCache>
                <c:formatCode>#,##0</c:formatCode>
                <c:ptCount val="46"/>
                <c:pt idx="0">
                  <c:v>3325</c:v>
                </c:pt>
                <c:pt idx="1">
                  <c:v>3554</c:v>
                </c:pt>
                <c:pt idx="2">
                  <c:v>3783</c:v>
                </c:pt>
                <c:pt idx="3">
                  <c:v>4012</c:v>
                </c:pt>
                <c:pt idx="4">
                  <c:v>4241</c:v>
                </c:pt>
                <c:pt idx="5">
                  <c:v>4470</c:v>
                </c:pt>
                <c:pt idx="6">
                  <c:v>4599</c:v>
                </c:pt>
                <c:pt idx="7">
                  <c:v>4728</c:v>
                </c:pt>
                <c:pt idx="8">
                  <c:v>4857</c:v>
                </c:pt>
                <c:pt idx="9">
                  <c:v>4986</c:v>
                </c:pt>
                <c:pt idx="10">
                  <c:v>5115</c:v>
                </c:pt>
                <c:pt idx="11">
                  <c:v>5369.4</c:v>
                </c:pt>
                <c:pt idx="12">
                  <c:v>5623.8</c:v>
                </c:pt>
                <c:pt idx="13">
                  <c:v>5878.2000000000007</c:v>
                </c:pt>
                <c:pt idx="14">
                  <c:v>6132.6</c:v>
                </c:pt>
                <c:pt idx="15">
                  <c:v>6387</c:v>
                </c:pt>
                <c:pt idx="16">
                  <c:v>6750.4</c:v>
                </c:pt>
                <c:pt idx="17">
                  <c:v>7113.7999999999993</c:v>
                </c:pt>
                <c:pt idx="18">
                  <c:v>7477.2000000000007</c:v>
                </c:pt>
                <c:pt idx="19">
                  <c:v>7840.6</c:v>
                </c:pt>
                <c:pt idx="20">
                  <c:v>8204</c:v>
                </c:pt>
                <c:pt idx="21">
                  <c:v>8737.4</c:v>
                </c:pt>
                <c:pt idx="22">
                  <c:v>9270.7999999999993</c:v>
                </c:pt>
                <c:pt idx="23">
                  <c:v>9804.2000000000007</c:v>
                </c:pt>
                <c:pt idx="24">
                  <c:v>10337.6</c:v>
                </c:pt>
                <c:pt idx="25">
                  <c:v>10871</c:v>
                </c:pt>
                <c:pt idx="26">
                  <c:v>11012.2</c:v>
                </c:pt>
                <c:pt idx="27">
                  <c:v>11153.400000000001</c:v>
                </c:pt>
                <c:pt idx="28">
                  <c:v>11294.599999999999</c:v>
                </c:pt>
                <c:pt idx="29">
                  <c:v>11435.8</c:v>
                </c:pt>
                <c:pt idx="30">
                  <c:v>11577</c:v>
                </c:pt>
                <c:pt idx="31">
                  <c:v>11982.400000000001</c:v>
                </c:pt>
                <c:pt idx="32">
                  <c:v>12387.8</c:v>
                </c:pt>
                <c:pt idx="33">
                  <c:v>12793.2</c:v>
                </c:pt>
                <c:pt idx="34">
                  <c:v>13198.599999999999</c:v>
                </c:pt>
                <c:pt idx="35">
                  <c:v>13604</c:v>
                </c:pt>
                <c:pt idx="36">
                  <c:v>13698.123</c:v>
                </c:pt>
                <c:pt idx="37">
                  <c:v>13792.245999999999</c:v>
                </c:pt>
                <c:pt idx="38">
                  <c:v>13886.369000000001</c:v>
                </c:pt>
                <c:pt idx="39">
                  <c:v>13980.492</c:v>
                </c:pt>
                <c:pt idx="40">
                  <c:v>14074.615</c:v>
                </c:pt>
                <c:pt idx="41">
                  <c:v>14173.7436</c:v>
                </c:pt>
                <c:pt idx="42">
                  <c:v>14272.8722</c:v>
                </c:pt>
                <c:pt idx="43">
                  <c:v>14372.000800000002</c:v>
                </c:pt>
                <c:pt idx="44">
                  <c:v>14471.129400000002</c:v>
                </c:pt>
                <c:pt idx="45">
                  <c:v>14570.258000000002</c:v>
                </c:pt>
              </c:numCache>
            </c:numRef>
          </c:val>
          <c:smooth val="0"/>
          <c:extLst>
            <c:ext xmlns:c16="http://schemas.microsoft.com/office/drawing/2014/chart" uri="{C3380CC4-5D6E-409C-BE32-E72D297353CC}">
              <c16:uniqueId val="{00000002-5062-4A50-9C35-9AF470EBC99F}"/>
            </c:ext>
          </c:extLst>
        </c:ser>
        <c:ser>
          <c:idx val="5"/>
          <c:order val="1"/>
          <c:tx>
            <c:v>Actual Total</c:v>
          </c:tx>
          <c:spPr>
            <a:ln w="34925" cap="rnd" cmpd="sng" algn="ctr">
              <a:solidFill>
                <a:srgbClr val="772583"/>
              </a:solidFill>
              <a:prstDash val="solid"/>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11'!$F$10:$F$55</c:f>
              <c:numCache>
                <c:formatCode>#,##0</c:formatCode>
                <c:ptCount val="46"/>
                <c:pt idx="0">
                  <c:v>2934.0023999999999</c:v>
                </c:pt>
                <c:pt idx="1">
                  <c:v>3293.268</c:v>
                </c:pt>
                <c:pt idx="2">
                  <c:v>3253.3496</c:v>
                </c:pt>
                <c:pt idx="3">
                  <c:v>3542.7579999999998</c:v>
                </c:pt>
                <c:pt idx="4">
                  <c:v>3702.4315999999999</c:v>
                </c:pt>
                <c:pt idx="5">
                  <c:v>3991.8399999999997</c:v>
                </c:pt>
                <c:pt idx="6">
                  <c:v>4161.4931999999999</c:v>
                </c:pt>
                <c:pt idx="7">
                  <c:v>4480.8403999999991</c:v>
                </c:pt>
                <c:pt idx="8">
                  <c:v>4959.8611999999994</c:v>
                </c:pt>
                <c:pt idx="9">
                  <c:v>5239.29</c:v>
                </c:pt>
                <c:pt idx="10">
                  <c:v>5738.27</c:v>
                </c:pt>
                <c:pt idx="11">
                  <c:v>5648.4535999999998</c:v>
                </c:pt>
                <c:pt idx="12">
                  <c:v>5728.2903999999999</c:v>
                </c:pt>
                <c:pt idx="13">
                  <c:v>6127.4744000000001</c:v>
                </c:pt>
                <c:pt idx="14">
                  <c:v>6506.6992</c:v>
                </c:pt>
                <c:pt idx="15">
                  <c:v>7347.9868000000006</c:v>
                </c:pt>
                <c:pt idx="16">
                  <c:v>7615.6059999999989</c:v>
                </c:pt>
                <c:pt idx="17">
                  <c:v>7615.0936000000002</c:v>
                </c:pt>
                <c:pt idx="18">
                  <c:v>7988.5722000000005</c:v>
                </c:pt>
                <c:pt idx="19">
                  <c:v>7990.9267999999993</c:v>
                </c:pt>
                <c:pt idx="20">
                  <c:v>8503.2047999999995</c:v>
                </c:pt>
                <c:pt idx="21">
                  <c:v>8620.4833999999992</c:v>
                </c:pt>
                <c:pt idx="22">
                  <c:v>8624.3142000000007</c:v>
                </c:pt>
                <c:pt idx="23">
                  <c:v>8574.2819999999992</c:v>
                </c:pt>
                <c:pt idx="24">
                  <c:v>9093.6481999999996</c:v>
                </c:pt>
                <c:pt idx="25">
                  <c:v>9431.1612000000005</c:v>
                </c:pt>
                <c:pt idx="26">
                  <c:v>9375.1509999999998</c:v>
                </c:pt>
                <c:pt idx="27">
                  <c:v>9587.9189999999999</c:v>
                </c:pt>
                <c:pt idx="28">
                  <c:v>10179.009</c:v>
                </c:pt>
                <c:pt idx="29">
                  <c:v>9534.7757999999994</c:v>
                </c:pt>
                <c:pt idx="30">
                  <c:v>9693.6075999999994</c:v>
                </c:pt>
                <c:pt idx="31">
                  <c:v>10730.42145484</c:v>
                </c:pt>
                <c:pt idx="32">
                  <c:v>11679.529752459999</c:v>
                </c:pt>
                <c:pt idx="33">
                  <c:v>11788.975031360002</c:v>
                </c:pt>
                <c:pt idx="34">
                  <c:v>12844.783832359999</c:v>
                </c:pt>
                <c:pt idx="35">
                  <c:v>13578.483780359998</c:v>
                </c:pt>
                <c:pt idx="36">
                  <c:v>12563.826994559999</c:v>
                </c:pt>
                <c:pt idx="37">
                  <c:v>12649.491566199998</c:v>
                </c:pt>
                <c:pt idx="38">
                  <c:v>12757.508559379999</c:v>
                </c:pt>
                <c:pt idx="39">
                  <c:v>13386.371124559999</c:v>
                </c:pt>
                <c:pt idx="40">
                  <c:v>11496.616007680001</c:v>
                </c:pt>
                <c:pt idx="41">
                  <c:v>11686.712094980001</c:v>
                </c:pt>
                <c:pt idx="42">
                  <c:v>12175.504646019999</c:v>
                </c:pt>
                <c:pt idx="43">
                  <c:v>10635.12042406</c:v>
                </c:pt>
                <c:pt idx="44">
                  <c:v>10651.8201281</c:v>
                </c:pt>
                <c:pt idx="45">
                  <c:v>11553.730465059998</c:v>
                </c:pt>
              </c:numCache>
            </c:numRef>
          </c:val>
          <c:smooth val="0"/>
          <c:extLst>
            <c:ext xmlns:c16="http://schemas.microsoft.com/office/drawing/2014/chart" uri="{C3380CC4-5D6E-409C-BE32-E72D297353CC}">
              <c16:uniqueId val="{00000001-86F2-4FF8-8442-126A2A636BD6}"/>
            </c:ext>
          </c:extLst>
        </c:ser>
        <c:ser>
          <c:idx val="6"/>
          <c:order val="2"/>
          <c:tx>
            <c:v>Forecast Private Sector</c:v>
          </c:tx>
          <c:spPr>
            <a:ln w="34925" cap="rnd" cmpd="sng" algn="ctr">
              <a:solidFill>
                <a:srgbClr val="80B79E"/>
              </a:solidFill>
              <a:prstDash val="sysDash"/>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11'!$G$10:$G$55</c:f>
              <c:numCache>
                <c:formatCode>#,##0</c:formatCode>
                <c:ptCount val="46"/>
                <c:pt idx="0">
                  <c:v>1090</c:v>
                </c:pt>
                <c:pt idx="1">
                  <c:v>1189</c:v>
                </c:pt>
                <c:pt idx="2">
                  <c:v>1288</c:v>
                </c:pt>
                <c:pt idx="3">
                  <c:v>1387</c:v>
                </c:pt>
                <c:pt idx="4">
                  <c:v>1486</c:v>
                </c:pt>
                <c:pt idx="5">
                  <c:v>1585</c:v>
                </c:pt>
                <c:pt idx="6">
                  <c:v>1614</c:v>
                </c:pt>
                <c:pt idx="7">
                  <c:v>1643</c:v>
                </c:pt>
                <c:pt idx="8">
                  <c:v>1672</c:v>
                </c:pt>
                <c:pt idx="9">
                  <c:v>1701</c:v>
                </c:pt>
                <c:pt idx="10">
                  <c:v>1730</c:v>
                </c:pt>
                <c:pt idx="11">
                  <c:v>1887.6</c:v>
                </c:pt>
                <c:pt idx="12">
                  <c:v>2045.2</c:v>
                </c:pt>
                <c:pt idx="13">
                  <c:v>2202.8000000000002</c:v>
                </c:pt>
                <c:pt idx="14">
                  <c:v>2360.4</c:v>
                </c:pt>
                <c:pt idx="15">
                  <c:v>2518</c:v>
                </c:pt>
                <c:pt idx="16">
                  <c:v>2702.2</c:v>
                </c:pt>
                <c:pt idx="17">
                  <c:v>2886.4</c:v>
                </c:pt>
                <c:pt idx="18">
                  <c:v>3070.6</c:v>
                </c:pt>
                <c:pt idx="19">
                  <c:v>3254.8</c:v>
                </c:pt>
                <c:pt idx="20">
                  <c:v>3439</c:v>
                </c:pt>
                <c:pt idx="21">
                  <c:v>3900.4</c:v>
                </c:pt>
                <c:pt idx="22">
                  <c:v>4361.8</c:v>
                </c:pt>
                <c:pt idx="23">
                  <c:v>4823.2</c:v>
                </c:pt>
                <c:pt idx="24">
                  <c:v>5284.6</c:v>
                </c:pt>
                <c:pt idx="25">
                  <c:v>5746</c:v>
                </c:pt>
                <c:pt idx="26">
                  <c:v>5834.4</c:v>
                </c:pt>
                <c:pt idx="27">
                  <c:v>5922.8</c:v>
                </c:pt>
                <c:pt idx="28">
                  <c:v>6011.2</c:v>
                </c:pt>
                <c:pt idx="29">
                  <c:v>6099.6</c:v>
                </c:pt>
                <c:pt idx="30">
                  <c:v>6188</c:v>
                </c:pt>
                <c:pt idx="31">
                  <c:v>6468.6</c:v>
                </c:pt>
                <c:pt idx="32">
                  <c:v>6749.2</c:v>
                </c:pt>
                <c:pt idx="33">
                  <c:v>7029.8</c:v>
                </c:pt>
                <c:pt idx="34">
                  <c:v>7310.4</c:v>
                </c:pt>
                <c:pt idx="35">
                  <c:v>7591</c:v>
                </c:pt>
                <c:pt idx="36">
                  <c:v>7684.9229999999998</c:v>
                </c:pt>
                <c:pt idx="37">
                  <c:v>7778.8459999999995</c:v>
                </c:pt>
                <c:pt idx="38">
                  <c:v>7872.7690000000002</c:v>
                </c:pt>
                <c:pt idx="39">
                  <c:v>7966.692</c:v>
                </c:pt>
                <c:pt idx="40">
                  <c:v>8060.6149999999998</c:v>
                </c:pt>
                <c:pt idx="41">
                  <c:v>8149.4781999999996</c:v>
                </c:pt>
                <c:pt idx="42">
                  <c:v>8238.3413999999993</c:v>
                </c:pt>
                <c:pt idx="43">
                  <c:v>8327.2046000000009</c:v>
                </c:pt>
                <c:pt idx="44">
                  <c:v>8416.0678000000007</c:v>
                </c:pt>
                <c:pt idx="45">
                  <c:v>8504.9310000000005</c:v>
                </c:pt>
              </c:numCache>
            </c:numRef>
          </c:val>
          <c:smooth val="0"/>
          <c:extLst>
            <c:ext xmlns:c16="http://schemas.microsoft.com/office/drawing/2014/chart" uri="{C3380CC4-5D6E-409C-BE32-E72D297353CC}">
              <c16:uniqueId val="{00000001-5062-4A50-9C35-9AF470EBC99F}"/>
            </c:ext>
          </c:extLst>
        </c:ser>
        <c:ser>
          <c:idx val="1"/>
          <c:order val="3"/>
          <c:tx>
            <c:v>Actual Private Sector</c:v>
          </c:tx>
          <c:spPr>
            <a:ln w="34925" cap="rnd" cmpd="sng" algn="ctr">
              <a:solidFill>
                <a:srgbClr val="80B79E"/>
              </a:solidFill>
              <a:prstDash val="solid"/>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11'!$C$10:$C$55</c:f>
              <c:numCache>
                <c:formatCode>#,##0</c:formatCode>
                <c:ptCount val="46"/>
                <c:pt idx="0">
                  <c:v>878.20479999999998</c:v>
                </c:pt>
                <c:pt idx="1">
                  <c:v>888.18439999999998</c:v>
                </c:pt>
                <c:pt idx="2">
                  <c:v>728.51080000000002</c:v>
                </c:pt>
                <c:pt idx="3">
                  <c:v>858.24559999999997</c:v>
                </c:pt>
                <c:pt idx="4">
                  <c:v>938.08239999999989</c:v>
                </c:pt>
                <c:pt idx="5">
                  <c:v>1107.7356</c:v>
                </c:pt>
                <c:pt idx="6">
                  <c:v>1217.5111999999999</c:v>
                </c:pt>
                <c:pt idx="7">
                  <c:v>1337.2663999999997</c:v>
                </c:pt>
                <c:pt idx="8">
                  <c:v>1626.6747999999998</c:v>
                </c:pt>
                <c:pt idx="9">
                  <c:v>1916.0831999999998</c:v>
                </c:pt>
                <c:pt idx="10">
                  <c:v>2255.3896</c:v>
                </c:pt>
                <c:pt idx="11">
                  <c:v>2195.5119999999997</c:v>
                </c:pt>
                <c:pt idx="12">
                  <c:v>1975.9608000000001</c:v>
                </c:pt>
                <c:pt idx="13">
                  <c:v>2075.7568000000001</c:v>
                </c:pt>
                <c:pt idx="14">
                  <c:v>2375.1448</c:v>
                </c:pt>
                <c:pt idx="15">
                  <c:v>3036.7995999999998</c:v>
                </c:pt>
                <c:pt idx="16">
                  <c:v>3493.0307999999995</c:v>
                </c:pt>
                <c:pt idx="17">
                  <c:v>3332.1981999999998</c:v>
                </c:pt>
                <c:pt idx="18">
                  <c:v>3425.4916000000003</c:v>
                </c:pt>
                <c:pt idx="19">
                  <c:v>3172.1951999999997</c:v>
                </c:pt>
                <c:pt idx="20">
                  <c:v>3071.2036000000003</c:v>
                </c:pt>
                <c:pt idx="21">
                  <c:v>3101.7645999999995</c:v>
                </c:pt>
                <c:pt idx="22">
                  <c:v>3490.7006000000001</c:v>
                </c:pt>
                <c:pt idx="23">
                  <c:v>3371.1893999999998</c:v>
                </c:pt>
                <c:pt idx="24">
                  <c:v>3734.9079999999999</c:v>
                </c:pt>
                <c:pt idx="25">
                  <c:v>3923.9836</c:v>
                </c:pt>
                <c:pt idx="26">
                  <c:v>4219.9312</c:v>
                </c:pt>
                <c:pt idx="27">
                  <c:v>4441.8126000000002</c:v>
                </c:pt>
                <c:pt idx="28">
                  <c:v>4945.1845999999996</c:v>
                </c:pt>
                <c:pt idx="29">
                  <c:v>4633.7551999999996</c:v>
                </c:pt>
                <c:pt idx="30">
                  <c:v>3956.0207999999998</c:v>
                </c:pt>
                <c:pt idx="31">
                  <c:v>5582.0975047599995</c:v>
                </c:pt>
                <c:pt idx="32">
                  <c:v>6262.8304073400004</c:v>
                </c:pt>
                <c:pt idx="33">
                  <c:v>6367.0254186800003</c:v>
                </c:pt>
                <c:pt idx="34">
                  <c:v>7110.7671378799996</c:v>
                </c:pt>
                <c:pt idx="35">
                  <c:v>8045.3624216399994</c:v>
                </c:pt>
                <c:pt idx="36">
                  <c:v>7246.9236494399993</c:v>
                </c:pt>
                <c:pt idx="37">
                  <c:v>6954.087940039999</c:v>
                </c:pt>
                <c:pt idx="38">
                  <c:v>7368.0026263</c:v>
                </c:pt>
                <c:pt idx="39">
                  <c:v>8271.8850041999995</c:v>
                </c:pt>
                <c:pt idx="40">
                  <c:v>7124.91251328</c:v>
                </c:pt>
                <c:pt idx="41">
                  <c:v>6538.0448466600001</c:v>
                </c:pt>
                <c:pt idx="42">
                  <c:v>7687.363170659999</c:v>
                </c:pt>
                <c:pt idx="43">
                  <c:v>6558.5556159799999</c:v>
                </c:pt>
                <c:pt idx="44">
                  <c:v>6157.1609759800003</c:v>
                </c:pt>
                <c:pt idx="45">
                  <c:v>6336.2229379799992</c:v>
                </c:pt>
              </c:numCache>
            </c:numRef>
          </c:val>
          <c:smooth val="0"/>
          <c:extLst>
            <c:ext xmlns:c16="http://schemas.microsoft.com/office/drawing/2014/chart" uri="{C3380CC4-5D6E-409C-BE32-E72D297353CC}">
              <c16:uniqueId val="{00000003-86F2-4FF8-8442-126A2A636BD6}"/>
            </c:ext>
          </c:extLst>
        </c:ser>
        <c:ser>
          <c:idx val="2"/>
          <c:order val="4"/>
          <c:tx>
            <c:v>Forecast Public Forest Estate</c:v>
          </c:tx>
          <c:spPr>
            <a:ln w="34925" cap="rnd" cmpd="sng" algn="ctr">
              <a:solidFill>
                <a:srgbClr val="063E00"/>
              </a:solidFill>
              <a:prstDash val="dash"/>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11'!$D$10:$D$55</c:f>
              <c:numCache>
                <c:formatCode>#,##0</c:formatCode>
                <c:ptCount val="46"/>
                <c:pt idx="0">
                  <c:v>2235</c:v>
                </c:pt>
                <c:pt idx="1">
                  <c:v>2365</c:v>
                </c:pt>
                <c:pt idx="2">
                  <c:v>2495</c:v>
                </c:pt>
                <c:pt idx="3">
                  <c:v>2625</c:v>
                </c:pt>
                <c:pt idx="4">
                  <c:v>2755</c:v>
                </c:pt>
                <c:pt idx="5">
                  <c:v>2885</c:v>
                </c:pt>
                <c:pt idx="6">
                  <c:v>2985</c:v>
                </c:pt>
                <c:pt idx="7">
                  <c:v>3085</c:v>
                </c:pt>
                <c:pt idx="8">
                  <c:v>3185</c:v>
                </c:pt>
                <c:pt idx="9">
                  <c:v>3285</c:v>
                </c:pt>
                <c:pt idx="10">
                  <c:v>3385</c:v>
                </c:pt>
                <c:pt idx="11">
                  <c:v>3481.8</c:v>
                </c:pt>
                <c:pt idx="12">
                  <c:v>3578.6</c:v>
                </c:pt>
                <c:pt idx="13">
                  <c:v>3675.4</c:v>
                </c:pt>
                <c:pt idx="14">
                  <c:v>3772.2</c:v>
                </c:pt>
                <c:pt idx="15">
                  <c:v>3869</c:v>
                </c:pt>
                <c:pt idx="16">
                  <c:v>4048.2</c:v>
                </c:pt>
                <c:pt idx="17">
                  <c:v>4227.3999999999996</c:v>
                </c:pt>
                <c:pt idx="18">
                  <c:v>4406.6000000000004</c:v>
                </c:pt>
                <c:pt idx="19">
                  <c:v>4585.8</c:v>
                </c:pt>
                <c:pt idx="20">
                  <c:v>4765</c:v>
                </c:pt>
                <c:pt idx="21">
                  <c:v>4837</c:v>
                </c:pt>
                <c:pt idx="22">
                  <c:v>4909</c:v>
                </c:pt>
                <c:pt idx="23">
                  <c:v>4981</c:v>
                </c:pt>
                <c:pt idx="24">
                  <c:v>5053</c:v>
                </c:pt>
                <c:pt idx="25">
                  <c:v>5125</c:v>
                </c:pt>
                <c:pt idx="26">
                  <c:v>5177.8</c:v>
                </c:pt>
                <c:pt idx="27">
                  <c:v>5230.6000000000004</c:v>
                </c:pt>
                <c:pt idx="28">
                  <c:v>5283.4</c:v>
                </c:pt>
                <c:pt idx="29">
                  <c:v>5336.2</c:v>
                </c:pt>
                <c:pt idx="30">
                  <c:v>5389</c:v>
                </c:pt>
                <c:pt idx="31">
                  <c:v>5513.8</c:v>
                </c:pt>
                <c:pt idx="32">
                  <c:v>5638.6</c:v>
                </c:pt>
                <c:pt idx="33">
                  <c:v>5763.4</c:v>
                </c:pt>
                <c:pt idx="34">
                  <c:v>5888.2</c:v>
                </c:pt>
                <c:pt idx="35">
                  <c:v>6013</c:v>
                </c:pt>
                <c:pt idx="36">
                  <c:v>6013.2</c:v>
                </c:pt>
                <c:pt idx="37">
                  <c:v>6013.4</c:v>
                </c:pt>
                <c:pt idx="38">
                  <c:v>6013.6</c:v>
                </c:pt>
                <c:pt idx="39">
                  <c:v>6013.8</c:v>
                </c:pt>
                <c:pt idx="40">
                  <c:v>6014</c:v>
                </c:pt>
                <c:pt idx="41">
                  <c:v>6024.2654000000002</c:v>
                </c:pt>
                <c:pt idx="42">
                  <c:v>6034.5308000000005</c:v>
                </c:pt>
                <c:pt idx="43">
                  <c:v>6044.7961999999998</c:v>
                </c:pt>
                <c:pt idx="44">
                  <c:v>6055.0616</c:v>
                </c:pt>
                <c:pt idx="45">
                  <c:v>6065.3270000000002</c:v>
                </c:pt>
              </c:numCache>
            </c:numRef>
          </c:val>
          <c:smooth val="0"/>
          <c:extLst>
            <c:ext xmlns:c16="http://schemas.microsoft.com/office/drawing/2014/chart" uri="{C3380CC4-5D6E-409C-BE32-E72D297353CC}">
              <c16:uniqueId val="{00000004-86F2-4FF8-8442-126A2A636BD6}"/>
            </c:ext>
          </c:extLst>
        </c:ser>
        <c:ser>
          <c:idx val="3"/>
          <c:order val="5"/>
          <c:tx>
            <c:v>Actual Public Forest Estate</c:v>
          </c:tx>
          <c:spPr>
            <a:ln w="34925" cap="rnd" cmpd="sng" algn="ctr">
              <a:solidFill>
                <a:srgbClr val="063E00"/>
              </a:solidFill>
              <a:prstDash val="solid"/>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11'!$E$10:$E$55</c:f>
              <c:numCache>
                <c:formatCode>#,##0</c:formatCode>
                <c:ptCount val="46"/>
                <c:pt idx="0">
                  <c:v>2055.7975999999999</c:v>
                </c:pt>
                <c:pt idx="1">
                  <c:v>2405.0835999999999</c:v>
                </c:pt>
                <c:pt idx="2">
                  <c:v>2524.8388</c:v>
                </c:pt>
                <c:pt idx="3">
                  <c:v>2684.5124000000001</c:v>
                </c:pt>
                <c:pt idx="4">
                  <c:v>2764.3492000000001</c:v>
                </c:pt>
                <c:pt idx="5">
                  <c:v>2884.1043999999997</c:v>
                </c:pt>
                <c:pt idx="6">
                  <c:v>2943.982</c:v>
                </c:pt>
                <c:pt idx="7">
                  <c:v>3143.5739999999996</c:v>
                </c:pt>
                <c:pt idx="8">
                  <c:v>3333.1863999999996</c:v>
                </c:pt>
                <c:pt idx="9">
                  <c:v>3323.2067999999999</c:v>
                </c:pt>
                <c:pt idx="10">
                  <c:v>3482.8804</c:v>
                </c:pt>
                <c:pt idx="11">
                  <c:v>3452.9416000000001</c:v>
                </c:pt>
                <c:pt idx="12">
                  <c:v>3752.3295999999996</c:v>
                </c:pt>
                <c:pt idx="13">
                  <c:v>4051.7175999999999</c:v>
                </c:pt>
                <c:pt idx="14">
                  <c:v>4131.5544</c:v>
                </c:pt>
                <c:pt idx="15">
                  <c:v>4311.1872000000003</c:v>
                </c:pt>
                <c:pt idx="16">
                  <c:v>4122.5751999999993</c:v>
                </c:pt>
                <c:pt idx="17">
                  <c:v>4282.8954000000003</c:v>
                </c:pt>
                <c:pt idx="18">
                  <c:v>4563.0806000000002</c:v>
                </c:pt>
                <c:pt idx="19">
                  <c:v>4818.7316000000001</c:v>
                </c:pt>
                <c:pt idx="20">
                  <c:v>5432.0011999999997</c:v>
                </c:pt>
                <c:pt idx="21">
                  <c:v>5518.7187999999996</c:v>
                </c:pt>
                <c:pt idx="22">
                  <c:v>5133.6135999999997</c:v>
                </c:pt>
                <c:pt idx="23">
                  <c:v>5203.0925999999999</c:v>
                </c:pt>
                <c:pt idx="24">
                  <c:v>5358.7401999999993</c:v>
                </c:pt>
                <c:pt idx="25">
                  <c:v>5507.1776</c:v>
                </c:pt>
                <c:pt idx="26">
                  <c:v>5155.2197999999999</c:v>
                </c:pt>
                <c:pt idx="27">
                  <c:v>5146.1063999999997</c:v>
                </c:pt>
                <c:pt idx="28">
                  <c:v>5233.8244000000004</c:v>
                </c:pt>
                <c:pt idx="29">
                  <c:v>4901.0205999999998</c:v>
                </c:pt>
                <c:pt idx="30">
                  <c:v>5737.5867999999991</c:v>
                </c:pt>
                <c:pt idx="31">
                  <c:v>5148.32395008</c:v>
                </c:pt>
                <c:pt idx="32">
                  <c:v>5416.6993451199996</c:v>
                </c:pt>
                <c:pt idx="33">
                  <c:v>5421.9496126800004</c:v>
                </c:pt>
                <c:pt idx="34">
                  <c:v>5734.0166944799994</c:v>
                </c:pt>
                <c:pt idx="35">
                  <c:v>5533.12135872</c:v>
                </c:pt>
                <c:pt idx="36">
                  <c:v>5316.9033451199994</c:v>
                </c:pt>
                <c:pt idx="37">
                  <c:v>5695.4036261600004</c:v>
                </c:pt>
                <c:pt idx="38">
                  <c:v>5389.5059330800004</c:v>
                </c:pt>
                <c:pt idx="39">
                  <c:v>5114.4861203599994</c:v>
                </c:pt>
                <c:pt idx="40">
                  <c:v>4371.7034943999997</c:v>
                </c:pt>
                <c:pt idx="41">
                  <c:v>5148.66724832</c:v>
                </c:pt>
                <c:pt idx="42">
                  <c:v>4488.1414753600002</c:v>
                </c:pt>
                <c:pt idx="43">
                  <c:v>4076.5648080799997</c:v>
                </c:pt>
                <c:pt idx="44">
                  <c:v>4494.6591521199998</c:v>
                </c:pt>
                <c:pt idx="45">
                  <c:v>5217.5075270799998</c:v>
                </c:pt>
              </c:numCache>
            </c:numRef>
          </c:val>
          <c:smooth val="0"/>
          <c:extLst>
            <c:ext xmlns:c16="http://schemas.microsoft.com/office/drawing/2014/chart" uri="{C3380CC4-5D6E-409C-BE32-E72D297353CC}">
              <c16:uniqueId val="{00000005-86F2-4FF8-8442-126A2A636BD6}"/>
            </c:ext>
          </c:extLst>
        </c:ser>
        <c:dLbls>
          <c:showLegendKey val="0"/>
          <c:showVal val="0"/>
          <c:showCatName val="0"/>
          <c:showSerName val="0"/>
          <c:showPercent val="0"/>
          <c:showBubbleSize val="0"/>
        </c:dLbls>
        <c:smooth val="0"/>
        <c:axId val="164416128"/>
        <c:axId val="164516224"/>
      </c:lineChart>
      <c:catAx>
        <c:axId val="164416128"/>
        <c:scaling>
          <c:orientation val="minMax"/>
        </c:scaling>
        <c:delete val="0"/>
        <c:axPos val="b"/>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crossAx val="164516224"/>
        <c:crosses val="autoZero"/>
        <c:auto val="1"/>
        <c:lblAlgn val="ctr"/>
        <c:lblOffset val="100"/>
        <c:noMultiLvlLbl val="0"/>
      </c:catAx>
      <c:valAx>
        <c:axId val="164516224"/>
        <c:scaling>
          <c:orientation val="minMax"/>
        </c:scaling>
        <c:delete val="0"/>
        <c:axPos val="l"/>
        <c:majorGridlines>
          <c:spPr>
            <a:ln w="3175" cap="flat" cmpd="sng" algn="ctr">
              <a:solidFill>
                <a:srgbClr val="808080"/>
              </a:solidFill>
              <a:prstDash val="lgDash"/>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Verdana" panose="020B0604030504040204" pitchFamily="34" charset="0"/>
                    <a:ea typeface="Verdana" panose="020B0604030504040204" pitchFamily="34" charset="0"/>
                    <a:cs typeface="+mn-cs"/>
                  </a:defRPr>
                </a:pPr>
                <a:r>
                  <a:rPr lang="en-US">
                    <a:latin typeface="Verdana" panose="020B0604030504040204" pitchFamily="34" charset="0"/>
                    <a:ea typeface="Verdana" panose="020B0604030504040204" pitchFamily="34" charset="0"/>
                  </a:rPr>
                  <a:t>Volume (thousands m</a:t>
                </a:r>
                <a:r>
                  <a:rPr lang="en-US" baseline="30000">
                    <a:latin typeface="Verdana" panose="020B0604030504040204" pitchFamily="34" charset="0"/>
                    <a:ea typeface="Verdana" panose="020B0604030504040204" pitchFamily="34" charset="0"/>
                  </a:rPr>
                  <a:t>3</a:t>
                </a:r>
                <a:r>
                  <a:rPr lang="en-US">
                    <a:latin typeface="Verdana" panose="020B0604030504040204" pitchFamily="34" charset="0"/>
                    <a:ea typeface="Verdana" panose="020B0604030504040204" pitchFamily="34" charset="0"/>
                  </a:rPr>
                  <a:t> overbark standing)</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title>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64416128"/>
        <c:crosses val="autoZero"/>
        <c:crossBetween val="between"/>
      </c:valAx>
      <c:spPr>
        <a:solidFill>
          <a:schemeClr val="bg1"/>
        </a:solidFill>
        <a:ln>
          <a:noFill/>
        </a:ln>
        <a:effectLst/>
      </c:spPr>
    </c:plotArea>
    <c:legend>
      <c:legendPos val="r"/>
      <c:layout>
        <c:manualLayout>
          <c:xMode val="edge"/>
          <c:yMode val="edge"/>
          <c:x val="0.79896893645714961"/>
          <c:y val="0.43190087132525362"/>
          <c:w val="0.19284273191541948"/>
          <c:h val="0.3138992422185471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legend>
    <c:plotVisOnly val="1"/>
    <c:dispBlanksAs val="gap"/>
    <c:showDLblsOverMax val="0"/>
  </c:chart>
  <c:spPr>
    <a:noFill/>
    <a:ln w="9525" cap="flat" cmpd="sng" algn="ctr">
      <a:noFill/>
      <a:prstDash val="solid"/>
      <a:round/>
    </a:ln>
    <a:effectLst/>
  </c:spPr>
  <c:txPr>
    <a:bodyPr/>
    <a:lstStyle/>
    <a:p>
      <a:pPr>
        <a:defRPr/>
      </a:pPr>
      <a:endParaRPr lang="en-US"/>
    </a:p>
  </c:txPr>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Verdana" panose="020B0604030504040204" pitchFamily="34" charset="0"/>
                <a:ea typeface="Verdana" panose="020B0604030504040204" pitchFamily="34" charset="0"/>
                <a:cs typeface="+mn-cs"/>
              </a:defRPr>
            </a:pPr>
            <a:r>
              <a:rPr lang="en-US" b="1">
                <a:solidFill>
                  <a:sysClr val="windowText" lastClr="000000"/>
                </a:solidFill>
              </a:rPr>
              <a:t>Changes in conifer stocked area since the last 25-year forecast</a:t>
            </a:r>
            <a:endParaRPr lang="en-GB"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Verdana" panose="020B0604030504040204" pitchFamily="34" charset="0"/>
              <a:ea typeface="Verdana" panose="020B0604030504040204" pitchFamily="34" charset="0"/>
              <a:cs typeface="+mn-cs"/>
            </a:defRPr>
          </a:pPr>
          <a:endParaRPr lang="en-GB"/>
        </a:p>
      </c:txPr>
    </c:title>
    <c:autoTitleDeleted val="0"/>
    <c:plotArea>
      <c:layout>
        <c:manualLayout>
          <c:layoutTarget val="inner"/>
          <c:xMode val="edge"/>
          <c:yMode val="edge"/>
          <c:x val="0.12753189741676432"/>
          <c:y val="5.6945246330034976E-2"/>
          <c:w val="0.59998646024049618"/>
          <c:h val="0.86945144218148418"/>
        </c:manualLayout>
      </c:layout>
      <c:barChart>
        <c:barDir val="col"/>
        <c:grouping val="clustered"/>
        <c:varyColors val="0"/>
        <c:ser>
          <c:idx val="3"/>
          <c:order val="0"/>
          <c:tx>
            <c:v>2026 Forecast: Total</c:v>
          </c:tx>
          <c:spPr>
            <a:solidFill>
              <a:srgbClr val="772583"/>
            </a:solidFill>
            <a:ln>
              <a:solidFill>
                <a:srgbClr val="772583"/>
              </a:solidFill>
            </a:ln>
            <a:effectLst/>
          </c:spPr>
          <c:invertIfNegative val="0"/>
          <c:cat>
            <c:strRef>
              <c:f>'data for Figure 12'!$H$16:$H$19</c:f>
              <c:strCache>
                <c:ptCount val="4"/>
                <c:pt idx="0">
                  <c:v>England</c:v>
                </c:pt>
                <c:pt idx="1">
                  <c:v>Scotland</c:v>
                </c:pt>
                <c:pt idx="2">
                  <c:v>Wales</c:v>
                </c:pt>
                <c:pt idx="3">
                  <c:v>Great Britain</c:v>
                </c:pt>
              </c:strCache>
            </c:strRef>
          </c:cat>
          <c:val>
            <c:numRef>
              <c:f>'data for Figure 12'!$L$16:$L$19</c:f>
              <c:numCache>
                <c:formatCode>General</c:formatCode>
                <c:ptCount val="4"/>
                <c:pt idx="0">
                  <c:v>269.3</c:v>
                </c:pt>
                <c:pt idx="1">
                  <c:v>811.6</c:v>
                </c:pt>
                <c:pt idx="2">
                  <c:v>122.2</c:v>
                </c:pt>
                <c:pt idx="3" formatCode="#,##0.00">
                  <c:v>1203.0999999999999</c:v>
                </c:pt>
              </c:numCache>
            </c:numRef>
          </c:val>
          <c:extLst>
            <c:ext xmlns:c16="http://schemas.microsoft.com/office/drawing/2014/chart" uri="{C3380CC4-5D6E-409C-BE32-E72D297353CC}">
              <c16:uniqueId val="{00000000-8711-49A2-A0DC-FD0DBA232FEB}"/>
            </c:ext>
          </c:extLst>
        </c:ser>
        <c:ser>
          <c:idx val="5"/>
          <c:order val="1"/>
          <c:tx>
            <c:v>2022 Forecast: Total</c:v>
          </c:tx>
          <c:spPr>
            <a:pattFill prst="dkUpDiag">
              <a:fgClr>
                <a:srgbClr val="772583"/>
              </a:fgClr>
              <a:bgClr>
                <a:schemeClr val="bg1"/>
              </a:bgClr>
            </a:pattFill>
            <a:ln>
              <a:solidFill>
                <a:srgbClr val="772583"/>
              </a:solidFill>
            </a:ln>
            <a:effectLst/>
          </c:spPr>
          <c:invertIfNegative val="0"/>
          <c:val>
            <c:numRef>
              <c:f>'data for Figure 12'!$L$8:$L$11</c:f>
              <c:numCache>
                <c:formatCode>General</c:formatCode>
                <c:ptCount val="4"/>
                <c:pt idx="0">
                  <c:v>277.60000000000002</c:v>
                </c:pt>
                <c:pt idx="1">
                  <c:v>848.4</c:v>
                </c:pt>
                <c:pt idx="2">
                  <c:v>119.4</c:v>
                </c:pt>
                <c:pt idx="3" formatCode="#,##0.00">
                  <c:v>1245.4000000000001</c:v>
                </c:pt>
              </c:numCache>
            </c:numRef>
          </c:val>
          <c:extLst>
            <c:ext xmlns:c16="http://schemas.microsoft.com/office/drawing/2014/chart" uri="{C3380CC4-5D6E-409C-BE32-E72D297353CC}">
              <c16:uniqueId val="{00000001-8711-49A2-A0DC-FD0DBA232FEB}"/>
            </c:ext>
          </c:extLst>
        </c:ser>
        <c:ser>
          <c:idx val="1"/>
          <c:order val="2"/>
          <c:tx>
            <c:v>2026 Forecast: PS</c:v>
          </c:tx>
          <c:spPr>
            <a:solidFill>
              <a:srgbClr val="B639C7"/>
            </a:solidFill>
            <a:ln>
              <a:solidFill>
                <a:srgbClr val="772583"/>
              </a:solidFill>
            </a:ln>
            <a:effectLst/>
          </c:spPr>
          <c:invertIfNegative val="0"/>
          <c:cat>
            <c:strRef>
              <c:f>'data for Figure 12'!$H$16:$H$19</c:f>
              <c:strCache>
                <c:ptCount val="4"/>
                <c:pt idx="0">
                  <c:v>England</c:v>
                </c:pt>
                <c:pt idx="1">
                  <c:v>Scotland</c:v>
                </c:pt>
                <c:pt idx="2">
                  <c:v>Wales</c:v>
                </c:pt>
                <c:pt idx="3">
                  <c:v>Great Britain</c:v>
                </c:pt>
              </c:strCache>
            </c:strRef>
          </c:cat>
          <c:val>
            <c:numRef>
              <c:f>'data for Figure 12'!$J$16:$J$19</c:f>
              <c:numCache>
                <c:formatCode>General</c:formatCode>
                <c:ptCount val="4"/>
                <c:pt idx="0">
                  <c:v>153</c:v>
                </c:pt>
                <c:pt idx="1">
                  <c:v>518.1</c:v>
                </c:pt>
                <c:pt idx="2">
                  <c:v>46.9</c:v>
                </c:pt>
                <c:pt idx="3">
                  <c:v>718</c:v>
                </c:pt>
              </c:numCache>
            </c:numRef>
          </c:val>
          <c:extLst>
            <c:ext xmlns:c16="http://schemas.microsoft.com/office/drawing/2014/chart" uri="{C3380CC4-5D6E-409C-BE32-E72D297353CC}">
              <c16:uniqueId val="{00000002-8711-49A2-A0DC-FD0DBA232FEB}"/>
            </c:ext>
          </c:extLst>
        </c:ser>
        <c:ser>
          <c:idx val="4"/>
          <c:order val="3"/>
          <c:tx>
            <c:v>2022 Forecast: PS</c:v>
          </c:tx>
          <c:spPr>
            <a:pattFill prst="dkUpDiag">
              <a:fgClr>
                <a:srgbClr val="B639C7"/>
              </a:fgClr>
              <a:bgClr>
                <a:schemeClr val="bg1"/>
              </a:bgClr>
            </a:pattFill>
            <a:ln>
              <a:solidFill>
                <a:srgbClr val="772583"/>
              </a:solidFill>
            </a:ln>
            <a:effectLst/>
          </c:spPr>
          <c:invertIfNegative val="0"/>
          <c:val>
            <c:numRef>
              <c:f>'data for Figure 12'!$J$8:$J$11</c:f>
              <c:numCache>
                <c:formatCode>General</c:formatCode>
                <c:ptCount val="4"/>
                <c:pt idx="0">
                  <c:v>153</c:v>
                </c:pt>
                <c:pt idx="1">
                  <c:v>513.29999999999995</c:v>
                </c:pt>
                <c:pt idx="2">
                  <c:v>48.7</c:v>
                </c:pt>
                <c:pt idx="3">
                  <c:v>715.1</c:v>
                </c:pt>
              </c:numCache>
            </c:numRef>
          </c:val>
          <c:extLst>
            <c:ext xmlns:c16="http://schemas.microsoft.com/office/drawing/2014/chart" uri="{C3380CC4-5D6E-409C-BE32-E72D297353CC}">
              <c16:uniqueId val="{00000003-8711-49A2-A0DC-FD0DBA232FEB}"/>
            </c:ext>
          </c:extLst>
        </c:ser>
        <c:ser>
          <c:idx val="0"/>
          <c:order val="4"/>
          <c:tx>
            <c:v>2026 Forecast: PFE</c:v>
          </c:tx>
          <c:spPr>
            <a:solidFill>
              <a:srgbClr val="D996E2"/>
            </a:solidFill>
            <a:ln>
              <a:solidFill>
                <a:srgbClr val="772583"/>
              </a:solidFill>
            </a:ln>
            <a:effectLst/>
          </c:spPr>
          <c:invertIfNegative val="0"/>
          <c:cat>
            <c:strRef>
              <c:f>'data for Figure 12'!$H$16:$H$19</c:f>
              <c:strCache>
                <c:ptCount val="4"/>
                <c:pt idx="0">
                  <c:v>England</c:v>
                </c:pt>
                <c:pt idx="1">
                  <c:v>Scotland</c:v>
                </c:pt>
                <c:pt idx="2">
                  <c:v>Wales</c:v>
                </c:pt>
                <c:pt idx="3">
                  <c:v>Great Britain</c:v>
                </c:pt>
              </c:strCache>
            </c:strRef>
          </c:cat>
          <c:val>
            <c:numRef>
              <c:f>'data for Figure 12'!$I$16:$I$19</c:f>
              <c:numCache>
                <c:formatCode>General</c:formatCode>
                <c:ptCount val="4"/>
                <c:pt idx="0">
                  <c:v>116.2</c:v>
                </c:pt>
                <c:pt idx="1">
                  <c:v>293.5</c:v>
                </c:pt>
                <c:pt idx="2">
                  <c:v>75.400000000000006</c:v>
                </c:pt>
                <c:pt idx="3">
                  <c:v>485.2</c:v>
                </c:pt>
              </c:numCache>
            </c:numRef>
          </c:val>
          <c:extLst>
            <c:ext xmlns:c16="http://schemas.microsoft.com/office/drawing/2014/chart" uri="{C3380CC4-5D6E-409C-BE32-E72D297353CC}">
              <c16:uniqueId val="{00000004-8711-49A2-A0DC-FD0DBA232FEB}"/>
            </c:ext>
          </c:extLst>
        </c:ser>
        <c:ser>
          <c:idx val="2"/>
          <c:order val="5"/>
          <c:tx>
            <c:v>2022 Forecast: PFE</c:v>
          </c:tx>
          <c:spPr>
            <a:pattFill prst="dkUpDiag">
              <a:fgClr>
                <a:srgbClr val="E4B4EA"/>
              </a:fgClr>
              <a:bgClr>
                <a:schemeClr val="bg1"/>
              </a:bgClr>
            </a:pattFill>
            <a:ln>
              <a:solidFill>
                <a:srgbClr val="772583"/>
              </a:solidFill>
            </a:ln>
            <a:effectLst/>
          </c:spPr>
          <c:invertIfNegative val="0"/>
          <c:val>
            <c:numRef>
              <c:f>'data for Figure 12'!$I$8:$I$11</c:f>
              <c:numCache>
                <c:formatCode>General</c:formatCode>
                <c:ptCount val="4"/>
                <c:pt idx="0">
                  <c:v>124.6</c:v>
                </c:pt>
                <c:pt idx="1">
                  <c:v>335.1</c:v>
                </c:pt>
                <c:pt idx="2">
                  <c:v>70.599999999999994</c:v>
                </c:pt>
                <c:pt idx="3">
                  <c:v>530.4</c:v>
                </c:pt>
              </c:numCache>
            </c:numRef>
          </c:val>
          <c:extLst>
            <c:ext xmlns:c16="http://schemas.microsoft.com/office/drawing/2014/chart" uri="{C3380CC4-5D6E-409C-BE32-E72D297353CC}">
              <c16:uniqueId val="{00000005-8711-49A2-A0DC-FD0DBA232FEB}"/>
            </c:ext>
          </c:extLst>
        </c:ser>
        <c:dLbls>
          <c:showLegendKey val="0"/>
          <c:showVal val="0"/>
          <c:showCatName val="0"/>
          <c:showSerName val="0"/>
          <c:showPercent val="0"/>
          <c:showBubbleSize val="0"/>
        </c:dLbls>
        <c:gapWidth val="219"/>
        <c:overlap val="-27"/>
        <c:axId val="1035821408"/>
        <c:axId val="1035820928"/>
      </c:barChart>
      <c:catAx>
        <c:axId val="1035821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n-US"/>
          </a:p>
        </c:txPr>
        <c:crossAx val="1035820928"/>
        <c:crosses val="autoZero"/>
        <c:auto val="1"/>
        <c:lblAlgn val="ctr"/>
        <c:lblOffset val="100"/>
        <c:noMultiLvlLbl val="0"/>
      </c:catAx>
      <c:valAx>
        <c:axId val="1035820928"/>
        <c:scaling>
          <c:orientation val="minMax"/>
        </c:scaling>
        <c:delete val="0"/>
        <c:axPos val="l"/>
        <c:majorGridlines>
          <c:spPr>
            <a:ln w="9525" cap="flat" cmpd="sng" algn="ctr">
              <a:solidFill>
                <a:schemeClr val="tx1">
                  <a:lumMod val="15000"/>
                  <a:lumOff val="85000"/>
                </a:schemeClr>
              </a:solidFill>
              <a:prstDash val="sysDash"/>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Verdana" panose="020B0604030504040204" pitchFamily="34" charset="0"/>
                    <a:ea typeface="Verdana" panose="020B0604030504040204" pitchFamily="34" charset="0"/>
                    <a:cs typeface="+mn-cs"/>
                  </a:defRPr>
                </a:pPr>
                <a:r>
                  <a:rPr lang="en-GB" sz="1100" b="1">
                    <a:solidFill>
                      <a:sysClr val="windowText" lastClr="000000"/>
                    </a:solidFill>
                  </a:rPr>
                  <a:t>Stocked conifer area (thousands of hectares)</a:t>
                </a:r>
              </a:p>
            </c:rich>
          </c:tx>
          <c:layout>
            <c:manualLayout>
              <c:xMode val="edge"/>
              <c:yMode val="edge"/>
              <c:x val="4.7804247618829468E-2"/>
              <c:y val="0.26136148152518124"/>
            </c:manualLayout>
          </c:layout>
          <c:overlay val="0"/>
          <c:spPr>
            <a:noFill/>
            <a:ln>
              <a:noFill/>
            </a:ln>
            <a:effectLst/>
          </c:spPr>
          <c:txPr>
            <a:bodyPr rot="-5400000" spcFirstLastPara="1" vertOverflow="ellipsis" vert="horz" wrap="square" anchor="ctr" anchorCtr="1"/>
            <a:lstStyle/>
            <a:p>
              <a:pPr>
                <a:defRPr sz="1100" b="1"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crossAx val="1035821408"/>
        <c:crosses val="autoZero"/>
        <c:crossBetween val="between"/>
        <c:majorUnit val="500"/>
      </c:valAx>
      <c:spPr>
        <a:noFill/>
        <a:ln>
          <a:noFill/>
        </a:ln>
        <a:effectLst/>
      </c:spPr>
    </c:plotArea>
    <c:legend>
      <c:legendPos val="r"/>
      <c:layout>
        <c:manualLayout>
          <c:xMode val="edge"/>
          <c:yMode val="edge"/>
          <c:x val="0.8113231584607129"/>
          <c:y val="0.44007445455896654"/>
          <c:w val="0.17863743733778623"/>
          <c:h val="0.18968225276027198"/>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Verdana" panose="020B0604030504040204" pitchFamily="34" charset="0"/>
          <a:ea typeface="Verdana" panose="020B0604030504040204" pitchFamily="34" charset="0"/>
        </a:defRPr>
      </a:pPr>
      <a:endParaRPr lang="en-US"/>
    </a:p>
  </c:txPr>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7"/>
          <c:order val="0"/>
          <c:tx>
            <c:strRef>
              <c:f>'data for Figure 11'!$H$9</c:f>
              <c:strCache>
                <c:ptCount val="1"/>
                <c:pt idx="0">
                  <c:v>forecast all TD</c:v>
                </c:pt>
              </c:strCache>
            </c:strRef>
          </c:tx>
          <c:spPr>
            <a:ln w="28575" cap="rnd" cmpd="sng" algn="ctr">
              <a:solidFill>
                <a:srgbClr val="772583"/>
              </a:solidFill>
              <a:prstDash val="sysDash"/>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11'!$H$10:$H$55</c:f>
              <c:numCache>
                <c:formatCode>#,##0</c:formatCode>
                <c:ptCount val="46"/>
                <c:pt idx="0">
                  <c:v>3325</c:v>
                </c:pt>
                <c:pt idx="1">
                  <c:v>3554</c:v>
                </c:pt>
                <c:pt idx="2">
                  <c:v>3783</c:v>
                </c:pt>
                <c:pt idx="3">
                  <c:v>4012</c:v>
                </c:pt>
                <c:pt idx="4">
                  <c:v>4241</c:v>
                </c:pt>
                <c:pt idx="5">
                  <c:v>4470</c:v>
                </c:pt>
                <c:pt idx="6">
                  <c:v>4599</c:v>
                </c:pt>
                <c:pt idx="7">
                  <c:v>4728</c:v>
                </c:pt>
                <c:pt idx="8">
                  <c:v>4857</c:v>
                </c:pt>
                <c:pt idx="9">
                  <c:v>4986</c:v>
                </c:pt>
                <c:pt idx="10">
                  <c:v>5115</c:v>
                </c:pt>
                <c:pt idx="11">
                  <c:v>5369.4</c:v>
                </c:pt>
                <c:pt idx="12">
                  <c:v>5623.8</c:v>
                </c:pt>
                <c:pt idx="13">
                  <c:v>5878.2000000000007</c:v>
                </c:pt>
                <c:pt idx="14">
                  <c:v>6132.6</c:v>
                </c:pt>
                <c:pt idx="15">
                  <c:v>6387</c:v>
                </c:pt>
                <c:pt idx="16">
                  <c:v>6750.4</c:v>
                </c:pt>
                <c:pt idx="17">
                  <c:v>7113.7999999999993</c:v>
                </c:pt>
                <c:pt idx="18">
                  <c:v>7477.2000000000007</c:v>
                </c:pt>
                <c:pt idx="19">
                  <c:v>7840.6</c:v>
                </c:pt>
                <c:pt idx="20">
                  <c:v>8204</c:v>
                </c:pt>
                <c:pt idx="21">
                  <c:v>8737.4</c:v>
                </c:pt>
                <c:pt idx="22">
                  <c:v>9270.7999999999993</c:v>
                </c:pt>
                <c:pt idx="23">
                  <c:v>9804.2000000000007</c:v>
                </c:pt>
                <c:pt idx="24">
                  <c:v>10337.6</c:v>
                </c:pt>
                <c:pt idx="25">
                  <c:v>10871</c:v>
                </c:pt>
                <c:pt idx="26">
                  <c:v>11012.2</c:v>
                </c:pt>
                <c:pt idx="27">
                  <c:v>11153.400000000001</c:v>
                </c:pt>
                <c:pt idx="28">
                  <c:v>11294.599999999999</c:v>
                </c:pt>
                <c:pt idx="29">
                  <c:v>11435.8</c:v>
                </c:pt>
                <c:pt idx="30">
                  <c:v>11577</c:v>
                </c:pt>
                <c:pt idx="31">
                  <c:v>11982.400000000001</c:v>
                </c:pt>
                <c:pt idx="32">
                  <c:v>12387.8</c:v>
                </c:pt>
                <c:pt idx="33">
                  <c:v>12793.2</c:v>
                </c:pt>
                <c:pt idx="34">
                  <c:v>13198.599999999999</c:v>
                </c:pt>
                <c:pt idx="35">
                  <c:v>13604</c:v>
                </c:pt>
                <c:pt idx="36">
                  <c:v>13698.123</c:v>
                </c:pt>
                <c:pt idx="37">
                  <c:v>13792.245999999999</c:v>
                </c:pt>
                <c:pt idx="38">
                  <c:v>13886.369000000001</c:v>
                </c:pt>
                <c:pt idx="39">
                  <c:v>13980.492</c:v>
                </c:pt>
                <c:pt idx="40">
                  <c:v>14074.615</c:v>
                </c:pt>
                <c:pt idx="41">
                  <c:v>14173.7436</c:v>
                </c:pt>
                <c:pt idx="42">
                  <c:v>14272.8722</c:v>
                </c:pt>
                <c:pt idx="43">
                  <c:v>14372.000800000002</c:v>
                </c:pt>
                <c:pt idx="44">
                  <c:v>14471.129400000002</c:v>
                </c:pt>
                <c:pt idx="45">
                  <c:v>14570.258000000002</c:v>
                </c:pt>
              </c:numCache>
            </c:numRef>
          </c:val>
          <c:smooth val="0"/>
          <c:extLst>
            <c:ext xmlns:c16="http://schemas.microsoft.com/office/drawing/2014/chart" uri="{C3380CC4-5D6E-409C-BE32-E72D297353CC}">
              <c16:uniqueId val="{00000001-1479-41B5-BD47-600C0347A927}"/>
            </c:ext>
          </c:extLst>
        </c:ser>
        <c:ser>
          <c:idx val="5"/>
          <c:order val="1"/>
          <c:tx>
            <c:strRef>
              <c:f>'data for Figure 11'!$F$9</c:f>
              <c:strCache>
                <c:ptCount val="1"/>
                <c:pt idx="0">
                  <c:v>actual all</c:v>
                </c:pt>
              </c:strCache>
            </c:strRef>
          </c:tx>
          <c:spPr>
            <a:ln w="28575" cap="rnd" cmpd="sng" algn="ctr">
              <a:solidFill>
                <a:srgbClr val="772583"/>
              </a:solidFill>
              <a:prstDash val="solid"/>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11'!$F$10:$F$55</c:f>
              <c:numCache>
                <c:formatCode>#,##0</c:formatCode>
                <c:ptCount val="46"/>
                <c:pt idx="0">
                  <c:v>2934.0023999999999</c:v>
                </c:pt>
                <c:pt idx="1">
                  <c:v>3293.268</c:v>
                </c:pt>
                <c:pt idx="2">
                  <c:v>3253.3496</c:v>
                </c:pt>
                <c:pt idx="3">
                  <c:v>3542.7579999999998</c:v>
                </c:pt>
                <c:pt idx="4">
                  <c:v>3702.4315999999999</c:v>
                </c:pt>
                <c:pt idx="5">
                  <c:v>3991.8399999999997</c:v>
                </c:pt>
                <c:pt idx="6">
                  <c:v>4161.4931999999999</c:v>
                </c:pt>
                <c:pt idx="7">
                  <c:v>4480.8403999999991</c:v>
                </c:pt>
                <c:pt idx="8">
                  <c:v>4959.8611999999994</c:v>
                </c:pt>
                <c:pt idx="9">
                  <c:v>5239.29</c:v>
                </c:pt>
                <c:pt idx="10">
                  <c:v>5738.27</c:v>
                </c:pt>
                <c:pt idx="11">
                  <c:v>5648.4535999999998</c:v>
                </c:pt>
                <c:pt idx="12">
                  <c:v>5728.2903999999999</c:v>
                </c:pt>
                <c:pt idx="13">
                  <c:v>6127.4744000000001</c:v>
                </c:pt>
                <c:pt idx="14">
                  <c:v>6506.6992</c:v>
                </c:pt>
                <c:pt idx="15">
                  <c:v>7347.9868000000006</c:v>
                </c:pt>
                <c:pt idx="16">
                  <c:v>7615.6059999999989</c:v>
                </c:pt>
                <c:pt idx="17">
                  <c:v>7615.0936000000002</c:v>
                </c:pt>
                <c:pt idx="18">
                  <c:v>7988.5722000000005</c:v>
                </c:pt>
                <c:pt idx="19">
                  <c:v>7990.9267999999993</c:v>
                </c:pt>
                <c:pt idx="20">
                  <c:v>8503.2047999999995</c:v>
                </c:pt>
                <c:pt idx="21">
                  <c:v>8620.4833999999992</c:v>
                </c:pt>
                <c:pt idx="22">
                  <c:v>8624.3142000000007</c:v>
                </c:pt>
                <c:pt idx="23">
                  <c:v>8574.2819999999992</c:v>
                </c:pt>
                <c:pt idx="24">
                  <c:v>9093.6481999999996</c:v>
                </c:pt>
                <c:pt idx="25">
                  <c:v>9431.1612000000005</c:v>
                </c:pt>
                <c:pt idx="26">
                  <c:v>9375.1509999999998</c:v>
                </c:pt>
                <c:pt idx="27">
                  <c:v>9587.9189999999999</c:v>
                </c:pt>
                <c:pt idx="28">
                  <c:v>10179.009</c:v>
                </c:pt>
                <c:pt idx="29">
                  <c:v>9534.7757999999994</c:v>
                </c:pt>
                <c:pt idx="30">
                  <c:v>9693.6075999999994</c:v>
                </c:pt>
                <c:pt idx="31">
                  <c:v>10730.42145484</c:v>
                </c:pt>
                <c:pt idx="32">
                  <c:v>11679.529752459999</c:v>
                </c:pt>
                <c:pt idx="33">
                  <c:v>11788.975031360002</c:v>
                </c:pt>
                <c:pt idx="34">
                  <c:v>12844.783832359999</c:v>
                </c:pt>
                <c:pt idx="35">
                  <c:v>13578.483780359998</c:v>
                </c:pt>
                <c:pt idx="36">
                  <c:v>12563.826994559999</c:v>
                </c:pt>
                <c:pt idx="37">
                  <c:v>12649.491566199998</c:v>
                </c:pt>
                <c:pt idx="38">
                  <c:v>12757.508559379999</c:v>
                </c:pt>
                <c:pt idx="39">
                  <c:v>13386.371124559999</c:v>
                </c:pt>
                <c:pt idx="40">
                  <c:v>11496.616007680001</c:v>
                </c:pt>
                <c:pt idx="41">
                  <c:v>11686.712094980001</c:v>
                </c:pt>
                <c:pt idx="42">
                  <c:v>12175.504646019999</c:v>
                </c:pt>
                <c:pt idx="43">
                  <c:v>10635.12042406</c:v>
                </c:pt>
                <c:pt idx="44">
                  <c:v>10651.8201281</c:v>
                </c:pt>
                <c:pt idx="45">
                  <c:v>11553.730465059998</c:v>
                </c:pt>
              </c:numCache>
            </c:numRef>
          </c:val>
          <c:smooth val="0"/>
          <c:extLst>
            <c:ext xmlns:c16="http://schemas.microsoft.com/office/drawing/2014/chart" uri="{C3380CC4-5D6E-409C-BE32-E72D297353CC}">
              <c16:uniqueId val="{00000002-1479-41B5-BD47-600C0347A927}"/>
            </c:ext>
          </c:extLst>
        </c:ser>
        <c:ser>
          <c:idx val="6"/>
          <c:order val="2"/>
          <c:tx>
            <c:strRef>
              <c:f>'data for Figure 11'!$G$9</c:f>
              <c:strCache>
                <c:ptCount val="1"/>
                <c:pt idx="0">
                  <c:v>forecast PS TD</c:v>
                </c:pt>
              </c:strCache>
            </c:strRef>
          </c:tx>
          <c:spPr>
            <a:ln w="28575" cap="rnd" cmpd="sng" algn="ctr">
              <a:solidFill>
                <a:srgbClr val="80B79E"/>
              </a:solidFill>
              <a:prstDash val="sysDash"/>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11'!$G$10:$G$55</c:f>
              <c:numCache>
                <c:formatCode>#,##0</c:formatCode>
                <c:ptCount val="46"/>
                <c:pt idx="0">
                  <c:v>1090</c:v>
                </c:pt>
                <c:pt idx="1">
                  <c:v>1189</c:v>
                </c:pt>
                <c:pt idx="2">
                  <c:v>1288</c:v>
                </c:pt>
                <c:pt idx="3">
                  <c:v>1387</c:v>
                </c:pt>
                <c:pt idx="4">
                  <c:v>1486</c:v>
                </c:pt>
                <c:pt idx="5">
                  <c:v>1585</c:v>
                </c:pt>
                <c:pt idx="6">
                  <c:v>1614</c:v>
                </c:pt>
                <c:pt idx="7">
                  <c:v>1643</c:v>
                </c:pt>
                <c:pt idx="8">
                  <c:v>1672</c:v>
                </c:pt>
                <c:pt idx="9">
                  <c:v>1701</c:v>
                </c:pt>
                <c:pt idx="10">
                  <c:v>1730</c:v>
                </c:pt>
                <c:pt idx="11">
                  <c:v>1887.6</c:v>
                </c:pt>
                <c:pt idx="12">
                  <c:v>2045.2</c:v>
                </c:pt>
                <c:pt idx="13">
                  <c:v>2202.8000000000002</c:v>
                </c:pt>
                <c:pt idx="14">
                  <c:v>2360.4</c:v>
                </c:pt>
                <c:pt idx="15">
                  <c:v>2518</c:v>
                </c:pt>
                <c:pt idx="16">
                  <c:v>2702.2</c:v>
                </c:pt>
                <c:pt idx="17">
                  <c:v>2886.4</c:v>
                </c:pt>
                <c:pt idx="18">
                  <c:v>3070.6</c:v>
                </c:pt>
                <c:pt idx="19">
                  <c:v>3254.8</c:v>
                </c:pt>
                <c:pt idx="20">
                  <c:v>3439</c:v>
                </c:pt>
                <c:pt idx="21">
                  <c:v>3900.4</c:v>
                </c:pt>
                <c:pt idx="22">
                  <c:v>4361.8</c:v>
                </c:pt>
                <c:pt idx="23">
                  <c:v>4823.2</c:v>
                </c:pt>
                <c:pt idx="24">
                  <c:v>5284.6</c:v>
                </c:pt>
                <c:pt idx="25">
                  <c:v>5746</c:v>
                </c:pt>
                <c:pt idx="26">
                  <c:v>5834.4</c:v>
                </c:pt>
                <c:pt idx="27">
                  <c:v>5922.8</c:v>
                </c:pt>
                <c:pt idx="28">
                  <c:v>6011.2</c:v>
                </c:pt>
                <c:pt idx="29">
                  <c:v>6099.6</c:v>
                </c:pt>
                <c:pt idx="30">
                  <c:v>6188</c:v>
                </c:pt>
                <c:pt idx="31">
                  <c:v>6468.6</c:v>
                </c:pt>
                <c:pt idx="32">
                  <c:v>6749.2</c:v>
                </c:pt>
                <c:pt idx="33">
                  <c:v>7029.8</c:v>
                </c:pt>
                <c:pt idx="34">
                  <c:v>7310.4</c:v>
                </c:pt>
                <c:pt idx="35">
                  <c:v>7591</c:v>
                </c:pt>
                <c:pt idx="36">
                  <c:v>7684.9229999999998</c:v>
                </c:pt>
                <c:pt idx="37">
                  <c:v>7778.8459999999995</c:v>
                </c:pt>
                <c:pt idx="38">
                  <c:v>7872.7690000000002</c:v>
                </c:pt>
                <c:pt idx="39">
                  <c:v>7966.692</c:v>
                </c:pt>
                <c:pt idx="40">
                  <c:v>8060.6149999999998</c:v>
                </c:pt>
                <c:pt idx="41">
                  <c:v>8149.4781999999996</c:v>
                </c:pt>
                <c:pt idx="42">
                  <c:v>8238.3413999999993</c:v>
                </c:pt>
                <c:pt idx="43">
                  <c:v>8327.2046000000009</c:v>
                </c:pt>
                <c:pt idx="44">
                  <c:v>8416.0678000000007</c:v>
                </c:pt>
                <c:pt idx="45">
                  <c:v>8504.9310000000005</c:v>
                </c:pt>
              </c:numCache>
            </c:numRef>
          </c:val>
          <c:smooth val="0"/>
          <c:extLst>
            <c:ext xmlns:c16="http://schemas.microsoft.com/office/drawing/2014/chart" uri="{C3380CC4-5D6E-409C-BE32-E72D297353CC}">
              <c16:uniqueId val="{00000004-1479-41B5-BD47-600C0347A927}"/>
            </c:ext>
          </c:extLst>
        </c:ser>
        <c:ser>
          <c:idx val="1"/>
          <c:order val="3"/>
          <c:tx>
            <c:strRef>
              <c:f>'data for Figure 11'!$C$9</c:f>
              <c:strCache>
                <c:ptCount val="1"/>
                <c:pt idx="0">
                  <c:v>actual PS</c:v>
                </c:pt>
              </c:strCache>
            </c:strRef>
          </c:tx>
          <c:spPr>
            <a:ln w="28575" cap="rnd" cmpd="sng" algn="ctr">
              <a:solidFill>
                <a:srgbClr val="80B79E"/>
              </a:solidFill>
              <a:prstDash val="solid"/>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11'!$C$10:$C$55</c:f>
              <c:numCache>
                <c:formatCode>#,##0</c:formatCode>
                <c:ptCount val="46"/>
                <c:pt idx="0">
                  <c:v>878.20479999999998</c:v>
                </c:pt>
                <c:pt idx="1">
                  <c:v>888.18439999999998</c:v>
                </c:pt>
                <c:pt idx="2">
                  <c:v>728.51080000000002</c:v>
                </c:pt>
                <c:pt idx="3">
                  <c:v>858.24559999999997</c:v>
                </c:pt>
                <c:pt idx="4">
                  <c:v>938.08239999999989</c:v>
                </c:pt>
                <c:pt idx="5">
                  <c:v>1107.7356</c:v>
                </c:pt>
                <c:pt idx="6">
                  <c:v>1217.5111999999999</c:v>
                </c:pt>
                <c:pt idx="7">
                  <c:v>1337.2663999999997</c:v>
                </c:pt>
                <c:pt idx="8">
                  <c:v>1626.6747999999998</c:v>
                </c:pt>
                <c:pt idx="9">
                  <c:v>1916.0831999999998</c:v>
                </c:pt>
                <c:pt idx="10">
                  <c:v>2255.3896</c:v>
                </c:pt>
                <c:pt idx="11">
                  <c:v>2195.5119999999997</c:v>
                </c:pt>
                <c:pt idx="12">
                  <c:v>1975.9608000000001</c:v>
                </c:pt>
                <c:pt idx="13">
                  <c:v>2075.7568000000001</c:v>
                </c:pt>
                <c:pt idx="14">
                  <c:v>2375.1448</c:v>
                </c:pt>
                <c:pt idx="15">
                  <c:v>3036.7995999999998</c:v>
                </c:pt>
                <c:pt idx="16">
                  <c:v>3493.0307999999995</c:v>
                </c:pt>
                <c:pt idx="17">
                  <c:v>3332.1981999999998</c:v>
                </c:pt>
                <c:pt idx="18">
                  <c:v>3425.4916000000003</c:v>
                </c:pt>
                <c:pt idx="19">
                  <c:v>3172.1951999999997</c:v>
                </c:pt>
                <c:pt idx="20">
                  <c:v>3071.2036000000003</c:v>
                </c:pt>
                <c:pt idx="21">
                  <c:v>3101.7645999999995</c:v>
                </c:pt>
                <c:pt idx="22">
                  <c:v>3490.7006000000001</c:v>
                </c:pt>
                <c:pt idx="23">
                  <c:v>3371.1893999999998</c:v>
                </c:pt>
                <c:pt idx="24">
                  <c:v>3734.9079999999999</c:v>
                </c:pt>
                <c:pt idx="25">
                  <c:v>3923.9836</c:v>
                </c:pt>
                <c:pt idx="26">
                  <c:v>4219.9312</c:v>
                </c:pt>
                <c:pt idx="27">
                  <c:v>4441.8126000000002</c:v>
                </c:pt>
                <c:pt idx="28">
                  <c:v>4945.1845999999996</c:v>
                </c:pt>
                <c:pt idx="29">
                  <c:v>4633.7551999999996</c:v>
                </c:pt>
                <c:pt idx="30">
                  <c:v>3956.0207999999998</c:v>
                </c:pt>
                <c:pt idx="31">
                  <c:v>5582.0975047599995</c:v>
                </c:pt>
                <c:pt idx="32">
                  <c:v>6262.8304073400004</c:v>
                </c:pt>
                <c:pt idx="33">
                  <c:v>6367.0254186800003</c:v>
                </c:pt>
                <c:pt idx="34">
                  <c:v>7110.7671378799996</c:v>
                </c:pt>
                <c:pt idx="35">
                  <c:v>8045.3624216399994</c:v>
                </c:pt>
                <c:pt idx="36">
                  <c:v>7246.9236494399993</c:v>
                </c:pt>
                <c:pt idx="37">
                  <c:v>6954.087940039999</c:v>
                </c:pt>
                <c:pt idx="38">
                  <c:v>7368.0026263</c:v>
                </c:pt>
                <c:pt idx="39">
                  <c:v>8271.8850041999995</c:v>
                </c:pt>
                <c:pt idx="40">
                  <c:v>7124.91251328</c:v>
                </c:pt>
                <c:pt idx="41">
                  <c:v>6538.0448466600001</c:v>
                </c:pt>
                <c:pt idx="42">
                  <c:v>7687.363170659999</c:v>
                </c:pt>
                <c:pt idx="43">
                  <c:v>6558.5556159799999</c:v>
                </c:pt>
                <c:pt idx="44">
                  <c:v>6157.1609759800003</c:v>
                </c:pt>
                <c:pt idx="45">
                  <c:v>6336.2229379799992</c:v>
                </c:pt>
              </c:numCache>
            </c:numRef>
          </c:val>
          <c:smooth val="0"/>
          <c:extLst>
            <c:ext xmlns:c16="http://schemas.microsoft.com/office/drawing/2014/chart" uri="{C3380CC4-5D6E-409C-BE32-E72D297353CC}">
              <c16:uniqueId val="{00000005-1479-41B5-BD47-600C0347A927}"/>
            </c:ext>
          </c:extLst>
        </c:ser>
        <c:ser>
          <c:idx val="2"/>
          <c:order val="4"/>
          <c:tx>
            <c:strRef>
              <c:f>'data for Figure 11'!$D$9</c:f>
              <c:strCache>
                <c:ptCount val="1"/>
                <c:pt idx="0">
                  <c:v>forecast GB PFE</c:v>
                </c:pt>
              </c:strCache>
            </c:strRef>
          </c:tx>
          <c:spPr>
            <a:ln w="28575" cap="rnd" cmpd="sng" algn="ctr">
              <a:solidFill>
                <a:srgbClr val="464F28"/>
              </a:solidFill>
              <a:prstDash val="dash"/>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11'!$D$10:$D$55</c:f>
              <c:numCache>
                <c:formatCode>#,##0</c:formatCode>
                <c:ptCount val="46"/>
                <c:pt idx="0">
                  <c:v>2235</c:v>
                </c:pt>
                <c:pt idx="1">
                  <c:v>2365</c:v>
                </c:pt>
                <c:pt idx="2">
                  <c:v>2495</c:v>
                </c:pt>
                <c:pt idx="3">
                  <c:v>2625</c:v>
                </c:pt>
                <c:pt idx="4">
                  <c:v>2755</c:v>
                </c:pt>
                <c:pt idx="5">
                  <c:v>2885</c:v>
                </c:pt>
                <c:pt idx="6">
                  <c:v>2985</c:v>
                </c:pt>
                <c:pt idx="7">
                  <c:v>3085</c:v>
                </c:pt>
                <c:pt idx="8">
                  <c:v>3185</c:v>
                </c:pt>
                <c:pt idx="9">
                  <c:v>3285</c:v>
                </c:pt>
                <c:pt idx="10">
                  <c:v>3385</c:v>
                </c:pt>
                <c:pt idx="11">
                  <c:v>3481.8</c:v>
                </c:pt>
                <c:pt idx="12">
                  <c:v>3578.6</c:v>
                </c:pt>
                <c:pt idx="13">
                  <c:v>3675.4</c:v>
                </c:pt>
                <c:pt idx="14">
                  <c:v>3772.2</c:v>
                </c:pt>
                <c:pt idx="15">
                  <c:v>3869</c:v>
                </c:pt>
                <c:pt idx="16">
                  <c:v>4048.2</c:v>
                </c:pt>
                <c:pt idx="17">
                  <c:v>4227.3999999999996</c:v>
                </c:pt>
                <c:pt idx="18">
                  <c:v>4406.6000000000004</c:v>
                </c:pt>
                <c:pt idx="19">
                  <c:v>4585.8</c:v>
                </c:pt>
                <c:pt idx="20">
                  <c:v>4765</c:v>
                </c:pt>
                <c:pt idx="21">
                  <c:v>4837</c:v>
                </c:pt>
                <c:pt idx="22">
                  <c:v>4909</c:v>
                </c:pt>
                <c:pt idx="23">
                  <c:v>4981</c:v>
                </c:pt>
                <c:pt idx="24">
                  <c:v>5053</c:v>
                </c:pt>
                <c:pt idx="25">
                  <c:v>5125</c:v>
                </c:pt>
                <c:pt idx="26">
                  <c:v>5177.8</c:v>
                </c:pt>
                <c:pt idx="27">
                  <c:v>5230.6000000000004</c:v>
                </c:pt>
                <c:pt idx="28">
                  <c:v>5283.4</c:v>
                </c:pt>
                <c:pt idx="29">
                  <c:v>5336.2</c:v>
                </c:pt>
                <c:pt idx="30">
                  <c:v>5389</c:v>
                </c:pt>
                <c:pt idx="31">
                  <c:v>5513.8</c:v>
                </c:pt>
                <c:pt idx="32">
                  <c:v>5638.6</c:v>
                </c:pt>
                <c:pt idx="33">
                  <c:v>5763.4</c:v>
                </c:pt>
                <c:pt idx="34">
                  <c:v>5888.2</c:v>
                </c:pt>
                <c:pt idx="35">
                  <c:v>6013</c:v>
                </c:pt>
                <c:pt idx="36">
                  <c:v>6013.2</c:v>
                </c:pt>
                <c:pt idx="37">
                  <c:v>6013.4</c:v>
                </c:pt>
                <c:pt idx="38">
                  <c:v>6013.6</c:v>
                </c:pt>
                <c:pt idx="39">
                  <c:v>6013.8</c:v>
                </c:pt>
                <c:pt idx="40">
                  <c:v>6014</c:v>
                </c:pt>
                <c:pt idx="41">
                  <c:v>6024.2654000000002</c:v>
                </c:pt>
                <c:pt idx="42">
                  <c:v>6034.5308000000005</c:v>
                </c:pt>
                <c:pt idx="43">
                  <c:v>6044.7961999999998</c:v>
                </c:pt>
                <c:pt idx="44">
                  <c:v>6055.0616</c:v>
                </c:pt>
                <c:pt idx="45">
                  <c:v>6065.3270000000002</c:v>
                </c:pt>
              </c:numCache>
            </c:numRef>
          </c:val>
          <c:smooth val="0"/>
          <c:extLst>
            <c:ext xmlns:c16="http://schemas.microsoft.com/office/drawing/2014/chart" uri="{C3380CC4-5D6E-409C-BE32-E72D297353CC}">
              <c16:uniqueId val="{00000006-1479-41B5-BD47-600C0347A927}"/>
            </c:ext>
          </c:extLst>
        </c:ser>
        <c:ser>
          <c:idx val="3"/>
          <c:order val="5"/>
          <c:tx>
            <c:strRef>
              <c:f>'data for Figure 11'!$E$9</c:f>
              <c:strCache>
                <c:ptCount val="1"/>
                <c:pt idx="0">
                  <c:v>actual GB PFE</c:v>
                </c:pt>
              </c:strCache>
            </c:strRef>
          </c:tx>
          <c:spPr>
            <a:ln w="28575" cap="rnd" cmpd="sng" algn="ctr">
              <a:solidFill>
                <a:srgbClr val="464F28"/>
              </a:solidFill>
              <a:prstDash val="solid"/>
              <a:round/>
            </a:ln>
            <a:effectLst/>
          </c:spPr>
          <c:marker>
            <c:symbol val="none"/>
          </c:marker>
          <c:cat>
            <c:numRef>
              <c:f>'data for Figure 11'!$B$10:$B$55</c:f>
              <c:numCache>
                <c:formatCode>General</c:formatCode>
                <c:ptCount val="46"/>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pt idx="44">
                  <c:v>2023</c:v>
                </c:pt>
                <c:pt idx="45">
                  <c:v>2024</c:v>
                </c:pt>
              </c:numCache>
            </c:numRef>
          </c:cat>
          <c:val>
            <c:numRef>
              <c:f>'data for Figure 11'!$E$10:$E$55</c:f>
              <c:numCache>
                <c:formatCode>#,##0</c:formatCode>
                <c:ptCount val="46"/>
                <c:pt idx="0">
                  <c:v>2055.7975999999999</c:v>
                </c:pt>
                <c:pt idx="1">
                  <c:v>2405.0835999999999</c:v>
                </c:pt>
                <c:pt idx="2">
                  <c:v>2524.8388</c:v>
                </c:pt>
                <c:pt idx="3">
                  <c:v>2684.5124000000001</c:v>
                </c:pt>
                <c:pt idx="4">
                  <c:v>2764.3492000000001</c:v>
                </c:pt>
                <c:pt idx="5">
                  <c:v>2884.1043999999997</c:v>
                </c:pt>
                <c:pt idx="6">
                  <c:v>2943.982</c:v>
                </c:pt>
                <c:pt idx="7">
                  <c:v>3143.5739999999996</c:v>
                </c:pt>
                <c:pt idx="8">
                  <c:v>3333.1863999999996</c:v>
                </c:pt>
                <c:pt idx="9">
                  <c:v>3323.2067999999999</c:v>
                </c:pt>
                <c:pt idx="10">
                  <c:v>3482.8804</c:v>
                </c:pt>
                <c:pt idx="11">
                  <c:v>3452.9416000000001</c:v>
                </c:pt>
                <c:pt idx="12">
                  <c:v>3752.3295999999996</c:v>
                </c:pt>
                <c:pt idx="13">
                  <c:v>4051.7175999999999</c:v>
                </c:pt>
                <c:pt idx="14">
                  <c:v>4131.5544</c:v>
                </c:pt>
                <c:pt idx="15">
                  <c:v>4311.1872000000003</c:v>
                </c:pt>
                <c:pt idx="16">
                  <c:v>4122.5751999999993</c:v>
                </c:pt>
                <c:pt idx="17">
                  <c:v>4282.8954000000003</c:v>
                </c:pt>
                <c:pt idx="18">
                  <c:v>4563.0806000000002</c:v>
                </c:pt>
                <c:pt idx="19">
                  <c:v>4818.7316000000001</c:v>
                </c:pt>
                <c:pt idx="20">
                  <c:v>5432.0011999999997</c:v>
                </c:pt>
                <c:pt idx="21">
                  <c:v>5518.7187999999996</c:v>
                </c:pt>
                <c:pt idx="22">
                  <c:v>5133.6135999999997</c:v>
                </c:pt>
                <c:pt idx="23">
                  <c:v>5203.0925999999999</c:v>
                </c:pt>
                <c:pt idx="24">
                  <c:v>5358.7401999999993</c:v>
                </c:pt>
                <c:pt idx="25">
                  <c:v>5507.1776</c:v>
                </c:pt>
                <c:pt idx="26">
                  <c:v>5155.2197999999999</c:v>
                </c:pt>
                <c:pt idx="27">
                  <c:v>5146.1063999999997</c:v>
                </c:pt>
                <c:pt idx="28">
                  <c:v>5233.8244000000004</c:v>
                </c:pt>
                <c:pt idx="29">
                  <c:v>4901.0205999999998</c:v>
                </c:pt>
                <c:pt idx="30">
                  <c:v>5737.5867999999991</c:v>
                </c:pt>
                <c:pt idx="31">
                  <c:v>5148.32395008</c:v>
                </c:pt>
                <c:pt idx="32">
                  <c:v>5416.6993451199996</c:v>
                </c:pt>
                <c:pt idx="33">
                  <c:v>5421.9496126800004</c:v>
                </c:pt>
                <c:pt idx="34">
                  <c:v>5734.0166944799994</c:v>
                </c:pt>
                <c:pt idx="35">
                  <c:v>5533.12135872</c:v>
                </c:pt>
                <c:pt idx="36">
                  <c:v>5316.9033451199994</c:v>
                </c:pt>
                <c:pt idx="37">
                  <c:v>5695.4036261600004</c:v>
                </c:pt>
                <c:pt idx="38">
                  <c:v>5389.5059330800004</c:v>
                </c:pt>
                <c:pt idx="39">
                  <c:v>5114.4861203599994</c:v>
                </c:pt>
                <c:pt idx="40">
                  <c:v>4371.7034943999997</c:v>
                </c:pt>
                <c:pt idx="41">
                  <c:v>5148.66724832</c:v>
                </c:pt>
                <c:pt idx="42">
                  <c:v>4488.1414753600002</c:v>
                </c:pt>
                <c:pt idx="43">
                  <c:v>4076.5648080799997</c:v>
                </c:pt>
                <c:pt idx="44">
                  <c:v>4494.6591521199998</c:v>
                </c:pt>
                <c:pt idx="45">
                  <c:v>5217.5075270799998</c:v>
                </c:pt>
              </c:numCache>
            </c:numRef>
          </c:val>
          <c:smooth val="0"/>
          <c:extLst>
            <c:ext xmlns:c16="http://schemas.microsoft.com/office/drawing/2014/chart" uri="{C3380CC4-5D6E-409C-BE32-E72D297353CC}">
              <c16:uniqueId val="{00000007-1479-41B5-BD47-600C0347A927}"/>
            </c:ext>
          </c:extLst>
        </c:ser>
        <c:dLbls>
          <c:showLegendKey val="0"/>
          <c:showVal val="0"/>
          <c:showCatName val="0"/>
          <c:showSerName val="0"/>
          <c:showPercent val="0"/>
          <c:showBubbleSize val="0"/>
        </c:dLbls>
        <c:smooth val="0"/>
        <c:axId val="164416128"/>
        <c:axId val="164516224"/>
      </c:lineChart>
      <c:catAx>
        <c:axId val="164416128"/>
        <c:scaling>
          <c:orientation val="minMax"/>
        </c:scaling>
        <c:delete val="0"/>
        <c:axPos val="b"/>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5400000" spcFirstLastPara="1" vertOverflow="ellipsis" wrap="square" anchor="ctr" anchorCtr="1"/>
          <a:lstStyle/>
          <a:p>
            <a:pPr>
              <a:defRPr sz="1400" b="0" i="0" u="none" strike="noStrike" kern="1200" baseline="0">
                <a:solidFill>
                  <a:schemeClr val="tx1"/>
                </a:solidFill>
                <a:latin typeface="+mn-lt"/>
                <a:ea typeface="+mn-ea"/>
                <a:cs typeface="+mn-cs"/>
              </a:defRPr>
            </a:pPr>
            <a:endParaRPr lang="en-US"/>
          </a:p>
        </c:txPr>
        <c:crossAx val="164516224"/>
        <c:crosses val="autoZero"/>
        <c:auto val="1"/>
        <c:lblAlgn val="ctr"/>
        <c:lblOffset val="100"/>
        <c:noMultiLvlLbl val="0"/>
      </c:catAx>
      <c:valAx>
        <c:axId val="164516224"/>
        <c:scaling>
          <c:orientation val="minMax"/>
        </c:scaling>
        <c:delete val="0"/>
        <c:axPos val="l"/>
        <c:majorGridlines>
          <c:spPr>
            <a:ln w="3175" cap="flat" cmpd="sng" algn="ctr">
              <a:solidFill>
                <a:srgbClr val="808080"/>
              </a:solidFill>
              <a:prstDash val="lgDash"/>
              <a:round/>
            </a:ln>
            <a:effectLst/>
          </c:spPr>
        </c:majorGridlines>
        <c:title>
          <c:tx>
            <c:rich>
              <a:bodyPr rot="-5400000" spcFirstLastPara="1" vertOverflow="ellipsis" vert="horz" wrap="square" anchor="ctr" anchorCtr="1"/>
              <a:lstStyle/>
              <a:p>
                <a:pPr>
                  <a:defRPr sz="1400" b="1" i="0" u="none" strike="noStrike" kern="1200" baseline="0">
                    <a:solidFill>
                      <a:schemeClr val="tx1"/>
                    </a:solidFill>
                    <a:latin typeface="+mn-lt"/>
                    <a:ea typeface="+mn-ea"/>
                    <a:cs typeface="+mn-cs"/>
                  </a:defRPr>
                </a:pPr>
                <a:r>
                  <a:rPr lang="en-US" sz="1400"/>
                  <a:t>Volume thousands m</a:t>
                </a:r>
                <a:r>
                  <a:rPr lang="en-US" sz="1400" baseline="30000"/>
                  <a:t>3</a:t>
                </a:r>
                <a:r>
                  <a:rPr lang="en-US" sz="1400"/>
                  <a:t> overbark standing</a:t>
                </a:r>
              </a:p>
            </c:rich>
          </c:tx>
          <c:overlay val="0"/>
          <c:spPr>
            <a:noFill/>
            <a:ln>
              <a:noFill/>
            </a:ln>
            <a:effectLst/>
          </c:spPr>
          <c:txPr>
            <a:bodyPr rot="-54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title>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164416128"/>
        <c:crosses val="autoZero"/>
        <c:crossBetween val="between"/>
      </c:valAx>
      <c:spPr>
        <a:solidFill>
          <a:schemeClr val="bg1"/>
        </a:solidFill>
        <a:ln>
          <a:noFill/>
        </a:ln>
        <a:effectLst/>
      </c:spPr>
    </c:plotArea>
    <c:legend>
      <c:legendPos val="r"/>
      <c:layout>
        <c:manualLayout>
          <c:xMode val="edge"/>
          <c:yMode val="edge"/>
          <c:x val="0.82913863822805578"/>
          <c:y val="0.50485704177259971"/>
          <c:w val="0.1667671319592024"/>
          <c:h val="0.38318037831477963"/>
        </c:manualLayout>
      </c:layout>
      <c:overlay val="0"/>
      <c:spPr>
        <a:solidFill>
          <a:schemeClr val="bg1"/>
        </a:solidFill>
        <a:ln>
          <a:no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legend>
    <c:plotVisOnly val="1"/>
    <c:dispBlanksAs val="gap"/>
    <c:showDLblsOverMax val="0"/>
  </c:chart>
  <c:spPr>
    <a:noFill/>
    <a:ln w="9525" cap="flat" cmpd="sng" algn="ctr">
      <a:noFill/>
      <a:prstDash val="solid"/>
      <a:round/>
    </a:ln>
    <a:effectLst/>
  </c:spPr>
  <c:txPr>
    <a:bodyPr/>
    <a:lstStyle/>
    <a:p>
      <a:pPr>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080069955431621"/>
          <c:y val="2.5689696311472037E-2"/>
          <c:w val="0.61286997262496745"/>
          <c:h val="0.84656036334016238"/>
        </c:manualLayout>
      </c:layout>
      <c:lineChart>
        <c:grouping val="standard"/>
        <c:varyColors val="0"/>
        <c:ser>
          <c:idx val="2"/>
          <c:order val="0"/>
          <c:tx>
            <c:strRef>
              <c:f>'Table 3'!$F$5</c:f>
              <c:strCache>
                <c:ptCount val="1"/>
                <c:pt idx="0">
                  <c:v>Total</c:v>
                </c:pt>
              </c:strCache>
            </c:strRef>
          </c:tx>
          <c:spPr>
            <a:ln>
              <a:solidFill>
                <a:srgbClr val="074F28"/>
              </a:solidFill>
            </a:ln>
          </c:spPr>
          <c:marker>
            <c:symbol val="none"/>
          </c:marker>
          <c:cat>
            <c:strRef>
              <c:f>'Table 3'!$B$41:$B$50</c:f>
              <c:strCache>
                <c:ptCount val="10"/>
                <c:pt idx="0">
                  <c:v>2027-31</c:v>
                </c:pt>
                <c:pt idx="1">
                  <c:v>2032-36</c:v>
                </c:pt>
                <c:pt idx="2">
                  <c:v>2037-41</c:v>
                </c:pt>
                <c:pt idx="3">
                  <c:v>2042-46</c:v>
                </c:pt>
                <c:pt idx="4">
                  <c:v>2047-51</c:v>
                </c:pt>
                <c:pt idx="5">
                  <c:v>2052-56</c:v>
                </c:pt>
                <c:pt idx="6">
                  <c:v>2057-61</c:v>
                </c:pt>
                <c:pt idx="7">
                  <c:v>2062-66</c:v>
                </c:pt>
                <c:pt idx="8">
                  <c:v>2067-71</c:v>
                </c:pt>
                <c:pt idx="9">
                  <c:v>2072-76</c:v>
                </c:pt>
              </c:strCache>
            </c:strRef>
          </c:cat>
          <c:val>
            <c:numRef>
              <c:f>'Table 3'!$F$41:$F$50</c:f>
              <c:numCache>
                <c:formatCode>#,##0</c:formatCode>
                <c:ptCount val="10"/>
                <c:pt idx="0">
                  <c:v>18304.960999999999</c:v>
                </c:pt>
                <c:pt idx="1">
                  <c:v>19119.893</c:v>
                </c:pt>
                <c:pt idx="2">
                  <c:v>18163.991999999998</c:v>
                </c:pt>
                <c:pt idx="3">
                  <c:v>13804.311000000002</c:v>
                </c:pt>
                <c:pt idx="4">
                  <c:v>11798.971</c:v>
                </c:pt>
                <c:pt idx="5">
                  <c:v>11513.132</c:v>
                </c:pt>
                <c:pt idx="6">
                  <c:v>13509.584999999999</c:v>
                </c:pt>
                <c:pt idx="7">
                  <c:v>14970.627</c:v>
                </c:pt>
                <c:pt idx="8">
                  <c:v>11433.868999999999</c:v>
                </c:pt>
                <c:pt idx="9">
                  <c:v>11335.23</c:v>
                </c:pt>
              </c:numCache>
            </c:numRef>
          </c:val>
          <c:smooth val="0"/>
          <c:extLst>
            <c:ext xmlns:c16="http://schemas.microsoft.com/office/drawing/2014/chart" uri="{C3380CC4-5D6E-409C-BE32-E72D297353CC}">
              <c16:uniqueId val="{00000000-9659-4770-9251-B4F8A3962408}"/>
            </c:ext>
          </c:extLst>
        </c:ser>
        <c:ser>
          <c:idx val="1"/>
          <c:order val="1"/>
          <c:tx>
            <c:strRef>
              <c:f>'data input'!$D$33</c:f>
              <c:strCache>
                <c:ptCount val="1"/>
                <c:pt idx="0">
                  <c:v>Private sector</c:v>
                </c:pt>
              </c:strCache>
            </c:strRef>
          </c:tx>
          <c:spPr>
            <a:ln>
              <a:solidFill>
                <a:srgbClr val="074F28"/>
              </a:solidFill>
              <a:prstDash val="lgDash"/>
            </a:ln>
          </c:spPr>
          <c:marker>
            <c:symbol val="none"/>
          </c:marker>
          <c:cat>
            <c:strRef>
              <c:f>'Table 3'!$B$41:$B$50</c:f>
              <c:strCache>
                <c:ptCount val="10"/>
                <c:pt idx="0">
                  <c:v>2027-31</c:v>
                </c:pt>
                <c:pt idx="1">
                  <c:v>2032-36</c:v>
                </c:pt>
                <c:pt idx="2">
                  <c:v>2037-41</c:v>
                </c:pt>
                <c:pt idx="3">
                  <c:v>2042-46</c:v>
                </c:pt>
                <c:pt idx="4">
                  <c:v>2047-51</c:v>
                </c:pt>
                <c:pt idx="5">
                  <c:v>2052-56</c:v>
                </c:pt>
                <c:pt idx="6">
                  <c:v>2057-61</c:v>
                </c:pt>
                <c:pt idx="7">
                  <c:v>2062-66</c:v>
                </c:pt>
                <c:pt idx="8">
                  <c:v>2067-71</c:v>
                </c:pt>
                <c:pt idx="9">
                  <c:v>2072-76</c:v>
                </c:pt>
              </c:strCache>
            </c:strRef>
          </c:cat>
          <c:val>
            <c:numRef>
              <c:f>'Table 3'!$D$41:$D$50</c:f>
              <c:numCache>
                <c:formatCode>#,##0</c:formatCode>
                <c:ptCount val="10"/>
                <c:pt idx="0">
                  <c:v>11975.563</c:v>
                </c:pt>
                <c:pt idx="1">
                  <c:v>13569.225</c:v>
                </c:pt>
                <c:pt idx="2">
                  <c:v>13349.157999999999</c:v>
                </c:pt>
                <c:pt idx="3">
                  <c:v>9453.9320000000007</c:v>
                </c:pt>
                <c:pt idx="4">
                  <c:v>7188.1769999999997</c:v>
                </c:pt>
                <c:pt idx="5">
                  <c:v>7332.5169999999998</c:v>
                </c:pt>
                <c:pt idx="6">
                  <c:v>8861.7919999999995</c:v>
                </c:pt>
                <c:pt idx="7">
                  <c:v>11232.507</c:v>
                </c:pt>
                <c:pt idx="8">
                  <c:v>7961.7539999999999</c:v>
                </c:pt>
                <c:pt idx="9">
                  <c:v>8006.3509999999997</c:v>
                </c:pt>
              </c:numCache>
            </c:numRef>
          </c:val>
          <c:smooth val="0"/>
          <c:extLst>
            <c:ext xmlns:c16="http://schemas.microsoft.com/office/drawing/2014/chart" uri="{C3380CC4-5D6E-409C-BE32-E72D297353CC}">
              <c16:uniqueId val="{00000001-9659-4770-9251-B4F8A3962408}"/>
            </c:ext>
          </c:extLst>
        </c:ser>
        <c:ser>
          <c:idx val="0"/>
          <c:order val="2"/>
          <c:tx>
            <c:v>Public Forest Estate</c:v>
          </c:tx>
          <c:spPr>
            <a:ln>
              <a:solidFill>
                <a:srgbClr val="074F28"/>
              </a:solidFill>
              <a:prstDash val="sysDash"/>
            </a:ln>
          </c:spPr>
          <c:marker>
            <c:symbol val="none"/>
          </c:marker>
          <c:cat>
            <c:strRef>
              <c:f>'Table 3'!$B$41:$B$50</c:f>
              <c:strCache>
                <c:ptCount val="10"/>
                <c:pt idx="0">
                  <c:v>2027-31</c:v>
                </c:pt>
                <c:pt idx="1">
                  <c:v>2032-36</c:v>
                </c:pt>
                <c:pt idx="2">
                  <c:v>2037-41</c:v>
                </c:pt>
                <c:pt idx="3">
                  <c:v>2042-46</c:v>
                </c:pt>
                <c:pt idx="4">
                  <c:v>2047-51</c:v>
                </c:pt>
                <c:pt idx="5">
                  <c:v>2052-56</c:v>
                </c:pt>
                <c:pt idx="6">
                  <c:v>2057-61</c:v>
                </c:pt>
                <c:pt idx="7">
                  <c:v>2062-66</c:v>
                </c:pt>
                <c:pt idx="8">
                  <c:v>2067-71</c:v>
                </c:pt>
                <c:pt idx="9">
                  <c:v>2072-76</c:v>
                </c:pt>
              </c:strCache>
            </c:strRef>
          </c:cat>
          <c:val>
            <c:numRef>
              <c:f>'Table 3'!$C$41:$C$50</c:f>
              <c:numCache>
                <c:formatCode>#,##0</c:formatCode>
                <c:ptCount val="10"/>
                <c:pt idx="0">
                  <c:v>6329.3980000000001</c:v>
                </c:pt>
                <c:pt idx="1">
                  <c:v>5550.6679999999997</c:v>
                </c:pt>
                <c:pt idx="2">
                  <c:v>4814.8339999999998</c:v>
                </c:pt>
                <c:pt idx="3">
                  <c:v>4350.3789999999999</c:v>
                </c:pt>
                <c:pt idx="4">
                  <c:v>4610.7939999999999</c:v>
                </c:pt>
                <c:pt idx="5">
                  <c:v>4180.6149999999998</c:v>
                </c:pt>
                <c:pt idx="6">
                  <c:v>4647.7929999999997</c:v>
                </c:pt>
                <c:pt idx="7">
                  <c:v>3738.12</c:v>
                </c:pt>
                <c:pt idx="8">
                  <c:v>3472.1149999999998</c:v>
                </c:pt>
                <c:pt idx="9">
                  <c:v>3328.8789999999999</c:v>
                </c:pt>
              </c:numCache>
            </c:numRef>
          </c:val>
          <c:smooth val="0"/>
          <c:extLst>
            <c:ext xmlns:c16="http://schemas.microsoft.com/office/drawing/2014/chart" uri="{C3380CC4-5D6E-409C-BE32-E72D297353CC}">
              <c16:uniqueId val="{00000002-9659-4770-9251-B4F8A3962408}"/>
            </c:ext>
          </c:extLst>
        </c:ser>
        <c:dLbls>
          <c:showLegendKey val="0"/>
          <c:showVal val="0"/>
          <c:showCatName val="0"/>
          <c:showSerName val="0"/>
          <c:showPercent val="0"/>
          <c:showBubbleSize val="0"/>
        </c:dLbls>
        <c:smooth val="0"/>
        <c:axId val="153161728"/>
        <c:axId val="153163264"/>
      </c:lineChart>
      <c:catAx>
        <c:axId val="153161728"/>
        <c:scaling>
          <c:orientation val="minMax"/>
        </c:scaling>
        <c:delete val="0"/>
        <c:axPos val="b"/>
        <c:numFmt formatCode="General" sourceLinked="0"/>
        <c:majorTickMark val="out"/>
        <c:minorTickMark val="none"/>
        <c:tickLblPos val="nextTo"/>
        <c:txPr>
          <a:bodyPr/>
          <a:lstStyle/>
          <a:p>
            <a:pPr>
              <a:defRPr sz="1400">
                <a:latin typeface="Verdana" panose="020B0604030504040204" pitchFamily="34" charset="0"/>
                <a:ea typeface="Verdana" panose="020B0604030504040204" pitchFamily="34" charset="0"/>
                <a:cs typeface="Calibri" panose="020F0502020204030204" pitchFamily="34" charset="0"/>
              </a:defRPr>
            </a:pPr>
            <a:endParaRPr lang="en-US"/>
          </a:p>
        </c:txPr>
        <c:crossAx val="153163264"/>
        <c:crosses val="autoZero"/>
        <c:auto val="1"/>
        <c:lblAlgn val="ctr"/>
        <c:lblOffset val="100"/>
        <c:noMultiLvlLbl val="0"/>
      </c:catAx>
      <c:valAx>
        <c:axId val="153163264"/>
        <c:scaling>
          <c:orientation val="minMax"/>
        </c:scaling>
        <c:delete val="0"/>
        <c:axPos val="l"/>
        <c:majorGridlines>
          <c:spPr>
            <a:ln w="3175">
              <a:solidFill>
                <a:srgbClr val="808080"/>
              </a:solidFill>
              <a:prstDash val="lgDash"/>
            </a:ln>
          </c:spPr>
        </c:majorGridlines>
        <c:minorGridlines>
          <c:spPr>
            <a:ln>
              <a:solidFill>
                <a:schemeClr val="bg1">
                  <a:lumMod val="95000"/>
                </a:schemeClr>
              </a:solidFill>
              <a:prstDash val="sysDash"/>
            </a:ln>
          </c:spPr>
        </c:minorGridlines>
        <c:title>
          <c:tx>
            <c:rich>
              <a:bodyPr rot="-5400000" vert="horz"/>
              <a:lstStyle/>
              <a:p>
                <a:pPr>
                  <a:defRPr sz="1600" b="0"/>
                </a:pPr>
                <a:r>
                  <a:rPr lang="en-US" sz="1600" b="0">
                    <a:latin typeface="Verdana" panose="020B0604030504040204" pitchFamily="34" charset="0"/>
                    <a:ea typeface="Verdana" panose="020B0604030504040204" pitchFamily="34" charset="0"/>
                  </a:rPr>
                  <a:t>Average annual availability per period</a:t>
                </a:r>
              </a:p>
              <a:p>
                <a:pPr>
                  <a:defRPr sz="1600" b="0"/>
                </a:pPr>
                <a:r>
                  <a:rPr lang="en-US" sz="1600" b="0">
                    <a:latin typeface="Verdana" panose="020B0604030504040204" pitchFamily="34" charset="0"/>
                    <a:ea typeface="Verdana" panose="020B0604030504040204" pitchFamily="34" charset="0"/>
                  </a:rPr>
                  <a:t> (thousands of m</a:t>
                </a:r>
                <a:r>
                  <a:rPr lang="en-US" sz="1600" b="0" baseline="30000">
                    <a:latin typeface="Verdana" panose="020B0604030504040204" pitchFamily="34" charset="0"/>
                    <a:ea typeface="Verdana" panose="020B0604030504040204" pitchFamily="34" charset="0"/>
                  </a:rPr>
                  <a:t>3</a:t>
                </a:r>
                <a:r>
                  <a:rPr lang="en-US" sz="1600" b="0">
                    <a:latin typeface="Verdana" panose="020B0604030504040204" pitchFamily="34" charset="0"/>
                    <a:ea typeface="Verdana" panose="020B0604030504040204" pitchFamily="34" charset="0"/>
                  </a:rPr>
                  <a:t> overbark standing)</a:t>
                </a:r>
              </a:p>
            </c:rich>
          </c:tx>
          <c:layout>
            <c:manualLayout>
              <c:xMode val="edge"/>
              <c:yMode val="edge"/>
              <c:x val="2.6617036315903449E-2"/>
              <c:y val="0.23768774100750528"/>
            </c:manualLayout>
          </c:layout>
          <c:overlay val="0"/>
        </c:title>
        <c:numFmt formatCode="#,##0" sourceLinked="1"/>
        <c:majorTickMark val="out"/>
        <c:minorTickMark val="none"/>
        <c:tickLblPos val="nextTo"/>
        <c:txPr>
          <a:bodyPr/>
          <a:lstStyle/>
          <a:p>
            <a:pPr>
              <a:defRPr sz="1400">
                <a:latin typeface="Calibri" panose="020F0502020204030204" pitchFamily="34" charset="0"/>
                <a:ea typeface="Calibri" panose="020F0502020204030204" pitchFamily="34" charset="0"/>
                <a:cs typeface="Calibri" panose="020F0502020204030204" pitchFamily="34" charset="0"/>
              </a:defRPr>
            </a:pPr>
            <a:endParaRPr lang="en-US"/>
          </a:p>
        </c:txPr>
        <c:crossAx val="153161728"/>
        <c:crosses val="autoZero"/>
        <c:crossBetween val="between"/>
      </c:valAx>
    </c:plotArea>
    <c:legend>
      <c:legendPos val="r"/>
      <c:layout>
        <c:manualLayout>
          <c:xMode val="edge"/>
          <c:yMode val="edge"/>
          <c:x val="0.77096651148485706"/>
          <c:y val="0.42847843328796342"/>
          <c:w val="0.21812293870075108"/>
          <c:h val="0.23905279291295647"/>
        </c:manualLayout>
      </c:layout>
      <c:overlay val="0"/>
    </c:legend>
    <c:plotVisOnly val="1"/>
    <c:dispBlanksAs val="gap"/>
    <c:showDLblsOverMax val="0"/>
  </c:chart>
  <c:spPr>
    <a:noFill/>
    <a:ln>
      <a:noFill/>
    </a:ln>
  </c:spPr>
  <c:txPr>
    <a:bodyPr/>
    <a:lstStyle/>
    <a:p>
      <a:pPr>
        <a:defRPr sz="1400">
          <a:latin typeface="Verdana" panose="020B0604030504040204" pitchFamily="34" charset="0"/>
          <a:ea typeface="Verdana" panose="020B0604030504040204" pitchFamily="34" charset="0"/>
          <a:cs typeface="Verdana" panose="020B0604030504040204" pitchFamily="34" charset="0"/>
        </a:defRPr>
      </a:pPr>
      <a:endParaRPr lang="en-US"/>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649775939331265"/>
          <c:y val="4.1242937853107342E-2"/>
          <c:w val="0.65077101549288219"/>
          <c:h val="0.68644067796610164"/>
        </c:manualLayout>
      </c:layout>
      <c:barChart>
        <c:barDir val="col"/>
        <c:grouping val="clustered"/>
        <c:varyColors val="0"/>
        <c:ser>
          <c:idx val="0"/>
          <c:order val="0"/>
          <c:tx>
            <c:strRef>
              <c:f>'data for Figure 2'!$C$7</c:f>
              <c:strCache>
                <c:ptCount val="1"/>
                <c:pt idx="0">
                  <c:v>GB PFE</c:v>
                </c:pt>
              </c:strCache>
            </c:strRef>
          </c:tx>
          <c:spPr>
            <a:solidFill>
              <a:srgbClr val="05401A"/>
            </a:solidFill>
            <a:ln w="25400">
              <a:noFill/>
            </a:ln>
          </c:spPr>
          <c:invertIfNegative val="0"/>
          <c:dPt>
            <c:idx val="0"/>
            <c:invertIfNegative val="0"/>
            <c:bubble3D val="0"/>
            <c:spPr>
              <a:solidFill>
                <a:srgbClr val="074F28"/>
              </a:solidFill>
              <a:ln w="25400">
                <a:noFill/>
              </a:ln>
            </c:spPr>
            <c:extLst>
              <c:ext xmlns:c16="http://schemas.microsoft.com/office/drawing/2014/chart" uri="{C3380CC4-5D6E-409C-BE32-E72D297353CC}">
                <c16:uniqueId val="{00000001-ADF0-46DB-A7FA-0B8B43BC63F0}"/>
              </c:ext>
            </c:extLst>
          </c:dPt>
          <c:dPt>
            <c:idx val="1"/>
            <c:invertIfNegative val="0"/>
            <c:bubble3D val="0"/>
            <c:spPr>
              <a:solidFill>
                <a:srgbClr val="074F28"/>
              </a:solidFill>
              <a:ln w="25400">
                <a:noFill/>
              </a:ln>
            </c:spPr>
            <c:extLst>
              <c:ext xmlns:c16="http://schemas.microsoft.com/office/drawing/2014/chart" uri="{C3380CC4-5D6E-409C-BE32-E72D297353CC}">
                <c16:uniqueId val="{00000003-ADF0-46DB-A7FA-0B8B43BC63F0}"/>
              </c:ext>
            </c:extLst>
          </c:dPt>
          <c:dPt>
            <c:idx val="2"/>
            <c:invertIfNegative val="0"/>
            <c:bubble3D val="0"/>
            <c:spPr>
              <a:solidFill>
                <a:srgbClr val="074F28"/>
              </a:solidFill>
              <a:ln w="25400">
                <a:noFill/>
              </a:ln>
            </c:spPr>
            <c:extLst>
              <c:ext xmlns:c16="http://schemas.microsoft.com/office/drawing/2014/chart" uri="{C3380CC4-5D6E-409C-BE32-E72D297353CC}">
                <c16:uniqueId val="{00000005-ADF0-46DB-A7FA-0B8B43BC63F0}"/>
              </c:ext>
            </c:extLst>
          </c:dPt>
          <c:dPt>
            <c:idx val="3"/>
            <c:invertIfNegative val="0"/>
            <c:bubble3D val="0"/>
            <c:spPr>
              <a:solidFill>
                <a:srgbClr val="074F28"/>
              </a:solidFill>
              <a:ln w="25400">
                <a:noFill/>
              </a:ln>
            </c:spPr>
            <c:extLst>
              <c:ext xmlns:c16="http://schemas.microsoft.com/office/drawing/2014/chart" uri="{C3380CC4-5D6E-409C-BE32-E72D297353CC}">
                <c16:uniqueId val="{00000007-ADF0-46DB-A7FA-0B8B43BC63F0}"/>
              </c:ext>
            </c:extLst>
          </c:dPt>
          <c:dPt>
            <c:idx val="4"/>
            <c:invertIfNegative val="0"/>
            <c:bubble3D val="0"/>
            <c:spPr>
              <a:solidFill>
                <a:srgbClr val="074F28"/>
              </a:solidFill>
              <a:ln w="25400">
                <a:noFill/>
              </a:ln>
            </c:spPr>
            <c:extLst>
              <c:ext xmlns:c16="http://schemas.microsoft.com/office/drawing/2014/chart" uri="{C3380CC4-5D6E-409C-BE32-E72D297353CC}">
                <c16:uniqueId val="{00000009-ADF0-46DB-A7FA-0B8B43BC63F0}"/>
              </c:ext>
            </c:extLst>
          </c:dPt>
          <c:dPt>
            <c:idx val="5"/>
            <c:invertIfNegative val="0"/>
            <c:bubble3D val="0"/>
            <c:spPr>
              <a:solidFill>
                <a:srgbClr val="074F28"/>
              </a:solidFill>
              <a:ln w="25400">
                <a:noFill/>
              </a:ln>
            </c:spPr>
            <c:extLst>
              <c:ext xmlns:c16="http://schemas.microsoft.com/office/drawing/2014/chart" uri="{C3380CC4-5D6E-409C-BE32-E72D297353CC}">
                <c16:uniqueId val="{0000000B-ADF0-46DB-A7FA-0B8B43BC63F0}"/>
              </c:ext>
            </c:extLst>
          </c:dPt>
          <c:dPt>
            <c:idx val="6"/>
            <c:invertIfNegative val="0"/>
            <c:bubble3D val="0"/>
            <c:spPr>
              <a:solidFill>
                <a:srgbClr val="074F28"/>
              </a:solidFill>
              <a:ln w="25400">
                <a:noFill/>
              </a:ln>
            </c:spPr>
            <c:extLst>
              <c:ext xmlns:c16="http://schemas.microsoft.com/office/drawing/2014/chart" uri="{C3380CC4-5D6E-409C-BE32-E72D297353CC}">
                <c16:uniqueId val="{00000068-6003-4E61-95BA-11D5D0D5F070}"/>
              </c:ext>
            </c:extLst>
          </c:dPt>
          <c:dPt>
            <c:idx val="7"/>
            <c:invertIfNegative val="0"/>
            <c:bubble3D val="0"/>
            <c:spPr>
              <a:solidFill>
                <a:srgbClr val="074F28"/>
              </a:solidFill>
              <a:ln w="25400">
                <a:noFill/>
              </a:ln>
            </c:spPr>
            <c:extLst>
              <c:ext xmlns:c16="http://schemas.microsoft.com/office/drawing/2014/chart" uri="{C3380CC4-5D6E-409C-BE32-E72D297353CC}">
                <c16:uniqueId val="{0000006D-6003-4E61-95BA-11D5D0D5F070}"/>
              </c:ext>
            </c:extLst>
          </c:dPt>
          <c:dPt>
            <c:idx val="8"/>
            <c:invertIfNegative val="0"/>
            <c:bubble3D val="0"/>
            <c:spPr>
              <a:solidFill>
                <a:srgbClr val="074F28"/>
              </a:solidFill>
              <a:ln w="25400">
                <a:noFill/>
              </a:ln>
            </c:spPr>
            <c:extLst>
              <c:ext xmlns:c16="http://schemas.microsoft.com/office/drawing/2014/chart" uri="{C3380CC4-5D6E-409C-BE32-E72D297353CC}">
                <c16:uniqueId val="{0000006E-6003-4E61-95BA-11D5D0D5F070}"/>
              </c:ext>
            </c:extLst>
          </c:dPt>
          <c:dPt>
            <c:idx val="9"/>
            <c:invertIfNegative val="0"/>
            <c:bubble3D val="0"/>
            <c:spPr>
              <a:solidFill>
                <a:srgbClr val="074F28"/>
              </a:solidFill>
              <a:ln w="25400">
                <a:noFill/>
              </a:ln>
            </c:spPr>
            <c:extLst>
              <c:ext xmlns:c16="http://schemas.microsoft.com/office/drawing/2014/chart" uri="{C3380CC4-5D6E-409C-BE32-E72D297353CC}">
                <c16:uniqueId val="{0000006F-6003-4E61-95BA-11D5D0D5F070}"/>
              </c:ext>
            </c:extLst>
          </c:dPt>
          <c:dPt>
            <c:idx val="11"/>
            <c:invertIfNegative val="0"/>
            <c:bubble3D val="0"/>
            <c:spPr>
              <a:solidFill>
                <a:srgbClr val="3B9946"/>
              </a:solidFill>
              <a:ln w="25400">
                <a:noFill/>
              </a:ln>
            </c:spPr>
            <c:extLst>
              <c:ext xmlns:c16="http://schemas.microsoft.com/office/drawing/2014/chart" uri="{C3380CC4-5D6E-409C-BE32-E72D297353CC}">
                <c16:uniqueId val="{00000017-ADF0-46DB-A7FA-0B8B43BC63F0}"/>
              </c:ext>
            </c:extLst>
          </c:dPt>
          <c:dPt>
            <c:idx val="12"/>
            <c:invertIfNegative val="0"/>
            <c:bubble3D val="0"/>
            <c:spPr>
              <a:solidFill>
                <a:srgbClr val="3B9946"/>
              </a:solidFill>
              <a:ln w="25400">
                <a:noFill/>
              </a:ln>
            </c:spPr>
            <c:extLst>
              <c:ext xmlns:c16="http://schemas.microsoft.com/office/drawing/2014/chart" uri="{C3380CC4-5D6E-409C-BE32-E72D297353CC}">
                <c16:uniqueId val="{00000019-ADF0-46DB-A7FA-0B8B43BC63F0}"/>
              </c:ext>
            </c:extLst>
          </c:dPt>
          <c:dPt>
            <c:idx val="13"/>
            <c:invertIfNegative val="0"/>
            <c:bubble3D val="0"/>
            <c:spPr>
              <a:solidFill>
                <a:srgbClr val="3B9946"/>
              </a:solidFill>
              <a:ln w="25400">
                <a:noFill/>
              </a:ln>
            </c:spPr>
            <c:extLst>
              <c:ext xmlns:c16="http://schemas.microsoft.com/office/drawing/2014/chart" uri="{C3380CC4-5D6E-409C-BE32-E72D297353CC}">
                <c16:uniqueId val="{0000001B-ADF0-46DB-A7FA-0B8B43BC63F0}"/>
              </c:ext>
            </c:extLst>
          </c:dPt>
          <c:dPt>
            <c:idx val="14"/>
            <c:invertIfNegative val="0"/>
            <c:bubble3D val="0"/>
            <c:spPr>
              <a:solidFill>
                <a:srgbClr val="3B9946"/>
              </a:solidFill>
              <a:ln w="25400">
                <a:noFill/>
              </a:ln>
            </c:spPr>
            <c:extLst>
              <c:ext xmlns:c16="http://schemas.microsoft.com/office/drawing/2014/chart" uri="{C3380CC4-5D6E-409C-BE32-E72D297353CC}">
                <c16:uniqueId val="{0000001D-ADF0-46DB-A7FA-0B8B43BC63F0}"/>
              </c:ext>
            </c:extLst>
          </c:dPt>
          <c:dPt>
            <c:idx val="15"/>
            <c:invertIfNegative val="0"/>
            <c:bubble3D val="0"/>
            <c:spPr>
              <a:solidFill>
                <a:srgbClr val="3B9946"/>
              </a:solidFill>
              <a:ln w="25400">
                <a:noFill/>
              </a:ln>
            </c:spPr>
            <c:extLst>
              <c:ext xmlns:c16="http://schemas.microsoft.com/office/drawing/2014/chart" uri="{C3380CC4-5D6E-409C-BE32-E72D297353CC}">
                <c16:uniqueId val="{0000001F-ADF0-46DB-A7FA-0B8B43BC63F0}"/>
              </c:ext>
            </c:extLst>
          </c:dPt>
          <c:dPt>
            <c:idx val="16"/>
            <c:invertIfNegative val="0"/>
            <c:bubble3D val="0"/>
            <c:spPr>
              <a:solidFill>
                <a:srgbClr val="3B9946"/>
              </a:solidFill>
              <a:ln w="25400">
                <a:noFill/>
              </a:ln>
            </c:spPr>
            <c:extLst>
              <c:ext xmlns:c16="http://schemas.microsoft.com/office/drawing/2014/chart" uri="{C3380CC4-5D6E-409C-BE32-E72D297353CC}">
                <c16:uniqueId val="{00000021-ADF0-46DB-A7FA-0B8B43BC63F0}"/>
              </c:ext>
            </c:extLst>
          </c:dPt>
          <c:dPt>
            <c:idx val="17"/>
            <c:invertIfNegative val="0"/>
            <c:bubble3D val="0"/>
            <c:spPr>
              <a:solidFill>
                <a:srgbClr val="3B9946"/>
              </a:solidFill>
              <a:ln w="25400">
                <a:noFill/>
              </a:ln>
            </c:spPr>
            <c:extLst>
              <c:ext xmlns:c16="http://schemas.microsoft.com/office/drawing/2014/chart" uri="{C3380CC4-5D6E-409C-BE32-E72D297353CC}">
                <c16:uniqueId val="{00000070-6003-4E61-95BA-11D5D0D5F070}"/>
              </c:ext>
            </c:extLst>
          </c:dPt>
          <c:dPt>
            <c:idx val="18"/>
            <c:invertIfNegative val="0"/>
            <c:bubble3D val="0"/>
            <c:spPr>
              <a:solidFill>
                <a:srgbClr val="3B9946"/>
              </a:solidFill>
              <a:ln w="25400">
                <a:noFill/>
              </a:ln>
            </c:spPr>
            <c:extLst>
              <c:ext xmlns:c16="http://schemas.microsoft.com/office/drawing/2014/chart" uri="{C3380CC4-5D6E-409C-BE32-E72D297353CC}">
                <c16:uniqueId val="{00000071-6003-4E61-95BA-11D5D0D5F070}"/>
              </c:ext>
            </c:extLst>
          </c:dPt>
          <c:dPt>
            <c:idx val="19"/>
            <c:invertIfNegative val="0"/>
            <c:bubble3D val="0"/>
            <c:spPr>
              <a:solidFill>
                <a:srgbClr val="3B9946"/>
              </a:solidFill>
              <a:ln w="25400">
                <a:noFill/>
              </a:ln>
            </c:spPr>
            <c:extLst>
              <c:ext xmlns:c16="http://schemas.microsoft.com/office/drawing/2014/chart" uri="{C3380CC4-5D6E-409C-BE32-E72D297353CC}">
                <c16:uniqueId val="{00000072-6003-4E61-95BA-11D5D0D5F070}"/>
              </c:ext>
            </c:extLst>
          </c:dPt>
          <c:dPt>
            <c:idx val="20"/>
            <c:invertIfNegative val="0"/>
            <c:bubble3D val="0"/>
            <c:spPr>
              <a:solidFill>
                <a:srgbClr val="3B9946"/>
              </a:solidFill>
              <a:ln w="25400">
                <a:noFill/>
              </a:ln>
            </c:spPr>
            <c:extLst>
              <c:ext xmlns:c16="http://schemas.microsoft.com/office/drawing/2014/chart" uri="{C3380CC4-5D6E-409C-BE32-E72D297353CC}">
                <c16:uniqueId val="{00000073-6003-4E61-95BA-11D5D0D5F070}"/>
              </c:ext>
            </c:extLst>
          </c:dPt>
          <c:dPt>
            <c:idx val="22"/>
            <c:invertIfNegative val="0"/>
            <c:bubble3D val="0"/>
            <c:spPr>
              <a:solidFill>
                <a:srgbClr val="1B4E83"/>
              </a:solidFill>
              <a:ln w="25400">
                <a:noFill/>
              </a:ln>
            </c:spPr>
            <c:extLst>
              <c:ext xmlns:c16="http://schemas.microsoft.com/office/drawing/2014/chart" uri="{C3380CC4-5D6E-409C-BE32-E72D297353CC}">
                <c16:uniqueId val="{0000002D-ADF0-46DB-A7FA-0B8B43BC63F0}"/>
              </c:ext>
            </c:extLst>
          </c:dPt>
          <c:dPt>
            <c:idx val="23"/>
            <c:invertIfNegative val="0"/>
            <c:bubble3D val="0"/>
            <c:spPr>
              <a:solidFill>
                <a:srgbClr val="1B4E83"/>
              </a:solidFill>
              <a:ln w="25400">
                <a:noFill/>
              </a:ln>
            </c:spPr>
            <c:extLst>
              <c:ext xmlns:c16="http://schemas.microsoft.com/office/drawing/2014/chart" uri="{C3380CC4-5D6E-409C-BE32-E72D297353CC}">
                <c16:uniqueId val="{0000002F-ADF0-46DB-A7FA-0B8B43BC63F0}"/>
              </c:ext>
            </c:extLst>
          </c:dPt>
          <c:dPt>
            <c:idx val="24"/>
            <c:invertIfNegative val="0"/>
            <c:bubble3D val="0"/>
            <c:spPr>
              <a:solidFill>
                <a:srgbClr val="1B4E83"/>
              </a:solidFill>
              <a:ln w="25400">
                <a:noFill/>
              </a:ln>
            </c:spPr>
            <c:extLst>
              <c:ext xmlns:c16="http://schemas.microsoft.com/office/drawing/2014/chart" uri="{C3380CC4-5D6E-409C-BE32-E72D297353CC}">
                <c16:uniqueId val="{00000031-ADF0-46DB-A7FA-0B8B43BC63F0}"/>
              </c:ext>
            </c:extLst>
          </c:dPt>
          <c:dPt>
            <c:idx val="25"/>
            <c:invertIfNegative val="0"/>
            <c:bubble3D val="0"/>
            <c:spPr>
              <a:solidFill>
                <a:srgbClr val="1B4E83"/>
              </a:solidFill>
              <a:ln w="25400">
                <a:noFill/>
              </a:ln>
            </c:spPr>
            <c:extLst>
              <c:ext xmlns:c16="http://schemas.microsoft.com/office/drawing/2014/chart" uri="{C3380CC4-5D6E-409C-BE32-E72D297353CC}">
                <c16:uniqueId val="{00000033-ADF0-46DB-A7FA-0B8B43BC63F0}"/>
              </c:ext>
            </c:extLst>
          </c:dPt>
          <c:dPt>
            <c:idx val="26"/>
            <c:invertIfNegative val="0"/>
            <c:bubble3D val="0"/>
            <c:spPr>
              <a:solidFill>
                <a:srgbClr val="1B4E83"/>
              </a:solidFill>
              <a:ln w="25400">
                <a:noFill/>
              </a:ln>
            </c:spPr>
            <c:extLst>
              <c:ext xmlns:c16="http://schemas.microsoft.com/office/drawing/2014/chart" uri="{C3380CC4-5D6E-409C-BE32-E72D297353CC}">
                <c16:uniqueId val="{00000035-ADF0-46DB-A7FA-0B8B43BC63F0}"/>
              </c:ext>
            </c:extLst>
          </c:dPt>
          <c:dPt>
            <c:idx val="27"/>
            <c:invertIfNegative val="0"/>
            <c:bubble3D val="0"/>
            <c:spPr>
              <a:solidFill>
                <a:srgbClr val="1B4E83"/>
              </a:solidFill>
              <a:ln w="25400">
                <a:noFill/>
              </a:ln>
            </c:spPr>
            <c:extLst>
              <c:ext xmlns:c16="http://schemas.microsoft.com/office/drawing/2014/chart" uri="{C3380CC4-5D6E-409C-BE32-E72D297353CC}">
                <c16:uniqueId val="{00000074-6003-4E61-95BA-11D5D0D5F070}"/>
              </c:ext>
            </c:extLst>
          </c:dPt>
          <c:dPt>
            <c:idx val="28"/>
            <c:invertIfNegative val="0"/>
            <c:bubble3D val="0"/>
            <c:spPr>
              <a:solidFill>
                <a:srgbClr val="1B4E83"/>
              </a:solidFill>
              <a:ln w="25400">
                <a:noFill/>
              </a:ln>
            </c:spPr>
            <c:extLst>
              <c:ext xmlns:c16="http://schemas.microsoft.com/office/drawing/2014/chart" uri="{C3380CC4-5D6E-409C-BE32-E72D297353CC}">
                <c16:uniqueId val="{00000075-6003-4E61-95BA-11D5D0D5F070}"/>
              </c:ext>
            </c:extLst>
          </c:dPt>
          <c:dPt>
            <c:idx val="29"/>
            <c:invertIfNegative val="0"/>
            <c:bubble3D val="0"/>
            <c:spPr>
              <a:solidFill>
                <a:srgbClr val="1B4E83"/>
              </a:solidFill>
              <a:ln w="25400">
                <a:noFill/>
              </a:ln>
            </c:spPr>
            <c:extLst>
              <c:ext xmlns:c16="http://schemas.microsoft.com/office/drawing/2014/chart" uri="{C3380CC4-5D6E-409C-BE32-E72D297353CC}">
                <c16:uniqueId val="{00000076-6003-4E61-95BA-11D5D0D5F070}"/>
              </c:ext>
            </c:extLst>
          </c:dPt>
          <c:dPt>
            <c:idx val="30"/>
            <c:invertIfNegative val="0"/>
            <c:bubble3D val="0"/>
            <c:spPr>
              <a:solidFill>
                <a:srgbClr val="1B4E83"/>
              </a:solidFill>
              <a:ln w="25400">
                <a:noFill/>
              </a:ln>
            </c:spPr>
            <c:extLst>
              <c:ext xmlns:c16="http://schemas.microsoft.com/office/drawing/2014/chart" uri="{C3380CC4-5D6E-409C-BE32-E72D297353CC}">
                <c16:uniqueId val="{00000077-6003-4E61-95BA-11D5D0D5F070}"/>
              </c:ext>
            </c:extLst>
          </c:dPt>
          <c:dPt>
            <c:idx val="31"/>
            <c:invertIfNegative val="0"/>
            <c:bubble3D val="0"/>
            <c:spPr>
              <a:solidFill>
                <a:srgbClr val="1B4E83"/>
              </a:solidFill>
              <a:ln w="25400">
                <a:noFill/>
              </a:ln>
            </c:spPr>
            <c:extLst>
              <c:ext xmlns:c16="http://schemas.microsoft.com/office/drawing/2014/chart" uri="{C3380CC4-5D6E-409C-BE32-E72D297353CC}">
                <c16:uniqueId val="{00000078-6003-4E61-95BA-11D5D0D5F070}"/>
              </c:ext>
            </c:extLst>
          </c:dPt>
          <c:dPt>
            <c:idx val="33"/>
            <c:invertIfNegative val="0"/>
            <c:bubble3D val="0"/>
            <c:spPr>
              <a:solidFill>
                <a:srgbClr val="E32E1A"/>
              </a:solidFill>
              <a:ln w="25400">
                <a:noFill/>
              </a:ln>
            </c:spPr>
            <c:extLst>
              <c:ext xmlns:c16="http://schemas.microsoft.com/office/drawing/2014/chart" uri="{C3380CC4-5D6E-409C-BE32-E72D297353CC}">
                <c16:uniqueId val="{00000023-6003-4E61-95BA-11D5D0D5F070}"/>
              </c:ext>
            </c:extLst>
          </c:dPt>
          <c:dPt>
            <c:idx val="34"/>
            <c:invertIfNegative val="0"/>
            <c:bubble3D val="0"/>
            <c:spPr>
              <a:solidFill>
                <a:srgbClr val="E32E30"/>
              </a:solidFill>
              <a:ln w="25400">
                <a:noFill/>
              </a:ln>
            </c:spPr>
            <c:extLst>
              <c:ext xmlns:c16="http://schemas.microsoft.com/office/drawing/2014/chart" uri="{C3380CC4-5D6E-409C-BE32-E72D297353CC}">
                <c16:uniqueId val="{00000025-6003-4E61-95BA-11D5D0D5F070}"/>
              </c:ext>
            </c:extLst>
          </c:dPt>
          <c:dPt>
            <c:idx val="35"/>
            <c:invertIfNegative val="0"/>
            <c:bubble3D val="0"/>
            <c:spPr>
              <a:solidFill>
                <a:srgbClr val="E32E30"/>
              </a:solidFill>
              <a:ln w="25400">
                <a:noFill/>
              </a:ln>
            </c:spPr>
            <c:extLst>
              <c:ext xmlns:c16="http://schemas.microsoft.com/office/drawing/2014/chart" uri="{C3380CC4-5D6E-409C-BE32-E72D297353CC}">
                <c16:uniqueId val="{00000027-6003-4E61-95BA-11D5D0D5F070}"/>
              </c:ext>
            </c:extLst>
          </c:dPt>
          <c:dPt>
            <c:idx val="36"/>
            <c:invertIfNegative val="0"/>
            <c:bubble3D val="0"/>
            <c:spPr>
              <a:solidFill>
                <a:srgbClr val="E32E30"/>
              </a:solidFill>
              <a:ln w="25400">
                <a:noFill/>
              </a:ln>
            </c:spPr>
            <c:extLst>
              <c:ext xmlns:c16="http://schemas.microsoft.com/office/drawing/2014/chart" uri="{C3380CC4-5D6E-409C-BE32-E72D297353CC}">
                <c16:uniqueId val="{00000029-6003-4E61-95BA-11D5D0D5F070}"/>
              </c:ext>
            </c:extLst>
          </c:dPt>
          <c:dPt>
            <c:idx val="37"/>
            <c:invertIfNegative val="0"/>
            <c:bubble3D val="0"/>
            <c:spPr>
              <a:solidFill>
                <a:srgbClr val="E32E30"/>
              </a:solidFill>
              <a:ln w="25400">
                <a:noFill/>
              </a:ln>
            </c:spPr>
            <c:extLst>
              <c:ext xmlns:c16="http://schemas.microsoft.com/office/drawing/2014/chart" uri="{C3380CC4-5D6E-409C-BE32-E72D297353CC}">
                <c16:uniqueId val="{0000002B-6003-4E61-95BA-11D5D0D5F070}"/>
              </c:ext>
            </c:extLst>
          </c:dPt>
          <c:dPt>
            <c:idx val="38"/>
            <c:invertIfNegative val="0"/>
            <c:bubble3D val="0"/>
            <c:spPr>
              <a:solidFill>
                <a:srgbClr val="E32E30"/>
              </a:solidFill>
              <a:ln w="25400">
                <a:noFill/>
              </a:ln>
            </c:spPr>
            <c:extLst>
              <c:ext xmlns:c16="http://schemas.microsoft.com/office/drawing/2014/chart" uri="{C3380CC4-5D6E-409C-BE32-E72D297353CC}">
                <c16:uniqueId val="{0000002D-6003-4E61-95BA-11D5D0D5F070}"/>
              </c:ext>
            </c:extLst>
          </c:dPt>
          <c:dPt>
            <c:idx val="39"/>
            <c:invertIfNegative val="0"/>
            <c:bubble3D val="0"/>
            <c:spPr>
              <a:solidFill>
                <a:srgbClr val="E32E30"/>
              </a:solidFill>
              <a:ln w="25400">
                <a:noFill/>
              </a:ln>
            </c:spPr>
            <c:extLst>
              <c:ext xmlns:c16="http://schemas.microsoft.com/office/drawing/2014/chart" uri="{C3380CC4-5D6E-409C-BE32-E72D297353CC}">
                <c16:uniqueId val="{0000007E-6003-4E61-95BA-11D5D0D5F070}"/>
              </c:ext>
            </c:extLst>
          </c:dPt>
          <c:dPt>
            <c:idx val="40"/>
            <c:invertIfNegative val="0"/>
            <c:bubble3D val="0"/>
            <c:spPr>
              <a:solidFill>
                <a:srgbClr val="E32E30"/>
              </a:solidFill>
              <a:ln w="25400">
                <a:noFill/>
              </a:ln>
            </c:spPr>
            <c:extLst>
              <c:ext xmlns:c16="http://schemas.microsoft.com/office/drawing/2014/chart" uri="{C3380CC4-5D6E-409C-BE32-E72D297353CC}">
                <c16:uniqueId val="{0000007F-6003-4E61-95BA-11D5D0D5F070}"/>
              </c:ext>
            </c:extLst>
          </c:dPt>
          <c:dPt>
            <c:idx val="41"/>
            <c:invertIfNegative val="0"/>
            <c:bubble3D val="0"/>
            <c:spPr>
              <a:solidFill>
                <a:srgbClr val="E32E30"/>
              </a:solidFill>
              <a:ln w="25400">
                <a:noFill/>
              </a:ln>
            </c:spPr>
            <c:extLst>
              <c:ext xmlns:c16="http://schemas.microsoft.com/office/drawing/2014/chart" uri="{C3380CC4-5D6E-409C-BE32-E72D297353CC}">
                <c16:uniqueId val="{00000080-6003-4E61-95BA-11D5D0D5F070}"/>
              </c:ext>
            </c:extLst>
          </c:dPt>
          <c:dPt>
            <c:idx val="42"/>
            <c:invertIfNegative val="0"/>
            <c:bubble3D val="0"/>
            <c:spPr>
              <a:solidFill>
                <a:srgbClr val="E32E30"/>
              </a:solidFill>
              <a:ln w="25400">
                <a:noFill/>
              </a:ln>
            </c:spPr>
            <c:extLst>
              <c:ext xmlns:c16="http://schemas.microsoft.com/office/drawing/2014/chart" uri="{C3380CC4-5D6E-409C-BE32-E72D297353CC}">
                <c16:uniqueId val="{00000081-6003-4E61-95BA-11D5D0D5F070}"/>
              </c:ext>
            </c:extLst>
          </c:dPt>
          <c:cat>
            <c:strRef>
              <c:f>'data for Figure 2'!$B$8:$B$50</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2'!$C$8:$C$50</c:f>
              <c:numCache>
                <c:formatCode>#,##0</c:formatCode>
                <c:ptCount val="43"/>
                <c:pt idx="0">
                  <c:v>6329.3980000000001</c:v>
                </c:pt>
                <c:pt idx="1">
                  <c:v>5550.6679999999997</c:v>
                </c:pt>
                <c:pt idx="2">
                  <c:v>4814.8339999999998</c:v>
                </c:pt>
                <c:pt idx="3">
                  <c:v>4350.3789999999999</c:v>
                </c:pt>
                <c:pt idx="4">
                  <c:v>4610.7939999999999</c:v>
                </c:pt>
                <c:pt idx="5">
                  <c:v>4180.6149999999998</c:v>
                </c:pt>
                <c:pt idx="6">
                  <c:v>4647.7929999999997</c:v>
                </c:pt>
                <c:pt idx="7">
                  <c:v>3738.12</c:v>
                </c:pt>
                <c:pt idx="8">
                  <c:v>3472.1149999999998</c:v>
                </c:pt>
                <c:pt idx="9">
                  <c:v>3328.8789999999999</c:v>
                </c:pt>
                <c:pt idx="11">
                  <c:v>1114.6669999999999</c:v>
                </c:pt>
                <c:pt idx="12">
                  <c:v>1119.1959999999999</c:v>
                </c:pt>
                <c:pt idx="13">
                  <c:v>1079.912</c:v>
                </c:pt>
                <c:pt idx="14">
                  <c:v>1146.778</c:v>
                </c:pt>
                <c:pt idx="15">
                  <c:v>1207.7670000000001</c:v>
                </c:pt>
                <c:pt idx="16">
                  <c:v>985.85599999999999</c:v>
                </c:pt>
                <c:pt idx="17">
                  <c:v>1412.3150000000001</c:v>
                </c:pt>
                <c:pt idx="18">
                  <c:v>759.26499999999999</c:v>
                </c:pt>
                <c:pt idx="19">
                  <c:v>891.40800000000002</c:v>
                </c:pt>
                <c:pt idx="20">
                  <c:v>961.78099999999995</c:v>
                </c:pt>
                <c:pt idx="22">
                  <c:v>4008.4679999999998</c:v>
                </c:pt>
                <c:pt idx="23">
                  <c:v>3500.6</c:v>
                </c:pt>
                <c:pt idx="24">
                  <c:v>2844.8180000000002</c:v>
                </c:pt>
                <c:pt idx="25">
                  <c:v>2457.991</c:v>
                </c:pt>
                <c:pt idx="26">
                  <c:v>2723.9470000000001</c:v>
                </c:pt>
                <c:pt idx="27">
                  <c:v>2763.7959999999998</c:v>
                </c:pt>
                <c:pt idx="28">
                  <c:v>2687.2139999999999</c:v>
                </c:pt>
                <c:pt idx="29">
                  <c:v>2470.6640000000002</c:v>
                </c:pt>
                <c:pt idx="30">
                  <c:v>2046.5350000000001</c:v>
                </c:pt>
                <c:pt idx="31">
                  <c:v>1798.8530000000001</c:v>
                </c:pt>
                <c:pt idx="33">
                  <c:v>1206.2629999999999</c:v>
                </c:pt>
                <c:pt idx="34">
                  <c:v>930.87199999999996</c:v>
                </c:pt>
                <c:pt idx="35">
                  <c:v>890.10400000000004</c:v>
                </c:pt>
                <c:pt idx="36">
                  <c:v>745.61</c:v>
                </c:pt>
                <c:pt idx="37">
                  <c:v>679.08</c:v>
                </c:pt>
                <c:pt idx="38">
                  <c:v>430.96300000000002</c:v>
                </c:pt>
                <c:pt idx="39">
                  <c:v>548.26400000000001</c:v>
                </c:pt>
                <c:pt idx="40">
                  <c:v>508.19099999999997</c:v>
                </c:pt>
                <c:pt idx="41">
                  <c:v>534.17200000000003</c:v>
                </c:pt>
                <c:pt idx="42">
                  <c:v>568.245</c:v>
                </c:pt>
              </c:numCache>
            </c:numRef>
          </c:val>
          <c:extLst>
            <c:ext xmlns:c16="http://schemas.microsoft.com/office/drawing/2014/chart" uri="{C3380CC4-5D6E-409C-BE32-E72D297353CC}">
              <c16:uniqueId val="{0000003A-ADF0-46DB-A7FA-0B8B43BC63F0}"/>
            </c:ext>
          </c:extLst>
        </c:ser>
        <c:ser>
          <c:idx val="1"/>
          <c:order val="1"/>
          <c:tx>
            <c:strRef>
              <c:f>'data for Figure 2'!$D$7</c:f>
              <c:strCache>
                <c:ptCount val="1"/>
                <c:pt idx="0">
                  <c:v>Private sector</c:v>
                </c:pt>
              </c:strCache>
            </c:strRef>
          </c:tx>
          <c:spPr>
            <a:solidFill>
              <a:srgbClr val="B6D99F"/>
            </a:solidFill>
            <a:ln w="25400">
              <a:noFill/>
            </a:ln>
          </c:spPr>
          <c:invertIfNegative val="0"/>
          <c:dPt>
            <c:idx val="0"/>
            <c:invertIfNegative val="0"/>
            <c:bubble3D val="0"/>
            <c:spPr>
              <a:solidFill>
                <a:srgbClr val="80B79E"/>
              </a:solidFill>
              <a:ln w="25400">
                <a:noFill/>
              </a:ln>
            </c:spPr>
            <c:extLst>
              <c:ext xmlns:c16="http://schemas.microsoft.com/office/drawing/2014/chart" uri="{C3380CC4-5D6E-409C-BE32-E72D297353CC}">
                <c16:uniqueId val="{0000003C-ADF0-46DB-A7FA-0B8B43BC63F0}"/>
              </c:ext>
            </c:extLst>
          </c:dPt>
          <c:dPt>
            <c:idx val="1"/>
            <c:invertIfNegative val="0"/>
            <c:bubble3D val="0"/>
            <c:spPr>
              <a:solidFill>
                <a:srgbClr val="80B79E"/>
              </a:solidFill>
              <a:ln w="25400">
                <a:noFill/>
              </a:ln>
            </c:spPr>
            <c:extLst>
              <c:ext xmlns:c16="http://schemas.microsoft.com/office/drawing/2014/chart" uri="{C3380CC4-5D6E-409C-BE32-E72D297353CC}">
                <c16:uniqueId val="{0000003E-ADF0-46DB-A7FA-0B8B43BC63F0}"/>
              </c:ext>
            </c:extLst>
          </c:dPt>
          <c:dPt>
            <c:idx val="2"/>
            <c:invertIfNegative val="0"/>
            <c:bubble3D val="0"/>
            <c:spPr>
              <a:solidFill>
                <a:srgbClr val="80B79E"/>
              </a:solidFill>
              <a:ln w="25400">
                <a:noFill/>
              </a:ln>
            </c:spPr>
            <c:extLst>
              <c:ext xmlns:c16="http://schemas.microsoft.com/office/drawing/2014/chart" uri="{C3380CC4-5D6E-409C-BE32-E72D297353CC}">
                <c16:uniqueId val="{00000040-ADF0-46DB-A7FA-0B8B43BC63F0}"/>
              </c:ext>
            </c:extLst>
          </c:dPt>
          <c:dPt>
            <c:idx val="3"/>
            <c:invertIfNegative val="0"/>
            <c:bubble3D val="0"/>
            <c:spPr>
              <a:solidFill>
                <a:srgbClr val="80B79E"/>
              </a:solidFill>
              <a:ln w="25400">
                <a:noFill/>
              </a:ln>
            </c:spPr>
            <c:extLst>
              <c:ext xmlns:c16="http://schemas.microsoft.com/office/drawing/2014/chart" uri="{C3380CC4-5D6E-409C-BE32-E72D297353CC}">
                <c16:uniqueId val="{00000042-ADF0-46DB-A7FA-0B8B43BC63F0}"/>
              </c:ext>
            </c:extLst>
          </c:dPt>
          <c:dPt>
            <c:idx val="4"/>
            <c:invertIfNegative val="0"/>
            <c:bubble3D val="0"/>
            <c:spPr>
              <a:solidFill>
                <a:srgbClr val="80B79E"/>
              </a:solidFill>
              <a:ln w="25400">
                <a:noFill/>
              </a:ln>
            </c:spPr>
            <c:extLst>
              <c:ext xmlns:c16="http://schemas.microsoft.com/office/drawing/2014/chart" uri="{C3380CC4-5D6E-409C-BE32-E72D297353CC}">
                <c16:uniqueId val="{00000044-ADF0-46DB-A7FA-0B8B43BC63F0}"/>
              </c:ext>
            </c:extLst>
          </c:dPt>
          <c:dPt>
            <c:idx val="5"/>
            <c:invertIfNegative val="0"/>
            <c:bubble3D val="0"/>
            <c:spPr>
              <a:solidFill>
                <a:srgbClr val="80B79E"/>
              </a:solidFill>
              <a:ln w="25400">
                <a:noFill/>
              </a:ln>
            </c:spPr>
            <c:extLst>
              <c:ext xmlns:c16="http://schemas.microsoft.com/office/drawing/2014/chart" uri="{C3380CC4-5D6E-409C-BE32-E72D297353CC}">
                <c16:uniqueId val="{00000046-ADF0-46DB-A7FA-0B8B43BC63F0}"/>
              </c:ext>
            </c:extLst>
          </c:dPt>
          <c:dPt>
            <c:idx val="6"/>
            <c:invertIfNegative val="0"/>
            <c:bubble3D val="0"/>
            <c:spPr>
              <a:solidFill>
                <a:srgbClr val="80B79E"/>
              </a:solidFill>
              <a:ln w="25400">
                <a:noFill/>
              </a:ln>
            </c:spPr>
            <c:extLst>
              <c:ext xmlns:c16="http://schemas.microsoft.com/office/drawing/2014/chart" uri="{C3380CC4-5D6E-409C-BE32-E72D297353CC}">
                <c16:uniqueId val="{00000069-6003-4E61-95BA-11D5D0D5F070}"/>
              </c:ext>
            </c:extLst>
          </c:dPt>
          <c:dPt>
            <c:idx val="7"/>
            <c:invertIfNegative val="0"/>
            <c:bubble3D val="0"/>
            <c:spPr>
              <a:solidFill>
                <a:srgbClr val="80B79E"/>
              </a:solidFill>
              <a:ln w="25400">
                <a:noFill/>
              </a:ln>
            </c:spPr>
            <c:extLst>
              <c:ext xmlns:c16="http://schemas.microsoft.com/office/drawing/2014/chart" uri="{C3380CC4-5D6E-409C-BE32-E72D297353CC}">
                <c16:uniqueId val="{0000006A-6003-4E61-95BA-11D5D0D5F070}"/>
              </c:ext>
            </c:extLst>
          </c:dPt>
          <c:dPt>
            <c:idx val="8"/>
            <c:invertIfNegative val="0"/>
            <c:bubble3D val="0"/>
            <c:spPr>
              <a:solidFill>
                <a:srgbClr val="80B79E"/>
              </a:solidFill>
              <a:ln w="25400">
                <a:noFill/>
              </a:ln>
            </c:spPr>
            <c:extLst>
              <c:ext xmlns:c16="http://schemas.microsoft.com/office/drawing/2014/chart" uri="{C3380CC4-5D6E-409C-BE32-E72D297353CC}">
                <c16:uniqueId val="{0000006B-6003-4E61-95BA-11D5D0D5F070}"/>
              </c:ext>
            </c:extLst>
          </c:dPt>
          <c:dPt>
            <c:idx val="9"/>
            <c:invertIfNegative val="0"/>
            <c:bubble3D val="0"/>
            <c:spPr>
              <a:solidFill>
                <a:srgbClr val="80B79E"/>
              </a:solidFill>
              <a:ln w="25400">
                <a:noFill/>
              </a:ln>
            </c:spPr>
            <c:extLst>
              <c:ext xmlns:c16="http://schemas.microsoft.com/office/drawing/2014/chart" uri="{C3380CC4-5D6E-409C-BE32-E72D297353CC}">
                <c16:uniqueId val="{0000006C-6003-4E61-95BA-11D5D0D5F070}"/>
              </c:ext>
            </c:extLst>
          </c:dPt>
          <c:dPt>
            <c:idx val="11"/>
            <c:invertIfNegative val="0"/>
            <c:bubble3D val="0"/>
            <c:extLst>
              <c:ext xmlns:c16="http://schemas.microsoft.com/office/drawing/2014/chart" uri="{C3380CC4-5D6E-409C-BE32-E72D297353CC}">
                <c16:uniqueId val="{00000044-6003-4E61-95BA-11D5D0D5F070}"/>
              </c:ext>
            </c:extLst>
          </c:dPt>
          <c:dPt>
            <c:idx val="12"/>
            <c:invertIfNegative val="0"/>
            <c:bubble3D val="0"/>
            <c:extLst>
              <c:ext xmlns:c16="http://schemas.microsoft.com/office/drawing/2014/chart" uri="{C3380CC4-5D6E-409C-BE32-E72D297353CC}">
                <c16:uniqueId val="{0000004C-ADF0-46DB-A7FA-0B8B43BC63F0}"/>
              </c:ext>
            </c:extLst>
          </c:dPt>
          <c:dPt>
            <c:idx val="13"/>
            <c:invertIfNegative val="0"/>
            <c:bubble3D val="0"/>
            <c:extLst>
              <c:ext xmlns:c16="http://schemas.microsoft.com/office/drawing/2014/chart" uri="{C3380CC4-5D6E-409C-BE32-E72D297353CC}">
                <c16:uniqueId val="{0000004E-ADF0-46DB-A7FA-0B8B43BC63F0}"/>
              </c:ext>
            </c:extLst>
          </c:dPt>
          <c:dPt>
            <c:idx val="14"/>
            <c:invertIfNegative val="0"/>
            <c:bubble3D val="0"/>
            <c:extLst>
              <c:ext xmlns:c16="http://schemas.microsoft.com/office/drawing/2014/chart" uri="{C3380CC4-5D6E-409C-BE32-E72D297353CC}">
                <c16:uniqueId val="{00000050-ADF0-46DB-A7FA-0B8B43BC63F0}"/>
              </c:ext>
            </c:extLst>
          </c:dPt>
          <c:dPt>
            <c:idx val="22"/>
            <c:invertIfNegative val="0"/>
            <c:bubble3D val="0"/>
            <c:spPr>
              <a:solidFill>
                <a:srgbClr val="8DA6C1"/>
              </a:solidFill>
              <a:ln w="25400">
                <a:noFill/>
              </a:ln>
            </c:spPr>
            <c:extLst>
              <c:ext xmlns:c16="http://schemas.microsoft.com/office/drawing/2014/chart" uri="{C3380CC4-5D6E-409C-BE32-E72D297353CC}">
                <c16:uniqueId val="{00000060-ADF0-46DB-A7FA-0B8B43BC63F0}"/>
              </c:ext>
            </c:extLst>
          </c:dPt>
          <c:dPt>
            <c:idx val="23"/>
            <c:invertIfNegative val="0"/>
            <c:bubble3D val="0"/>
            <c:spPr>
              <a:solidFill>
                <a:srgbClr val="8DA6C1"/>
              </a:solidFill>
              <a:ln w="25400">
                <a:noFill/>
              </a:ln>
            </c:spPr>
            <c:extLst>
              <c:ext xmlns:c16="http://schemas.microsoft.com/office/drawing/2014/chart" uri="{C3380CC4-5D6E-409C-BE32-E72D297353CC}">
                <c16:uniqueId val="{00000062-ADF0-46DB-A7FA-0B8B43BC63F0}"/>
              </c:ext>
            </c:extLst>
          </c:dPt>
          <c:dPt>
            <c:idx val="24"/>
            <c:invertIfNegative val="0"/>
            <c:bubble3D val="0"/>
            <c:spPr>
              <a:solidFill>
                <a:srgbClr val="8DA6C1"/>
              </a:solidFill>
              <a:ln w="25400">
                <a:noFill/>
              </a:ln>
            </c:spPr>
            <c:extLst>
              <c:ext xmlns:c16="http://schemas.microsoft.com/office/drawing/2014/chart" uri="{C3380CC4-5D6E-409C-BE32-E72D297353CC}">
                <c16:uniqueId val="{00000064-ADF0-46DB-A7FA-0B8B43BC63F0}"/>
              </c:ext>
            </c:extLst>
          </c:dPt>
          <c:dPt>
            <c:idx val="25"/>
            <c:invertIfNegative val="0"/>
            <c:bubble3D val="0"/>
            <c:spPr>
              <a:solidFill>
                <a:srgbClr val="8DA6C1"/>
              </a:solidFill>
              <a:ln w="25400">
                <a:noFill/>
              </a:ln>
            </c:spPr>
            <c:extLst>
              <c:ext xmlns:c16="http://schemas.microsoft.com/office/drawing/2014/chart" uri="{C3380CC4-5D6E-409C-BE32-E72D297353CC}">
                <c16:uniqueId val="{00000066-ADF0-46DB-A7FA-0B8B43BC63F0}"/>
              </c:ext>
            </c:extLst>
          </c:dPt>
          <c:dPt>
            <c:idx val="26"/>
            <c:invertIfNegative val="0"/>
            <c:bubble3D val="0"/>
            <c:spPr>
              <a:solidFill>
                <a:srgbClr val="8DA6C1"/>
              </a:solidFill>
              <a:ln w="25400">
                <a:noFill/>
              </a:ln>
            </c:spPr>
            <c:extLst>
              <c:ext xmlns:c16="http://schemas.microsoft.com/office/drawing/2014/chart" uri="{C3380CC4-5D6E-409C-BE32-E72D297353CC}">
                <c16:uniqueId val="{00000068-ADF0-46DB-A7FA-0B8B43BC63F0}"/>
              </c:ext>
            </c:extLst>
          </c:dPt>
          <c:dPt>
            <c:idx val="27"/>
            <c:invertIfNegative val="0"/>
            <c:bubble3D val="0"/>
            <c:spPr>
              <a:solidFill>
                <a:srgbClr val="8DA6C1"/>
              </a:solidFill>
              <a:ln w="25400">
                <a:noFill/>
              </a:ln>
            </c:spPr>
            <c:extLst>
              <c:ext xmlns:c16="http://schemas.microsoft.com/office/drawing/2014/chart" uri="{C3380CC4-5D6E-409C-BE32-E72D297353CC}">
                <c16:uniqueId val="{00000079-6003-4E61-95BA-11D5D0D5F070}"/>
              </c:ext>
            </c:extLst>
          </c:dPt>
          <c:dPt>
            <c:idx val="28"/>
            <c:invertIfNegative val="0"/>
            <c:bubble3D val="0"/>
            <c:spPr>
              <a:solidFill>
                <a:srgbClr val="8DA6C1"/>
              </a:solidFill>
              <a:ln w="25400">
                <a:noFill/>
              </a:ln>
            </c:spPr>
            <c:extLst>
              <c:ext xmlns:c16="http://schemas.microsoft.com/office/drawing/2014/chart" uri="{C3380CC4-5D6E-409C-BE32-E72D297353CC}">
                <c16:uniqueId val="{0000007A-6003-4E61-95BA-11D5D0D5F070}"/>
              </c:ext>
            </c:extLst>
          </c:dPt>
          <c:dPt>
            <c:idx val="29"/>
            <c:invertIfNegative val="0"/>
            <c:bubble3D val="0"/>
            <c:spPr>
              <a:solidFill>
                <a:srgbClr val="8DA6C1"/>
              </a:solidFill>
              <a:ln w="25400">
                <a:noFill/>
              </a:ln>
            </c:spPr>
            <c:extLst>
              <c:ext xmlns:c16="http://schemas.microsoft.com/office/drawing/2014/chart" uri="{C3380CC4-5D6E-409C-BE32-E72D297353CC}">
                <c16:uniqueId val="{0000007B-6003-4E61-95BA-11D5D0D5F070}"/>
              </c:ext>
            </c:extLst>
          </c:dPt>
          <c:dPt>
            <c:idx val="30"/>
            <c:invertIfNegative val="0"/>
            <c:bubble3D val="0"/>
            <c:spPr>
              <a:solidFill>
                <a:srgbClr val="8DA6C1"/>
              </a:solidFill>
              <a:ln w="25400">
                <a:noFill/>
              </a:ln>
            </c:spPr>
            <c:extLst>
              <c:ext xmlns:c16="http://schemas.microsoft.com/office/drawing/2014/chart" uri="{C3380CC4-5D6E-409C-BE32-E72D297353CC}">
                <c16:uniqueId val="{0000007C-6003-4E61-95BA-11D5D0D5F070}"/>
              </c:ext>
            </c:extLst>
          </c:dPt>
          <c:dPt>
            <c:idx val="31"/>
            <c:invertIfNegative val="0"/>
            <c:bubble3D val="0"/>
            <c:spPr>
              <a:solidFill>
                <a:srgbClr val="8DA6C1"/>
              </a:solidFill>
              <a:ln w="25400">
                <a:noFill/>
              </a:ln>
            </c:spPr>
            <c:extLst>
              <c:ext xmlns:c16="http://schemas.microsoft.com/office/drawing/2014/chart" uri="{C3380CC4-5D6E-409C-BE32-E72D297353CC}">
                <c16:uniqueId val="{0000007D-6003-4E61-95BA-11D5D0D5F070}"/>
              </c:ext>
            </c:extLst>
          </c:dPt>
          <c:dPt>
            <c:idx val="33"/>
            <c:invertIfNegative val="0"/>
            <c:bubble3D val="0"/>
            <c:spPr>
              <a:solidFill>
                <a:srgbClr val="F19698"/>
              </a:solidFill>
              <a:ln w="25400">
                <a:noFill/>
              </a:ln>
            </c:spPr>
            <c:extLst>
              <c:ext xmlns:c16="http://schemas.microsoft.com/office/drawing/2014/chart" uri="{C3380CC4-5D6E-409C-BE32-E72D297353CC}">
                <c16:uniqueId val="{00000053-6003-4E61-95BA-11D5D0D5F070}"/>
              </c:ext>
            </c:extLst>
          </c:dPt>
          <c:dPt>
            <c:idx val="34"/>
            <c:invertIfNegative val="0"/>
            <c:bubble3D val="0"/>
            <c:spPr>
              <a:solidFill>
                <a:srgbClr val="F19698"/>
              </a:solidFill>
              <a:ln w="25400">
                <a:noFill/>
              </a:ln>
            </c:spPr>
            <c:extLst>
              <c:ext xmlns:c16="http://schemas.microsoft.com/office/drawing/2014/chart" uri="{C3380CC4-5D6E-409C-BE32-E72D297353CC}">
                <c16:uniqueId val="{00000055-6003-4E61-95BA-11D5D0D5F070}"/>
              </c:ext>
            </c:extLst>
          </c:dPt>
          <c:dPt>
            <c:idx val="35"/>
            <c:invertIfNegative val="0"/>
            <c:bubble3D val="0"/>
            <c:spPr>
              <a:solidFill>
                <a:srgbClr val="F19698"/>
              </a:solidFill>
              <a:ln w="25400">
                <a:noFill/>
              </a:ln>
            </c:spPr>
            <c:extLst>
              <c:ext xmlns:c16="http://schemas.microsoft.com/office/drawing/2014/chart" uri="{C3380CC4-5D6E-409C-BE32-E72D297353CC}">
                <c16:uniqueId val="{00000057-6003-4E61-95BA-11D5D0D5F070}"/>
              </c:ext>
            </c:extLst>
          </c:dPt>
          <c:dPt>
            <c:idx val="36"/>
            <c:invertIfNegative val="0"/>
            <c:bubble3D val="0"/>
            <c:spPr>
              <a:solidFill>
                <a:srgbClr val="F19698"/>
              </a:solidFill>
              <a:ln w="25400">
                <a:noFill/>
              </a:ln>
            </c:spPr>
            <c:extLst>
              <c:ext xmlns:c16="http://schemas.microsoft.com/office/drawing/2014/chart" uri="{C3380CC4-5D6E-409C-BE32-E72D297353CC}">
                <c16:uniqueId val="{00000059-6003-4E61-95BA-11D5D0D5F070}"/>
              </c:ext>
            </c:extLst>
          </c:dPt>
          <c:dPt>
            <c:idx val="37"/>
            <c:invertIfNegative val="0"/>
            <c:bubble3D val="0"/>
            <c:spPr>
              <a:solidFill>
                <a:srgbClr val="F19698"/>
              </a:solidFill>
              <a:ln w="25400">
                <a:noFill/>
              </a:ln>
            </c:spPr>
            <c:extLst>
              <c:ext xmlns:c16="http://schemas.microsoft.com/office/drawing/2014/chart" uri="{C3380CC4-5D6E-409C-BE32-E72D297353CC}">
                <c16:uniqueId val="{0000005B-6003-4E61-95BA-11D5D0D5F070}"/>
              </c:ext>
            </c:extLst>
          </c:dPt>
          <c:dPt>
            <c:idx val="38"/>
            <c:invertIfNegative val="0"/>
            <c:bubble3D val="0"/>
            <c:spPr>
              <a:solidFill>
                <a:srgbClr val="F19698"/>
              </a:solidFill>
              <a:ln w="25400">
                <a:noFill/>
              </a:ln>
            </c:spPr>
            <c:extLst>
              <c:ext xmlns:c16="http://schemas.microsoft.com/office/drawing/2014/chart" uri="{C3380CC4-5D6E-409C-BE32-E72D297353CC}">
                <c16:uniqueId val="{0000005D-6003-4E61-95BA-11D5D0D5F070}"/>
              </c:ext>
            </c:extLst>
          </c:dPt>
          <c:dPt>
            <c:idx val="39"/>
            <c:invertIfNegative val="0"/>
            <c:bubble3D val="0"/>
            <c:spPr>
              <a:solidFill>
                <a:srgbClr val="F19698"/>
              </a:solidFill>
              <a:ln w="25400">
                <a:noFill/>
              </a:ln>
            </c:spPr>
            <c:extLst>
              <c:ext xmlns:c16="http://schemas.microsoft.com/office/drawing/2014/chart" uri="{C3380CC4-5D6E-409C-BE32-E72D297353CC}">
                <c16:uniqueId val="{00000082-6003-4E61-95BA-11D5D0D5F070}"/>
              </c:ext>
            </c:extLst>
          </c:dPt>
          <c:dPt>
            <c:idx val="40"/>
            <c:invertIfNegative val="0"/>
            <c:bubble3D val="0"/>
            <c:spPr>
              <a:solidFill>
                <a:srgbClr val="F19698"/>
              </a:solidFill>
              <a:ln w="25400">
                <a:noFill/>
              </a:ln>
            </c:spPr>
            <c:extLst>
              <c:ext xmlns:c16="http://schemas.microsoft.com/office/drawing/2014/chart" uri="{C3380CC4-5D6E-409C-BE32-E72D297353CC}">
                <c16:uniqueId val="{00000083-6003-4E61-95BA-11D5D0D5F070}"/>
              </c:ext>
            </c:extLst>
          </c:dPt>
          <c:dPt>
            <c:idx val="41"/>
            <c:invertIfNegative val="0"/>
            <c:bubble3D val="0"/>
            <c:spPr>
              <a:solidFill>
                <a:srgbClr val="F19698"/>
              </a:solidFill>
              <a:ln w="25400">
                <a:noFill/>
              </a:ln>
            </c:spPr>
            <c:extLst>
              <c:ext xmlns:c16="http://schemas.microsoft.com/office/drawing/2014/chart" uri="{C3380CC4-5D6E-409C-BE32-E72D297353CC}">
                <c16:uniqueId val="{00000084-6003-4E61-95BA-11D5D0D5F070}"/>
              </c:ext>
            </c:extLst>
          </c:dPt>
          <c:dPt>
            <c:idx val="42"/>
            <c:invertIfNegative val="0"/>
            <c:bubble3D val="0"/>
            <c:spPr>
              <a:solidFill>
                <a:srgbClr val="F19698"/>
              </a:solidFill>
              <a:ln w="25400">
                <a:noFill/>
              </a:ln>
            </c:spPr>
            <c:extLst>
              <c:ext xmlns:c16="http://schemas.microsoft.com/office/drawing/2014/chart" uri="{C3380CC4-5D6E-409C-BE32-E72D297353CC}">
                <c16:uniqueId val="{00000085-6003-4E61-95BA-11D5D0D5F070}"/>
              </c:ext>
            </c:extLst>
          </c:dPt>
          <c:errBars>
            <c:errBarType val="both"/>
            <c:errValType val="cust"/>
            <c:noEndCap val="0"/>
            <c:plus>
              <c:numRef>
                <c:f>'data for Figure 2'!$F$8:$F$50</c:f>
                <c:numCache>
                  <c:formatCode>General</c:formatCode>
                  <c:ptCount val="43"/>
                  <c:pt idx="0">
                    <c:v>634.89939190938151</c:v>
                  </c:pt>
                  <c:pt idx="1">
                    <c:v>726.18891897793446</c:v>
                  </c:pt>
                  <c:pt idx="2">
                    <c:v>702.04635918184329</c:v>
                  </c:pt>
                  <c:pt idx="3">
                    <c:v>510.95208853988834</c:v>
                  </c:pt>
                  <c:pt idx="4">
                    <c:v>379.20723468140102</c:v>
                  </c:pt>
                  <c:pt idx="5">
                    <c:v>348.29882182607446</c:v>
                  </c:pt>
                  <c:pt idx="6">
                    <c:v>345.22223360488368</c:v>
                  </c:pt>
                  <c:pt idx="7">
                    <c:v>411.02984014583819</c:v>
                  </c:pt>
                  <c:pt idx="8">
                    <c:v>297.71857835752593</c:v>
                  </c:pt>
                  <c:pt idx="9">
                    <c:v>293.89008840519256</c:v>
                  </c:pt>
                  <c:pt idx="11">
                    <c:v>229.09015746863221</c:v>
                  </c:pt>
                  <c:pt idx="12">
                    <c:v>210.91418172133385</c:v>
                  </c:pt>
                  <c:pt idx="13">
                    <c:v>209.19626865232527</c:v>
                  </c:pt>
                  <c:pt idx="14">
                    <c:v>135.00712234916611</c:v>
                  </c:pt>
                  <c:pt idx="15">
                    <c:v>128.84327514542349</c:v>
                  </c:pt>
                  <c:pt idx="16">
                    <c:v>100.39277664661739</c:v>
                  </c:pt>
                  <c:pt idx="17">
                    <c:v>147.340823996762</c:v>
                  </c:pt>
                  <c:pt idx="18">
                    <c:v>132.78415127233799</c:v>
                  </c:pt>
                  <c:pt idx="19">
                    <c:v>125.97627207755065</c:v>
                  </c:pt>
                  <c:pt idx="20">
                    <c:v>103.65429679093813</c:v>
                  </c:pt>
                  <c:pt idx="22">
                    <c:v>581.47328101089909</c:v>
                  </c:pt>
                  <c:pt idx="23">
                    <c:v>688.56973121620922</c:v>
                  </c:pt>
                  <c:pt idx="24">
                    <c:v>653.20295210774009</c:v>
                  </c:pt>
                  <c:pt idx="25">
                    <c:v>482.20916900860391</c:v>
                  </c:pt>
                  <c:pt idx="26">
                    <c:v>342.0964629677319</c:v>
                  </c:pt>
                  <c:pt idx="27">
                    <c:v>324.47388401826925</c:v>
                  </c:pt>
                  <c:pt idx="28">
                    <c:v>299.99752815667944</c:v>
                  </c:pt>
                  <c:pt idx="29">
                    <c:v>385.35336820916723</c:v>
                  </c:pt>
                  <c:pt idx="30">
                    <c:v>264.04124303226314</c:v>
                  </c:pt>
                  <c:pt idx="31">
                    <c:v>270.98973788220366</c:v>
                  </c:pt>
                  <c:pt idx="33">
                    <c:v>111.820217618817</c:v>
                  </c:pt>
                  <c:pt idx="34">
                    <c:v>93.473414658921769</c:v>
                  </c:pt>
                  <c:pt idx="35">
                    <c:v>149.77287798583248</c:v>
                  </c:pt>
                  <c:pt idx="36">
                    <c:v>101.58460032063306</c:v>
                  </c:pt>
                  <c:pt idx="37">
                    <c:v>100.83425662681866</c:v>
                  </c:pt>
                  <c:pt idx="38">
                    <c:v>77.136620827676637</c:v>
                  </c:pt>
                  <c:pt idx="39">
                    <c:v>86.432373905744456</c:v>
                  </c:pt>
                  <c:pt idx="40">
                    <c:v>53.072405928581254</c:v>
                  </c:pt>
                  <c:pt idx="41">
                    <c:v>55.213700751231762</c:v>
                  </c:pt>
                  <c:pt idx="42">
                    <c:v>46.815945810403086</c:v>
                  </c:pt>
                </c:numCache>
              </c:numRef>
            </c:plus>
            <c:minus>
              <c:numRef>
                <c:f>'data for Figure 2'!$F$8:$F$50</c:f>
                <c:numCache>
                  <c:formatCode>General</c:formatCode>
                  <c:ptCount val="43"/>
                  <c:pt idx="0">
                    <c:v>634.89939190938151</c:v>
                  </c:pt>
                  <c:pt idx="1">
                    <c:v>726.18891897793446</c:v>
                  </c:pt>
                  <c:pt idx="2">
                    <c:v>702.04635918184329</c:v>
                  </c:pt>
                  <c:pt idx="3">
                    <c:v>510.95208853988834</c:v>
                  </c:pt>
                  <c:pt idx="4">
                    <c:v>379.20723468140102</c:v>
                  </c:pt>
                  <c:pt idx="5">
                    <c:v>348.29882182607446</c:v>
                  </c:pt>
                  <c:pt idx="6">
                    <c:v>345.22223360488368</c:v>
                  </c:pt>
                  <c:pt idx="7">
                    <c:v>411.02984014583819</c:v>
                  </c:pt>
                  <c:pt idx="8">
                    <c:v>297.71857835752593</c:v>
                  </c:pt>
                  <c:pt idx="9">
                    <c:v>293.89008840519256</c:v>
                  </c:pt>
                  <c:pt idx="11">
                    <c:v>229.09015746863221</c:v>
                  </c:pt>
                  <c:pt idx="12">
                    <c:v>210.91418172133385</c:v>
                  </c:pt>
                  <c:pt idx="13">
                    <c:v>209.19626865232527</c:v>
                  </c:pt>
                  <c:pt idx="14">
                    <c:v>135.00712234916611</c:v>
                  </c:pt>
                  <c:pt idx="15">
                    <c:v>128.84327514542349</c:v>
                  </c:pt>
                  <c:pt idx="16">
                    <c:v>100.39277664661739</c:v>
                  </c:pt>
                  <c:pt idx="17">
                    <c:v>147.340823996762</c:v>
                  </c:pt>
                  <c:pt idx="18">
                    <c:v>132.78415127233799</c:v>
                  </c:pt>
                  <c:pt idx="19">
                    <c:v>125.97627207755065</c:v>
                  </c:pt>
                  <c:pt idx="20">
                    <c:v>103.65429679093813</c:v>
                  </c:pt>
                  <c:pt idx="22">
                    <c:v>581.47328101089909</c:v>
                  </c:pt>
                  <c:pt idx="23">
                    <c:v>688.56973121620922</c:v>
                  </c:pt>
                  <c:pt idx="24">
                    <c:v>653.20295210774009</c:v>
                  </c:pt>
                  <c:pt idx="25">
                    <c:v>482.20916900860391</c:v>
                  </c:pt>
                  <c:pt idx="26">
                    <c:v>342.0964629677319</c:v>
                  </c:pt>
                  <c:pt idx="27">
                    <c:v>324.47388401826925</c:v>
                  </c:pt>
                  <c:pt idx="28">
                    <c:v>299.99752815667944</c:v>
                  </c:pt>
                  <c:pt idx="29">
                    <c:v>385.35336820916723</c:v>
                  </c:pt>
                  <c:pt idx="30">
                    <c:v>264.04124303226314</c:v>
                  </c:pt>
                  <c:pt idx="31">
                    <c:v>270.98973788220366</c:v>
                  </c:pt>
                  <c:pt idx="33">
                    <c:v>111.820217618817</c:v>
                  </c:pt>
                  <c:pt idx="34">
                    <c:v>93.473414658921769</c:v>
                  </c:pt>
                  <c:pt idx="35">
                    <c:v>149.77287798583248</c:v>
                  </c:pt>
                  <c:pt idx="36">
                    <c:v>101.58460032063306</c:v>
                  </c:pt>
                  <c:pt idx="37">
                    <c:v>100.83425662681866</c:v>
                  </c:pt>
                  <c:pt idx="38">
                    <c:v>77.136620827676637</c:v>
                  </c:pt>
                  <c:pt idx="39">
                    <c:v>86.432373905744456</c:v>
                  </c:pt>
                  <c:pt idx="40">
                    <c:v>53.072405928581254</c:v>
                  </c:pt>
                  <c:pt idx="41">
                    <c:v>55.213700751231762</c:v>
                  </c:pt>
                  <c:pt idx="42">
                    <c:v>46.815945810403086</c:v>
                  </c:pt>
                </c:numCache>
              </c:numRef>
            </c:minus>
            <c:spPr>
              <a:ln w="12700">
                <a:solidFill>
                  <a:srgbClr val="000000"/>
                </a:solidFill>
                <a:prstDash val="solid"/>
              </a:ln>
            </c:spPr>
          </c:errBars>
          <c:cat>
            <c:strRef>
              <c:f>'data for Figure 2'!$B$8:$B$50</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2'!$D$8:$D$50</c:f>
              <c:numCache>
                <c:formatCode>#,##0</c:formatCode>
                <c:ptCount val="43"/>
                <c:pt idx="0">
                  <c:v>11975.563</c:v>
                </c:pt>
                <c:pt idx="1">
                  <c:v>13569.225</c:v>
                </c:pt>
                <c:pt idx="2">
                  <c:v>13349.157999999999</c:v>
                </c:pt>
                <c:pt idx="3">
                  <c:v>9453.9320000000007</c:v>
                </c:pt>
                <c:pt idx="4">
                  <c:v>7188.1769999999997</c:v>
                </c:pt>
                <c:pt idx="5">
                  <c:v>7332.5169999999998</c:v>
                </c:pt>
                <c:pt idx="6">
                  <c:v>8861.7919999999995</c:v>
                </c:pt>
                <c:pt idx="7">
                  <c:v>11232.507</c:v>
                </c:pt>
                <c:pt idx="8">
                  <c:v>7961.7539999999999</c:v>
                </c:pt>
                <c:pt idx="9">
                  <c:v>8006.3509999999997</c:v>
                </c:pt>
                <c:pt idx="11">
                  <c:v>3111.0259999999998</c:v>
                </c:pt>
                <c:pt idx="12">
                  <c:v>2665.5050000000001</c:v>
                </c:pt>
                <c:pt idx="13">
                  <c:v>2450.56</c:v>
                </c:pt>
                <c:pt idx="14">
                  <c:v>1793.1</c:v>
                </c:pt>
                <c:pt idx="15">
                  <c:v>1424.539</c:v>
                </c:pt>
                <c:pt idx="16">
                  <c:v>1297.134</c:v>
                </c:pt>
                <c:pt idx="17">
                  <c:v>1716.951</c:v>
                </c:pt>
                <c:pt idx="18">
                  <c:v>1622.319</c:v>
                </c:pt>
                <c:pt idx="19">
                  <c:v>1654.144</c:v>
                </c:pt>
                <c:pt idx="20">
                  <c:v>1330.6949999999999</c:v>
                </c:pt>
                <c:pt idx="22">
                  <c:v>8096.5379999999996</c:v>
                </c:pt>
                <c:pt idx="23">
                  <c:v>10195.465</c:v>
                </c:pt>
                <c:pt idx="24">
                  <c:v>9862.4439999999995</c:v>
                </c:pt>
                <c:pt idx="25">
                  <c:v>7033.42</c:v>
                </c:pt>
                <c:pt idx="26">
                  <c:v>5078.1229999999996</c:v>
                </c:pt>
                <c:pt idx="27">
                  <c:v>5435.5039999999999</c:v>
                </c:pt>
                <c:pt idx="28">
                  <c:v>6172.5379999999996</c:v>
                </c:pt>
                <c:pt idx="29">
                  <c:v>9129.2199999999993</c:v>
                </c:pt>
                <c:pt idx="30">
                  <c:v>5674.4009999999998</c:v>
                </c:pt>
                <c:pt idx="31">
                  <c:v>6297.3090000000002</c:v>
                </c:pt>
                <c:pt idx="33">
                  <c:v>767.99900000000002</c:v>
                </c:pt>
                <c:pt idx="34">
                  <c:v>708.255</c:v>
                </c:pt>
                <c:pt idx="35">
                  <c:v>1036.154</c:v>
                </c:pt>
                <c:pt idx="36">
                  <c:v>627.41200000000003</c:v>
                </c:pt>
                <c:pt idx="37">
                  <c:v>685.51499999999999</c:v>
                </c:pt>
                <c:pt idx="38">
                  <c:v>599.87900000000002</c:v>
                </c:pt>
                <c:pt idx="39">
                  <c:v>972.303</c:v>
                </c:pt>
                <c:pt idx="40">
                  <c:v>480.96800000000002</c:v>
                </c:pt>
                <c:pt idx="41">
                  <c:v>633.20899999999995</c:v>
                </c:pt>
                <c:pt idx="42">
                  <c:v>378.34699999999998</c:v>
                </c:pt>
              </c:numCache>
            </c:numRef>
          </c:val>
          <c:extLst>
            <c:ext xmlns:c16="http://schemas.microsoft.com/office/drawing/2014/chart" uri="{C3380CC4-5D6E-409C-BE32-E72D297353CC}">
              <c16:uniqueId val="{0000006D-ADF0-46DB-A7FA-0B8B43BC63F0}"/>
            </c:ext>
          </c:extLst>
        </c:ser>
        <c:dLbls>
          <c:showLegendKey val="0"/>
          <c:showVal val="0"/>
          <c:showCatName val="0"/>
          <c:showSerName val="0"/>
          <c:showPercent val="0"/>
          <c:showBubbleSize val="0"/>
        </c:dLbls>
        <c:gapWidth val="0"/>
        <c:axId val="154284032"/>
        <c:axId val="154285568"/>
      </c:barChart>
      <c:catAx>
        <c:axId val="15428403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050" b="0" i="0" u="none" strike="noStrike" baseline="0">
                <a:solidFill>
                  <a:srgbClr val="000000"/>
                </a:solidFill>
                <a:latin typeface="Verdana"/>
                <a:ea typeface="Verdana"/>
                <a:cs typeface="Verdana"/>
              </a:defRPr>
            </a:pPr>
            <a:endParaRPr lang="en-US"/>
          </a:p>
        </c:txPr>
        <c:crossAx val="154285568"/>
        <c:crosses val="autoZero"/>
        <c:auto val="1"/>
        <c:lblAlgn val="ctr"/>
        <c:lblOffset val="100"/>
        <c:tickLblSkip val="1"/>
        <c:tickMarkSkip val="1"/>
        <c:noMultiLvlLbl val="0"/>
      </c:catAx>
      <c:valAx>
        <c:axId val="154285568"/>
        <c:scaling>
          <c:orientation val="minMax"/>
          <c:max val="14000"/>
          <c:min val="0"/>
        </c:scaling>
        <c:delete val="0"/>
        <c:axPos val="l"/>
        <c:majorGridlines>
          <c:spPr>
            <a:ln w="3175">
              <a:solidFill>
                <a:srgbClr val="808080"/>
              </a:solidFill>
              <a:prstDash val="lgDash"/>
            </a:ln>
          </c:spPr>
        </c:majorGridlines>
        <c:numFmt formatCode="#,##0"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Verdana"/>
                <a:ea typeface="Verdana"/>
                <a:cs typeface="Verdana"/>
              </a:defRPr>
            </a:pPr>
            <a:endParaRPr lang="en-US"/>
          </a:p>
        </c:txPr>
        <c:crossAx val="154284032"/>
        <c:crosses val="autoZero"/>
        <c:crossBetween val="between"/>
        <c:majorUnit val="2000"/>
        <c:minorUnit val="500"/>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Verdana"/>
          <a:ea typeface="Verdana"/>
          <a:cs typeface="Verdana"/>
        </a:defRPr>
      </a:pPr>
      <a:endParaRPr lang="en-US"/>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b="1"/>
            </a:pPr>
            <a:r>
              <a:rPr lang="en-GB" sz="1400" b="1" i="0" u="none" strike="noStrike" baseline="0">
                <a:effectLst/>
              </a:rPr>
              <a:t>50-year forecast of softwood timber availability for Public Forest Estate and Private Sector Estates in GB by country</a:t>
            </a:r>
            <a:endParaRPr lang="en-GB" sz="1400" b="1"/>
          </a:p>
        </c:rich>
      </c:tx>
      <c:overlay val="0"/>
    </c:title>
    <c:autoTitleDeleted val="0"/>
    <c:plotArea>
      <c:layout>
        <c:manualLayout>
          <c:layoutTarget val="inner"/>
          <c:xMode val="edge"/>
          <c:yMode val="edge"/>
          <c:x val="0.11789038262668046"/>
          <c:y val="0.12033898305084746"/>
          <c:w val="0.71561530506721815"/>
          <c:h val="0.69774011299435024"/>
        </c:manualLayout>
      </c:layout>
      <c:barChart>
        <c:barDir val="col"/>
        <c:grouping val="clustered"/>
        <c:varyColors val="0"/>
        <c:ser>
          <c:idx val="0"/>
          <c:order val="0"/>
          <c:tx>
            <c:strRef>
              <c:f>'data for Figure 2'!$C$7</c:f>
              <c:strCache>
                <c:ptCount val="1"/>
                <c:pt idx="0">
                  <c:v>GB PFE</c:v>
                </c:pt>
              </c:strCache>
            </c:strRef>
          </c:tx>
          <c:spPr>
            <a:solidFill>
              <a:srgbClr val="05401A"/>
            </a:solidFill>
            <a:ln w="25400">
              <a:noFill/>
            </a:ln>
          </c:spPr>
          <c:invertIfNegative val="0"/>
          <c:dPt>
            <c:idx val="0"/>
            <c:invertIfNegative val="0"/>
            <c:bubble3D val="0"/>
            <c:spPr>
              <a:solidFill>
                <a:srgbClr val="074F28"/>
              </a:solidFill>
              <a:ln w="25400">
                <a:noFill/>
              </a:ln>
            </c:spPr>
            <c:extLst>
              <c:ext xmlns:c16="http://schemas.microsoft.com/office/drawing/2014/chart" uri="{C3380CC4-5D6E-409C-BE32-E72D297353CC}">
                <c16:uniqueId val="{00000001-8930-4866-9095-4A7EC2D6E6FA}"/>
              </c:ext>
            </c:extLst>
          </c:dPt>
          <c:dPt>
            <c:idx val="1"/>
            <c:invertIfNegative val="0"/>
            <c:bubble3D val="0"/>
            <c:spPr>
              <a:solidFill>
                <a:srgbClr val="074F28"/>
              </a:solidFill>
              <a:ln w="25400">
                <a:noFill/>
              </a:ln>
            </c:spPr>
            <c:extLst>
              <c:ext xmlns:c16="http://schemas.microsoft.com/office/drawing/2014/chart" uri="{C3380CC4-5D6E-409C-BE32-E72D297353CC}">
                <c16:uniqueId val="{00000003-8930-4866-9095-4A7EC2D6E6FA}"/>
              </c:ext>
            </c:extLst>
          </c:dPt>
          <c:dPt>
            <c:idx val="2"/>
            <c:invertIfNegative val="0"/>
            <c:bubble3D val="0"/>
            <c:spPr>
              <a:solidFill>
                <a:srgbClr val="074F28"/>
              </a:solidFill>
              <a:ln w="25400">
                <a:noFill/>
              </a:ln>
            </c:spPr>
            <c:extLst>
              <c:ext xmlns:c16="http://schemas.microsoft.com/office/drawing/2014/chart" uri="{C3380CC4-5D6E-409C-BE32-E72D297353CC}">
                <c16:uniqueId val="{00000005-8930-4866-9095-4A7EC2D6E6FA}"/>
              </c:ext>
            </c:extLst>
          </c:dPt>
          <c:dPt>
            <c:idx val="3"/>
            <c:invertIfNegative val="0"/>
            <c:bubble3D val="0"/>
            <c:spPr>
              <a:solidFill>
                <a:srgbClr val="074F28"/>
              </a:solidFill>
              <a:ln w="25400">
                <a:noFill/>
              </a:ln>
            </c:spPr>
            <c:extLst>
              <c:ext xmlns:c16="http://schemas.microsoft.com/office/drawing/2014/chart" uri="{C3380CC4-5D6E-409C-BE32-E72D297353CC}">
                <c16:uniqueId val="{00000007-8930-4866-9095-4A7EC2D6E6FA}"/>
              </c:ext>
            </c:extLst>
          </c:dPt>
          <c:dPt>
            <c:idx val="4"/>
            <c:invertIfNegative val="0"/>
            <c:bubble3D val="0"/>
            <c:spPr>
              <a:solidFill>
                <a:srgbClr val="074F28"/>
              </a:solidFill>
              <a:ln w="25400">
                <a:noFill/>
              </a:ln>
            </c:spPr>
            <c:extLst>
              <c:ext xmlns:c16="http://schemas.microsoft.com/office/drawing/2014/chart" uri="{C3380CC4-5D6E-409C-BE32-E72D297353CC}">
                <c16:uniqueId val="{00000009-8930-4866-9095-4A7EC2D6E6FA}"/>
              </c:ext>
            </c:extLst>
          </c:dPt>
          <c:dPt>
            <c:idx val="5"/>
            <c:invertIfNegative val="0"/>
            <c:bubble3D val="0"/>
            <c:spPr>
              <a:solidFill>
                <a:srgbClr val="074F28"/>
              </a:solidFill>
              <a:ln w="25400">
                <a:noFill/>
              </a:ln>
            </c:spPr>
            <c:extLst>
              <c:ext xmlns:c16="http://schemas.microsoft.com/office/drawing/2014/chart" uri="{C3380CC4-5D6E-409C-BE32-E72D297353CC}">
                <c16:uniqueId val="{0000000B-8930-4866-9095-4A7EC2D6E6FA}"/>
              </c:ext>
            </c:extLst>
          </c:dPt>
          <c:dPt>
            <c:idx val="6"/>
            <c:invertIfNegative val="0"/>
            <c:bubble3D val="0"/>
            <c:spPr>
              <a:solidFill>
                <a:srgbClr val="074F28"/>
              </a:solidFill>
              <a:ln w="25400">
                <a:noFill/>
              </a:ln>
            </c:spPr>
            <c:extLst>
              <c:ext xmlns:c16="http://schemas.microsoft.com/office/drawing/2014/chart" uri="{C3380CC4-5D6E-409C-BE32-E72D297353CC}">
                <c16:uniqueId val="{00000068-B6E1-4849-847C-619DD1DAC605}"/>
              </c:ext>
            </c:extLst>
          </c:dPt>
          <c:dPt>
            <c:idx val="7"/>
            <c:invertIfNegative val="0"/>
            <c:bubble3D val="0"/>
            <c:spPr>
              <a:solidFill>
                <a:srgbClr val="074F28"/>
              </a:solidFill>
              <a:ln w="25400">
                <a:noFill/>
              </a:ln>
            </c:spPr>
            <c:extLst>
              <c:ext xmlns:c16="http://schemas.microsoft.com/office/drawing/2014/chart" uri="{C3380CC4-5D6E-409C-BE32-E72D297353CC}">
                <c16:uniqueId val="{00000069-B6E1-4849-847C-619DD1DAC605}"/>
              </c:ext>
            </c:extLst>
          </c:dPt>
          <c:dPt>
            <c:idx val="8"/>
            <c:invertIfNegative val="0"/>
            <c:bubble3D val="0"/>
            <c:spPr>
              <a:solidFill>
                <a:srgbClr val="074F28"/>
              </a:solidFill>
              <a:ln w="25400">
                <a:noFill/>
              </a:ln>
            </c:spPr>
            <c:extLst>
              <c:ext xmlns:c16="http://schemas.microsoft.com/office/drawing/2014/chart" uri="{C3380CC4-5D6E-409C-BE32-E72D297353CC}">
                <c16:uniqueId val="{0000006A-B6E1-4849-847C-619DD1DAC605}"/>
              </c:ext>
            </c:extLst>
          </c:dPt>
          <c:dPt>
            <c:idx val="9"/>
            <c:invertIfNegative val="0"/>
            <c:bubble3D val="0"/>
            <c:spPr>
              <a:solidFill>
                <a:srgbClr val="074F28"/>
              </a:solidFill>
              <a:ln w="25400">
                <a:noFill/>
              </a:ln>
            </c:spPr>
            <c:extLst>
              <c:ext xmlns:c16="http://schemas.microsoft.com/office/drawing/2014/chart" uri="{C3380CC4-5D6E-409C-BE32-E72D297353CC}">
                <c16:uniqueId val="{0000006B-B6E1-4849-847C-619DD1DAC605}"/>
              </c:ext>
            </c:extLst>
          </c:dPt>
          <c:dPt>
            <c:idx val="11"/>
            <c:invertIfNegative val="0"/>
            <c:bubble3D val="0"/>
            <c:spPr>
              <a:solidFill>
                <a:srgbClr val="3B9946"/>
              </a:solidFill>
              <a:ln w="25400">
                <a:noFill/>
              </a:ln>
            </c:spPr>
            <c:extLst>
              <c:ext xmlns:c16="http://schemas.microsoft.com/office/drawing/2014/chart" uri="{C3380CC4-5D6E-409C-BE32-E72D297353CC}">
                <c16:uniqueId val="{00000017-8930-4866-9095-4A7EC2D6E6FA}"/>
              </c:ext>
            </c:extLst>
          </c:dPt>
          <c:dPt>
            <c:idx val="12"/>
            <c:invertIfNegative val="0"/>
            <c:bubble3D val="0"/>
            <c:spPr>
              <a:solidFill>
                <a:srgbClr val="3B9946"/>
              </a:solidFill>
              <a:ln w="25400">
                <a:noFill/>
              </a:ln>
            </c:spPr>
            <c:extLst>
              <c:ext xmlns:c16="http://schemas.microsoft.com/office/drawing/2014/chart" uri="{C3380CC4-5D6E-409C-BE32-E72D297353CC}">
                <c16:uniqueId val="{00000019-8930-4866-9095-4A7EC2D6E6FA}"/>
              </c:ext>
            </c:extLst>
          </c:dPt>
          <c:dPt>
            <c:idx val="13"/>
            <c:invertIfNegative val="0"/>
            <c:bubble3D val="0"/>
            <c:spPr>
              <a:solidFill>
                <a:srgbClr val="3B9946"/>
              </a:solidFill>
              <a:ln w="25400">
                <a:noFill/>
              </a:ln>
            </c:spPr>
            <c:extLst>
              <c:ext xmlns:c16="http://schemas.microsoft.com/office/drawing/2014/chart" uri="{C3380CC4-5D6E-409C-BE32-E72D297353CC}">
                <c16:uniqueId val="{0000001B-8930-4866-9095-4A7EC2D6E6FA}"/>
              </c:ext>
            </c:extLst>
          </c:dPt>
          <c:dPt>
            <c:idx val="14"/>
            <c:invertIfNegative val="0"/>
            <c:bubble3D val="0"/>
            <c:spPr>
              <a:solidFill>
                <a:srgbClr val="3B9946"/>
              </a:solidFill>
              <a:ln w="25400">
                <a:noFill/>
              </a:ln>
            </c:spPr>
            <c:extLst>
              <c:ext xmlns:c16="http://schemas.microsoft.com/office/drawing/2014/chart" uri="{C3380CC4-5D6E-409C-BE32-E72D297353CC}">
                <c16:uniqueId val="{0000001D-8930-4866-9095-4A7EC2D6E6FA}"/>
              </c:ext>
            </c:extLst>
          </c:dPt>
          <c:dPt>
            <c:idx val="15"/>
            <c:invertIfNegative val="0"/>
            <c:bubble3D val="0"/>
            <c:spPr>
              <a:solidFill>
                <a:srgbClr val="3B9946"/>
              </a:solidFill>
              <a:ln w="25400">
                <a:noFill/>
              </a:ln>
            </c:spPr>
            <c:extLst>
              <c:ext xmlns:c16="http://schemas.microsoft.com/office/drawing/2014/chart" uri="{C3380CC4-5D6E-409C-BE32-E72D297353CC}">
                <c16:uniqueId val="{0000001F-8930-4866-9095-4A7EC2D6E6FA}"/>
              </c:ext>
            </c:extLst>
          </c:dPt>
          <c:dPt>
            <c:idx val="16"/>
            <c:invertIfNegative val="0"/>
            <c:bubble3D val="0"/>
            <c:spPr>
              <a:solidFill>
                <a:srgbClr val="3B9946"/>
              </a:solidFill>
              <a:ln w="25400">
                <a:noFill/>
              </a:ln>
            </c:spPr>
            <c:extLst>
              <c:ext xmlns:c16="http://schemas.microsoft.com/office/drawing/2014/chart" uri="{C3380CC4-5D6E-409C-BE32-E72D297353CC}">
                <c16:uniqueId val="{00000021-8930-4866-9095-4A7EC2D6E6FA}"/>
              </c:ext>
            </c:extLst>
          </c:dPt>
          <c:dPt>
            <c:idx val="17"/>
            <c:invertIfNegative val="0"/>
            <c:bubble3D val="0"/>
            <c:spPr>
              <a:solidFill>
                <a:srgbClr val="3B9946"/>
              </a:solidFill>
              <a:ln w="25400">
                <a:noFill/>
              </a:ln>
            </c:spPr>
            <c:extLst>
              <c:ext xmlns:c16="http://schemas.microsoft.com/office/drawing/2014/chart" uri="{C3380CC4-5D6E-409C-BE32-E72D297353CC}">
                <c16:uniqueId val="{00000070-B6E1-4849-847C-619DD1DAC605}"/>
              </c:ext>
            </c:extLst>
          </c:dPt>
          <c:dPt>
            <c:idx val="18"/>
            <c:invertIfNegative val="0"/>
            <c:bubble3D val="0"/>
            <c:spPr>
              <a:solidFill>
                <a:srgbClr val="3B9946"/>
              </a:solidFill>
              <a:ln w="25400">
                <a:noFill/>
              </a:ln>
            </c:spPr>
            <c:extLst>
              <c:ext xmlns:c16="http://schemas.microsoft.com/office/drawing/2014/chart" uri="{C3380CC4-5D6E-409C-BE32-E72D297353CC}">
                <c16:uniqueId val="{00000071-B6E1-4849-847C-619DD1DAC605}"/>
              </c:ext>
            </c:extLst>
          </c:dPt>
          <c:dPt>
            <c:idx val="19"/>
            <c:invertIfNegative val="0"/>
            <c:bubble3D val="0"/>
            <c:spPr>
              <a:solidFill>
                <a:srgbClr val="3B9946"/>
              </a:solidFill>
              <a:ln w="25400">
                <a:noFill/>
              </a:ln>
            </c:spPr>
            <c:extLst>
              <c:ext xmlns:c16="http://schemas.microsoft.com/office/drawing/2014/chart" uri="{C3380CC4-5D6E-409C-BE32-E72D297353CC}">
                <c16:uniqueId val="{00000072-B6E1-4849-847C-619DD1DAC605}"/>
              </c:ext>
            </c:extLst>
          </c:dPt>
          <c:dPt>
            <c:idx val="20"/>
            <c:invertIfNegative val="0"/>
            <c:bubble3D val="0"/>
            <c:spPr>
              <a:solidFill>
                <a:srgbClr val="3B9946"/>
              </a:solidFill>
              <a:ln w="25400">
                <a:noFill/>
              </a:ln>
            </c:spPr>
            <c:extLst>
              <c:ext xmlns:c16="http://schemas.microsoft.com/office/drawing/2014/chart" uri="{C3380CC4-5D6E-409C-BE32-E72D297353CC}">
                <c16:uniqueId val="{00000073-B6E1-4849-847C-619DD1DAC605}"/>
              </c:ext>
            </c:extLst>
          </c:dPt>
          <c:dPt>
            <c:idx val="22"/>
            <c:invertIfNegative val="0"/>
            <c:bubble3D val="0"/>
            <c:spPr>
              <a:solidFill>
                <a:srgbClr val="1B4E83"/>
              </a:solidFill>
              <a:ln w="25400">
                <a:noFill/>
              </a:ln>
            </c:spPr>
            <c:extLst>
              <c:ext xmlns:c16="http://schemas.microsoft.com/office/drawing/2014/chart" uri="{C3380CC4-5D6E-409C-BE32-E72D297353CC}">
                <c16:uniqueId val="{0000002D-8930-4866-9095-4A7EC2D6E6FA}"/>
              </c:ext>
            </c:extLst>
          </c:dPt>
          <c:dPt>
            <c:idx val="23"/>
            <c:invertIfNegative val="0"/>
            <c:bubble3D val="0"/>
            <c:spPr>
              <a:solidFill>
                <a:srgbClr val="1B4E83"/>
              </a:solidFill>
              <a:ln w="25400">
                <a:noFill/>
              </a:ln>
            </c:spPr>
            <c:extLst>
              <c:ext xmlns:c16="http://schemas.microsoft.com/office/drawing/2014/chart" uri="{C3380CC4-5D6E-409C-BE32-E72D297353CC}">
                <c16:uniqueId val="{0000002F-8930-4866-9095-4A7EC2D6E6FA}"/>
              </c:ext>
            </c:extLst>
          </c:dPt>
          <c:dPt>
            <c:idx val="24"/>
            <c:invertIfNegative val="0"/>
            <c:bubble3D val="0"/>
            <c:spPr>
              <a:solidFill>
                <a:srgbClr val="1B4E83"/>
              </a:solidFill>
              <a:ln w="25400">
                <a:noFill/>
              </a:ln>
            </c:spPr>
            <c:extLst>
              <c:ext xmlns:c16="http://schemas.microsoft.com/office/drawing/2014/chart" uri="{C3380CC4-5D6E-409C-BE32-E72D297353CC}">
                <c16:uniqueId val="{00000031-8930-4866-9095-4A7EC2D6E6FA}"/>
              </c:ext>
            </c:extLst>
          </c:dPt>
          <c:dPt>
            <c:idx val="25"/>
            <c:invertIfNegative val="0"/>
            <c:bubble3D val="0"/>
            <c:spPr>
              <a:solidFill>
                <a:srgbClr val="1B4E83"/>
              </a:solidFill>
              <a:ln w="25400">
                <a:noFill/>
              </a:ln>
            </c:spPr>
            <c:extLst>
              <c:ext xmlns:c16="http://schemas.microsoft.com/office/drawing/2014/chart" uri="{C3380CC4-5D6E-409C-BE32-E72D297353CC}">
                <c16:uniqueId val="{00000033-8930-4866-9095-4A7EC2D6E6FA}"/>
              </c:ext>
            </c:extLst>
          </c:dPt>
          <c:dPt>
            <c:idx val="26"/>
            <c:invertIfNegative val="0"/>
            <c:bubble3D val="0"/>
            <c:spPr>
              <a:solidFill>
                <a:srgbClr val="1B4E83"/>
              </a:solidFill>
              <a:ln w="25400">
                <a:noFill/>
              </a:ln>
            </c:spPr>
            <c:extLst>
              <c:ext xmlns:c16="http://schemas.microsoft.com/office/drawing/2014/chart" uri="{C3380CC4-5D6E-409C-BE32-E72D297353CC}">
                <c16:uniqueId val="{00000035-8930-4866-9095-4A7EC2D6E6FA}"/>
              </c:ext>
            </c:extLst>
          </c:dPt>
          <c:dPt>
            <c:idx val="27"/>
            <c:invertIfNegative val="0"/>
            <c:bubble3D val="0"/>
            <c:spPr>
              <a:solidFill>
                <a:srgbClr val="1B4E83"/>
              </a:solidFill>
              <a:ln w="25400">
                <a:noFill/>
              </a:ln>
            </c:spPr>
            <c:extLst>
              <c:ext xmlns:c16="http://schemas.microsoft.com/office/drawing/2014/chart" uri="{C3380CC4-5D6E-409C-BE32-E72D297353CC}">
                <c16:uniqueId val="{00000074-B6E1-4849-847C-619DD1DAC605}"/>
              </c:ext>
            </c:extLst>
          </c:dPt>
          <c:dPt>
            <c:idx val="28"/>
            <c:invertIfNegative val="0"/>
            <c:bubble3D val="0"/>
            <c:spPr>
              <a:solidFill>
                <a:srgbClr val="1B4E83"/>
              </a:solidFill>
              <a:ln w="25400">
                <a:noFill/>
              </a:ln>
            </c:spPr>
            <c:extLst>
              <c:ext xmlns:c16="http://schemas.microsoft.com/office/drawing/2014/chart" uri="{C3380CC4-5D6E-409C-BE32-E72D297353CC}">
                <c16:uniqueId val="{00000075-B6E1-4849-847C-619DD1DAC605}"/>
              </c:ext>
            </c:extLst>
          </c:dPt>
          <c:dPt>
            <c:idx val="29"/>
            <c:invertIfNegative val="0"/>
            <c:bubble3D val="0"/>
            <c:spPr>
              <a:solidFill>
                <a:srgbClr val="1B4E83"/>
              </a:solidFill>
              <a:ln w="25400">
                <a:noFill/>
              </a:ln>
            </c:spPr>
            <c:extLst>
              <c:ext xmlns:c16="http://schemas.microsoft.com/office/drawing/2014/chart" uri="{C3380CC4-5D6E-409C-BE32-E72D297353CC}">
                <c16:uniqueId val="{00000076-B6E1-4849-847C-619DD1DAC605}"/>
              </c:ext>
            </c:extLst>
          </c:dPt>
          <c:dPt>
            <c:idx val="30"/>
            <c:invertIfNegative val="0"/>
            <c:bubble3D val="0"/>
            <c:spPr>
              <a:solidFill>
                <a:srgbClr val="1B4E83"/>
              </a:solidFill>
              <a:ln w="25400">
                <a:noFill/>
              </a:ln>
            </c:spPr>
            <c:extLst>
              <c:ext xmlns:c16="http://schemas.microsoft.com/office/drawing/2014/chart" uri="{C3380CC4-5D6E-409C-BE32-E72D297353CC}">
                <c16:uniqueId val="{00000077-B6E1-4849-847C-619DD1DAC605}"/>
              </c:ext>
            </c:extLst>
          </c:dPt>
          <c:dPt>
            <c:idx val="31"/>
            <c:invertIfNegative val="0"/>
            <c:bubble3D val="0"/>
            <c:spPr>
              <a:solidFill>
                <a:srgbClr val="1B4E83"/>
              </a:solidFill>
              <a:ln w="25400">
                <a:noFill/>
              </a:ln>
            </c:spPr>
            <c:extLst>
              <c:ext xmlns:c16="http://schemas.microsoft.com/office/drawing/2014/chart" uri="{C3380CC4-5D6E-409C-BE32-E72D297353CC}">
                <c16:uniqueId val="{00000078-B6E1-4849-847C-619DD1DAC605}"/>
              </c:ext>
            </c:extLst>
          </c:dPt>
          <c:dPt>
            <c:idx val="33"/>
            <c:invertIfNegative val="0"/>
            <c:bubble3D val="0"/>
            <c:spPr>
              <a:solidFill>
                <a:srgbClr val="E32E1A"/>
              </a:solidFill>
              <a:ln w="25400">
                <a:noFill/>
              </a:ln>
            </c:spPr>
            <c:extLst>
              <c:ext xmlns:c16="http://schemas.microsoft.com/office/drawing/2014/chart" uri="{C3380CC4-5D6E-409C-BE32-E72D297353CC}">
                <c16:uniqueId val="{00000023-B6E1-4849-847C-619DD1DAC605}"/>
              </c:ext>
            </c:extLst>
          </c:dPt>
          <c:dPt>
            <c:idx val="34"/>
            <c:invertIfNegative val="0"/>
            <c:bubble3D val="0"/>
            <c:spPr>
              <a:solidFill>
                <a:srgbClr val="E32E30"/>
              </a:solidFill>
              <a:ln w="25400">
                <a:noFill/>
              </a:ln>
            </c:spPr>
            <c:extLst>
              <c:ext xmlns:c16="http://schemas.microsoft.com/office/drawing/2014/chart" uri="{C3380CC4-5D6E-409C-BE32-E72D297353CC}">
                <c16:uniqueId val="{00000025-B6E1-4849-847C-619DD1DAC605}"/>
              </c:ext>
            </c:extLst>
          </c:dPt>
          <c:dPt>
            <c:idx val="35"/>
            <c:invertIfNegative val="0"/>
            <c:bubble3D val="0"/>
            <c:spPr>
              <a:solidFill>
                <a:srgbClr val="E32E30"/>
              </a:solidFill>
              <a:ln w="25400">
                <a:noFill/>
              </a:ln>
            </c:spPr>
            <c:extLst>
              <c:ext xmlns:c16="http://schemas.microsoft.com/office/drawing/2014/chart" uri="{C3380CC4-5D6E-409C-BE32-E72D297353CC}">
                <c16:uniqueId val="{00000027-B6E1-4849-847C-619DD1DAC605}"/>
              </c:ext>
            </c:extLst>
          </c:dPt>
          <c:dPt>
            <c:idx val="36"/>
            <c:invertIfNegative val="0"/>
            <c:bubble3D val="0"/>
            <c:spPr>
              <a:solidFill>
                <a:srgbClr val="E32E30"/>
              </a:solidFill>
              <a:ln w="25400">
                <a:noFill/>
              </a:ln>
            </c:spPr>
            <c:extLst>
              <c:ext xmlns:c16="http://schemas.microsoft.com/office/drawing/2014/chart" uri="{C3380CC4-5D6E-409C-BE32-E72D297353CC}">
                <c16:uniqueId val="{00000029-B6E1-4849-847C-619DD1DAC605}"/>
              </c:ext>
            </c:extLst>
          </c:dPt>
          <c:dPt>
            <c:idx val="37"/>
            <c:invertIfNegative val="0"/>
            <c:bubble3D val="0"/>
            <c:spPr>
              <a:solidFill>
                <a:srgbClr val="E32E30"/>
              </a:solidFill>
              <a:ln w="25400">
                <a:noFill/>
              </a:ln>
            </c:spPr>
            <c:extLst>
              <c:ext xmlns:c16="http://schemas.microsoft.com/office/drawing/2014/chart" uri="{C3380CC4-5D6E-409C-BE32-E72D297353CC}">
                <c16:uniqueId val="{0000002B-B6E1-4849-847C-619DD1DAC605}"/>
              </c:ext>
            </c:extLst>
          </c:dPt>
          <c:dPt>
            <c:idx val="38"/>
            <c:invertIfNegative val="0"/>
            <c:bubble3D val="0"/>
            <c:spPr>
              <a:solidFill>
                <a:srgbClr val="E32E30"/>
              </a:solidFill>
              <a:ln w="25400">
                <a:noFill/>
              </a:ln>
            </c:spPr>
            <c:extLst>
              <c:ext xmlns:c16="http://schemas.microsoft.com/office/drawing/2014/chart" uri="{C3380CC4-5D6E-409C-BE32-E72D297353CC}">
                <c16:uniqueId val="{0000002D-B6E1-4849-847C-619DD1DAC605}"/>
              </c:ext>
            </c:extLst>
          </c:dPt>
          <c:dPt>
            <c:idx val="39"/>
            <c:invertIfNegative val="0"/>
            <c:bubble3D val="0"/>
            <c:spPr>
              <a:solidFill>
                <a:srgbClr val="E32E30"/>
              </a:solidFill>
              <a:ln w="25400">
                <a:noFill/>
              </a:ln>
            </c:spPr>
            <c:extLst>
              <c:ext xmlns:c16="http://schemas.microsoft.com/office/drawing/2014/chart" uri="{C3380CC4-5D6E-409C-BE32-E72D297353CC}">
                <c16:uniqueId val="{0000007E-B6E1-4849-847C-619DD1DAC605}"/>
              </c:ext>
            </c:extLst>
          </c:dPt>
          <c:dPt>
            <c:idx val="40"/>
            <c:invertIfNegative val="0"/>
            <c:bubble3D val="0"/>
            <c:spPr>
              <a:solidFill>
                <a:srgbClr val="E32E30"/>
              </a:solidFill>
              <a:ln w="25400">
                <a:noFill/>
              </a:ln>
            </c:spPr>
            <c:extLst>
              <c:ext xmlns:c16="http://schemas.microsoft.com/office/drawing/2014/chart" uri="{C3380CC4-5D6E-409C-BE32-E72D297353CC}">
                <c16:uniqueId val="{0000007F-B6E1-4849-847C-619DD1DAC605}"/>
              </c:ext>
            </c:extLst>
          </c:dPt>
          <c:dPt>
            <c:idx val="41"/>
            <c:invertIfNegative val="0"/>
            <c:bubble3D val="0"/>
            <c:spPr>
              <a:solidFill>
                <a:srgbClr val="E32E30"/>
              </a:solidFill>
              <a:ln w="25400">
                <a:noFill/>
              </a:ln>
            </c:spPr>
            <c:extLst>
              <c:ext xmlns:c16="http://schemas.microsoft.com/office/drawing/2014/chart" uri="{C3380CC4-5D6E-409C-BE32-E72D297353CC}">
                <c16:uniqueId val="{00000080-B6E1-4849-847C-619DD1DAC605}"/>
              </c:ext>
            </c:extLst>
          </c:dPt>
          <c:dPt>
            <c:idx val="42"/>
            <c:invertIfNegative val="0"/>
            <c:bubble3D val="0"/>
            <c:spPr>
              <a:solidFill>
                <a:srgbClr val="E32E30"/>
              </a:solidFill>
              <a:ln w="25400">
                <a:noFill/>
              </a:ln>
            </c:spPr>
            <c:extLst>
              <c:ext xmlns:c16="http://schemas.microsoft.com/office/drawing/2014/chart" uri="{C3380CC4-5D6E-409C-BE32-E72D297353CC}">
                <c16:uniqueId val="{00000081-B6E1-4849-847C-619DD1DAC605}"/>
              </c:ext>
            </c:extLst>
          </c:dPt>
          <c:cat>
            <c:strRef>
              <c:f>'data for Figure 2'!$B$8:$B$58</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2'!$C$8:$C$50</c:f>
              <c:numCache>
                <c:formatCode>#,##0</c:formatCode>
                <c:ptCount val="43"/>
                <c:pt idx="0">
                  <c:v>6329.3980000000001</c:v>
                </c:pt>
                <c:pt idx="1">
                  <c:v>5550.6679999999997</c:v>
                </c:pt>
                <c:pt idx="2">
                  <c:v>4814.8339999999998</c:v>
                </c:pt>
                <c:pt idx="3">
                  <c:v>4350.3789999999999</c:v>
                </c:pt>
                <c:pt idx="4">
                  <c:v>4610.7939999999999</c:v>
                </c:pt>
                <c:pt idx="5">
                  <c:v>4180.6149999999998</c:v>
                </c:pt>
                <c:pt idx="6">
                  <c:v>4647.7929999999997</c:v>
                </c:pt>
                <c:pt idx="7">
                  <c:v>3738.12</c:v>
                </c:pt>
                <c:pt idx="8">
                  <c:v>3472.1149999999998</c:v>
                </c:pt>
                <c:pt idx="9">
                  <c:v>3328.8789999999999</c:v>
                </c:pt>
                <c:pt idx="11">
                  <c:v>1114.6669999999999</c:v>
                </c:pt>
                <c:pt idx="12">
                  <c:v>1119.1959999999999</c:v>
                </c:pt>
                <c:pt idx="13">
                  <c:v>1079.912</c:v>
                </c:pt>
                <c:pt idx="14">
                  <c:v>1146.778</c:v>
                </c:pt>
                <c:pt idx="15">
                  <c:v>1207.7670000000001</c:v>
                </c:pt>
                <c:pt idx="16">
                  <c:v>985.85599999999999</c:v>
                </c:pt>
                <c:pt idx="17">
                  <c:v>1412.3150000000001</c:v>
                </c:pt>
                <c:pt idx="18">
                  <c:v>759.26499999999999</c:v>
                </c:pt>
                <c:pt idx="19">
                  <c:v>891.40800000000002</c:v>
                </c:pt>
                <c:pt idx="20">
                  <c:v>961.78099999999995</c:v>
                </c:pt>
                <c:pt idx="22">
                  <c:v>4008.4679999999998</c:v>
                </c:pt>
                <c:pt idx="23">
                  <c:v>3500.6</c:v>
                </c:pt>
                <c:pt idx="24">
                  <c:v>2844.8180000000002</c:v>
                </c:pt>
                <c:pt idx="25">
                  <c:v>2457.991</c:v>
                </c:pt>
                <c:pt idx="26">
                  <c:v>2723.9470000000001</c:v>
                </c:pt>
                <c:pt idx="27">
                  <c:v>2763.7959999999998</c:v>
                </c:pt>
                <c:pt idx="28">
                  <c:v>2687.2139999999999</c:v>
                </c:pt>
                <c:pt idx="29">
                  <c:v>2470.6640000000002</c:v>
                </c:pt>
                <c:pt idx="30">
                  <c:v>2046.5350000000001</c:v>
                </c:pt>
                <c:pt idx="31">
                  <c:v>1798.8530000000001</c:v>
                </c:pt>
                <c:pt idx="33">
                  <c:v>1206.2629999999999</c:v>
                </c:pt>
                <c:pt idx="34">
                  <c:v>930.87199999999996</c:v>
                </c:pt>
                <c:pt idx="35">
                  <c:v>890.10400000000004</c:v>
                </c:pt>
                <c:pt idx="36">
                  <c:v>745.61</c:v>
                </c:pt>
                <c:pt idx="37">
                  <c:v>679.08</c:v>
                </c:pt>
                <c:pt idx="38">
                  <c:v>430.96300000000002</c:v>
                </c:pt>
                <c:pt idx="39">
                  <c:v>548.26400000000001</c:v>
                </c:pt>
                <c:pt idx="40">
                  <c:v>508.19099999999997</c:v>
                </c:pt>
                <c:pt idx="41">
                  <c:v>534.17200000000003</c:v>
                </c:pt>
                <c:pt idx="42">
                  <c:v>568.245</c:v>
                </c:pt>
              </c:numCache>
            </c:numRef>
          </c:val>
          <c:extLst>
            <c:ext xmlns:c16="http://schemas.microsoft.com/office/drawing/2014/chart" uri="{C3380CC4-5D6E-409C-BE32-E72D297353CC}">
              <c16:uniqueId val="{000000A7-D225-4079-9BF7-5B12958F216C}"/>
            </c:ext>
          </c:extLst>
        </c:ser>
        <c:ser>
          <c:idx val="1"/>
          <c:order val="1"/>
          <c:tx>
            <c:strRef>
              <c:f>'data for Figure 2'!$D$7</c:f>
              <c:strCache>
                <c:ptCount val="1"/>
                <c:pt idx="0">
                  <c:v>Private sector</c:v>
                </c:pt>
              </c:strCache>
            </c:strRef>
          </c:tx>
          <c:spPr>
            <a:solidFill>
              <a:srgbClr val="B6D99F"/>
            </a:solidFill>
            <a:ln w="25400">
              <a:noFill/>
            </a:ln>
          </c:spPr>
          <c:invertIfNegative val="0"/>
          <c:dPt>
            <c:idx val="0"/>
            <c:invertIfNegative val="0"/>
            <c:bubble3D val="0"/>
            <c:spPr>
              <a:solidFill>
                <a:srgbClr val="80B79E"/>
              </a:solidFill>
              <a:ln w="25400">
                <a:noFill/>
              </a:ln>
            </c:spPr>
            <c:extLst>
              <c:ext xmlns:c16="http://schemas.microsoft.com/office/drawing/2014/chart" uri="{C3380CC4-5D6E-409C-BE32-E72D297353CC}">
                <c16:uniqueId val="{0000003B-8930-4866-9095-4A7EC2D6E6FA}"/>
              </c:ext>
            </c:extLst>
          </c:dPt>
          <c:dPt>
            <c:idx val="1"/>
            <c:invertIfNegative val="0"/>
            <c:bubble3D val="0"/>
            <c:spPr>
              <a:solidFill>
                <a:srgbClr val="80B79E"/>
              </a:solidFill>
              <a:ln w="25400">
                <a:noFill/>
              </a:ln>
            </c:spPr>
            <c:extLst>
              <c:ext xmlns:c16="http://schemas.microsoft.com/office/drawing/2014/chart" uri="{C3380CC4-5D6E-409C-BE32-E72D297353CC}">
                <c16:uniqueId val="{0000003D-8930-4866-9095-4A7EC2D6E6FA}"/>
              </c:ext>
            </c:extLst>
          </c:dPt>
          <c:dPt>
            <c:idx val="2"/>
            <c:invertIfNegative val="0"/>
            <c:bubble3D val="0"/>
            <c:spPr>
              <a:solidFill>
                <a:srgbClr val="80B79E"/>
              </a:solidFill>
              <a:ln w="25400">
                <a:noFill/>
              </a:ln>
            </c:spPr>
            <c:extLst>
              <c:ext xmlns:c16="http://schemas.microsoft.com/office/drawing/2014/chart" uri="{C3380CC4-5D6E-409C-BE32-E72D297353CC}">
                <c16:uniqueId val="{0000003F-8930-4866-9095-4A7EC2D6E6FA}"/>
              </c:ext>
            </c:extLst>
          </c:dPt>
          <c:dPt>
            <c:idx val="3"/>
            <c:invertIfNegative val="0"/>
            <c:bubble3D val="0"/>
            <c:spPr>
              <a:solidFill>
                <a:srgbClr val="80B79E"/>
              </a:solidFill>
              <a:ln w="25400">
                <a:noFill/>
              </a:ln>
            </c:spPr>
            <c:extLst>
              <c:ext xmlns:c16="http://schemas.microsoft.com/office/drawing/2014/chart" uri="{C3380CC4-5D6E-409C-BE32-E72D297353CC}">
                <c16:uniqueId val="{00000041-8930-4866-9095-4A7EC2D6E6FA}"/>
              </c:ext>
            </c:extLst>
          </c:dPt>
          <c:dPt>
            <c:idx val="4"/>
            <c:invertIfNegative val="0"/>
            <c:bubble3D val="0"/>
            <c:spPr>
              <a:solidFill>
                <a:srgbClr val="80B79E"/>
              </a:solidFill>
              <a:ln w="25400">
                <a:noFill/>
              </a:ln>
            </c:spPr>
            <c:extLst>
              <c:ext xmlns:c16="http://schemas.microsoft.com/office/drawing/2014/chart" uri="{C3380CC4-5D6E-409C-BE32-E72D297353CC}">
                <c16:uniqueId val="{00000043-8930-4866-9095-4A7EC2D6E6FA}"/>
              </c:ext>
            </c:extLst>
          </c:dPt>
          <c:dPt>
            <c:idx val="5"/>
            <c:invertIfNegative val="0"/>
            <c:bubble3D val="0"/>
            <c:spPr>
              <a:solidFill>
                <a:srgbClr val="80B79E"/>
              </a:solidFill>
              <a:ln w="25400">
                <a:noFill/>
              </a:ln>
            </c:spPr>
            <c:extLst>
              <c:ext xmlns:c16="http://schemas.microsoft.com/office/drawing/2014/chart" uri="{C3380CC4-5D6E-409C-BE32-E72D297353CC}">
                <c16:uniqueId val="{00000045-8930-4866-9095-4A7EC2D6E6FA}"/>
              </c:ext>
            </c:extLst>
          </c:dPt>
          <c:dPt>
            <c:idx val="6"/>
            <c:invertIfNegative val="0"/>
            <c:bubble3D val="0"/>
            <c:spPr>
              <a:solidFill>
                <a:srgbClr val="80B79E"/>
              </a:solidFill>
              <a:ln w="25400">
                <a:noFill/>
              </a:ln>
            </c:spPr>
            <c:extLst>
              <c:ext xmlns:c16="http://schemas.microsoft.com/office/drawing/2014/chart" uri="{C3380CC4-5D6E-409C-BE32-E72D297353CC}">
                <c16:uniqueId val="{0000006C-B6E1-4849-847C-619DD1DAC605}"/>
              </c:ext>
            </c:extLst>
          </c:dPt>
          <c:dPt>
            <c:idx val="7"/>
            <c:invertIfNegative val="0"/>
            <c:bubble3D val="0"/>
            <c:spPr>
              <a:solidFill>
                <a:srgbClr val="80B79E"/>
              </a:solidFill>
              <a:ln w="25400">
                <a:noFill/>
              </a:ln>
            </c:spPr>
            <c:extLst>
              <c:ext xmlns:c16="http://schemas.microsoft.com/office/drawing/2014/chart" uri="{C3380CC4-5D6E-409C-BE32-E72D297353CC}">
                <c16:uniqueId val="{0000006D-B6E1-4849-847C-619DD1DAC605}"/>
              </c:ext>
            </c:extLst>
          </c:dPt>
          <c:dPt>
            <c:idx val="8"/>
            <c:invertIfNegative val="0"/>
            <c:bubble3D val="0"/>
            <c:spPr>
              <a:solidFill>
                <a:srgbClr val="80B79E"/>
              </a:solidFill>
              <a:ln w="25400">
                <a:noFill/>
              </a:ln>
            </c:spPr>
            <c:extLst>
              <c:ext xmlns:c16="http://schemas.microsoft.com/office/drawing/2014/chart" uri="{C3380CC4-5D6E-409C-BE32-E72D297353CC}">
                <c16:uniqueId val="{0000006E-B6E1-4849-847C-619DD1DAC605}"/>
              </c:ext>
            </c:extLst>
          </c:dPt>
          <c:dPt>
            <c:idx val="9"/>
            <c:invertIfNegative val="0"/>
            <c:bubble3D val="0"/>
            <c:spPr>
              <a:solidFill>
                <a:srgbClr val="80B79E"/>
              </a:solidFill>
              <a:ln w="25400">
                <a:noFill/>
              </a:ln>
            </c:spPr>
            <c:extLst>
              <c:ext xmlns:c16="http://schemas.microsoft.com/office/drawing/2014/chart" uri="{C3380CC4-5D6E-409C-BE32-E72D297353CC}">
                <c16:uniqueId val="{0000006F-B6E1-4849-847C-619DD1DAC605}"/>
              </c:ext>
            </c:extLst>
          </c:dPt>
          <c:dPt>
            <c:idx val="11"/>
            <c:invertIfNegative val="0"/>
            <c:bubble3D val="0"/>
            <c:extLst>
              <c:ext xmlns:c16="http://schemas.microsoft.com/office/drawing/2014/chart" uri="{C3380CC4-5D6E-409C-BE32-E72D297353CC}">
                <c16:uniqueId val="{00000044-B6E1-4849-847C-619DD1DAC605}"/>
              </c:ext>
            </c:extLst>
          </c:dPt>
          <c:dPt>
            <c:idx val="12"/>
            <c:invertIfNegative val="0"/>
            <c:bubble3D val="0"/>
            <c:extLst>
              <c:ext xmlns:c16="http://schemas.microsoft.com/office/drawing/2014/chart" uri="{C3380CC4-5D6E-409C-BE32-E72D297353CC}">
                <c16:uniqueId val="{0000004B-8930-4866-9095-4A7EC2D6E6FA}"/>
              </c:ext>
            </c:extLst>
          </c:dPt>
          <c:dPt>
            <c:idx val="13"/>
            <c:invertIfNegative val="0"/>
            <c:bubble3D val="0"/>
            <c:extLst>
              <c:ext xmlns:c16="http://schemas.microsoft.com/office/drawing/2014/chart" uri="{C3380CC4-5D6E-409C-BE32-E72D297353CC}">
                <c16:uniqueId val="{0000004D-8930-4866-9095-4A7EC2D6E6FA}"/>
              </c:ext>
            </c:extLst>
          </c:dPt>
          <c:dPt>
            <c:idx val="14"/>
            <c:invertIfNegative val="0"/>
            <c:bubble3D val="0"/>
            <c:extLst>
              <c:ext xmlns:c16="http://schemas.microsoft.com/office/drawing/2014/chart" uri="{C3380CC4-5D6E-409C-BE32-E72D297353CC}">
                <c16:uniqueId val="{0000004F-8930-4866-9095-4A7EC2D6E6FA}"/>
              </c:ext>
            </c:extLst>
          </c:dPt>
          <c:dPt>
            <c:idx val="22"/>
            <c:invertIfNegative val="0"/>
            <c:bubble3D val="0"/>
            <c:spPr>
              <a:solidFill>
                <a:srgbClr val="8DA6C1"/>
              </a:solidFill>
              <a:ln w="25400">
                <a:noFill/>
              </a:ln>
            </c:spPr>
            <c:extLst>
              <c:ext xmlns:c16="http://schemas.microsoft.com/office/drawing/2014/chart" uri="{C3380CC4-5D6E-409C-BE32-E72D297353CC}">
                <c16:uniqueId val="{0000005F-8930-4866-9095-4A7EC2D6E6FA}"/>
              </c:ext>
            </c:extLst>
          </c:dPt>
          <c:dPt>
            <c:idx val="23"/>
            <c:invertIfNegative val="0"/>
            <c:bubble3D val="0"/>
            <c:spPr>
              <a:solidFill>
                <a:srgbClr val="8DA6C1"/>
              </a:solidFill>
              <a:ln w="25400">
                <a:noFill/>
              </a:ln>
            </c:spPr>
            <c:extLst>
              <c:ext xmlns:c16="http://schemas.microsoft.com/office/drawing/2014/chart" uri="{C3380CC4-5D6E-409C-BE32-E72D297353CC}">
                <c16:uniqueId val="{00000061-8930-4866-9095-4A7EC2D6E6FA}"/>
              </c:ext>
            </c:extLst>
          </c:dPt>
          <c:dPt>
            <c:idx val="24"/>
            <c:invertIfNegative val="0"/>
            <c:bubble3D val="0"/>
            <c:spPr>
              <a:solidFill>
                <a:srgbClr val="8DA6C1"/>
              </a:solidFill>
              <a:ln w="25400">
                <a:noFill/>
              </a:ln>
            </c:spPr>
            <c:extLst>
              <c:ext xmlns:c16="http://schemas.microsoft.com/office/drawing/2014/chart" uri="{C3380CC4-5D6E-409C-BE32-E72D297353CC}">
                <c16:uniqueId val="{00000063-8930-4866-9095-4A7EC2D6E6FA}"/>
              </c:ext>
            </c:extLst>
          </c:dPt>
          <c:dPt>
            <c:idx val="25"/>
            <c:invertIfNegative val="0"/>
            <c:bubble3D val="0"/>
            <c:spPr>
              <a:solidFill>
                <a:srgbClr val="8DA6C1"/>
              </a:solidFill>
              <a:ln w="25400">
                <a:noFill/>
              </a:ln>
            </c:spPr>
            <c:extLst>
              <c:ext xmlns:c16="http://schemas.microsoft.com/office/drawing/2014/chart" uri="{C3380CC4-5D6E-409C-BE32-E72D297353CC}">
                <c16:uniqueId val="{00000065-8930-4866-9095-4A7EC2D6E6FA}"/>
              </c:ext>
            </c:extLst>
          </c:dPt>
          <c:dPt>
            <c:idx val="26"/>
            <c:invertIfNegative val="0"/>
            <c:bubble3D val="0"/>
            <c:spPr>
              <a:solidFill>
                <a:srgbClr val="8DA6C1"/>
              </a:solidFill>
              <a:ln w="25400">
                <a:noFill/>
              </a:ln>
            </c:spPr>
            <c:extLst>
              <c:ext xmlns:c16="http://schemas.microsoft.com/office/drawing/2014/chart" uri="{C3380CC4-5D6E-409C-BE32-E72D297353CC}">
                <c16:uniqueId val="{00000067-8930-4866-9095-4A7EC2D6E6FA}"/>
              </c:ext>
            </c:extLst>
          </c:dPt>
          <c:dPt>
            <c:idx val="27"/>
            <c:invertIfNegative val="0"/>
            <c:bubble3D val="0"/>
            <c:spPr>
              <a:solidFill>
                <a:srgbClr val="8DA6C1"/>
              </a:solidFill>
              <a:ln w="25400">
                <a:noFill/>
              </a:ln>
            </c:spPr>
            <c:extLst>
              <c:ext xmlns:c16="http://schemas.microsoft.com/office/drawing/2014/chart" uri="{C3380CC4-5D6E-409C-BE32-E72D297353CC}">
                <c16:uniqueId val="{00000079-B6E1-4849-847C-619DD1DAC605}"/>
              </c:ext>
            </c:extLst>
          </c:dPt>
          <c:dPt>
            <c:idx val="28"/>
            <c:invertIfNegative val="0"/>
            <c:bubble3D val="0"/>
            <c:spPr>
              <a:solidFill>
                <a:srgbClr val="8DA6C1"/>
              </a:solidFill>
              <a:ln w="25400">
                <a:noFill/>
              </a:ln>
            </c:spPr>
            <c:extLst>
              <c:ext xmlns:c16="http://schemas.microsoft.com/office/drawing/2014/chart" uri="{C3380CC4-5D6E-409C-BE32-E72D297353CC}">
                <c16:uniqueId val="{0000007A-B6E1-4849-847C-619DD1DAC605}"/>
              </c:ext>
            </c:extLst>
          </c:dPt>
          <c:dPt>
            <c:idx val="29"/>
            <c:invertIfNegative val="0"/>
            <c:bubble3D val="0"/>
            <c:spPr>
              <a:solidFill>
                <a:srgbClr val="8DA6C1"/>
              </a:solidFill>
              <a:ln w="25400">
                <a:noFill/>
              </a:ln>
            </c:spPr>
            <c:extLst>
              <c:ext xmlns:c16="http://schemas.microsoft.com/office/drawing/2014/chart" uri="{C3380CC4-5D6E-409C-BE32-E72D297353CC}">
                <c16:uniqueId val="{0000007B-B6E1-4849-847C-619DD1DAC605}"/>
              </c:ext>
            </c:extLst>
          </c:dPt>
          <c:dPt>
            <c:idx val="30"/>
            <c:invertIfNegative val="0"/>
            <c:bubble3D val="0"/>
            <c:spPr>
              <a:solidFill>
                <a:srgbClr val="8DA6C1"/>
              </a:solidFill>
              <a:ln w="25400">
                <a:noFill/>
              </a:ln>
            </c:spPr>
            <c:extLst>
              <c:ext xmlns:c16="http://schemas.microsoft.com/office/drawing/2014/chart" uri="{C3380CC4-5D6E-409C-BE32-E72D297353CC}">
                <c16:uniqueId val="{0000007C-B6E1-4849-847C-619DD1DAC605}"/>
              </c:ext>
            </c:extLst>
          </c:dPt>
          <c:dPt>
            <c:idx val="31"/>
            <c:invertIfNegative val="0"/>
            <c:bubble3D val="0"/>
            <c:spPr>
              <a:solidFill>
                <a:srgbClr val="8DA6C1"/>
              </a:solidFill>
              <a:ln w="25400">
                <a:noFill/>
              </a:ln>
            </c:spPr>
            <c:extLst>
              <c:ext xmlns:c16="http://schemas.microsoft.com/office/drawing/2014/chart" uri="{C3380CC4-5D6E-409C-BE32-E72D297353CC}">
                <c16:uniqueId val="{0000007D-B6E1-4849-847C-619DD1DAC605}"/>
              </c:ext>
            </c:extLst>
          </c:dPt>
          <c:dPt>
            <c:idx val="33"/>
            <c:invertIfNegative val="0"/>
            <c:bubble3D val="0"/>
            <c:spPr>
              <a:solidFill>
                <a:srgbClr val="F19698"/>
              </a:solidFill>
              <a:ln w="25400">
                <a:noFill/>
              </a:ln>
            </c:spPr>
            <c:extLst>
              <c:ext xmlns:c16="http://schemas.microsoft.com/office/drawing/2014/chart" uri="{C3380CC4-5D6E-409C-BE32-E72D297353CC}">
                <c16:uniqueId val="{00000053-B6E1-4849-847C-619DD1DAC605}"/>
              </c:ext>
            </c:extLst>
          </c:dPt>
          <c:dPt>
            <c:idx val="34"/>
            <c:invertIfNegative val="0"/>
            <c:bubble3D val="0"/>
            <c:spPr>
              <a:solidFill>
                <a:srgbClr val="F19698"/>
              </a:solidFill>
              <a:ln w="25400">
                <a:noFill/>
              </a:ln>
            </c:spPr>
            <c:extLst>
              <c:ext xmlns:c16="http://schemas.microsoft.com/office/drawing/2014/chart" uri="{C3380CC4-5D6E-409C-BE32-E72D297353CC}">
                <c16:uniqueId val="{00000055-B6E1-4849-847C-619DD1DAC605}"/>
              </c:ext>
            </c:extLst>
          </c:dPt>
          <c:dPt>
            <c:idx val="35"/>
            <c:invertIfNegative val="0"/>
            <c:bubble3D val="0"/>
            <c:spPr>
              <a:solidFill>
                <a:srgbClr val="F19698"/>
              </a:solidFill>
              <a:ln w="25400">
                <a:noFill/>
              </a:ln>
            </c:spPr>
            <c:extLst>
              <c:ext xmlns:c16="http://schemas.microsoft.com/office/drawing/2014/chart" uri="{C3380CC4-5D6E-409C-BE32-E72D297353CC}">
                <c16:uniqueId val="{00000057-B6E1-4849-847C-619DD1DAC605}"/>
              </c:ext>
            </c:extLst>
          </c:dPt>
          <c:dPt>
            <c:idx val="36"/>
            <c:invertIfNegative val="0"/>
            <c:bubble3D val="0"/>
            <c:spPr>
              <a:solidFill>
                <a:srgbClr val="F19698"/>
              </a:solidFill>
              <a:ln w="25400">
                <a:noFill/>
              </a:ln>
            </c:spPr>
            <c:extLst>
              <c:ext xmlns:c16="http://schemas.microsoft.com/office/drawing/2014/chart" uri="{C3380CC4-5D6E-409C-BE32-E72D297353CC}">
                <c16:uniqueId val="{00000059-B6E1-4849-847C-619DD1DAC605}"/>
              </c:ext>
            </c:extLst>
          </c:dPt>
          <c:dPt>
            <c:idx val="37"/>
            <c:invertIfNegative val="0"/>
            <c:bubble3D val="0"/>
            <c:spPr>
              <a:solidFill>
                <a:srgbClr val="F19698"/>
              </a:solidFill>
              <a:ln w="25400">
                <a:noFill/>
              </a:ln>
            </c:spPr>
            <c:extLst>
              <c:ext xmlns:c16="http://schemas.microsoft.com/office/drawing/2014/chart" uri="{C3380CC4-5D6E-409C-BE32-E72D297353CC}">
                <c16:uniqueId val="{0000005B-B6E1-4849-847C-619DD1DAC605}"/>
              </c:ext>
            </c:extLst>
          </c:dPt>
          <c:dPt>
            <c:idx val="38"/>
            <c:invertIfNegative val="0"/>
            <c:bubble3D val="0"/>
            <c:spPr>
              <a:solidFill>
                <a:srgbClr val="F19698"/>
              </a:solidFill>
              <a:ln w="25400">
                <a:noFill/>
              </a:ln>
            </c:spPr>
            <c:extLst>
              <c:ext xmlns:c16="http://schemas.microsoft.com/office/drawing/2014/chart" uri="{C3380CC4-5D6E-409C-BE32-E72D297353CC}">
                <c16:uniqueId val="{0000005D-B6E1-4849-847C-619DD1DAC605}"/>
              </c:ext>
            </c:extLst>
          </c:dPt>
          <c:dPt>
            <c:idx val="39"/>
            <c:invertIfNegative val="0"/>
            <c:bubble3D val="0"/>
            <c:spPr>
              <a:solidFill>
                <a:srgbClr val="F19698"/>
              </a:solidFill>
              <a:ln w="25400">
                <a:noFill/>
              </a:ln>
            </c:spPr>
            <c:extLst>
              <c:ext xmlns:c16="http://schemas.microsoft.com/office/drawing/2014/chart" uri="{C3380CC4-5D6E-409C-BE32-E72D297353CC}">
                <c16:uniqueId val="{00000082-B6E1-4849-847C-619DD1DAC605}"/>
              </c:ext>
            </c:extLst>
          </c:dPt>
          <c:dPt>
            <c:idx val="40"/>
            <c:invertIfNegative val="0"/>
            <c:bubble3D val="0"/>
            <c:spPr>
              <a:solidFill>
                <a:srgbClr val="F19698"/>
              </a:solidFill>
              <a:ln w="25400">
                <a:noFill/>
              </a:ln>
            </c:spPr>
            <c:extLst>
              <c:ext xmlns:c16="http://schemas.microsoft.com/office/drawing/2014/chart" uri="{C3380CC4-5D6E-409C-BE32-E72D297353CC}">
                <c16:uniqueId val="{00000083-B6E1-4849-847C-619DD1DAC605}"/>
              </c:ext>
            </c:extLst>
          </c:dPt>
          <c:dPt>
            <c:idx val="41"/>
            <c:invertIfNegative val="0"/>
            <c:bubble3D val="0"/>
            <c:spPr>
              <a:solidFill>
                <a:srgbClr val="F19698"/>
              </a:solidFill>
              <a:ln w="25400">
                <a:noFill/>
              </a:ln>
            </c:spPr>
            <c:extLst>
              <c:ext xmlns:c16="http://schemas.microsoft.com/office/drawing/2014/chart" uri="{C3380CC4-5D6E-409C-BE32-E72D297353CC}">
                <c16:uniqueId val="{00000084-B6E1-4849-847C-619DD1DAC605}"/>
              </c:ext>
            </c:extLst>
          </c:dPt>
          <c:dPt>
            <c:idx val="42"/>
            <c:invertIfNegative val="0"/>
            <c:bubble3D val="0"/>
            <c:spPr>
              <a:solidFill>
                <a:srgbClr val="F19698"/>
              </a:solidFill>
              <a:ln w="25400">
                <a:noFill/>
              </a:ln>
            </c:spPr>
            <c:extLst>
              <c:ext xmlns:c16="http://schemas.microsoft.com/office/drawing/2014/chart" uri="{C3380CC4-5D6E-409C-BE32-E72D297353CC}">
                <c16:uniqueId val="{00000085-B6E1-4849-847C-619DD1DAC605}"/>
              </c:ext>
            </c:extLst>
          </c:dPt>
          <c:errBars>
            <c:errBarType val="both"/>
            <c:errValType val="cust"/>
            <c:noEndCap val="0"/>
            <c:plus>
              <c:numRef>
                <c:f>'data for Figure 2'!$F$8:$F$50</c:f>
                <c:numCache>
                  <c:formatCode>General</c:formatCode>
                  <c:ptCount val="43"/>
                  <c:pt idx="0">
                    <c:v>634.89939190938151</c:v>
                  </c:pt>
                  <c:pt idx="1">
                    <c:v>726.18891897793446</c:v>
                  </c:pt>
                  <c:pt idx="2">
                    <c:v>702.04635918184329</c:v>
                  </c:pt>
                  <c:pt idx="3">
                    <c:v>510.95208853988834</c:v>
                  </c:pt>
                  <c:pt idx="4">
                    <c:v>379.20723468140102</c:v>
                  </c:pt>
                  <c:pt idx="5">
                    <c:v>348.29882182607446</c:v>
                  </c:pt>
                  <c:pt idx="6">
                    <c:v>345.22223360488368</c:v>
                  </c:pt>
                  <c:pt idx="7">
                    <c:v>411.02984014583819</c:v>
                  </c:pt>
                  <c:pt idx="8">
                    <c:v>297.71857835752593</c:v>
                  </c:pt>
                  <c:pt idx="9">
                    <c:v>293.89008840519256</c:v>
                  </c:pt>
                  <c:pt idx="11">
                    <c:v>229.09015746863221</c:v>
                  </c:pt>
                  <c:pt idx="12">
                    <c:v>210.91418172133385</c:v>
                  </c:pt>
                  <c:pt idx="13">
                    <c:v>209.19626865232527</c:v>
                  </c:pt>
                  <c:pt idx="14">
                    <c:v>135.00712234916611</c:v>
                  </c:pt>
                  <c:pt idx="15">
                    <c:v>128.84327514542349</c:v>
                  </c:pt>
                  <c:pt idx="16">
                    <c:v>100.39277664661739</c:v>
                  </c:pt>
                  <c:pt idx="17">
                    <c:v>147.340823996762</c:v>
                  </c:pt>
                  <c:pt idx="18">
                    <c:v>132.78415127233799</c:v>
                  </c:pt>
                  <c:pt idx="19">
                    <c:v>125.97627207755065</c:v>
                  </c:pt>
                  <c:pt idx="20">
                    <c:v>103.65429679093813</c:v>
                  </c:pt>
                  <c:pt idx="22">
                    <c:v>581.47328101089909</c:v>
                  </c:pt>
                  <c:pt idx="23">
                    <c:v>688.56973121620922</c:v>
                  </c:pt>
                  <c:pt idx="24">
                    <c:v>653.20295210774009</c:v>
                  </c:pt>
                  <c:pt idx="25">
                    <c:v>482.20916900860391</c:v>
                  </c:pt>
                  <c:pt idx="26">
                    <c:v>342.0964629677319</c:v>
                  </c:pt>
                  <c:pt idx="27">
                    <c:v>324.47388401826925</c:v>
                  </c:pt>
                  <c:pt idx="28">
                    <c:v>299.99752815667944</c:v>
                  </c:pt>
                  <c:pt idx="29">
                    <c:v>385.35336820916723</c:v>
                  </c:pt>
                  <c:pt idx="30">
                    <c:v>264.04124303226314</c:v>
                  </c:pt>
                  <c:pt idx="31">
                    <c:v>270.98973788220366</c:v>
                  </c:pt>
                  <c:pt idx="33">
                    <c:v>111.820217618817</c:v>
                  </c:pt>
                  <c:pt idx="34">
                    <c:v>93.473414658921769</c:v>
                  </c:pt>
                  <c:pt idx="35">
                    <c:v>149.77287798583248</c:v>
                  </c:pt>
                  <c:pt idx="36">
                    <c:v>101.58460032063306</c:v>
                  </c:pt>
                  <c:pt idx="37">
                    <c:v>100.83425662681866</c:v>
                  </c:pt>
                  <c:pt idx="38">
                    <c:v>77.136620827676637</c:v>
                  </c:pt>
                  <c:pt idx="39">
                    <c:v>86.432373905744456</c:v>
                  </c:pt>
                  <c:pt idx="40">
                    <c:v>53.072405928581254</c:v>
                  </c:pt>
                  <c:pt idx="41">
                    <c:v>55.213700751231762</c:v>
                  </c:pt>
                  <c:pt idx="42">
                    <c:v>46.815945810403086</c:v>
                  </c:pt>
                </c:numCache>
              </c:numRef>
            </c:plus>
            <c:minus>
              <c:numRef>
                <c:f>'data for Figure 2'!$F$8:$F$50</c:f>
                <c:numCache>
                  <c:formatCode>General</c:formatCode>
                  <c:ptCount val="43"/>
                  <c:pt idx="0">
                    <c:v>634.89939190938151</c:v>
                  </c:pt>
                  <c:pt idx="1">
                    <c:v>726.18891897793446</c:v>
                  </c:pt>
                  <c:pt idx="2">
                    <c:v>702.04635918184329</c:v>
                  </c:pt>
                  <c:pt idx="3">
                    <c:v>510.95208853988834</c:v>
                  </c:pt>
                  <c:pt idx="4">
                    <c:v>379.20723468140102</c:v>
                  </c:pt>
                  <c:pt idx="5">
                    <c:v>348.29882182607446</c:v>
                  </c:pt>
                  <c:pt idx="6">
                    <c:v>345.22223360488368</c:v>
                  </c:pt>
                  <c:pt idx="7">
                    <c:v>411.02984014583819</c:v>
                  </c:pt>
                  <c:pt idx="8">
                    <c:v>297.71857835752593</c:v>
                  </c:pt>
                  <c:pt idx="9">
                    <c:v>293.89008840519256</c:v>
                  </c:pt>
                  <c:pt idx="11">
                    <c:v>229.09015746863221</c:v>
                  </c:pt>
                  <c:pt idx="12">
                    <c:v>210.91418172133385</c:v>
                  </c:pt>
                  <c:pt idx="13">
                    <c:v>209.19626865232527</c:v>
                  </c:pt>
                  <c:pt idx="14">
                    <c:v>135.00712234916611</c:v>
                  </c:pt>
                  <c:pt idx="15">
                    <c:v>128.84327514542349</c:v>
                  </c:pt>
                  <c:pt idx="16">
                    <c:v>100.39277664661739</c:v>
                  </c:pt>
                  <c:pt idx="17">
                    <c:v>147.340823996762</c:v>
                  </c:pt>
                  <c:pt idx="18">
                    <c:v>132.78415127233799</c:v>
                  </c:pt>
                  <c:pt idx="19">
                    <c:v>125.97627207755065</c:v>
                  </c:pt>
                  <c:pt idx="20">
                    <c:v>103.65429679093813</c:v>
                  </c:pt>
                  <c:pt idx="22">
                    <c:v>581.47328101089909</c:v>
                  </c:pt>
                  <c:pt idx="23">
                    <c:v>688.56973121620922</c:v>
                  </c:pt>
                  <c:pt idx="24">
                    <c:v>653.20295210774009</c:v>
                  </c:pt>
                  <c:pt idx="25">
                    <c:v>482.20916900860391</c:v>
                  </c:pt>
                  <c:pt idx="26">
                    <c:v>342.0964629677319</c:v>
                  </c:pt>
                  <c:pt idx="27">
                    <c:v>324.47388401826925</c:v>
                  </c:pt>
                  <c:pt idx="28">
                    <c:v>299.99752815667944</c:v>
                  </c:pt>
                  <c:pt idx="29">
                    <c:v>385.35336820916723</c:v>
                  </c:pt>
                  <c:pt idx="30">
                    <c:v>264.04124303226314</c:v>
                  </c:pt>
                  <c:pt idx="31">
                    <c:v>270.98973788220366</c:v>
                  </c:pt>
                  <c:pt idx="33">
                    <c:v>111.820217618817</c:v>
                  </c:pt>
                  <c:pt idx="34">
                    <c:v>93.473414658921769</c:v>
                  </c:pt>
                  <c:pt idx="35">
                    <c:v>149.77287798583248</c:v>
                  </c:pt>
                  <c:pt idx="36">
                    <c:v>101.58460032063306</c:v>
                  </c:pt>
                  <c:pt idx="37">
                    <c:v>100.83425662681866</c:v>
                  </c:pt>
                  <c:pt idx="38">
                    <c:v>77.136620827676637</c:v>
                  </c:pt>
                  <c:pt idx="39">
                    <c:v>86.432373905744456</c:v>
                  </c:pt>
                  <c:pt idx="40">
                    <c:v>53.072405928581254</c:v>
                  </c:pt>
                  <c:pt idx="41">
                    <c:v>55.213700751231762</c:v>
                  </c:pt>
                  <c:pt idx="42">
                    <c:v>46.815945810403086</c:v>
                  </c:pt>
                </c:numCache>
              </c:numRef>
            </c:minus>
          </c:errBars>
          <c:cat>
            <c:strRef>
              <c:f>'data for Figure 2'!$B$8:$B$58</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2'!$D$8:$D$50</c:f>
              <c:numCache>
                <c:formatCode>#,##0</c:formatCode>
                <c:ptCount val="43"/>
                <c:pt idx="0">
                  <c:v>11975.563</c:v>
                </c:pt>
                <c:pt idx="1">
                  <c:v>13569.225</c:v>
                </c:pt>
                <c:pt idx="2">
                  <c:v>13349.157999999999</c:v>
                </c:pt>
                <c:pt idx="3">
                  <c:v>9453.9320000000007</c:v>
                </c:pt>
                <c:pt idx="4">
                  <c:v>7188.1769999999997</c:v>
                </c:pt>
                <c:pt idx="5">
                  <c:v>7332.5169999999998</c:v>
                </c:pt>
                <c:pt idx="6">
                  <c:v>8861.7919999999995</c:v>
                </c:pt>
                <c:pt idx="7">
                  <c:v>11232.507</c:v>
                </c:pt>
                <c:pt idx="8">
                  <c:v>7961.7539999999999</c:v>
                </c:pt>
                <c:pt idx="9">
                  <c:v>8006.3509999999997</c:v>
                </c:pt>
                <c:pt idx="11">
                  <c:v>3111.0259999999998</c:v>
                </c:pt>
                <c:pt idx="12">
                  <c:v>2665.5050000000001</c:v>
                </c:pt>
                <c:pt idx="13">
                  <c:v>2450.56</c:v>
                </c:pt>
                <c:pt idx="14">
                  <c:v>1793.1</c:v>
                </c:pt>
                <c:pt idx="15">
                  <c:v>1424.539</c:v>
                </c:pt>
                <c:pt idx="16">
                  <c:v>1297.134</c:v>
                </c:pt>
                <c:pt idx="17">
                  <c:v>1716.951</c:v>
                </c:pt>
                <c:pt idx="18">
                  <c:v>1622.319</c:v>
                </c:pt>
                <c:pt idx="19">
                  <c:v>1654.144</c:v>
                </c:pt>
                <c:pt idx="20">
                  <c:v>1330.6949999999999</c:v>
                </c:pt>
                <c:pt idx="22">
                  <c:v>8096.5379999999996</c:v>
                </c:pt>
                <c:pt idx="23">
                  <c:v>10195.465</c:v>
                </c:pt>
                <c:pt idx="24">
                  <c:v>9862.4439999999995</c:v>
                </c:pt>
                <c:pt idx="25">
                  <c:v>7033.42</c:v>
                </c:pt>
                <c:pt idx="26">
                  <c:v>5078.1229999999996</c:v>
                </c:pt>
                <c:pt idx="27">
                  <c:v>5435.5039999999999</c:v>
                </c:pt>
                <c:pt idx="28">
                  <c:v>6172.5379999999996</c:v>
                </c:pt>
                <c:pt idx="29">
                  <c:v>9129.2199999999993</c:v>
                </c:pt>
                <c:pt idx="30">
                  <c:v>5674.4009999999998</c:v>
                </c:pt>
                <c:pt idx="31">
                  <c:v>6297.3090000000002</c:v>
                </c:pt>
                <c:pt idx="33">
                  <c:v>767.99900000000002</c:v>
                </c:pt>
                <c:pt idx="34">
                  <c:v>708.255</c:v>
                </c:pt>
                <c:pt idx="35">
                  <c:v>1036.154</c:v>
                </c:pt>
                <c:pt idx="36">
                  <c:v>627.41200000000003</c:v>
                </c:pt>
                <c:pt idx="37">
                  <c:v>685.51499999999999</c:v>
                </c:pt>
                <c:pt idx="38">
                  <c:v>599.87900000000002</c:v>
                </c:pt>
                <c:pt idx="39">
                  <c:v>972.303</c:v>
                </c:pt>
                <c:pt idx="40">
                  <c:v>480.96800000000002</c:v>
                </c:pt>
                <c:pt idx="41">
                  <c:v>633.20899999999995</c:v>
                </c:pt>
                <c:pt idx="42">
                  <c:v>378.34699999999998</c:v>
                </c:pt>
              </c:numCache>
            </c:numRef>
          </c:val>
          <c:extLst>
            <c:ext xmlns:c16="http://schemas.microsoft.com/office/drawing/2014/chart" uri="{C3380CC4-5D6E-409C-BE32-E72D297353CC}">
              <c16:uniqueId val="{000000A9-D225-4079-9BF7-5B12958F216C}"/>
            </c:ext>
          </c:extLst>
        </c:ser>
        <c:dLbls>
          <c:showLegendKey val="0"/>
          <c:showVal val="0"/>
          <c:showCatName val="0"/>
          <c:showSerName val="0"/>
          <c:showPercent val="0"/>
          <c:showBubbleSize val="0"/>
        </c:dLbls>
        <c:gapWidth val="0"/>
        <c:axId val="153458560"/>
        <c:axId val="153460096"/>
      </c:barChart>
      <c:catAx>
        <c:axId val="15345856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Verdana"/>
                <a:ea typeface="Verdana"/>
                <a:cs typeface="Verdana"/>
              </a:defRPr>
            </a:pPr>
            <a:endParaRPr lang="en-US"/>
          </a:p>
        </c:txPr>
        <c:crossAx val="153460096"/>
        <c:crosses val="autoZero"/>
        <c:auto val="1"/>
        <c:lblAlgn val="ctr"/>
        <c:lblOffset val="100"/>
        <c:tickLblSkip val="1"/>
        <c:tickMarkSkip val="1"/>
        <c:noMultiLvlLbl val="0"/>
      </c:catAx>
      <c:valAx>
        <c:axId val="153460096"/>
        <c:scaling>
          <c:orientation val="minMax"/>
          <c:max val="14000"/>
          <c:min val="0"/>
        </c:scaling>
        <c:delete val="0"/>
        <c:axPos val="l"/>
        <c:majorGridlines>
          <c:spPr>
            <a:ln w="3175">
              <a:solidFill>
                <a:srgbClr val="808080"/>
              </a:solidFill>
              <a:prstDash val="lgDash"/>
            </a:ln>
          </c:spPr>
        </c:majorGridlines>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Verdana"/>
                <a:ea typeface="Verdana"/>
                <a:cs typeface="Verdana"/>
              </a:defRPr>
            </a:pPr>
            <a:endParaRPr lang="en-US"/>
          </a:p>
        </c:txPr>
        <c:crossAx val="153458560"/>
        <c:crosses val="autoZero"/>
        <c:crossBetween val="between"/>
        <c:majorUnit val="2000"/>
        <c:minorUnit val="500"/>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Verdana"/>
          <a:ea typeface="Verdana"/>
          <a:cs typeface="Verdana"/>
        </a:defRPr>
      </a:pPr>
      <a:endParaRPr lang="en-US"/>
    </a:p>
  </c:txPr>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Standing coniferous timber volume by sector and stand mean diameter class for GB</a:t>
            </a:r>
          </a:p>
        </c:rich>
      </c:tx>
      <c:overlay val="0"/>
    </c:title>
    <c:autoTitleDeleted val="0"/>
    <c:plotArea>
      <c:layout/>
      <c:barChart>
        <c:barDir val="col"/>
        <c:grouping val="clustered"/>
        <c:varyColors val="0"/>
        <c:ser>
          <c:idx val="0"/>
          <c:order val="0"/>
          <c:tx>
            <c:strRef>
              <c:f>'data input'!$C$483</c:f>
              <c:strCache>
                <c:ptCount val="1"/>
                <c:pt idx="0">
                  <c:v>GB Public Forest Estate</c:v>
                </c:pt>
              </c:strCache>
            </c:strRef>
          </c:tx>
          <c:spPr>
            <a:solidFill>
              <a:srgbClr val="074F28"/>
            </a:solidFill>
          </c:spPr>
          <c:invertIfNegative val="0"/>
          <c:cat>
            <c:strRef>
              <c:f>'data input'!$B$484:$B$492</c:f>
              <c:strCache>
                <c:ptCount val="9"/>
                <c:pt idx="0">
                  <c:v>0 to 7</c:v>
                </c:pt>
                <c:pt idx="1">
                  <c:v>7 to 10</c:v>
                </c:pt>
                <c:pt idx="2">
                  <c:v>10 to 15</c:v>
                </c:pt>
                <c:pt idx="3">
                  <c:v>15 to 20</c:v>
                </c:pt>
                <c:pt idx="4">
                  <c:v>20 to 30</c:v>
                </c:pt>
                <c:pt idx="5">
                  <c:v>30 to 40</c:v>
                </c:pt>
                <c:pt idx="6">
                  <c:v>40 to 60</c:v>
                </c:pt>
                <c:pt idx="7">
                  <c:v>60 to 80</c:v>
                </c:pt>
                <c:pt idx="8">
                  <c:v>80+</c:v>
                </c:pt>
              </c:strCache>
            </c:strRef>
          </c:cat>
          <c:val>
            <c:numRef>
              <c:f>'data input'!$C$484:$C$492</c:f>
              <c:numCache>
                <c:formatCode>0</c:formatCode>
                <c:ptCount val="9"/>
                <c:pt idx="0">
                  <c:v>0</c:v>
                </c:pt>
                <c:pt idx="1">
                  <c:v>223.12576000000001</c:v>
                </c:pt>
                <c:pt idx="2">
                  <c:v>10110.39666</c:v>
                </c:pt>
                <c:pt idx="3">
                  <c:v>29980.50388</c:v>
                </c:pt>
                <c:pt idx="4">
                  <c:v>53550.649859999998</c:v>
                </c:pt>
                <c:pt idx="5">
                  <c:v>22756.073179999999</c:v>
                </c:pt>
                <c:pt idx="6">
                  <c:v>14008.215830000003</c:v>
                </c:pt>
                <c:pt idx="7">
                  <c:v>1920.2033999999996</c:v>
                </c:pt>
                <c:pt idx="8">
                  <c:v>437.74795</c:v>
                </c:pt>
              </c:numCache>
            </c:numRef>
          </c:val>
          <c:extLst>
            <c:ext xmlns:c16="http://schemas.microsoft.com/office/drawing/2014/chart" uri="{C3380CC4-5D6E-409C-BE32-E72D297353CC}">
              <c16:uniqueId val="{00000000-9FB7-4228-AD53-2A7F4595B8D7}"/>
            </c:ext>
          </c:extLst>
        </c:ser>
        <c:ser>
          <c:idx val="1"/>
          <c:order val="1"/>
          <c:tx>
            <c:strRef>
              <c:f>'data input'!$D$483</c:f>
              <c:strCache>
                <c:ptCount val="1"/>
                <c:pt idx="0">
                  <c:v>GB Private Sector</c:v>
                </c:pt>
              </c:strCache>
            </c:strRef>
          </c:tx>
          <c:spPr>
            <a:solidFill>
              <a:srgbClr val="80B79E"/>
            </a:solidFill>
          </c:spPr>
          <c:invertIfNegative val="0"/>
          <c:errBars>
            <c:errBarType val="both"/>
            <c:errValType val="cust"/>
            <c:noEndCap val="0"/>
            <c:plus>
              <c:numRef>
                <c:f>'data input'!$H$484:$H$492</c:f>
                <c:numCache>
                  <c:formatCode>General</c:formatCode>
                  <c:ptCount val="9"/>
                  <c:pt idx="0">
                    <c:v>0</c:v>
                  </c:pt>
                  <c:pt idx="1">
                    <c:v>181.40881874434135</c:v>
                  </c:pt>
                  <c:pt idx="2">
                    <c:v>508.43808690984747</c:v>
                  </c:pt>
                  <c:pt idx="3">
                    <c:v>562.31579492453238</c:v>
                  </c:pt>
                  <c:pt idx="4">
                    <c:v>1110.7474025450804</c:v>
                  </c:pt>
                  <c:pt idx="5">
                    <c:v>1198.223155515454</c:v>
                  </c:pt>
                  <c:pt idx="6">
                    <c:v>2010.4655744430675</c:v>
                  </c:pt>
                  <c:pt idx="7">
                    <c:v>1633.2755101221774</c:v>
                  </c:pt>
                  <c:pt idx="8">
                    <c:v>1857.5366647094709</c:v>
                  </c:pt>
                </c:numCache>
              </c:numRef>
            </c:plus>
            <c:minus>
              <c:numRef>
                <c:f>'data input'!$H$484:$H$492</c:f>
                <c:numCache>
                  <c:formatCode>General</c:formatCode>
                  <c:ptCount val="9"/>
                  <c:pt idx="0">
                    <c:v>0</c:v>
                  </c:pt>
                  <c:pt idx="1">
                    <c:v>181.40881874434135</c:v>
                  </c:pt>
                  <c:pt idx="2">
                    <c:v>508.43808690984747</c:v>
                  </c:pt>
                  <c:pt idx="3">
                    <c:v>562.31579492453238</c:v>
                  </c:pt>
                  <c:pt idx="4">
                    <c:v>1110.7474025450804</c:v>
                  </c:pt>
                  <c:pt idx="5">
                    <c:v>1198.223155515454</c:v>
                  </c:pt>
                  <c:pt idx="6">
                    <c:v>2010.4655744430675</c:v>
                  </c:pt>
                  <c:pt idx="7">
                    <c:v>1633.2755101221774</c:v>
                  </c:pt>
                  <c:pt idx="8">
                    <c:v>1857.5366647094709</c:v>
                  </c:pt>
                </c:numCache>
              </c:numRef>
            </c:minus>
          </c:errBars>
          <c:cat>
            <c:strRef>
              <c:f>'data input'!$B$484:$B$492</c:f>
              <c:strCache>
                <c:ptCount val="9"/>
                <c:pt idx="0">
                  <c:v>0 to 7</c:v>
                </c:pt>
                <c:pt idx="1">
                  <c:v>7 to 10</c:v>
                </c:pt>
                <c:pt idx="2">
                  <c:v>10 to 15</c:v>
                </c:pt>
                <c:pt idx="3">
                  <c:v>15 to 20</c:v>
                </c:pt>
                <c:pt idx="4">
                  <c:v>20 to 30</c:v>
                </c:pt>
                <c:pt idx="5">
                  <c:v>30 to 40</c:v>
                </c:pt>
                <c:pt idx="6">
                  <c:v>40 to 60</c:v>
                </c:pt>
                <c:pt idx="7">
                  <c:v>60 to 80</c:v>
                </c:pt>
                <c:pt idx="8">
                  <c:v>80+</c:v>
                </c:pt>
              </c:strCache>
            </c:strRef>
          </c:cat>
          <c:val>
            <c:numRef>
              <c:f>'data input'!$D$484:$D$492</c:f>
              <c:numCache>
                <c:formatCode>#,##0</c:formatCode>
                <c:ptCount val="9"/>
                <c:pt idx="0">
                  <c:v>0</c:v>
                </c:pt>
                <c:pt idx="1">
                  <c:v>547.97099000000003</c:v>
                </c:pt>
                <c:pt idx="2">
                  <c:v>10824.77449</c:v>
                </c:pt>
                <c:pt idx="3">
                  <c:v>32731.340589999996</c:v>
                </c:pt>
                <c:pt idx="4">
                  <c:v>108622.04025000001</c:v>
                </c:pt>
                <c:pt idx="5">
                  <c:v>66310.479200000002</c:v>
                </c:pt>
                <c:pt idx="6">
                  <c:v>42671.219500000007</c:v>
                </c:pt>
                <c:pt idx="7">
                  <c:v>9403.9240000000009</c:v>
                </c:pt>
                <c:pt idx="8">
                  <c:v>4279.7934499999992</c:v>
                </c:pt>
              </c:numCache>
            </c:numRef>
          </c:val>
          <c:extLst>
            <c:ext xmlns:c16="http://schemas.microsoft.com/office/drawing/2014/chart" uri="{C3380CC4-5D6E-409C-BE32-E72D297353CC}">
              <c16:uniqueId val="{00000003-9FB7-4228-AD53-2A7F4595B8D7}"/>
            </c:ext>
          </c:extLst>
        </c:ser>
        <c:dLbls>
          <c:showLegendKey val="0"/>
          <c:showVal val="0"/>
          <c:showCatName val="0"/>
          <c:showSerName val="0"/>
          <c:showPercent val="0"/>
          <c:showBubbleSize val="0"/>
        </c:dLbls>
        <c:gapWidth val="150"/>
        <c:axId val="158113792"/>
        <c:axId val="158115712"/>
      </c:barChart>
      <c:catAx>
        <c:axId val="158113792"/>
        <c:scaling>
          <c:orientation val="minMax"/>
        </c:scaling>
        <c:delete val="0"/>
        <c:axPos val="b"/>
        <c:title>
          <c:tx>
            <c:rich>
              <a:bodyPr/>
              <a:lstStyle/>
              <a:p>
                <a:pPr>
                  <a:defRPr/>
                </a:pPr>
                <a:r>
                  <a:rPr lang="en-US" sz="1050" b="1"/>
                  <a:t>diameter class (cm)</a:t>
                </a:r>
              </a:p>
            </c:rich>
          </c:tx>
          <c:layout>
            <c:manualLayout>
              <c:xMode val="edge"/>
              <c:yMode val="edge"/>
              <c:x val="0.38978375077227251"/>
              <c:y val="0.96404632297827919"/>
            </c:manualLayout>
          </c:layout>
          <c:overlay val="0"/>
        </c:title>
        <c:numFmt formatCode="General" sourceLinked="0"/>
        <c:majorTickMark val="out"/>
        <c:minorTickMark val="none"/>
        <c:tickLblPos val="nextTo"/>
        <c:txPr>
          <a:bodyPr rot="-5400000" vert="horz"/>
          <a:lstStyle/>
          <a:p>
            <a:pPr>
              <a:defRPr/>
            </a:pPr>
            <a:endParaRPr lang="en-US"/>
          </a:p>
        </c:txPr>
        <c:crossAx val="158115712"/>
        <c:crosses val="autoZero"/>
        <c:auto val="1"/>
        <c:lblAlgn val="ctr"/>
        <c:lblOffset val="100"/>
        <c:noMultiLvlLbl val="0"/>
      </c:catAx>
      <c:valAx>
        <c:axId val="158115712"/>
        <c:scaling>
          <c:orientation val="minMax"/>
        </c:scaling>
        <c:delete val="0"/>
        <c:axPos val="l"/>
        <c:majorGridlines>
          <c:spPr>
            <a:ln w="3175">
              <a:solidFill>
                <a:srgbClr val="808080"/>
              </a:solidFill>
              <a:prstDash val="lgDash"/>
            </a:ln>
          </c:spPr>
        </c:majorGridlines>
        <c:minorGridlines>
          <c:spPr>
            <a:ln>
              <a:solidFill>
                <a:srgbClr val="F0F0F0"/>
              </a:solidFill>
              <a:prstDash val="sysDot"/>
            </a:ln>
          </c:spPr>
        </c:minorGridlines>
        <c:title>
          <c:tx>
            <c:rich>
              <a:bodyPr rot="-5400000" vert="horz"/>
              <a:lstStyle/>
              <a:p>
                <a:pPr>
                  <a:defRPr/>
                </a:pPr>
                <a:r>
                  <a:rPr lang="en-US"/>
                  <a:t>Standing volume (thousands of m</a:t>
                </a:r>
                <a:r>
                  <a:rPr lang="en-US" baseline="30000"/>
                  <a:t>3</a:t>
                </a:r>
                <a:r>
                  <a:rPr lang="en-US"/>
                  <a:t> overbark standing)</a:t>
                </a:r>
              </a:p>
            </c:rich>
          </c:tx>
          <c:overlay val="0"/>
        </c:title>
        <c:numFmt formatCode="#,##0" sourceLinked="0"/>
        <c:majorTickMark val="out"/>
        <c:minorTickMark val="none"/>
        <c:tickLblPos val="nextTo"/>
        <c:crossAx val="158113792"/>
        <c:crosses val="autoZero"/>
        <c:crossBetween val="between"/>
      </c:valAx>
    </c:plotArea>
    <c:legend>
      <c:legendPos val="r"/>
      <c:overlay val="0"/>
    </c:legend>
    <c:plotVisOnly val="1"/>
    <c:dispBlanksAs val="gap"/>
    <c:showDLblsOverMax val="0"/>
  </c:chart>
  <c:spPr>
    <a:ln>
      <a:noFill/>
    </a:ln>
  </c:spPr>
  <c:txPr>
    <a:bodyPr/>
    <a:lstStyle/>
    <a:p>
      <a:pPr>
        <a:defRPr>
          <a:latin typeface="Verdana" panose="020B0604030504040204" pitchFamily="34" charset="0"/>
          <a:ea typeface="Verdana" panose="020B0604030504040204" pitchFamily="34" charset="0"/>
        </a:defRPr>
      </a:pPr>
      <a:endParaRPr lang="en-US"/>
    </a:p>
  </c:txPr>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'data input'!$C$483</c:f>
              <c:strCache>
                <c:ptCount val="1"/>
                <c:pt idx="0">
                  <c:v>GB Public Forest Estate</c:v>
                </c:pt>
              </c:strCache>
            </c:strRef>
          </c:tx>
          <c:spPr>
            <a:solidFill>
              <a:srgbClr val="074F28"/>
            </a:solidFill>
          </c:spPr>
          <c:invertIfNegative val="0"/>
          <c:cat>
            <c:strRef>
              <c:f>'data input'!$B$484:$B$492</c:f>
              <c:strCache>
                <c:ptCount val="9"/>
                <c:pt idx="0">
                  <c:v>0 to 7</c:v>
                </c:pt>
                <c:pt idx="1">
                  <c:v>7 to 10</c:v>
                </c:pt>
                <c:pt idx="2">
                  <c:v>10 to 15</c:v>
                </c:pt>
                <c:pt idx="3">
                  <c:v>15 to 20</c:v>
                </c:pt>
                <c:pt idx="4">
                  <c:v>20 to 30</c:v>
                </c:pt>
                <c:pt idx="5">
                  <c:v>30 to 40</c:v>
                </c:pt>
                <c:pt idx="6">
                  <c:v>40 to 60</c:v>
                </c:pt>
                <c:pt idx="7">
                  <c:v>60 to 80</c:v>
                </c:pt>
                <c:pt idx="8">
                  <c:v>80+</c:v>
                </c:pt>
              </c:strCache>
            </c:strRef>
          </c:cat>
          <c:val>
            <c:numRef>
              <c:f>'data input'!$C$484:$C$492</c:f>
              <c:numCache>
                <c:formatCode>0</c:formatCode>
                <c:ptCount val="9"/>
                <c:pt idx="0">
                  <c:v>0</c:v>
                </c:pt>
                <c:pt idx="1">
                  <c:v>223.12576000000001</c:v>
                </c:pt>
                <c:pt idx="2">
                  <c:v>10110.39666</c:v>
                </c:pt>
                <c:pt idx="3">
                  <c:v>29980.50388</c:v>
                </c:pt>
                <c:pt idx="4">
                  <c:v>53550.649859999998</c:v>
                </c:pt>
                <c:pt idx="5">
                  <c:v>22756.073179999999</c:v>
                </c:pt>
                <c:pt idx="6">
                  <c:v>14008.215830000003</c:v>
                </c:pt>
                <c:pt idx="7">
                  <c:v>1920.2033999999996</c:v>
                </c:pt>
                <c:pt idx="8">
                  <c:v>437.74795</c:v>
                </c:pt>
              </c:numCache>
            </c:numRef>
          </c:val>
          <c:extLst>
            <c:ext xmlns:c16="http://schemas.microsoft.com/office/drawing/2014/chart" uri="{C3380CC4-5D6E-409C-BE32-E72D297353CC}">
              <c16:uniqueId val="{00000000-C5A4-46A0-A0D7-4B09DE89205E}"/>
            </c:ext>
          </c:extLst>
        </c:ser>
        <c:ser>
          <c:idx val="1"/>
          <c:order val="1"/>
          <c:tx>
            <c:strRef>
              <c:f>'data input'!$D$483</c:f>
              <c:strCache>
                <c:ptCount val="1"/>
                <c:pt idx="0">
                  <c:v>GB Private Sector</c:v>
                </c:pt>
              </c:strCache>
            </c:strRef>
          </c:tx>
          <c:spPr>
            <a:solidFill>
              <a:srgbClr val="80B79E"/>
            </a:solidFill>
          </c:spPr>
          <c:invertIfNegative val="0"/>
          <c:errBars>
            <c:errBarType val="both"/>
            <c:errValType val="cust"/>
            <c:noEndCap val="0"/>
            <c:plus>
              <c:numRef>
                <c:f>'data input'!$H$484:$H$492</c:f>
                <c:numCache>
                  <c:formatCode>General</c:formatCode>
                  <c:ptCount val="9"/>
                  <c:pt idx="0">
                    <c:v>0</c:v>
                  </c:pt>
                  <c:pt idx="1">
                    <c:v>181.40881874434135</c:v>
                  </c:pt>
                  <c:pt idx="2">
                    <c:v>508.43808690984747</c:v>
                  </c:pt>
                  <c:pt idx="3">
                    <c:v>562.31579492453238</c:v>
                  </c:pt>
                  <c:pt idx="4">
                    <c:v>1110.7474025450804</c:v>
                  </c:pt>
                  <c:pt idx="5">
                    <c:v>1198.223155515454</c:v>
                  </c:pt>
                  <c:pt idx="6">
                    <c:v>2010.4655744430675</c:v>
                  </c:pt>
                  <c:pt idx="7">
                    <c:v>1633.2755101221774</c:v>
                  </c:pt>
                  <c:pt idx="8">
                    <c:v>1857.5366647094709</c:v>
                  </c:pt>
                </c:numCache>
              </c:numRef>
            </c:plus>
            <c:minus>
              <c:numRef>
                <c:f>'data input'!$H$484:$H$492</c:f>
                <c:numCache>
                  <c:formatCode>General</c:formatCode>
                  <c:ptCount val="9"/>
                  <c:pt idx="0">
                    <c:v>0</c:v>
                  </c:pt>
                  <c:pt idx="1">
                    <c:v>181.40881874434135</c:v>
                  </c:pt>
                  <c:pt idx="2">
                    <c:v>508.43808690984747</c:v>
                  </c:pt>
                  <c:pt idx="3">
                    <c:v>562.31579492453238</c:v>
                  </c:pt>
                  <c:pt idx="4">
                    <c:v>1110.7474025450804</c:v>
                  </c:pt>
                  <c:pt idx="5">
                    <c:v>1198.223155515454</c:v>
                  </c:pt>
                  <c:pt idx="6">
                    <c:v>2010.4655744430675</c:v>
                  </c:pt>
                  <c:pt idx="7">
                    <c:v>1633.2755101221774</c:v>
                  </c:pt>
                  <c:pt idx="8">
                    <c:v>1857.5366647094709</c:v>
                  </c:pt>
                </c:numCache>
              </c:numRef>
            </c:minus>
          </c:errBars>
          <c:cat>
            <c:strRef>
              <c:f>'data input'!$B$484:$B$492</c:f>
              <c:strCache>
                <c:ptCount val="9"/>
                <c:pt idx="0">
                  <c:v>0 to 7</c:v>
                </c:pt>
                <c:pt idx="1">
                  <c:v>7 to 10</c:v>
                </c:pt>
                <c:pt idx="2">
                  <c:v>10 to 15</c:v>
                </c:pt>
                <c:pt idx="3">
                  <c:v>15 to 20</c:v>
                </c:pt>
                <c:pt idx="4">
                  <c:v>20 to 30</c:v>
                </c:pt>
                <c:pt idx="5">
                  <c:v>30 to 40</c:v>
                </c:pt>
                <c:pt idx="6">
                  <c:v>40 to 60</c:v>
                </c:pt>
                <c:pt idx="7">
                  <c:v>60 to 80</c:v>
                </c:pt>
                <c:pt idx="8">
                  <c:v>80+</c:v>
                </c:pt>
              </c:strCache>
            </c:strRef>
          </c:cat>
          <c:val>
            <c:numRef>
              <c:f>'data input'!$D$484:$D$492</c:f>
              <c:numCache>
                <c:formatCode>#,##0</c:formatCode>
                <c:ptCount val="9"/>
                <c:pt idx="0">
                  <c:v>0</c:v>
                </c:pt>
                <c:pt idx="1">
                  <c:v>547.97099000000003</c:v>
                </c:pt>
                <c:pt idx="2">
                  <c:v>10824.77449</c:v>
                </c:pt>
                <c:pt idx="3">
                  <c:v>32731.340589999996</c:v>
                </c:pt>
                <c:pt idx="4">
                  <c:v>108622.04025000001</c:v>
                </c:pt>
                <c:pt idx="5">
                  <c:v>66310.479200000002</c:v>
                </c:pt>
                <c:pt idx="6">
                  <c:v>42671.219500000007</c:v>
                </c:pt>
                <c:pt idx="7">
                  <c:v>9403.9240000000009</c:v>
                </c:pt>
                <c:pt idx="8">
                  <c:v>4279.7934499999992</c:v>
                </c:pt>
              </c:numCache>
            </c:numRef>
          </c:val>
          <c:extLst>
            <c:ext xmlns:c16="http://schemas.microsoft.com/office/drawing/2014/chart" uri="{C3380CC4-5D6E-409C-BE32-E72D297353CC}">
              <c16:uniqueId val="{00000001-C5A4-46A0-A0D7-4B09DE89205E}"/>
            </c:ext>
          </c:extLst>
        </c:ser>
        <c:dLbls>
          <c:showLegendKey val="0"/>
          <c:showVal val="0"/>
          <c:showCatName val="0"/>
          <c:showSerName val="0"/>
          <c:showPercent val="0"/>
          <c:showBubbleSize val="0"/>
        </c:dLbls>
        <c:gapWidth val="150"/>
        <c:axId val="158113792"/>
        <c:axId val="158115712"/>
      </c:barChart>
      <c:catAx>
        <c:axId val="158113792"/>
        <c:scaling>
          <c:orientation val="minMax"/>
        </c:scaling>
        <c:delete val="0"/>
        <c:axPos val="b"/>
        <c:title>
          <c:tx>
            <c:rich>
              <a:bodyPr/>
              <a:lstStyle/>
              <a:p>
                <a:pPr>
                  <a:defRPr/>
                </a:pPr>
                <a:r>
                  <a:rPr lang="en-US"/>
                  <a:t>dbh class (cm)</a:t>
                </a:r>
              </a:p>
            </c:rich>
          </c:tx>
          <c:layout>
            <c:manualLayout>
              <c:xMode val="edge"/>
              <c:yMode val="edge"/>
              <c:x val="0.41440016104934252"/>
              <c:y val="0.97242075488112767"/>
            </c:manualLayout>
          </c:layout>
          <c:overlay val="0"/>
        </c:title>
        <c:numFmt formatCode="General" sourceLinked="0"/>
        <c:majorTickMark val="out"/>
        <c:minorTickMark val="none"/>
        <c:tickLblPos val="nextTo"/>
        <c:txPr>
          <a:bodyPr rot="-5400000" vert="horz"/>
          <a:lstStyle/>
          <a:p>
            <a:pPr>
              <a:defRPr/>
            </a:pPr>
            <a:endParaRPr lang="en-US"/>
          </a:p>
        </c:txPr>
        <c:crossAx val="158115712"/>
        <c:crosses val="autoZero"/>
        <c:auto val="1"/>
        <c:lblAlgn val="ctr"/>
        <c:lblOffset val="100"/>
        <c:noMultiLvlLbl val="0"/>
      </c:catAx>
      <c:valAx>
        <c:axId val="158115712"/>
        <c:scaling>
          <c:orientation val="minMax"/>
        </c:scaling>
        <c:delete val="0"/>
        <c:axPos val="l"/>
        <c:majorGridlines>
          <c:spPr>
            <a:ln w="3175">
              <a:solidFill>
                <a:schemeClr val="bg1">
                  <a:lumMod val="85000"/>
                </a:schemeClr>
              </a:solidFill>
              <a:prstDash val="dash"/>
            </a:ln>
          </c:spPr>
        </c:majorGridlines>
        <c:minorGridlines>
          <c:spPr>
            <a:ln>
              <a:solidFill>
                <a:schemeClr val="bg1">
                  <a:lumMod val="95000"/>
                </a:schemeClr>
              </a:solidFill>
              <a:prstDash val="sysDash"/>
            </a:ln>
          </c:spPr>
        </c:minorGridlines>
        <c:title>
          <c:tx>
            <c:rich>
              <a:bodyPr rot="-5400000" vert="horz"/>
              <a:lstStyle/>
              <a:p>
                <a:pPr>
                  <a:defRPr/>
                </a:pPr>
                <a:r>
                  <a:rPr lang="en-US" sz="1000" b="1" i="0" u="none" strike="noStrike" kern="1200" baseline="0">
                    <a:solidFill>
                      <a:sysClr val="windowText" lastClr="000000"/>
                    </a:solidFill>
                    <a:latin typeface="Verdana" panose="020B0604030504040204" pitchFamily="34" charset="0"/>
                    <a:ea typeface="Verdana" panose="020B0604030504040204" pitchFamily="34" charset="0"/>
                  </a:rPr>
                  <a:t>Standing volume (thousands of m</a:t>
                </a:r>
                <a:r>
                  <a:rPr lang="en-US" sz="1000" b="1" i="0" u="none" strike="noStrike" kern="1200" baseline="30000">
                    <a:solidFill>
                      <a:sysClr val="windowText" lastClr="000000"/>
                    </a:solidFill>
                    <a:latin typeface="Verdana" panose="020B0604030504040204" pitchFamily="34" charset="0"/>
                    <a:ea typeface="Verdana" panose="020B0604030504040204" pitchFamily="34" charset="0"/>
                  </a:rPr>
                  <a:t>3</a:t>
                </a:r>
                <a:r>
                  <a:rPr lang="en-US" sz="1000" b="1" i="0" u="none" strike="noStrike" kern="1200" baseline="0">
                    <a:solidFill>
                      <a:sysClr val="windowText" lastClr="000000"/>
                    </a:solidFill>
                    <a:latin typeface="Verdana" panose="020B0604030504040204" pitchFamily="34" charset="0"/>
                    <a:ea typeface="Verdana" panose="020B0604030504040204" pitchFamily="34" charset="0"/>
                  </a:rPr>
                  <a:t> overbark standing)</a:t>
                </a:r>
              </a:p>
            </c:rich>
          </c:tx>
          <c:layout>
            <c:manualLayout>
              <c:xMode val="edge"/>
              <c:yMode val="edge"/>
              <c:x val="6.8363583218916417E-3"/>
              <c:y val="0.17568126072542026"/>
            </c:manualLayout>
          </c:layout>
          <c:overlay val="0"/>
        </c:title>
        <c:numFmt formatCode="#,##0" sourceLinked="0"/>
        <c:majorTickMark val="out"/>
        <c:minorTickMark val="none"/>
        <c:tickLblPos val="nextTo"/>
        <c:crossAx val="158113792"/>
        <c:crosses val="autoZero"/>
        <c:crossBetween val="between"/>
      </c:valAx>
    </c:plotArea>
    <c:legend>
      <c:legendPos val="r"/>
      <c:overlay val="0"/>
    </c:legend>
    <c:plotVisOnly val="1"/>
    <c:dispBlanksAs val="gap"/>
    <c:showDLblsOverMax val="0"/>
  </c:chart>
  <c:spPr>
    <a:ln>
      <a:noFill/>
    </a:ln>
  </c:spPr>
  <c:txPr>
    <a:bodyPr/>
    <a:lstStyle/>
    <a:p>
      <a:pPr>
        <a:defRPr>
          <a:latin typeface="Verdana" panose="020B0604030504040204" pitchFamily="34" charset="0"/>
          <a:ea typeface="Verdana" panose="020B0604030504040204" pitchFamily="34" charset="0"/>
        </a:defRPr>
      </a:pPr>
      <a:endParaRPr lang="en-US"/>
    </a:p>
  </c:txPr>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b="1"/>
            </a:pPr>
            <a:r>
              <a:rPr lang="en-GB" sz="1400" b="1" i="0" u="none" strike="noStrike" baseline="0">
                <a:effectLst/>
              </a:rPr>
              <a:t>50-year forecast of average annual coniferous standing volume</a:t>
            </a:r>
            <a:endParaRPr lang="en-GB" sz="1400" b="1"/>
          </a:p>
        </c:rich>
      </c:tx>
      <c:overlay val="0"/>
    </c:title>
    <c:autoTitleDeleted val="0"/>
    <c:plotArea>
      <c:layout>
        <c:manualLayout>
          <c:layoutTarget val="inner"/>
          <c:xMode val="edge"/>
          <c:yMode val="edge"/>
          <c:x val="0.12616339193381593"/>
          <c:y val="0.12033898305084746"/>
          <c:w val="0.70734229576008278"/>
          <c:h val="0.65254237288135597"/>
        </c:manualLayout>
      </c:layout>
      <c:barChart>
        <c:barDir val="col"/>
        <c:grouping val="clustered"/>
        <c:varyColors val="0"/>
        <c:ser>
          <c:idx val="0"/>
          <c:order val="0"/>
          <c:tx>
            <c:strRef>
              <c:f>'data for Figure 4'!$C$7</c:f>
              <c:strCache>
                <c:ptCount val="1"/>
              </c:strCache>
            </c:strRef>
          </c:tx>
          <c:spPr>
            <a:solidFill>
              <a:srgbClr val="05401A"/>
            </a:solidFill>
            <a:ln w="25400">
              <a:noFill/>
            </a:ln>
          </c:spPr>
          <c:invertIfNegative val="0"/>
          <c:dPt>
            <c:idx val="0"/>
            <c:invertIfNegative val="0"/>
            <c:bubble3D val="0"/>
            <c:spPr>
              <a:solidFill>
                <a:srgbClr val="074F28"/>
              </a:solidFill>
              <a:ln w="25400">
                <a:noFill/>
              </a:ln>
            </c:spPr>
            <c:extLst>
              <c:ext xmlns:c16="http://schemas.microsoft.com/office/drawing/2014/chart" uri="{C3380CC4-5D6E-409C-BE32-E72D297353CC}">
                <c16:uniqueId val="{00000001-8E0F-4FA4-90C4-DEF8A079812F}"/>
              </c:ext>
            </c:extLst>
          </c:dPt>
          <c:dPt>
            <c:idx val="1"/>
            <c:invertIfNegative val="0"/>
            <c:bubble3D val="0"/>
            <c:spPr>
              <a:solidFill>
                <a:srgbClr val="074F28"/>
              </a:solidFill>
              <a:ln w="25400">
                <a:noFill/>
              </a:ln>
            </c:spPr>
            <c:extLst>
              <c:ext xmlns:c16="http://schemas.microsoft.com/office/drawing/2014/chart" uri="{C3380CC4-5D6E-409C-BE32-E72D297353CC}">
                <c16:uniqueId val="{00000003-8E0F-4FA4-90C4-DEF8A079812F}"/>
              </c:ext>
            </c:extLst>
          </c:dPt>
          <c:dPt>
            <c:idx val="2"/>
            <c:invertIfNegative val="0"/>
            <c:bubble3D val="0"/>
            <c:spPr>
              <a:solidFill>
                <a:srgbClr val="074F28"/>
              </a:solidFill>
              <a:ln w="25400">
                <a:noFill/>
              </a:ln>
            </c:spPr>
            <c:extLst>
              <c:ext xmlns:c16="http://schemas.microsoft.com/office/drawing/2014/chart" uri="{C3380CC4-5D6E-409C-BE32-E72D297353CC}">
                <c16:uniqueId val="{00000005-8E0F-4FA4-90C4-DEF8A079812F}"/>
              </c:ext>
            </c:extLst>
          </c:dPt>
          <c:dPt>
            <c:idx val="3"/>
            <c:invertIfNegative val="0"/>
            <c:bubble3D val="0"/>
            <c:spPr>
              <a:solidFill>
                <a:srgbClr val="074F28"/>
              </a:solidFill>
              <a:ln w="25400">
                <a:noFill/>
              </a:ln>
            </c:spPr>
            <c:extLst>
              <c:ext xmlns:c16="http://schemas.microsoft.com/office/drawing/2014/chart" uri="{C3380CC4-5D6E-409C-BE32-E72D297353CC}">
                <c16:uniqueId val="{00000007-8E0F-4FA4-90C4-DEF8A079812F}"/>
              </c:ext>
            </c:extLst>
          </c:dPt>
          <c:dPt>
            <c:idx val="4"/>
            <c:invertIfNegative val="0"/>
            <c:bubble3D val="0"/>
            <c:spPr>
              <a:solidFill>
                <a:srgbClr val="074F28"/>
              </a:solidFill>
              <a:ln w="25400">
                <a:noFill/>
              </a:ln>
            </c:spPr>
            <c:extLst>
              <c:ext xmlns:c16="http://schemas.microsoft.com/office/drawing/2014/chart" uri="{C3380CC4-5D6E-409C-BE32-E72D297353CC}">
                <c16:uniqueId val="{00000009-8E0F-4FA4-90C4-DEF8A079812F}"/>
              </c:ext>
            </c:extLst>
          </c:dPt>
          <c:dPt>
            <c:idx val="5"/>
            <c:invertIfNegative val="0"/>
            <c:bubble3D val="0"/>
            <c:spPr>
              <a:solidFill>
                <a:srgbClr val="074F28"/>
              </a:solidFill>
              <a:ln w="25400">
                <a:noFill/>
              </a:ln>
            </c:spPr>
            <c:extLst>
              <c:ext xmlns:c16="http://schemas.microsoft.com/office/drawing/2014/chart" uri="{C3380CC4-5D6E-409C-BE32-E72D297353CC}">
                <c16:uniqueId val="{0000000B-8E0F-4FA4-90C4-DEF8A079812F}"/>
              </c:ext>
            </c:extLst>
          </c:dPt>
          <c:dPt>
            <c:idx val="6"/>
            <c:invertIfNegative val="0"/>
            <c:bubble3D val="0"/>
            <c:spPr>
              <a:solidFill>
                <a:srgbClr val="074F28"/>
              </a:solidFill>
              <a:ln w="25400">
                <a:noFill/>
              </a:ln>
            </c:spPr>
            <c:extLst>
              <c:ext xmlns:c16="http://schemas.microsoft.com/office/drawing/2014/chart" uri="{C3380CC4-5D6E-409C-BE32-E72D297353CC}">
                <c16:uniqueId val="{00000052-76AE-463E-B8C7-5528637E1584}"/>
              </c:ext>
            </c:extLst>
          </c:dPt>
          <c:dPt>
            <c:idx val="7"/>
            <c:invertIfNegative val="0"/>
            <c:bubble3D val="0"/>
            <c:spPr>
              <a:solidFill>
                <a:srgbClr val="074F28"/>
              </a:solidFill>
              <a:ln w="25400">
                <a:noFill/>
              </a:ln>
            </c:spPr>
            <c:extLst>
              <c:ext xmlns:c16="http://schemas.microsoft.com/office/drawing/2014/chart" uri="{C3380CC4-5D6E-409C-BE32-E72D297353CC}">
                <c16:uniqueId val="{00000053-76AE-463E-B8C7-5528637E1584}"/>
              </c:ext>
            </c:extLst>
          </c:dPt>
          <c:dPt>
            <c:idx val="8"/>
            <c:invertIfNegative val="0"/>
            <c:bubble3D val="0"/>
            <c:spPr>
              <a:solidFill>
                <a:srgbClr val="074F28"/>
              </a:solidFill>
              <a:ln w="25400">
                <a:noFill/>
              </a:ln>
            </c:spPr>
            <c:extLst>
              <c:ext xmlns:c16="http://schemas.microsoft.com/office/drawing/2014/chart" uri="{C3380CC4-5D6E-409C-BE32-E72D297353CC}">
                <c16:uniqueId val="{00000054-76AE-463E-B8C7-5528637E1584}"/>
              </c:ext>
            </c:extLst>
          </c:dPt>
          <c:dPt>
            <c:idx val="9"/>
            <c:invertIfNegative val="0"/>
            <c:bubble3D val="0"/>
            <c:spPr>
              <a:solidFill>
                <a:srgbClr val="074F28"/>
              </a:solidFill>
              <a:ln w="25400">
                <a:noFill/>
              </a:ln>
            </c:spPr>
            <c:extLst>
              <c:ext xmlns:c16="http://schemas.microsoft.com/office/drawing/2014/chart" uri="{C3380CC4-5D6E-409C-BE32-E72D297353CC}">
                <c16:uniqueId val="{00000055-76AE-463E-B8C7-5528637E1584}"/>
              </c:ext>
            </c:extLst>
          </c:dPt>
          <c:dPt>
            <c:idx val="11"/>
            <c:invertIfNegative val="0"/>
            <c:bubble3D val="0"/>
            <c:spPr>
              <a:solidFill>
                <a:srgbClr val="3B9946"/>
              </a:solidFill>
              <a:ln w="25400">
                <a:noFill/>
              </a:ln>
            </c:spPr>
            <c:extLst>
              <c:ext xmlns:c16="http://schemas.microsoft.com/office/drawing/2014/chart" uri="{C3380CC4-5D6E-409C-BE32-E72D297353CC}">
                <c16:uniqueId val="{00000017-8E0F-4FA4-90C4-DEF8A079812F}"/>
              </c:ext>
            </c:extLst>
          </c:dPt>
          <c:dPt>
            <c:idx val="12"/>
            <c:invertIfNegative val="0"/>
            <c:bubble3D val="0"/>
            <c:spPr>
              <a:solidFill>
                <a:srgbClr val="3B9946"/>
              </a:solidFill>
              <a:ln w="25400">
                <a:noFill/>
              </a:ln>
            </c:spPr>
            <c:extLst>
              <c:ext xmlns:c16="http://schemas.microsoft.com/office/drawing/2014/chart" uri="{C3380CC4-5D6E-409C-BE32-E72D297353CC}">
                <c16:uniqueId val="{00000019-8E0F-4FA4-90C4-DEF8A079812F}"/>
              </c:ext>
            </c:extLst>
          </c:dPt>
          <c:dPt>
            <c:idx val="13"/>
            <c:invertIfNegative val="0"/>
            <c:bubble3D val="0"/>
            <c:spPr>
              <a:solidFill>
                <a:srgbClr val="3B9946"/>
              </a:solidFill>
              <a:ln w="25400">
                <a:noFill/>
              </a:ln>
            </c:spPr>
            <c:extLst>
              <c:ext xmlns:c16="http://schemas.microsoft.com/office/drawing/2014/chart" uri="{C3380CC4-5D6E-409C-BE32-E72D297353CC}">
                <c16:uniqueId val="{0000001B-8E0F-4FA4-90C4-DEF8A079812F}"/>
              </c:ext>
            </c:extLst>
          </c:dPt>
          <c:dPt>
            <c:idx val="14"/>
            <c:invertIfNegative val="0"/>
            <c:bubble3D val="0"/>
            <c:spPr>
              <a:solidFill>
                <a:srgbClr val="3B9946"/>
              </a:solidFill>
              <a:ln w="25400">
                <a:noFill/>
              </a:ln>
            </c:spPr>
            <c:extLst>
              <c:ext xmlns:c16="http://schemas.microsoft.com/office/drawing/2014/chart" uri="{C3380CC4-5D6E-409C-BE32-E72D297353CC}">
                <c16:uniqueId val="{0000001D-8E0F-4FA4-90C4-DEF8A079812F}"/>
              </c:ext>
            </c:extLst>
          </c:dPt>
          <c:dPt>
            <c:idx val="15"/>
            <c:invertIfNegative val="0"/>
            <c:bubble3D val="0"/>
            <c:spPr>
              <a:solidFill>
                <a:srgbClr val="3B9946"/>
              </a:solidFill>
              <a:ln w="25400">
                <a:noFill/>
              </a:ln>
            </c:spPr>
            <c:extLst>
              <c:ext xmlns:c16="http://schemas.microsoft.com/office/drawing/2014/chart" uri="{C3380CC4-5D6E-409C-BE32-E72D297353CC}">
                <c16:uniqueId val="{0000001F-8E0F-4FA4-90C4-DEF8A079812F}"/>
              </c:ext>
            </c:extLst>
          </c:dPt>
          <c:dPt>
            <c:idx val="16"/>
            <c:invertIfNegative val="0"/>
            <c:bubble3D val="0"/>
            <c:spPr>
              <a:solidFill>
                <a:srgbClr val="3B9946"/>
              </a:solidFill>
              <a:ln w="25400">
                <a:noFill/>
              </a:ln>
            </c:spPr>
            <c:extLst>
              <c:ext xmlns:c16="http://schemas.microsoft.com/office/drawing/2014/chart" uri="{C3380CC4-5D6E-409C-BE32-E72D297353CC}">
                <c16:uniqueId val="{00000021-8E0F-4FA4-90C4-DEF8A079812F}"/>
              </c:ext>
            </c:extLst>
          </c:dPt>
          <c:dPt>
            <c:idx val="17"/>
            <c:invertIfNegative val="0"/>
            <c:bubble3D val="0"/>
            <c:spPr>
              <a:solidFill>
                <a:srgbClr val="3B9946"/>
              </a:solidFill>
              <a:ln w="25400">
                <a:noFill/>
              </a:ln>
            </c:spPr>
            <c:extLst>
              <c:ext xmlns:c16="http://schemas.microsoft.com/office/drawing/2014/chart" uri="{C3380CC4-5D6E-409C-BE32-E72D297353CC}">
                <c16:uniqueId val="{0000005A-76AE-463E-B8C7-5528637E1584}"/>
              </c:ext>
            </c:extLst>
          </c:dPt>
          <c:dPt>
            <c:idx val="18"/>
            <c:invertIfNegative val="0"/>
            <c:bubble3D val="0"/>
            <c:spPr>
              <a:solidFill>
                <a:srgbClr val="3B9946"/>
              </a:solidFill>
              <a:ln w="25400">
                <a:noFill/>
              </a:ln>
            </c:spPr>
            <c:extLst>
              <c:ext xmlns:c16="http://schemas.microsoft.com/office/drawing/2014/chart" uri="{C3380CC4-5D6E-409C-BE32-E72D297353CC}">
                <c16:uniqueId val="{0000005B-76AE-463E-B8C7-5528637E1584}"/>
              </c:ext>
            </c:extLst>
          </c:dPt>
          <c:dPt>
            <c:idx val="19"/>
            <c:invertIfNegative val="0"/>
            <c:bubble3D val="0"/>
            <c:spPr>
              <a:solidFill>
                <a:srgbClr val="3B9946"/>
              </a:solidFill>
              <a:ln w="25400">
                <a:noFill/>
              </a:ln>
            </c:spPr>
            <c:extLst>
              <c:ext xmlns:c16="http://schemas.microsoft.com/office/drawing/2014/chart" uri="{C3380CC4-5D6E-409C-BE32-E72D297353CC}">
                <c16:uniqueId val="{0000005C-76AE-463E-B8C7-5528637E1584}"/>
              </c:ext>
            </c:extLst>
          </c:dPt>
          <c:dPt>
            <c:idx val="20"/>
            <c:invertIfNegative val="0"/>
            <c:bubble3D val="0"/>
            <c:spPr>
              <a:solidFill>
                <a:srgbClr val="3B9946"/>
              </a:solidFill>
              <a:ln w="25400">
                <a:noFill/>
              </a:ln>
            </c:spPr>
            <c:extLst>
              <c:ext xmlns:c16="http://schemas.microsoft.com/office/drawing/2014/chart" uri="{C3380CC4-5D6E-409C-BE32-E72D297353CC}">
                <c16:uniqueId val="{0000005D-76AE-463E-B8C7-5528637E1584}"/>
              </c:ext>
            </c:extLst>
          </c:dPt>
          <c:dPt>
            <c:idx val="22"/>
            <c:invertIfNegative val="0"/>
            <c:bubble3D val="0"/>
            <c:spPr>
              <a:solidFill>
                <a:srgbClr val="1B4E83"/>
              </a:solidFill>
              <a:ln w="25400">
                <a:noFill/>
              </a:ln>
            </c:spPr>
            <c:extLst>
              <c:ext xmlns:c16="http://schemas.microsoft.com/office/drawing/2014/chart" uri="{C3380CC4-5D6E-409C-BE32-E72D297353CC}">
                <c16:uniqueId val="{0000002D-8E0F-4FA4-90C4-DEF8A079812F}"/>
              </c:ext>
            </c:extLst>
          </c:dPt>
          <c:dPt>
            <c:idx val="23"/>
            <c:invertIfNegative val="0"/>
            <c:bubble3D val="0"/>
            <c:spPr>
              <a:solidFill>
                <a:srgbClr val="1B4E83"/>
              </a:solidFill>
              <a:ln w="25400">
                <a:noFill/>
              </a:ln>
            </c:spPr>
            <c:extLst>
              <c:ext xmlns:c16="http://schemas.microsoft.com/office/drawing/2014/chart" uri="{C3380CC4-5D6E-409C-BE32-E72D297353CC}">
                <c16:uniqueId val="{0000001B-76AE-463E-B8C7-5528637E1584}"/>
              </c:ext>
            </c:extLst>
          </c:dPt>
          <c:dPt>
            <c:idx val="24"/>
            <c:invertIfNegative val="0"/>
            <c:bubble3D val="0"/>
            <c:spPr>
              <a:solidFill>
                <a:srgbClr val="1B4E83"/>
              </a:solidFill>
              <a:ln w="25400">
                <a:noFill/>
              </a:ln>
            </c:spPr>
            <c:extLst>
              <c:ext xmlns:c16="http://schemas.microsoft.com/office/drawing/2014/chart" uri="{C3380CC4-5D6E-409C-BE32-E72D297353CC}">
                <c16:uniqueId val="{0000001D-76AE-463E-B8C7-5528637E1584}"/>
              </c:ext>
            </c:extLst>
          </c:dPt>
          <c:dPt>
            <c:idx val="25"/>
            <c:invertIfNegative val="0"/>
            <c:bubble3D val="0"/>
            <c:spPr>
              <a:solidFill>
                <a:srgbClr val="1B4E83"/>
              </a:solidFill>
              <a:ln w="25400">
                <a:noFill/>
              </a:ln>
            </c:spPr>
            <c:extLst>
              <c:ext xmlns:c16="http://schemas.microsoft.com/office/drawing/2014/chart" uri="{C3380CC4-5D6E-409C-BE32-E72D297353CC}">
                <c16:uniqueId val="{0000001F-76AE-463E-B8C7-5528637E1584}"/>
              </c:ext>
            </c:extLst>
          </c:dPt>
          <c:dPt>
            <c:idx val="26"/>
            <c:invertIfNegative val="0"/>
            <c:bubble3D val="0"/>
            <c:spPr>
              <a:solidFill>
                <a:srgbClr val="1B4E83"/>
              </a:solidFill>
              <a:ln w="25400">
                <a:noFill/>
              </a:ln>
            </c:spPr>
            <c:extLst>
              <c:ext xmlns:c16="http://schemas.microsoft.com/office/drawing/2014/chart" uri="{C3380CC4-5D6E-409C-BE32-E72D297353CC}">
                <c16:uniqueId val="{00000021-76AE-463E-B8C7-5528637E1584}"/>
              </c:ext>
            </c:extLst>
          </c:dPt>
          <c:dPt>
            <c:idx val="27"/>
            <c:invertIfNegative val="0"/>
            <c:bubble3D val="0"/>
            <c:spPr>
              <a:solidFill>
                <a:srgbClr val="1B4E83"/>
              </a:solidFill>
              <a:ln w="25400">
                <a:noFill/>
              </a:ln>
            </c:spPr>
            <c:extLst>
              <c:ext xmlns:c16="http://schemas.microsoft.com/office/drawing/2014/chart" uri="{C3380CC4-5D6E-409C-BE32-E72D297353CC}">
                <c16:uniqueId val="{00000023-76AE-463E-B8C7-5528637E1584}"/>
              </c:ext>
            </c:extLst>
          </c:dPt>
          <c:dPt>
            <c:idx val="28"/>
            <c:invertIfNegative val="0"/>
            <c:bubble3D val="0"/>
            <c:spPr>
              <a:solidFill>
                <a:srgbClr val="1B4E83"/>
              </a:solidFill>
              <a:ln w="25400">
                <a:noFill/>
              </a:ln>
            </c:spPr>
            <c:extLst>
              <c:ext xmlns:c16="http://schemas.microsoft.com/office/drawing/2014/chart" uri="{C3380CC4-5D6E-409C-BE32-E72D297353CC}">
                <c16:uniqueId val="{0000005E-76AE-463E-B8C7-5528637E1584}"/>
              </c:ext>
            </c:extLst>
          </c:dPt>
          <c:dPt>
            <c:idx val="29"/>
            <c:invertIfNegative val="0"/>
            <c:bubble3D val="0"/>
            <c:spPr>
              <a:solidFill>
                <a:srgbClr val="1B4E83"/>
              </a:solidFill>
              <a:ln w="25400">
                <a:noFill/>
              </a:ln>
            </c:spPr>
            <c:extLst>
              <c:ext xmlns:c16="http://schemas.microsoft.com/office/drawing/2014/chart" uri="{C3380CC4-5D6E-409C-BE32-E72D297353CC}">
                <c16:uniqueId val="{0000005F-76AE-463E-B8C7-5528637E1584}"/>
              </c:ext>
            </c:extLst>
          </c:dPt>
          <c:dPt>
            <c:idx val="30"/>
            <c:invertIfNegative val="0"/>
            <c:bubble3D val="0"/>
            <c:spPr>
              <a:solidFill>
                <a:srgbClr val="1B4E83"/>
              </a:solidFill>
              <a:ln w="25400">
                <a:noFill/>
              </a:ln>
            </c:spPr>
            <c:extLst>
              <c:ext xmlns:c16="http://schemas.microsoft.com/office/drawing/2014/chart" uri="{C3380CC4-5D6E-409C-BE32-E72D297353CC}">
                <c16:uniqueId val="{00000060-76AE-463E-B8C7-5528637E1584}"/>
              </c:ext>
            </c:extLst>
          </c:dPt>
          <c:dPt>
            <c:idx val="31"/>
            <c:invertIfNegative val="0"/>
            <c:bubble3D val="0"/>
            <c:spPr>
              <a:solidFill>
                <a:srgbClr val="1B4E83"/>
              </a:solidFill>
              <a:ln w="25400">
                <a:noFill/>
              </a:ln>
            </c:spPr>
            <c:extLst>
              <c:ext xmlns:c16="http://schemas.microsoft.com/office/drawing/2014/chart" uri="{C3380CC4-5D6E-409C-BE32-E72D297353CC}">
                <c16:uniqueId val="{00000061-76AE-463E-B8C7-5528637E1584}"/>
              </c:ext>
            </c:extLst>
          </c:dPt>
          <c:dPt>
            <c:idx val="33"/>
            <c:invertIfNegative val="0"/>
            <c:bubble3D val="0"/>
            <c:spPr>
              <a:solidFill>
                <a:srgbClr val="E32E1A"/>
              </a:solidFill>
              <a:ln w="25400">
                <a:noFill/>
              </a:ln>
            </c:spPr>
            <c:extLst>
              <c:ext xmlns:c16="http://schemas.microsoft.com/office/drawing/2014/chart" uri="{C3380CC4-5D6E-409C-BE32-E72D297353CC}">
                <c16:uniqueId val="{00000025-76AE-463E-B8C7-5528637E1584}"/>
              </c:ext>
            </c:extLst>
          </c:dPt>
          <c:dPt>
            <c:idx val="34"/>
            <c:invertIfNegative val="0"/>
            <c:bubble3D val="0"/>
            <c:spPr>
              <a:solidFill>
                <a:srgbClr val="E32E1A"/>
              </a:solidFill>
              <a:ln w="25400">
                <a:noFill/>
              </a:ln>
            </c:spPr>
            <c:extLst>
              <c:ext xmlns:c16="http://schemas.microsoft.com/office/drawing/2014/chart" uri="{C3380CC4-5D6E-409C-BE32-E72D297353CC}">
                <c16:uniqueId val="{00000027-76AE-463E-B8C7-5528637E1584}"/>
              </c:ext>
            </c:extLst>
          </c:dPt>
          <c:dPt>
            <c:idx val="35"/>
            <c:invertIfNegative val="0"/>
            <c:bubble3D val="0"/>
            <c:spPr>
              <a:solidFill>
                <a:srgbClr val="E32E1A"/>
              </a:solidFill>
              <a:ln w="25400">
                <a:noFill/>
              </a:ln>
            </c:spPr>
            <c:extLst>
              <c:ext xmlns:c16="http://schemas.microsoft.com/office/drawing/2014/chart" uri="{C3380CC4-5D6E-409C-BE32-E72D297353CC}">
                <c16:uniqueId val="{00000029-76AE-463E-B8C7-5528637E1584}"/>
              </c:ext>
            </c:extLst>
          </c:dPt>
          <c:dPt>
            <c:idx val="36"/>
            <c:invertIfNegative val="0"/>
            <c:bubble3D val="0"/>
            <c:spPr>
              <a:solidFill>
                <a:srgbClr val="E32E1A"/>
              </a:solidFill>
              <a:ln w="25400">
                <a:noFill/>
              </a:ln>
            </c:spPr>
            <c:extLst>
              <c:ext xmlns:c16="http://schemas.microsoft.com/office/drawing/2014/chart" uri="{C3380CC4-5D6E-409C-BE32-E72D297353CC}">
                <c16:uniqueId val="{0000002B-76AE-463E-B8C7-5528637E1584}"/>
              </c:ext>
            </c:extLst>
          </c:dPt>
          <c:dPt>
            <c:idx val="37"/>
            <c:invertIfNegative val="0"/>
            <c:bubble3D val="0"/>
            <c:spPr>
              <a:solidFill>
                <a:srgbClr val="E32E1A"/>
              </a:solidFill>
              <a:ln w="25400">
                <a:noFill/>
              </a:ln>
            </c:spPr>
            <c:extLst>
              <c:ext xmlns:c16="http://schemas.microsoft.com/office/drawing/2014/chart" uri="{C3380CC4-5D6E-409C-BE32-E72D297353CC}">
                <c16:uniqueId val="{0000002D-76AE-463E-B8C7-5528637E1584}"/>
              </c:ext>
            </c:extLst>
          </c:dPt>
          <c:dPt>
            <c:idx val="38"/>
            <c:invertIfNegative val="0"/>
            <c:bubble3D val="0"/>
            <c:spPr>
              <a:solidFill>
                <a:srgbClr val="E32E30"/>
              </a:solidFill>
              <a:ln w="25400">
                <a:noFill/>
              </a:ln>
            </c:spPr>
            <c:extLst>
              <c:ext xmlns:c16="http://schemas.microsoft.com/office/drawing/2014/chart" uri="{C3380CC4-5D6E-409C-BE32-E72D297353CC}">
                <c16:uniqueId val="{00000067-76AE-463E-B8C7-5528637E1584}"/>
              </c:ext>
            </c:extLst>
          </c:dPt>
          <c:dPt>
            <c:idx val="39"/>
            <c:invertIfNegative val="0"/>
            <c:bubble3D val="0"/>
            <c:spPr>
              <a:solidFill>
                <a:srgbClr val="E32E30"/>
              </a:solidFill>
              <a:ln w="25400">
                <a:noFill/>
              </a:ln>
            </c:spPr>
            <c:extLst>
              <c:ext xmlns:c16="http://schemas.microsoft.com/office/drawing/2014/chart" uri="{C3380CC4-5D6E-409C-BE32-E72D297353CC}">
                <c16:uniqueId val="{00000068-76AE-463E-B8C7-5528637E1584}"/>
              </c:ext>
            </c:extLst>
          </c:dPt>
          <c:dPt>
            <c:idx val="40"/>
            <c:invertIfNegative val="0"/>
            <c:bubble3D val="0"/>
            <c:spPr>
              <a:solidFill>
                <a:srgbClr val="E32E30"/>
              </a:solidFill>
              <a:ln w="25400">
                <a:noFill/>
              </a:ln>
            </c:spPr>
            <c:extLst>
              <c:ext xmlns:c16="http://schemas.microsoft.com/office/drawing/2014/chart" uri="{C3380CC4-5D6E-409C-BE32-E72D297353CC}">
                <c16:uniqueId val="{00000069-76AE-463E-B8C7-5528637E1584}"/>
              </c:ext>
            </c:extLst>
          </c:dPt>
          <c:dPt>
            <c:idx val="41"/>
            <c:invertIfNegative val="0"/>
            <c:bubble3D val="0"/>
            <c:spPr>
              <a:solidFill>
                <a:srgbClr val="E32E30"/>
              </a:solidFill>
              <a:ln w="25400">
                <a:noFill/>
              </a:ln>
            </c:spPr>
            <c:extLst>
              <c:ext xmlns:c16="http://schemas.microsoft.com/office/drawing/2014/chart" uri="{C3380CC4-5D6E-409C-BE32-E72D297353CC}">
                <c16:uniqueId val="{0000006A-76AE-463E-B8C7-5528637E1584}"/>
              </c:ext>
            </c:extLst>
          </c:dPt>
          <c:dPt>
            <c:idx val="42"/>
            <c:invertIfNegative val="0"/>
            <c:bubble3D val="0"/>
            <c:spPr>
              <a:solidFill>
                <a:srgbClr val="E32E30"/>
              </a:solidFill>
              <a:ln w="25400">
                <a:noFill/>
              </a:ln>
            </c:spPr>
            <c:extLst>
              <c:ext xmlns:c16="http://schemas.microsoft.com/office/drawing/2014/chart" uri="{C3380CC4-5D6E-409C-BE32-E72D297353CC}">
                <c16:uniqueId val="{0000006B-76AE-463E-B8C7-5528637E1584}"/>
              </c:ext>
            </c:extLst>
          </c:dPt>
          <c:cat>
            <c:strRef>
              <c:f>'data for Figure 4'!$B$8:$B$50</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4'!$C$8:$C$50</c:f>
              <c:numCache>
                <c:formatCode>#,##0</c:formatCode>
                <c:ptCount val="43"/>
                <c:pt idx="0">
                  <c:v>120894.42366999999</c:v>
                </c:pt>
                <c:pt idx="1">
                  <c:v>115600.92172</c:v>
                </c:pt>
                <c:pt idx="2">
                  <c:v>113439.32868000001</c:v>
                </c:pt>
                <c:pt idx="3">
                  <c:v>113888.0888</c:v>
                </c:pt>
                <c:pt idx="4">
                  <c:v>115121.106</c:v>
                </c:pt>
                <c:pt idx="5">
                  <c:v>116328.08443</c:v>
                </c:pt>
                <c:pt idx="6">
                  <c:v>117411.11785</c:v>
                </c:pt>
                <c:pt idx="7">
                  <c:v>116302.98034000001</c:v>
                </c:pt>
                <c:pt idx="8">
                  <c:v>119550.73634999999</c:v>
                </c:pt>
                <c:pt idx="9">
                  <c:v>122826.11945</c:v>
                </c:pt>
                <c:pt idx="11">
                  <c:v>30332.217529999998</c:v>
                </c:pt>
                <c:pt idx="12">
                  <c:v>30997.694539999997</c:v>
                </c:pt>
                <c:pt idx="13">
                  <c:v>31813.139429999999</c:v>
                </c:pt>
                <c:pt idx="14">
                  <c:v>32269.224499999997</c:v>
                </c:pt>
                <c:pt idx="15">
                  <c:v>32384.958329999998</c:v>
                </c:pt>
                <c:pt idx="16">
                  <c:v>32266.232640000002</c:v>
                </c:pt>
                <c:pt idx="17">
                  <c:v>32334.786489999995</c:v>
                </c:pt>
                <c:pt idx="18">
                  <c:v>31734.708909999998</c:v>
                </c:pt>
                <c:pt idx="19">
                  <c:v>33017.402689999995</c:v>
                </c:pt>
                <c:pt idx="20">
                  <c:v>33429.885669999996</c:v>
                </c:pt>
                <c:pt idx="22">
                  <c:v>68974.922759999987</c:v>
                </c:pt>
                <c:pt idx="23">
                  <c:v>64113.105230000001</c:v>
                </c:pt>
                <c:pt idx="24">
                  <c:v>61843.776969999999</c:v>
                </c:pt>
                <c:pt idx="25">
                  <c:v>61583.149659999995</c:v>
                </c:pt>
                <c:pt idx="26">
                  <c:v>61958.467520000006</c:v>
                </c:pt>
                <c:pt idx="27">
                  <c:v>62088.052160000014</c:v>
                </c:pt>
                <c:pt idx="28">
                  <c:v>61452.866900000001</c:v>
                </c:pt>
                <c:pt idx="29">
                  <c:v>59757.552109999997</c:v>
                </c:pt>
                <c:pt idx="30">
                  <c:v>60619.584620000001</c:v>
                </c:pt>
                <c:pt idx="31">
                  <c:v>62718.693910000002</c:v>
                </c:pt>
                <c:pt idx="33">
                  <c:v>21587.283380000004</c:v>
                </c:pt>
                <c:pt idx="34">
                  <c:v>20490.121950000004</c:v>
                </c:pt>
                <c:pt idx="35">
                  <c:v>19782.41228</c:v>
                </c:pt>
                <c:pt idx="36">
                  <c:v>20035.714640000002</c:v>
                </c:pt>
                <c:pt idx="37">
                  <c:v>20777.680150000004</c:v>
                </c:pt>
                <c:pt idx="38">
                  <c:v>21973.799629999998</c:v>
                </c:pt>
                <c:pt idx="39">
                  <c:v>23623.464459999999</c:v>
                </c:pt>
                <c:pt idx="40">
                  <c:v>24810.71932</c:v>
                </c:pt>
                <c:pt idx="41">
                  <c:v>25913.749039999999</c:v>
                </c:pt>
                <c:pt idx="42">
                  <c:v>26677.539870000001</c:v>
                </c:pt>
              </c:numCache>
            </c:numRef>
          </c:val>
          <c:extLst>
            <c:ext xmlns:c16="http://schemas.microsoft.com/office/drawing/2014/chart" uri="{C3380CC4-5D6E-409C-BE32-E72D297353CC}">
              <c16:uniqueId val="{0000002E-8E0F-4FA4-90C4-DEF8A079812F}"/>
            </c:ext>
          </c:extLst>
        </c:ser>
        <c:ser>
          <c:idx val="1"/>
          <c:order val="1"/>
          <c:tx>
            <c:strRef>
              <c:f>'data for Figure 4'!$D$7</c:f>
              <c:strCache>
                <c:ptCount val="1"/>
              </c:strCache>
            </c:strRef>
          </c:tx>
          <c:spPr>
            <a:solidFill>
              <a:srgbClr val="B6D99F"/>
            </a:solidFill>
            <a:ln w="25400">
              <a:noFill/>
            </a:ln>
          </c:spPr>
          <c:invertIfNegative val="0"/>
          <c:dPt>
            <c:idx val="0"/>
            <c:invertIfNegative val="0"/>
            <c:bubble3D val="0"/>
            <c:spPr>
              <a:solidFill>
                <a:srgbClr val="80B79E"/>
              </a:solidFill>
              <a:ln w="25400">
                <a:noFill/>
              </a:ln>
            </c:spPr>
            <c:extLst>
              <c:ext xmlns:c16="http://schemas.microsoft.com/office/drawing/2014/chart" uri="{C3380CC4-5D6E-409C-BE32-E72D297353CC}">
                <c16:uniqueId val="{00000030-8E0F-4FA4-90C4-DEF8A079812F}"/>
              </c:ext>
            </c:extLst>
          </c:dPt>
          <c:dPt>
            <c:idx val="1"/>
            <c:invertIfNegative val="0"/>
            <c:bubble3D val="0"/>
            <c:spPr>
              <a:solidFill>
                <a:srgbClr val="80B79E"/>
              </a:solidFill>
              <a:ln w="25400">
                <a:noFill/>
              </a:ln>
            </c:spPr>
            <c:extLst>
              <c:ext xmlns:c16="http://schemas.microsoft.com/office/drawing/2014/chart" uri="{C3380CC4-5D6E-409C-BE32-E72D297353CC}">
                <c16:uniqueId val="{00000032-8E0F-4FA4-90C4-DEF8A079812F}"/>
              </c:ext>
            </c:extLst>
          </c:dPt>
          <c:dPt>
            <c:idx val="2"/>
            <c:invertIfNegative val="0"/>
            <c:bubble3D val="0"/>
            <c:spPr>
              <a:solidFill>
                <a:srgbClr val="80B79E"/>
              </a:solidFill>
              <a:ln w="25400">
                <a:noFill/>
              </a:ln>
            </c:spPr>
            <c:extLst>
              <c:ext xmlns:c16="http://schemas.microsoft.com/office/drawing/2014/chart" uri="{C3380CC4-5D6E-409C-BE32-E72D297353CC}">
                <c16:uniqueId val="{00000034-8E0F-4FA4-90C4-DEF8A079812F}"/>
              </c:ext>
            </c:extLst>
          </c:dPt>
          <c:dPt>
            <c:idx val="3"/>
            <c:invertIfNegative val="0"/>
            <c:bubble3D val="0"/>
            <c:spPr>
              <a:solidFill>
                <a:srgbClr val="80B79E"/>
              </a:solidFill>
              <a:ln w="25400">
                <a:noFill/>
              </a:ln>
            </c:spPr>
            <c:extLst>
              <c:ext xmlns:c16="http://schemas.microsoft.com/office/drawing/2014/chart" uri="{C3380CC4-5D6E-409C-BE32-E72D297353CC}">
                <c16:uniqueId val="{00000036-8E0F-4FA4-90C4-DEF8A079812F}"/>
              </c:ext>
            </c:extLst>
          </c:dPt>
          <c:dPt>
            <c:idx val="4"/>
            <c:invertIfNegative val="0"/>
            <c:bubble3D val="0"/>
            <c:spPr>
              <a:solidFill>
                <a:srgbClr val="80B79E"/>
              </a:solidFill>
              <a:ln w="25400">
                <a:noFill/>
              </a:ln>
            </c:spPr>
            <c:extLst>
              <c:ext xmlns:c16="http://schemas.microsoft.com/office/drawing/2014/chart" uri="{C3380CC4-5D6E-409C-BE32-E72D297353CC}">
                <c16:uniqueId val="{00000038-8E0F-4FA4-90C4-DEF8A079812F}"/>
              </c:ext>
            </c:extLst>
          </c:dPt>
          <c:dPt>
            <c:idx val="5"/>
            <c:invertIfNegative val="0"/>
            <c:bubble3D val="0"/>
            <c:spPr>
              <a:solidFill>
                <a:srgbClr val="80B79E"/>
              </a:solidFill>
              <a:ln w="25400">
                <a:noFill/>
              </a:ln>
            </c:spPr>
            <c:extLst>
              <c:ext xmlns:c16="http://schemas.microsoft.com/office/drawing/2014/chart" uri="{C3380CC4-5D6E-409C-BE32-E72D297353CC}">
                <c16:uniqueId val="{0000003A-8E0F-4FA4-90C4-DEF8A079812F}"/>
              </c:ext>
            </c:extLst>
          </c:dPt>
          <c:dPt>
            <c:idx val="6"/>
            <c:invertIfNegative val="0"/>
            <c:bubble3D val="0"/>
            <c:spPr>
              <a:solidFill>
                <a:srgbClr val="80B79E"/>
              </a:solidFill>
              <a:ln w="25400">
                <a:noFill/>
              </a:ln>
            </c:spPr>
            <c:extLst>
              <c:ext xmlns:c16="http://schemas.microsoft.com/office/drawing/2014/chart" uri="{C3380CC4-5D6E-409C-BE32-E72D297353CC}">
                <c16:uniqueId val="{00000056-76AE-463E-B8C7-5528637E1584}"/>
              </c:ext>
            </c:extLst>
          </c:dPt>
          <c:dPt>
            <c:idx val="7"/>
            <c:invertIfNegative val="0"/>
            <c:bubble3D val="0"/>
            <c:spPr>
              <a:solidFill>
                <a:srgbClr val="80B79E"/>
              </a:solidFill>
              <a:ln w="25400">
                <a:noFill/>
              </a:ln>
            </c:spPr>
            <c:extLst>
              <c:ext xmlns:c16="http://schemas.microsoft.com/office/drawing/2014/chart" uri="{C3380CC4-5D6E-409C-BE32-E72D297353CC}">
                <c16:uniqueId val="{00000057-76AE-463E-B8C7-5528637E1584}"/>
              </c:ext>
            </c:extLst>
          </c:dPt>
          <c:dPt>
            <c:idx val="8"/>
            <c:invertIfNegative val="0"/>
            <c:bubble3D val="0"/>
            <c:spPr>
              <a:solidFill>
                <a:srgbClr val="80B79E"/>
              </a:solidFill>
              <a:ln w="25400">
                <a:noFill/>
              </a:ln>
            </c:spPr>
            <c:extLst>
              <c:ext xmlns:c16="http://schemas.microsoft.com/office/drawing/2014/chart" uri="{C3380CC4-5D6E-409C-BE32-E72D297353CC}">
                <c16:uniqueId val="{00000058-76AE-463E-B8C7-5528637E1584}"/>
              </c:ext>
            </c:extLst>
          </c:dPt>
          <c:dPt>
            <c:idx val="9"/>
            <c:invertIfNegative val="0"/>
            <c:bubble3D val="0"/>
            <c:spPr>
              <a:solidFill>
                <a:srgbClr val="80B79E"/>
              </a:solidFill>
              <a:ln w="25400">
                <a:noFill/>
              </a:ln>
            </c:spPr>
            <c:extLst>
              <c:ext xmlns:c16="http://schemas.microsoft.com/office/drawing/2014/chart" uri="{C3380CC4-5D6E-409C-BE32-E72D297353CC}">
                <c16:uniqueId val="{00000059-76AE-463E-B8C7-5528637E1584}"/>
              </c:ext>
            </c:extLst>
          </c:dPt>
          <c:dPt>
            <c:idx val="11"/>
            <c:invertIfNegative val="0"/>
            <c:bubble3D val="0"/>
            <c:extLst>
              <c:ext xmlns:c16="http://schemas.microsoft.com/office/drawing/2014/chart" uri="{C3380CC4-5D6E-409C-BE32-E72D297353CC}">
                <c16:uniqueId val="{0000003A-76AE-463E-B8C7-5528637E1584}"/>
              </c:ext>
            </c:extLst>
          </c:dPt>
          <c:dPt>
            <c:idx val="12"/>
            <c:invertIfNegative val="0"/>
            <c:bubble3D val="0"/>
            <c:extLst>
              <c:ext xmlns:c16="http://schemas.microsoft.com/office/drawing/2014/chart" uri="{C3380CC4-5D6E-409C-BE32-E72D297353CC}">
                <c16:uniqueId val="{00000040-8E0F-4FA4-90C4-DEF8A079812F}"/>
              </c:ext>
            </c:extLst>
          </c:dPt>
          <c:dPt>
            <c:idx val="13"/>
            <c:invertIfNegative val="0"/>
            <c:bubble3D val="0"/>
            <c:extLst>
              <c:ext xmlns:c16="http://schemas.microsoft.com/office/drawing/2014/chart" uri="{C3380CC4-5D6E-409C-BE32-E72D297353CC}">
                <c16:uniqueId val="{00000042-8E0F-4FA4-90C4-DEF8A079812F}"/>
              </c:ext>
            </c:extLst>
          </c:dPt>
          <c:dPt>
            <c:idx val="14"/>
            <c:invertIfNegative val="0"/>
            <c:bubble3D val="0"/>
            <c:extLst>
              <c:ext xmlns:c16="http://schemas.microsoft.com/office/drawing/2014/chart" uri="{C3380CC4-5D6E-409C-BE32-E72D297353CC}">
                <c16:uniqueId val="{00000044-8E0F-4FA4-90C4-DEF8A079812F}"/>
              </c:ext>
            </c:extLst>
          </c:dPt>
          <c:dPt>
            <c:idx val="22"/>
            <c:invertIfNegative val="0"/>
            <c:bubble3D val="0"/>
            <c:spPr>
              <a:solidFill>
                <a:srgbClr val="8DA6C1"/>
              </a:solidFill>
              <a:ln w="25400">
                <a:noFill/>
              </a:ln>
            </c:spPr>
            <c:extLst>
              <c:ext xmlns:c16="http://schemas.microsoft.com/office/drawing/2014/chart" uri="{C3380CC4-5D6E-409C-BE32-E72D297353CC}">
                <c16:uniqueId val="{00000052-8E0F-4FA4-90C4-DEF8A079812F}"/>
              </c:ext>
            </c:extLst>
          </c:dPt>
          <c:dPt>
            <c:idx val="23"/>
            <c:invertIfNegative val="0"/>
            <c:bubble3D val="0"/>
            <c:spPr>
              <a:solidFill>
                <a:srgbClr val="8DA6C1"/>
              </a:solidFill>
              <a:ln w="25400">
                <a:noFill/>
              </a:ln>
            </c:spPr>
            <c:extLst>
              <c:ext xmlns:c16="http://schemas.microsoft.com/office/drawing/2014/chart" uri="{C3380CC4-5D6E-409C-BE32-E72D297353CC}">
                <c16:uniqueId val="{00000041-76AE-463E-B8C7-5528637E1584}"/>
              </c:ext>
            </c:extLst>
          </c:dPt>
          <c:dPt>
            <c:idx val="24"/>
            <c:invertIfNegative val="0"/>
            <c:bubble3D val="0"/>
            <c:spPr>
              <a:solidFill>
                <a:srgbClr val="8DA6C1"/>
              </a:solidFill>
              <a:ln w="25400">
                <a:noFill/>
              </a:ln>
            </c:spPr>
            <c:extLst>
              <c:ext xmlns:c16="http://schemas.microsoft.com/office/drawing/2014/chart" uri="{C3380CC4-5D6E-409C-BE32-E72D297353CC}">
                <c16:uniqueId val="{00000043-76AE-463E-B8C7-5528637E1584}"/>
              </c:ext>
            </c:extLst>
          </c:dPt>
          <c:dPt>
            <c:idx val="25"/>
            <c:invertIfNegative val="0"/>
            <c:bubble3D val="0"/>
            <c:spPr>
              <a:solidFill>
                <a:srgbClr val="8DA6C1"/>
              </a:solidFill>
              <a:ln w="25400">
                <a:noFill/>
              </a:ln>
            </c:spPr>
            <c:extLst>
              <c:ext xmlns:c16="http://schemas.microsoft.com/office/drawing/2014/chart" uri="{C3380CC4-5D6E-409C-BE32-E72D297353CC}">
                <c16:uniqueId val="{00000045-76AE-463E-B8C7-5528637E1584}"/>
              </c:ext>
            </c:extLst>
          </c:dPt>
          <c:dPt>
            <c:idx val="26"/>
            <c:invertIfNegative val="0"/>
            <c:bubble3D val="0"/>
            <c:spPr>
              <a:solidFill>
                <a:srgbClr val="8DA6C1"/>
              </a:solidFill>
              <a:ln w="25400">
                <a:noFill/>
              </a:ln>
            </c:spPr>
            <c:extLst>
              <c:ext xmlns:c16="http://schemas.microsoft.com/office/drawing/2014/chart" uri="{C3380CC4-5D6E-409C-BE32-E72D297353CC}">
                <c16:uniqueId val="{00000047-76AE-463E-B8C7-5528637E1584}"/>
              </c:ext>
            </c:extLst>
          </c:dPt>
          <c:dPt>
            <c:idx val="27"/>
            <c:invertIfNegative val="0"/>
            <c:bubble3D val="0"/>
            <c:spPr>
              <a:solidFill>
                <a:srgbClr val="8DA6C1"/>
              </a:solidFill>
              <a:ln w="25400">
                <a:noFill/>
              </a:ln>
            </c:spPr>
            <c:extLst>
              <c:ext xmlns:c16="http://schemas.microsoft.com/office/drawing/2014/chart" uri="{C3380CC4-5D6E-409C-BE32-E72D297353CC}">
                <c16:uniqueId val="{00000062-76AE-463E-B8C7-5528637E1584}"/>
              </c:ext>
            </c:extLst>
          </c:dPt>
          <c:dPt>
            <c:idx val="28"/>
            <c:invertIfNegative val="0"/>
            <c:bubble3D val="0"/>
            <c:spPr>
              <a:solidFill>
                <a:srgbClr val="8DA6C1"/>
              </a:solidFill>
              <a:ln w="25400">
                <a:noFill/>
              </a:ln>
            </c:spPr>
            <c:extLst>
              <c:ext xmlns:c16="http://schemas.microsoft.com/office/drawing/2014/chart" uri="{C3380CC4-5D6E-409C-BE32-E72D297353CC}">
                <c16:uniqueId val="{00000063-76AE-463E-B8C7-5528637E1584}"/>
              </c:ext>
            </c:extLst>
          </c:dPt>
          <c:dPt>
            <c:idx val="29"/>
            <c:invertIfNegative val="0"/>
            <c:bubble3D val="0"/>
            <c:spPr>
              <a:solidFill>
                <a:srgbClr val="8DA6C1"/>
              </a:solidFill>
              <a:ln w="25400">
                <a:noFill/>
              </a:ln>
            </c:spPr>
            <c:extLst>
              <c:ext xmlns:c16="http://schemas.microsoft.com/office/drawing/2014/chart" uri="{C3380CC4-5D6E-409C-BE32-E72D297353CC}">
                <c16:uniqueId val="{00000064-76AE-463E-B8C7-5528637E1584}"/>
              </c:ext>
            </c:extLst>
          </c:dPt>
          <c:dPt>
            <c:idx val="30"/>
            <c:invertIfNegative val="0"/>
            <c:bubble3D val="0"/>
            <c:spPr>
              <a:solidFill>
                <a:srgbClr val="8DA6C1"/>
              </a:solidFill>
              <a:ln w="25400">
                <a:noFill/>
              </a:ln>
            </c:spPr>
            <c:extLst>
              <c:ext xmlns:c16="http://schemas.microsoft.com/office/drawing/2014/chart" uri="{C3380CC4-5D6E-409C-BE32-E72D297353CC}">
                <c16:uniqueId val="{00000065-76AE-463E-B8C7-5528637E1584}"/>
              </c:ext>
            </c:extLst>
          </c:dPt>
          <c:dPt>
            <c:idx val="31"/>
            <c:invertIfNegative val="0"/>
            <c:bubble3D val="0"/>
            <c:spPr>
              <a:solidFill>
                <a:srgbClr val="8DA6C1"/>
              </a:solidFill>
              <a:ln w="25400">
                <a:noFill/>
              </a:ln>
            </c:spPr>
            <c:extLst>
              <c:ext xmlns:c16="http://schemas.microsoft.com/office/drawing/2014/chart" uri="{C3380CC4-5D6E-409C-BE32-E72D297353CC}">
                <c16:uniqueId val="{00000066-76AE-463E-B8C7-5528637E1584}"/>
              </c:ext>
            </c:extLst>
          </c:dPt>
          <c:dPt>
            <c:idx val="33"/>
            <c:invertIfNegative val="0"/>
            <c:bubble3D val="0"/>
            <c:spPr>
              <a:solidFill>
                <a:srgbClr val="F19698"/>
              </a:solidFill>
              <a:ln w="25400">
                <a:noFill/>
              </a:ln>
            </c:spPr>
            <c:extLst>
              <c:ext xmlns:c16="http://schemas.microsoft.com/office/drawing/2014/chart" uri="{C3380CC4-5D6E-409C-BE32-E72D297353CC}">
                <c16:uniqueId val="{00000049-76AE-463E-B8C7-5528637E1584}"/>
              </c:ext>
            </c:extLst>
          </c:dPt>
          <c:dPt>
            <c:idx val="34"/>
            <c:invertIfNegative val="0"/>
            <c:bubble3D val="0"/>
            <c:spPr>
              <a:solidFill>
                <a:srgbClr val="F19698"/>
              </a:solidFill>
              <a:ln w="25400">
                <a:noFill/>
              </a:ln>
            </c:spPr>
            <c:extLst>
              <c:ext xmlns:c16="http://schemas.microsoft.com/office/drawing/2014/chart" uri="{C3380CC4-5D6E-409C-BE32-E72D297353CC}">
                <c16:uniqueId val="{0000004B-76AE-463E-B8C7-5528637E1584}"/>
              </c:ext>
            </c:extLst>
          </c:dPt>
          <c:dPt>
            <c:idx val="35"/>
            <c:invertIfNegative val="0"/>
            <c:bubble3D val="0"/>
            <c:spPr>
              <a:solidFill>
                <a:srgbClr val="F19698"/>
              </a:solidFill>
              <a:ln w="25400">
                <a:noFill/>
              </a:ln>
            </c:spPr>
            <c:extLst>
              <c:ext xmlns:c16="http://schemas.microsoft.com/office/drawing/2014/chart" uri="{C3380CC4-5D6E-409C-BE32-E72D297353CC}">
                <c16:uniqueId val="{0000004D-76AE-463E-B8C7-5528637E1584}"/>
              </c:ext>
            </c:extLst>
          </c:dPt>
          <c:dPt>
            <c:idx val="36"/>
            <c:invertIfNegative val="0"/>
            <c:bubble3D val="0"/>
            <c:spPr>
              <a:solidFill>
                <a:srgbClr val="F19698"/>
              </a:solidFill>
              <a:ln w="25400">
                <a:noFill/>
              </a:ln>
            </c:spPr>
            <c:extLst>
              <c:ext xmlns:c16="http://schemas.microsoft.com/office/drawing/2014/chart" uri="{C3380CC4-5D6E-409C-BE32-E72D297353CC}">
                <c16:uniqueId val="{0000004F-76AE-463E-B8C7-5528637E1584}"/>
              </c:ext>
            </c:extLst>
          </c:dPt>
          <c:dPt>
            <c:idx val="37"/>
            <c:invertIfNegative val="0"/>
            <c:bubble3D val="0"/>
            <c:spPr>
              <a:solidFill>
                <a:srgbClr val="F19698"/>
              </a:solidFill>
              <a:ln w="25400">
                <a:noFill/>
              </a:ln>
            </c:spPr>
            <c:extLst>
              <c:ext xmlns:c16="http://schemas.microsoft.com/office/drawing/2014/chart" uri="{C3380CC4-5D6E-409C-BE32-E72D297353CC}">
                <c16:uniqueId val="{00000051-76AE-463E-B8C7-5528637E1584}"/>
              </c:ext>
            </c:extLst>
          </c:dPt>
          <c:dPt>
            <c:idx val="38"/>
            <c:invertIfNegative val="0"/>
            <c:bubble3D val="0"/>
            <c:spPr>
              <a:solidFill>
                <a:srgbClr val="F19698"/>
              </a:solidFill>
              <a:ln w="25400">
                <a:noFill/>
              </a:ln>
            </c:spPr>
            <c:extLst>
              <c:ext xmlns:c16="http://schemas.microsoft.com/office/drawing/2014/chart" uri="{C3380CC4-5D6E-409C-BE32-E72D297353CC}">
                <c16:uniqueId val="{0000006C-76AE-463E-B8C7-5528637E1584}"/>
              </c:ext>
            </c:extLst>
          </c:dPt>
          <c:dPt>
            <c:idx val="39"/>
            <c:invertIfNegative val="0"/>
            <c:bubble3D val="0"/>
            <c:spPr>
              <a:solidFill>
                <a:srgbClr val="F19698"/>
              </a:solidFill>
              <a:ln w="25400">
                <a:noFill/>
              </a:ln>
            </c:spPr>
            <c:extLst>
              <c:ext xmlns:c16="http://schemas.microsoft.com/office/drawing/2014/chart" uri="{C3380CC4-5D6E-409C-BE32-E72D297353CC}">
                <c16:uniqueId val="{0000006D-76AE-463E-B8C7-5528637E1584}"/>
              </c:ext>
            </c:extLst>
          </c:dPt>
          <c:dPt>
            <c:idx val="40"/>
            <c:invertIfNegative val="0"/>
            <c:bubble3D val="0"/>
            <c:spPr>
              <a:solidFill>
                <a:srgbClr val="F19698"/>
              </a:solidFill>
              <a:ln w="25400">
                <a:noFill/>
              </a:ln>
            </c:spPr>
            <c:extLst>
              <c:ext xmlns:c16="http://schemas.microsoft.com/office/drawing/2014/chart" uri="{C3380CC4-5D6E-409C-BE32-E72D297353CC}">
                <c16:uniqueId val="{0000006E-76AE-463E-B8C7-5528637E1584}"/>
              </c:ext>
            </c:extLst>
          </c:dPt>
          <c:dPt>
            <c:idx val="41"/>
            <c:invertIfNegative val="0"/>
            <c:bubble3D val="0"/>
            <c:spPr>
              <a:solidFill>
                <a:srgbClr val="F19698"/>
              </a:solidFill>
              <a:ln w="25400">
                <a:noFill/>
              </a:ln>
            </c:spPr>
            <c:extLst>
              <c:ext xmlns:c16="http://schemas.microsoft.com/office/drawing/2014/chart" uri="{C3380CC4-5D6E-409C-BE32-E72D297353CC}">
                <c16:uniqueId val="{0000006F-76AE-463E-B8C7-5528637E1584}"/>
              </c:ext>
            </c:extLst>
          </c:dPt>
          <c:dPt>
            <c:idx val="42"/>
            <c:invertIfNegative val="0"/>
            <c:bubble3D val="0"/>
            <c:spPr>
              <a:solidFill>
                <a:srgbClr val="F19698"/>
              </a:solidFill>
              <a:ln w="25400">
                <a:noFill/>
              </a:ln>
            </c:spPr>
            <c:extLst>
              <c:ext xmlns:c16="http://schemas.microsoft.com/office/drawing/2014/chart" uri="{C3380CC4-5D6E-409C-BE32-E72D297353CC}">
                <c16:uniqueId val="{00000070-76AE-463E-B8C7-5528637E1584}"/>
              </c:ext>
            </c:extLst>
          </c:dPt>
          <c:errBars>
            <c:errBarType val="both"/>
            <c:errValType val="cust"/>
            <c:noEndCap val="0"/>
            <c:plus>
              <c:numRef>
                <c:f>'data for Figure 4'!$F$8:$F$50</c:f>
                <c:numCache>
                  <c:formatCode>General</c:formatCode>
                  <c:ptCount val="43"/>
                  <c:pt idx="0">
                    <c:v>4153.75553395507</c:v>
                  </c:pt>
                  <c:pt idx="1">
                    <c:v>4128.5949981565664</c:v>
                  </c:pt>
                  <c:pt idx="2">
                    <c:v>3885.9257978849027</c:v>
                  </c:pt>
                  <c:pt idx="3">
                    <c:v>3652.9878469877422</c:v>
                  </c:pt>
                  <c:pt idx="4">
                    <c:v>3592.1198017664901</c:v>
                  </c:pt>
                  <c:pt idx="5">
                    <c:v>3657.8474228882228</c:v>
                  </c:pt>
                  <c:pt idx="6">
                    <c:v>3690.4006654515256</c:v>
                  </c:pt>
                  <c:pt idx="7">
                    <c:v>3373.1867614886451</c:v>
                  </c:pt>
                  <c:pt idx="8">
                    <c:v>3277.3077619539526</c:v>
                  </c:pt>
                  <c:pt idx="9">
                    <c:v>3292.4960580492439</c:v>
                  </c:pt>
                  <c:pt idx="11">
                    <c:v>1741.0589651286041</c:v>
                  </c:pt>
                  <c:pt idx="12">
                    <c:v>1657.791950556998</c:v>
                  </c:pt>
                  <c:pt idx="13">
                    <c:v>1547.20914083041</c:v>
                  </c:pt>
                  <c:pt idx="14">
                    <c:v>1494.2831346891708</c:v>
                  </c:pt>
                  <c:pt idx="15">
                    <c:v>1497.8865449763455</c:v>
                  </c:pt>
                  <c:pt idx="16">
                    <c:v>1512.9387662668996</c:v>
                  </c:pt>
                  <c:pt idx="17">
                    <c:v>1480.0150833395958</c:v>
                  </c:pt>
                  <c:pt idx="18">
                    <c:v>1385.8969305550188</c:v>
                  </c:pt>
                  <c:pt idx="19">
                    <c:v>1397.5827626542725</c:v>
                  </c:pt>
                  <c:pt idx="20">
                    <c:v>1415.0589734926625</c:v>
                  </c:pt>
                  <c:pt idx="22">
                    <c:v>3636.808298364399</c:v>
                  </c:pt>
                  <c:pt idx="23">
                    <c:v>3648.8873897918452</c:v>
                  </c:pt>
                  <c:pt idx="24">
                    <c:v>3443.3908427312545</c:v>
                  </c:pt>
                  <c:pt idx="25">
                    <c:v>3223.1772689449022</c:v>
                  </c:pt>
                  <c:pt idx="26">
                    <c:v>3176.5910421796152</c:v>
                  </c:pt>
                  <c:pt idx="27">
                    <c:v>3257.5675968043192</c:v>
                  </c:pt>
                  <c:pt idx="28">
                    <c:v>3319.7175210095452</c:v>
                  </c:pt>
                  <c:pt idx="29">
                    <c:v>3007.996112151171</c:v>
                  </c:pt>
                  <c:pt idx="30">
                    <c:v>2892.6883795320427</c:v>
                  </c:pt>
                  <c:pt idx="31">
                    <c:v>2895.0508506454958</c:v>
                  </c:pt>
                  <c:pt idx="33">
                    <c:v>998.01007848394704</c:v>
                  </c:pt>
                  <c:pt idx="34">
                    <c:v>991.28367488318042</c:v>
                  </c:pt>
                  <c:pt idx="35">
                    <c:v>921.74979543951281</c:v>
                  </c:pt>
                  <c:pt idx="36">
                    <c:v>850.03906767896467</c:v>
                  </c:pt>
                  <c:pt idx="37">
                    <c:v>754.27443239578463</c:v>
                  </c:pt>
                  <c:pt idx="38">
                    <c:v>692.18307614918081</c:v>
                  </c:pt>
                  <c:pt idx="39">
                    <c:v>638.81766205591498</c:v>
                  </c:pt>
                  <c:pt idx="40">
                    <c:v>640.02969856395509</c:v>
                  </c:pt>
                  <c:pt idx="41">
                    <c:v>647.9679984502045</c:v>
                  </c:pt>
                  <c:pt idx="42">
                    <c:v>675.88384060021474</c:v>
                  </c:pt>
                </c:numCache>
              </c:numRef>
            </c:plus>
            <c:minus>
              <c:numRef>
                <c:f>'data for Figure 4'!$F$8:$F$50</c:f>
                <c:numCache>
                  <c:formatCode>General</c:formatCode>
                  <c:ptCount val="43"/>
                  <c:pt idx="0">
                    <c:v>4153.75553395507</c:v>
                  </c:pt>
                  <c:pt idx="1">
                    <c:v>4128.5949981565664</c:v>
                  </c:pt>
                  <c:pt idx="2">
                    <c:v>3885.9257978849027</c:v>
                  </c:pt>
                  <c:pt idx="3">
                    <c:v>3652.9878469877422</c:v>
                  </c:pt>
                  <c:pt idx="4">
                    <c:v>3592.1198017664901</c:v>
                  </c:pt>
                  <c:pt idx="5">
                    <c:v>3657.8474228882228</c:v>
                  </c:pt>
                  <c:pt idx="6">
                    <c:v>3690.4006654515256</c:v>
                  </c:pt>
                  <c:pt idx="7">
                    <c:v>3373.1867614886451</c:v>
                  </c:pt>
                  <c:pt idx="8">
                    <c:v>3277.3077619539526</c:v>
                  </c:pt>
                  <c:pt idx="9">
                    <c:v>3292.4960580492439</c:v>
                  </c:pt>
                  <c:pt idx="11">
                    <c:v>1741.0589651286041</c:v>
                  </c:pt>
                  <c:pt idx="12">
                    <c:v>1657.791950556998</c:v>
                  </c:pt>
                  <c:pt idx="13">
                    <c:v>1547.20914083041</c:v>
                  </c:pt>
                  <c:pt idx="14">
                    <c:v>1494.2831346891708</c:v>
                  </c:pt>
                  <c:pt idx="15">
                    <c:v>1497.8865449763455</c:v>
                  </c:pt>
                  <c:pt idx="16">
                    <c:v>1512.9387662668996</c:v>
                  </c:pt>
                  <c:pt idx="17">
                    <c:v>1480.0150833395958</c:v>
                  </c:pt>
                  <c:pt idx="18">
                    <c:v>1385.8969305550188</c:v>
                  </c:pt>
                  <c:pt idx="19">
                    <c:v>1397.5827626542725</c:v>
                  </c:pt>
                  <c:pt idx="20">
                    <c:v>1415.0589734926625</c:v>
                  </c:pt>
                  <c:pt idx="22">
                    <c:v>3636.808298364399</c:v>
                  </c:pt>
                  <c:pt idx="23">
                    <c:v>3648.8873897918452</c:v>
                  </c:pt>
                  <c:pt idx="24">
                    <c:v>3443.3908427312545</c:v>
                  </c:pt>
                  <c:pt idx="25">
                    <c:v>3223.1772689449022</c:v>
                  </c:pt>
                  <c:pt idx="26">
                    <c:v>3176.5910421796152</c:v>
                  </c:pt>
                  <c:pt idx="27">
                    <c:v>3257.5675968043192</c:v>
                  </c:pt>
                  <c:pt idx="28">
                    <c:v>3319.7175210095452</c:v>
                  </c:pt>
                  <c:pt idx="29">
                    <c:v>3007.996112151171</c:v>
                  </c:pt>
                  <c:pt idx="30">
                    <c:v>2892.6883795320427</c:v>
                  </c:pt>
                  <c:pt idx="31">
                    <c:v>2895.0508506454958</c:v>
                  </c:pt>
                  <c:pt idx="33">
                    <c:v>998.01007848394704</c:v>
                  </c:pt>
                  <c:pt idx="34">
                    <c:v>991.28367488318042</c:v>
                  </c:pt>
                  <c:pt idx="35">
                    <c:v>921.74979543951281</c:v>
                  </c:pt>
                  <c:pt idx="36">
                    <c:v>850.03906767896467</c:v>
                  </c:pt>
                  <c:pt idx="37">
                    <c:v>754.27443239578463</c:v>
                  </c:pt>
                  <c:pt idx="38">
                    <c:v>692.18307614918081</c:v>
                  </c:pt>
                  <c:pt idx="39">
                    <c:v>638.81766205591498</c:v>
                  </c:pt>
                  <c:pt idx="40">
                    <c:v>640.02969856395509</c:v>
                  </c:pt>
                  <c:pt idx="41">
                    <c:v>647.9679984502045</c:v>
                  </c:pt>
                  <c:pt idx="42">
                    <c:v>675.88384060021474</c:v>
                  </c:pt>
                </c:numCache>
              </c:numRef>
            </c:minus>
            <c:spPr>
              <a:ln w="12700">
                <a:solidFill>
                  <a:srgbClr val="000000"/>
                </a:solidFill>
                <a:prstDash val="solid"/>
              </a:ln>
            </c:spPr>
          </c:errBars>
          <c:cat>
            <c:strRef>
              <c:f>'data for Figure 4'!$B$8:$B$50</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4'!$D$8:$D$50</c:f>
              <c:numCache>
                <c:formatCode>#,##0</c:formatCode>
                <c:ptCount val="43"/>
                <c:pt idx="0">
                  <c:v>264300.98427000002</c:v>
                </c:pt>
                <c:pt idx="1">
                  <c:v>244095.70166000002</c:v>
                </c:pt>
                <c:pt idx="2">
                  <c:v>222379.49316999997</c:v>
                </c:pt>
                <c:pt idx="3">
                  <c:v>210821.23944</c:v>
                </c:pt>
                <c:pt idx="4">
                  <c:v>213607.318</c:v>
                </c:pt>
                <c:pt idx="5">
                  <c:v>224013.66309000005</c:v>
                </c:pt>
                <c:pt idx="6">
                  <c:v>229438.09318</c:v>
                </c:pt>
                <c:pt idx="7">
                  <c:v>224412.23744</c:v>
                </c:pt>
                <c:pt idx="8">
                  <c:v>219569.82796</c:v>
                </c:pt>
                <c:pt idx="9">
                  <c:v>223183.05456999998</c:v>
                </c:pt>
                <c:pt idx="11">
                  <c:v>58989.119880000006</c:v>
                </c:pt>
                <c:pt idx="12">
                  <c:v>52842.588110000004</c:v>
                </c:pt>
                <c:pt idx="13">
                  <c:v>48470.361770000003</c:v>
                </c:pt>
                <c:pt idx="14">
                  <c:v>46648.115079999996</c:v>
                </c:pt>
                <c:pt idx="15">
                  <c:v>47437.266550000008</c:v>
                </c:pt>
                <c:pt idx="16">
                  <c:v>49470.592339999996</c:v>
                </c:pt>
                <c:pt idx="17">
                  <c:v>51211.628959999995</c:v>
                </c:pt>
                <c:pt idx="18">
                  <c:v>51095.90367</c:v>
                </c:pt>
                <c:pt idx="19">
                  <c:v>52333.701700000005</c:v>
                </c:pt>
                <c:pt idx="20">
                  <c:v>53292.598319999997</c:v>
                </c:pt>
                <c:pt idx="22">
                  <c:v>186733.17330000002</c:v>
                </c:pt>
                <c:pt idx="23">
                  <c:v>173325.71320000003</c:v>
                </c:pt>
                <c:pt idx="24">
                  <c:v>157421.89213999998</c:v>
                </c:pt>
                <c:pt idx="25">
                  <c:v>148410.78899</c:v>
                </c:pt>
                <c:pt idx="26">
                  <c:v>150917.82501999999</c:v>
                </c:pt>
                <c:pt idx="27">
                  <c:v>159193.91198000003</c:v>
                </c:pt>
                <c:pt idx="28">
                  <c:v>164062.26577999999</c:v>
                </c:pt>
                <c:pt idx="29">
                  <c:v>159492.29826999997</c:v>
                </c:pt>
                <c:pt idx="30">
                  <c:v>153399.52979999999</c:v>
                </c:pt>
                <c:pt idx="31">
                  <c:v>155451.84461</c:v>
                </c:pt>
                <c:pt idx="33">
                  <c:v>18578.69109</c:v>
                </c:pt>
                <c:pt idx="34">
                  <c:v>17927.40035</c:v>
                </c:pt>
                <c:pt idx="35">
                  <c:v>16487.239259999998</c:v>
                </c:pt>
                <c:pt idx="36">
                  <c:v>15762.335369999999</c:v>
                </c:pt>
                <c:pt idx="37">
                  <c:v>15252.226429999999</c:v>
                </c:pt>
                <c:pt idx="38">
                  <c:v>15349.15877</c:v>
                </c:pt>
                <c:pt idx="39">
                  <c:v>14164.19844</c:v>
                </c:pt>
                <c:pt idx="40">
                  <c:v>13824.0355</c:v>
                </c:pt>
                <c:pt idx="41">
                  <c:v>13836.596459999999</c:v>
                </c:pt>
                <c:pt idx="42">
                  <c:v>14438.611639999999</c:v>
                </c:pt>
              </c:numCache>
            </c:numRef>
          </c:val>
          <c:extLst>
            <c:ext xmlns:c16="http://schemas.microsoft.com/office/drawing/2014/chart" uri="{C3380CC4-5D6E-409C-BE32-E72D297353CC}">
              <c16:uniqueId val="{00000053-8E0F-4FA4-90C4-DEF8A079812F}"/>
            </c:ext>
          </c:extLst>
        </c:ser>
        <c:dLbls>
          <c:showLegendKey val="0"/>
          <c:showVal val="0"/>
          <c:showCatName val="0"/>
          <c:showSerName val="0"/>
          <c:showPercent val="0"/>
          <c:showBubbleSize val="0"/>
        </c:dLbls>
        <c:gapWidth val="0"/>
        <c:axId val="154485504"/>
        <c:axId val="154487040"/>
      </c:barChart>
      <c:catAx>
        <c:axId val="15448550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Verdana"/>
                <a:ea typeface="Verdana"/>
                <a:cs typeface="Verdana"/>
              </a:defRPr>
            </a:pPr>
            <a:endParaRPr lang="en-US"/>
          </a:p>
        </c:txPr>
        <c:crossAx val="154487040"/>
        <c:crosses val="autoZero"/>
        <c:auto val="1"/>
        <c:lblAlgn val="ctr"/>
        <c:lblOffset val="100"/>
        <c:tickLblSkip val="1"/>
        <c:tickMarkSkip val="1"/>
        <c:noMultiLvlLbl val="0"/>
      </c:catAx>
      <c:valAx>
        <c:axId val="154487040"/>
        <c:scaling>
          <c:orientation val="minMax"/>
        </c:scaling>
        <c:delete val="0"/>
        <c:axPos val="l"/>
        <c:majorGridlines>
          <c:spPr>
            <a:ln w="3175">
              <a:solidFill>
                <a:srgbClr val="808080"/>
              </a:solidFill>
              <a:prstDash val="lgDash"/>
            </a:ln>
          </c:spPr>
        </c:majorGridlines>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Verdana"/>
                <a:ea typeface="Verdana"/>
                <a:cs typeface="Verdana"/>
              </a:defRPr>
            </a:pPr>
            <a:endParaRPr lang="en-US"/>
          </a:p>
        </c:txPr>
        <c:crossAx val="154485504"/>
        <c:crosses val="autoZero"/>
        <c:crossBetween val="between"/>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Verdana"/>
          <a:ea typeface="Verdana"/>
          <a:cs typeface="Verdana"/>
        </a:defRPr>
      </a:pPr>
      <a:endParaRPr lang="en-US"/>
    </a:p>
  </c:txPr>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166494312306102"/>
          <c:y val="1.9225944214600294E-2"/>
          <c:w val="0.65908307480179251"/>
          <c:h val="0.75875706214689265"/>
        </c:manualLayout>
      </c:layout>
      <c:barChart>
        <c:barDir val="col"/>
        <c:grouping val="clustered"/>
        <c:varyColors val="0"/>
        <c:ser>
          <c:idx val="0"/>
          <c:order val="0"/>
          <c:tx>
            <c:strRef>
              <c:f>'data for Figure 4'!$C$7</c:f>
              <c:strCache>
                <c:ptCount val="1"/>
              </c:strCache>
            </c:strRef>
          </c:tx>
          <c:spPr>
            <a:solidFill>
              <a:srgbClr val="05401A"/>
            </a:solidFill>
            <a:ln w="25400">
              <a:noFill/>
            </a:ln>
          </c:spPr>
          <c:invertIfNegative val="0"/>
          <c:dPt>
            <c:idx val="0"/>
            <c:invertIfNegative val="0"/>
            <c:bubble3D val="0"/>
            <c:spPr>
              <a:solidFill>
                <a:srgbClr val="074F28"/>
              </a:solidFill>
              <a:ln w="25400">
                <a:noFill/>
              </a:ln>
            </c:spPr>
            <c:extLst>
              <c:ext xmlns:c16="http://schemas.microsoft.com/office/drawing/2014/chart" uri="{C3380CC4-5D6E-409C-BE32-E72D297353CC}">
                <c16:uniqueId val="{00000001-E72D-4035-AFF9-F6E84421C501}"/>
              </c:ext>
            </c:extLst>
          </c:dPt>
          <c:dPt>
            <c:idx val="1"/>
            <c:invertIfNegative val="0"/>
            <c:bubble3D val="0"/>
            <c:spPr>
              <a:solidFill>
                <a:srgbClr val="074F28"/>
              </a:solidFill>
              <a:ln w="25400">
                <a:noFill/>
              </a:ln>
            </c:spPr>
            <c:extLst>
              <c:ext xmlns:c16="http://schemas.microsoft.com/office/drawing/2014/chart" uri="{C3380CC4-5D6E-409C-BE32-E72D297353CC}">
                <c16:uniqueId val="{00000003-E72D-4035-AFF9-F6E84421C501}"/>
              </c:ext>
            </c:extLst>
          </c:dPt>
          <c:dPt>
            <c:idx val="2"/>
            <c:invertIfNegative val="0"/>
            <c:bubble3D val="0"/>
            <c:spPr>
              <a:solidFill>
                <a:srgbClr val="074F28"/>
              </a:solidFill>
              <a:ln w="25400">
                <a:noFill/>
              </a:ln>
            </c:spPr>
            <c:extLst>
              <c:ext xmlns:c16="http://schemas.microsoft.com/office/drawing/2014/chart" uri="{C3380CC4-5D6E-409C-BE32-E72D297353CC}">
                <c16:uniqueId val="{00000005-E72D-4035-AFF9-F6E84421C501}"/>
              </c:ext>
            </c:extLst>
          </c:dPt>
          <c:dPt>
            <c:idx val="3"/>
            <c:invertIfNegative val="0"/>
            <c:bubble3D val="0"/>
            <c:spPr>
              <a:solidFill>
                <a:srgbClr val="074F28"/>
              </a:solidFill>
              <a:ln w="25400">
                <a:noFill/>
              </a:ln>
            </c:spPr>
            <c:extLst>
              <c:ext xmlns:c16="http://schemas.microsoft.com/office/drawing/2014/chart" uri="{C3380CC4-5D6E-409C-BE32-E72D297353CC}">
                <c16:uniqueId val="{00000007-E72D-4035-AFF9-F6E84421C501}"/>
              </c:ext>
            </c:extLst>
          </c:dPt>
          <c:dPt>
            <c:idx val="4"/>
            <c:invertIfNegative val="0"/>
            <c:bubble3D val="0"/>
            <c:spPr>
              <a:solidFill>
                <a:srgbClr val="074F28"/>
              </a:solidFill>
              <a:ln w="25400">
                <a:noFill/>
              </a:ln>
            </c:spPr>
            <c:extLst>
              <c:ext xmlns:c16="http://schemas.microsoft.com/office/drawing/2014/chart" uri="{C3380CC4-5D6E-409C-BE32-E72D297353CC}">
                <c16:uniqueId val="{00000009-E72D-4035-AFF9-F6E84421C501}"/>
              </c:ext>
            </c:extLst>
          </c:dPt>
          <c:dPt>
            <c:idx val="5"/>
            <c:invertIfNegative val="0"/>
            <c:bubble3D val="0"/>
            <c:spPr>
              <a:solidFill>
                <a:srgbClr val="074F28"/>
              </a:solidFill>
              <a:ln w="25400">
                <a:noFill/>
              </a:ln>
            </c:spPr>
            <c:extLst>
              <c:ext xmlns:c16="http://schemas.microsoft.com/office/drawing/2014/chart" uri="{C3380CC4-5D6E-409C-BE32-E72D297353CC}">
                <c16:uniqueId val="{0000000B-E72D-4035-AFF9-F6E84421C501}"/>
              </c:ext>
            </c:extLst>
          </c:dPt>
          <c:dPt>
            <c:idx val="6"/>
            <c:invertIfNegative val="0"/>
            <c:bubble3D val="0"/>
            <c:spPr>
              <a:solidFill>
                <a:srgbClr val="074F28"/>
              </a:solidFill>
              <a:ln w="25400">
                <a:noFill/>
              </a:ln>
            </c:spPr>
            <c:extLst>
              <c:ext xmlns:c16="http://schemas.microsoft.com/office/drawing/2014/chart" uri="{C3380CC4-5D6E-409C-BE32-E72D297353CC}">
                <c16:uniqueId val="{00000052-C9B1-42E9-9D34-5BAE2EB5A1A2}"/>
              </c:ext>
            </c:extLst>
          </c:dPt>
          <c:dPt>
            <c:idx val="7"/>
            <c:invertIfNegative val="0"/>
            <c:bubble3D val="0"/>
            <c:spPr>
              <a:solidFill>
                <a:srgbClr val="074F28"/>
              </a:solidFill>
              <a:ln w="25400">
                <a:noFill/>
              </a:ln>
            </c:spPr>
            <c:extLst>
              <c:ext xmlns:c16="http://schemas.microsoft.com/office/drawing/2014/chart" uri="{C3380CC4-5D6E-409C-BE32-E72D297353CC}">
                <c16:uniqueId val="{00000053-C9B1-42E9-9D34-5BAE2EB5A1A2}"/>
              </c:ext>
            </c:extLst>
          </c:dPt>
          <c:dPt>
            <c:idx val="8"/>
            <c:invertIfNegative val="0"/>
            <c:bubble3D val="0"/>
            <c:spPr>
              <a:solidFill>
                <a:srgbClr val="074F28"/>
              </a:solidFill>
              <a:ln w="25400">
                <a:noFill/>
              </a:ln>
            </c:spPr>
            <c:extLst>
              <c:ext xmlns:c16="http://schemas.microsoft.com/office/drawing/2014/chart" uri="{C3380CC4-5D6E-409C-BE32-E72D297353CC}">
                <c16:uniqueId val="{00000054-C9B1-42E9-9D34-5BAE2EB5A1A2}"/>
              </c:ext>
            </c:extLst>
          </c:dPt>
          <c:dPt>
            <c:idx val="9"/>
            <c:invertIfNegative val="0"/>
            <c:bubble3D val="0"/>
            <c:spPr>
              <a:solidFill>
                <a:srgbClr val="074F28"/>
              </a:solidFill>
              <a:ln w="25400">
                <a:noFill/>
              </a:ln>
            </c:spPr>
            <c:extLst>
              <c:ext xmlns:c16="http://schemas.microsoft.com/office/drawing/2014/chart" uri="{C3380CC4-5D6E-409C-BE32-E72D297353CC}">
                <c16:uniqueId val="{00000055-C9B1-42E9-9D34-5BAE2EB5A1A2}"/>
              </c:ext>
            </c:extLst>
          </c:dPt>
          <c:dPt>
            <c:idx val="11"/>
            <c:invertIfNegative val="0"/>
            <c:bubble3D val="0"/>
            <c:spPr>
              <a:solidFill>
                <a:srgbClr val="3B9946"/>
              </a:solidFill>
              <a:ln w="25400">
                <a:noFill/>
              </a:ln>
            </c:spPr>
            <c:extLst>
              <c:ext xmlns:c16="http://schemas.microsoft.com/office/drawing/2014/chart" uri="{C3380CC4-5D6E-409C-BE32-E72D297353CC}">
                <c16:uniqueId val="{00000017-E72D-4035-AFF9-F6E84421C501}"/>
              </c:ext>
            </c:extLst>
          </c:dPt>
          <c:dPt>
            <c:idx val="12"/>
            <c:invertIfNegative val="0"/>
            <c:bubble3D val="0"/>
            <c:spPr>
              <a:solidFill>
                <a:srgbClr val="3B9946"/>
              </a:solidFill>
              <a:ln w="25400">
                <a:noFill/>
              </a:ln>
            </c:spPr>
            <c:extLst>
              <c:ext xmlns:c16="http://schemas.microsoft.com/office/drawing/2014/chart" uri="{C3380CC4-5D6E-409C-BE32-E72D297353CC}">
                <c16:uniqueId val="{00000019-E72D-4035-AFF9-F6E84421C501}"/>
              </c:ext>
            </c:extLst>
          </c:dPt>
          <c:dPt>
            <c:idx val="13"/>
            <c:invertIfNegative val="0"/>
            <c:bubble3D val="0"/>
            <c:spPr>
              <a:solidFill>
                <a:srgbClr val="3B9946"/>
              </a:solidFill>
              <a:ln w="25400">
                <a:noFill/>
              </a:ln>
            </c:spPr>
            <c:extLst>
              <c:ext xmlns:c16="http://schemas.microsoft.com/office/drawing/2014/chart" uri="{C3380CC4-5D6E-409C-BE32-E72D297353CC}">
                <c16:uniqueId val="{0000001B-E72D-4035-AFF9-F6E84421C501}"/>
              </c:ext>
            </c:extLst>
          </c:dPt>
          <c:dPt>
            <c:idx val="14"/>
            <c:invertIfNegative val="0"/>
            <c:bubble3D val="0"/>
            <c:spPr>
              <a:solidFill>
                <a:srgbClr val="3B9946"/>
              </a:solidFill>
              <a:ln w="25400">
                <a:noFill/>
              </a:ln>
            </c:spPr>
            <c:extLst>
              <c:ext xmlns:c16="http://schemas.microsoft.com/office/drawing/2014/chart" uri="{C3380CC4-5D6E-409C-BE32-E72D297353CC}">
                <c16:uniqueId val="{0000001D-E72D-4035-AFF9-F6E84421C501}"/>
              </c:ext>
            </c:extLst>
          </c:dPt>
          <c:dPt>
            <c:idx val="15"/>
            <c:invertIfNegative val="0"/>
            <c:bubble3D val="0"/>
            <c:spPr>
              <a:solidFill>
                <a:srgbClr val="3B9946"/>
              </a:solidFill>
              <a:ln w="25400">
                <a:noFill/>
              </a:ln>
            </c:spPr>
            <c:extLst>
              <c:ext xmlns:c16="http://schemas.microsoft.com/office/drawing/2014/chart" uri="{C3380CC4-5D6E-409C-BE32-E72D297353CC}">
                <c16:uniqueId val="{0000001F-E72D-4035-AFF9-F6E84421C501}"/>
              </c:ext>
            </c:extLst>
          </c:dPt>
          <c:dPt>
            <c:idx val="16"/>
            <c:invertIfNegative val="0"/>
            <c:bubble3D val="0"/>
            <c:spPr>
              <a:solidFill>
                <a:srgbClr val="3B9946"/>
              </a:solidFill>
              <a:ln w="25400">
                <a:noFill/>
              </a:ln>
            </c:spPr>
            <c:extLst>
              <c:ext xmlns:c16="http://schemas.microsoft.com/office/drawing/2014/chart" uri="{C3380CC4-5D6E-409C-BE32-E72D297353CC}">
                <c16:uniqueId val="{00000021-E72D-4035-AFF9-F6E84421C501}"/>
              </c:ext>
            </c:extLst>
          </c:dPt>
          <c:dPt>
            <c:idx val="17"/>
            <c:invertIfNegative val="0"/>
            <c:bubble3D val="0"/>
            <c:spPr>
              <a:solidFill>
                <a:srgbClr val="3B9946"/>
              </a:solidFill>
              <a:ln w="25400">
                <a:noFill/>
              </a:ln>
            </c:spPr>
            <c:extLst>
              <c:ext xmlns:c16="http://schemas.microsoft.com/office/drawing/2014/chart" uri="{C3380CC4-5D6E-409C-BE32-E72D297353CC}">
                <c16:uniqueId val="{0000005A-C9B1-42E9-9D34-5BAE2EB5A1A2}"/>
              </c:ext>
            </c:extLst>
          </c:dPt>
          <c:dPt>
            <c:idx val="18"/>
            <c:invertIfNegative val="0"/>
            <c:bubble3D val="0"/>
            <c:spPr>
              <a:solidFill>
                <a:srgbClr val="3B9946"/>
              </a:solidFill>
              <a:ln w="25400">
                <a:noFill/>
              </a:ln>
            </c:spPr>
            <c:extLst>
              <c:ext xmlns:c16="http://schemas.microsoft.com/office/drawing/2014/chart" uri="{C3380CC4-5D6E-409C-BE32-E72D297353CC}">
                <c16:uniqueId val="{0000005B-C9B1-42E9-9D34-5BAE2EB5A1A2}"/>
              </c:ext>
            </c:extLst>
          </c:dPt>
          <c:dPt>
            <c:idx val="19"/>
            <c:invertIfNegative val="0"/>
            <c:bubble3D val="0"/>
            <c:spPr>
              <a:solidFill>
                <a:srgbClr val="3B9946"/>
              </a:solidFill>
              <a:ln w="25400">
                <a:noFill/>
              </a:ln>
            </c:spPr>
            <c:extLst>
              <c:ext xmlns:c16="http://schemas.microsoft.com/office/drawing/2014/chart" uri="{C3380CC4-5D6E-409C-BE32-E72D297353CC}">
                <c16:uniqueId val="{0000005C-C9B1-42E9-9D34-5BAE2EB5A1A2}"/>
              </c:ext>
            </c:extLst>
          </c:dPt>
          <c:dPt>
            <c:idx val="20"/>
            <c:invertIfNegative val="0"/>
            <c:bubble3D val="0"/>
            <c:spPr>
              <a:solidFill>
                <a:srgbClr val="3B9946"/>
              </a:solidFill>
              <a:ln w="25400">
                <a:noFill/>
              </a:ln>
            </c:spPr>
            <c:extLst>
              <c:ext xmlns:c16="http://schemas.microsoft.com/office/drawing/2014/chart" uri="{C3380CC4-5D6E-409C-BE32-E72D297353CC}">
                <c16:uniqueId val="{0000005D-C9B1-42E9-9D34-5BAE2EB5A1A2}"/>
              </c:ext>
            </c:extLst>
          </c:dPt>
          <c:dPt>
            <c:idx val="22"/>
            <c:invertIfNegative val="0"/>
            <c:bubble3D val="0"/>
            <c:spPr>
              <a:solidFill>
                <a:srgbClr val="1B4E83"/>
              </a:solidFill>
              <a:ln w="25400">
                <a:noFill/>
              </a:ln>
            </c:spPr>
            <c:extLst>
              <c:ext xmlns:c16="http://schemas.microsoft.com/office/drawing/2014/chart" uri="{C3380CC4-5D6E-409C-BE32-E72D297353CC}">
                <c16:uniqueId val="{0000002D-E72D-4035-AFF9-F6E84421C501}"/>
              </c:ext>
            </c:extLst>
          </c:dPt>
          <c:dPt>
            <c:idx val="23"/>
            <c:invertIfNegative val="0"/>
            <c:bubble3D val="0"/>
            <c:spPr>
              <a:solidFill>
                <a:srgbClr val="1B4E83"/>
              </a:solidFill>
              <a:ln w="25400">
                <a:noFill/>
              </a:ln>
            </c:spPr>
            <c:extLst>
              <c:ext xmlns:c16="http://schemas.microsoft.com/office/drawing/2014/chart" uri="{C3380CC4-5D6E-409C-BE32-E72D297353CC}">
                <c16:uniqueId val="{0000001B-C9B1-42E9-9D34-5BAE2EB5A1A2}"/>
              </c:ext>
            </c:extLst>
          </c:dPt>
          <c:dPt>
            <c:idx val="24"/>
            <c:invertIfNegative val="0"/>
            <c:bubble3D val="0"/>
            <c:spPr>
              <a:solidFill>
                <a:srgbClr val="1B4E83"/>
              </a:solidFill>
              <a:ln w="25400">
                <a:noFill/>
              </a:ln>
            </c:spPr>
            <c:extLst>
              <c:ext xmlns:c16="http://schemas.microsoft.com/office/drawing/2014/chart" uri="{C3380CC4-5D6E-409C-BE32-E72D297353CC}">
                <c16:uniqueId val="{0000001D-C9B1-42E9-9D34-5BAE2EB5A1A2}"/>
              </c:ext>
            </c:extLst>
          </c:dPt>
          <c:dPt>
            <c:idx val="25"/>
            <c:invertIfNegative val="0"/>
            <c:bubble3D val="0"/>
            <c:spPr>
              <a:solidFill>
                <a:srgbClr val="1B4E83"/>
              </a:solidFill>
              <a:ln w="25400">
                <a:noFill/>
              </a:ln>
            </c:spPr>
            <c:extLst>
              <c:ext xmlns:c16="http://schemas.microsoft.com/office/drawing/2014/chart" uri="{C3380CC4-5D6E-409C-BE32-E72D297353CC}">
                <c16:uniqueId val="{0000001F-C9B1-42E9-9D34-5BAE2EB5A1A2}"/>
              </c:ext>
            </c:extLst>
          </c:dPt>
          <c:dPt>
            <c:idx val="26"/>
            <c:invertIfNegative val="0"/>
            <c:bubble3D val="0"/>
            <c:spPr>
              <a:solidFill>
                <a:srgbClr val="1B4E83"/>
              </a:solidFill>
              <a:ln w="25400">
                <a:noFill/>
              </a:ln>
            </c:spPr>
            <c:extLst>
              <c:ext xmlns:c16="http://schemas.microsoft.com/office/drawing/2014/chart" uri="{C3380CC4-5D6E-409C-BE32-E72D297353CC}">
                <c16:uniqueId val="{00000021-C9B1-42E9-9D34-5BAE2EB5A1A2}"/>
              </c:ext>
            </c:extLst>
          </c:dPt>
          <c:dPt>
            <c:idx val="27"/>
            <c:invertIfNegative val="0"/>
            <c:bubble3D val="0"/>
            <c:spPr>
              <a:solidFill>
                <a:srgbClr val="1B4E83"/>
              </a:solidFill>
              <a:ln w="25400">
                <a:noFill/>
              </a:ln>
            </c:spPr>
            <c:extLst>
              <c:ext xmlns:c16="http://schemas.microsoft.com/office/drawing/2014/chart" uri="{C3380CC4-5D6E-409C-BE32-E72D297353CC}">
                <c16:uniqueId val="{00000023-C9B1-42E9-9D34-5BAE2EB5A1A2}"/>
              </c:ext>
            </c:extLst>
          </c:dPt>
          <c:dPt>
            <c:idx val="28"/>
            <c:invertIfNegative val="0"/>
            <c:bubble3D val="0"/>
            <c:spPr>
              <a:solidFill>
                <a:srgbClr val="1B4E83"/>
              </a:solidFill>
              <a:ln w="25400">
                <a:noFill/>
              </a:ln>
            </c:spPr>
            <c:extLst>
              <c:ext xmlns:c16="http://schemas.microsoft.com/office/drawing/2014/chart" uri="{C3380CC4-5D6E-409C-BE32-E72D297353CC}">
                <c16:uniqueId val="{0000005E-C9B1-42E9-9D34-5BAE2EB5A1A2}"/>
              </c:ext>
            </c:extLst>
          </c:dPt>
          <c:dPt>
            <c:idx val="29"/>
            <c:invertIfNegative val="0"/>
            <c:bubble3D val="0"/>
            <c:spPr>
              <a:solidFill>
                <a:srgbClr val="1B4E83"/>
              </a:solidFill>
              <a:ln w="25400">
                <a:noFill/>
              </a:ln>
            </c:spPr>
            <c:extLst>
              <c:ext xmlns:c16="http://schemas.microsoft.com/office/drawing/2014/chart" uri="{C3380CC4-5D6E-409C-BE32-E72D297353CC}">
                <c16:uniqueId val="{0000005F-C9B1-42E9-9D34-5BAE2EB5A1A2}"/>
              </c:ext>
            </c:extLst>
          </c:dPt>
          <c:dPt>
            <c:idx val="30"/>
            <c:invertIfNegative val="0"/>
            <c:bubble3D val="0"/>
            <c:spPr>
              <a:solidFill>
                <a:srgbClr val="1B4E83"/>
              </a:solidFill>
              <a:ln w="25400">
                <a:noFill/>
              </a:ln>
            </c:spPr>
            <c:extLst>
              <c:ext xmlns:c16="http://schemas.microsoft.com/office/drawing/2014/chart" uri="{C3380CC4-5D6E-409C-BE32-E72D297353CC}">
                <c16:uniqueId val="{00000060-C9B1-42E9-9D34-5BAE2EB5A1A2}"/>
              </c:ext>
            </c:extLst>
          </c:dPt>
          <c:dPt>
            <c:idx val="31"/>
            <c:invertIfNegative val="0"/>
            <c:bubble3D val="0"/>
            <c:spPr>
              <a:solidFill>
                <a:srgbClr val="1B4E83"/>
              </a:solidFill>
              <a:ln w="25400">
                <a:noFill/>
              </a:ln>
            </c:spPr>
            <c:extLst>
              <c:ext xmlns:c16="http://schemas.microsoft.com/office/drawing/2014/chart" uri="{C3380CC4-5D6E-409C-BE32-E72D297353CC}">
                <c16:uniqueId val="{00000061-C9B1-42E9-9D34-5BAE2EB5A1A2}"/>
              </c:ext>
            </c:extLst>
          </c:dPt>
          <c:dPt>
            <c:idx val="33"/>
            <c:invertIfNegative val="0"/>
            <c:bubble3D val="0"/>
            <c:spPr>
              <a:solidFill>
                <a:srgbClr val="E32E1A"/>
              </a:solidFill>
              <a:ln w="25400">
                <a:noFill/>
              </a:ln>
            </c:spPr>
            <c:extLst>
              <c:ext xmlns:c16="http://schemas.microsoft.com/office/drawing/2014/chart" uri="{C3380CC4-5D6E-409C-BE32-E72D297353CC}">
                <c16:uniqueId val="{00000025-C9B1-42E9-9D34-5BAE2EB5A1A2}"/>
              </c:ext>
            </c:extLst>
          </c:dPt>
          <c:dPt>
            <c:idx val="34"/>
            <c:invertIfNegative val="0"/>
            <c:bubble3D val="0"/>
            <c:spPr>
              <a:solidFill>
                <a:srgbClr val="E32E1A"/>
              </a:solidFill>
              <a:ln w="25400">
                <a:noFill/>
              </a:ln>
            </c:spPr>
            <c:extLst>
              <c:ext xmlns:c16="http://schemas.microsoft.com/office/drawing/2014/chart" uri="{C3380CC4-5D6E-409C-BE32-E72D297353CC}">
                <c16:uniqueId val="{00000027-C9B1-42E9-9D34-5BAE2EB5A1A2}"/>
              </c:ext>
            </c:extLst>
          </c:dPt>
          <c:dPt>
            <c:idx val="35"/>
            <c:invertIfNegative val="0"/>
            <c:bubble3D val="0"/>
            <c:spPr>
              <a:solidFill>
                <a:srgbClr val="E32E1A"/>
              </a:solidFill>
              <a:ln w="25400">
                <a:noFill/>
              </a:ln>
            </c:spPr>
            <c:extLst>
              <c:ext xmlns:c16="http://schemas.microsoft.com/office/drawing/2014/chart" uri="{C3380CC4-5D6E-409C-BE32-E72D297353CC}">
                <c16:uniqueId val="{00000029-C9B1-42E9-9D34-5BAE2EB5A1A2}"/>
              </c:ext>
            </c:extLst>
          </c:dPt>
          <c:dPt>
            <c:idx val="36"/>
            <c:invertIfNegative val="0"/>
            <c:bubble3D val="0"/>
            <c:spPr>
              <a:solidFill>
                <a:srgbClr val="E32E1A"/>
              </a:solidFill>
              <a:ln w="25400">
                <a:noFill/>
              </a:ln>
            </c:spPr>
            <c:extLst>
              <c:ext xmlns:c16="http://schemas.microsoft.com/office/drawing/2014/chart" uri="{C3380CC4-5D6E-409C-BE32-E72D297353CC}">
                <c16:uniqueId val="{0000002B-C9B1-42E9-9D34-5BAE2EB5A1A2}"/>
              </c:ext>
            </c:extLst>
          </c:dPt>
          <c:dPt>
            <c:idx val="37"/>
            <c:invertIfNegative val="0"/>
            <c:bubble3D val="0"/>
            <c:spPr>
              <a:solidFill>
                <a:srgbClr val="E32E1A"/>
              </a:solidFill>
              <a:ln w="25400">
                <a:noFill/>
              </a:ln>
            </c:spPr>
            <c:extLst>
              <c:ext xmlns:c16="http://schemas.microsoft.com/office/drawing/2014/chart" uri="{C3380CC4-5D6E-409C-BE32-E72D297353CC}">
                <c16:uniqueId val="{0000002D-C9B1-42E9-9D34-5BAE2EB5A1A2}"/>
              </c:ext>
            </c:extLst>
          </c:dPt>
          <c:dPt>
            <c:idx val="38"/>
            <c:invertIfNegative val="0"/>
            <c:bubble3D val="0"/>
            <c:spPr>
              <a:solidFill>
                <a:srgbClr val="E32E30"/>
              </a:solidFill>
              <a:ln w="25400">
                <a:noFill/>
              </a:ln>
            </c:spPr>
            <c:extLst>
              <c:ext xmlns:c16="http://schemas.microsoft.com/office/drawing/2014/chart" uri="{C3380CC4-5D6E-409C-BE32-E72D297353CC}">
                <c16:uniqueId val="{00000067-C9B1-42E9-9D34-5BAE2EB5A1A2}"/>
              </c:ext>
            </c:extLst>
          </c:dPt>
          <c:dPt>
            <c:idx val="39"/>
            <c:invertIfNegative val="0"/>
            <c:bubble3D val="0"/>
            <c:spPr>
              <a:solidFill>
                <a:srgbClr val="E32E30"/>
              </a:solidFill>
              <a:ln w="25400">
                <a:noFill/>
              </a:ln>
            </c:spPr>
            <c:extLst>
              <c:ext xmlns:c16="http://schemas.microsoft.com/office/drawing/2014/chart" uri="{C3380CC4-5D6E-409C-BE32-E72D297353CC}">
                <c16:uniqueId val="{00000068-C9B1-42E9-9D34-5BAE2EB5A1A2}"/>
              </c:ext>
            </c:extLst>
          </c:dPt>
          <c:dPt>
            <c:idx val="40"/>
            <c:invertIfNegative val="0"/>
            <c:bubble3D val="0"/>
            <c:spPr>
              <a:solidFill>
                <a:srgbClr val="E32E30"/>
              </a:solidFill>
              <a:ln w="25400">
                <a:noFill/>
              </a:ln>
            </c:spPr>
            <c:extLst>
              <c:ext xmlns:c16="http://schemas.microsoft.com/office/drawing/2014/chart" uri="{C3380CC4-5D6E-409C-BE32-E72D297353CC}">
                <c16:uniqueId val="{00000069-C9B1-42E9-9D34-5BAE2EB5A1A2}"/>
              </c:ext>
            </c:extLst>
          </c:dPt>
          <c:dPt>
            <c:idx val="41"/>
            <c:invertIfNegative val="0"/>
            <c:bubble3D val="0"/>
            <c:spPr>
              <a:solidFill>
                <a:srgbClr val="E32E30"/>
              </a:solidFill>
              <a:ln w="25400">
                <a:noFill/>
              </a:ln>
            </c:spPr>
            <c:extLst>
              <c:ext xmlns:c16="http://schemas.microsoft.com/office/drawing/2014/chart" uri="{C3380CC4-5D6E-409C-BE32-E72D297353CC}">
                <c16:uniqueId val="{0000006A-C9B1-42E9-9D34-5BAE2EB5A1A2}"/>
              </c:ext>
            </c:extLst>
          </c:dPt>
          <c:dPt>
            <c:idx val="42"/>
            <c:invertIfNegative val="0"/>
            <c:bubble3D val="0"/>
            <c:spPr>
              <a:solidFill>
                <a:srgbClr val="E32E30"/>
              </a:solidFill>
              <a:ln w="25400">
                <a:noFill/>
              </a:ln>
            </c:spPr>
            <c:extLst>
              <c:ext xmlns:c16="http://schemas.microsoft.com/office/drawing/2014/chart" uri="{C3380CC4-5D6E-409C-BE32-E72D297353CC}">
                <c16:uniqueId val="{0000006B-C9B1-42E9-9D34-5BAE2EB5A1A2}"/>
              </c:ext>
            </c:extLst>
          </c:dPt>
          <c:cat>
            <c:strRef>
              <c:f>'data for Figure 4'!$B$8:$B$50</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4'!$C$8:$C$50</c:f>
              <c:numCache>
                <c:formatCode>#,##0</c:formatCode>
                <c:ptCount val="43"/>
                <c:pt idx="0">
                  <c:v>120894.42366999999</c:v>
                </c:pt>
                <c:pt idx="1">
                  <c:v>115600.92172</c:v>
                </c:pt>
                <c:pt idx="2">
                  <c:v>113439.32868000001</c:v>
                </c:pt>
                <c:pt idx="3">
                  <c:v>113888.0888</c:v>
                </c:pt>
                <c:pt idx="4">
                  <c:v>115121.106</c:v>
                </c:pt>
                <c:pt idx="5">
                  <c:v>116328.08443</c:v>
                </c:pt>
                <c:pt idx="6">
                  <c:v>117411.11785</c:v>
                </c:pt>
                <c:pt idx="7">
                  <c:v>116302.98034000001</c:v>
                </c:pt>
                <c:pt idx="8">
                  <c:v>119550.73634999999</c:v>
                </c:pt>
                <c:pt idx="9">
                  <c:v>122826.11945</c:v>
                </c:pt>
                <c:pt idx="11">
                  <c:v>30332.217529999998</c:v>
                </c:pt>
                <c:pt idx="12">
                  <c:v>30997.694539999997</c:v>
                </c:pt>
                <c:pt idx="13">
                  <c:v>31813.139429999999</c:v>
                </c:pt>
                <c:pt idx="14">
                  <c:v>32269.224499999997</c:v>
                </c:pt>
                <c:pt idx="15">
                  <c:v>32384.958329999998</c:v>
                </c:pt>
                <c:pt idx="16">
                  <c:v>32266.232640000002</c:v>
                </c:pt>
                <c:pt idx="17">
                  <c:v>32334.786489999995</c:v>
                </c:pt>
                <c:pt idx="18">
                  <c:v>31734.708909999998</c:v>
                </c:pt>
                <c:pt idx="19">
                  <c:v>33017.402689999995</c:v>
                </c:pt>
                <c:pt idx="20">
                  <c:v>33429.885669999996</c:v>
                </c:pt>
                <c:pt idx="22">
                  <c:v>68974.922759999987</c:v>
                </c:pt>
                <c:pt idx="23">
                  <c:v>64113.105230000001</c:v>
                </c:pt>
                <c:pt idx="24">
                  <c:v>61843.776969999999</c:v>
                </c:pt>
                <c:pt idx="25">
                  <c:v>61583.149659999995</c:v>
                </c:pt>
                <c:pt idx="26">
                  <c:v>61958.467520000006</c:v>
                </c:pt>
                <c:pt idx="27">
                  <c:v>62088.052160000014</c:v>
                </c:pt>
                <c:pt idx="28">
                  <c:v>61452.866900000001</c:v>
                </c:pt>
                <c:pt idx="29">
                  <c:v>59757.552109999997</c:v>
                </c:pt>
                <c:pt idx="30">
                  <c:v>60619.584620000001</c:v>
                </c:pt>
                <c:pt idx="31">
                  <c:v>62718.693910000002</c:v>
                </c:pt>
                <c:pt idx="33">
                  <c:v>21587.283380000004</c:v>
                </c:pt>
                <c:pt idx="34">
                  <c:v>20490.121950000004</c:v>
                </c:pt>
                <c:pt idx="35">
                  <c:v>19782.41228</c:v>
                </c:pt>
                <c:pt idx="36">
                  <c:v>20035.714640000002</c:v>
                </c:pt>
                <c:pt idx="37">
                  <c:v>20777.680150000004</c:v>
                </c:pt>
                <c:pt idx="38">
                  <c:v>21973.799629999998</c:v>
                </c:pt>
                <c:pt idx="39">
                  <c:v>23623.464459999999</c:v>
                </c:pt>
                <c:pt idx="40">
                  <c:v>24810.71932</c:v>
                </c:pt>
                <c:pt idx="41">
                  <c:v>25913.749039999999</c:v>
                </c:pt>
                <c:pt idx="42">
                  <c:v>26677.539870000001</c:v>
                </c:pt>
              </c:numCache>
            </c:numRef>
          </c:val>
          <c:extLst>
            <c:ext xmlns:c16="http://schemas.microsoft.com/office/drawing/2014/chart" uri="{C3380CC4-5D6E-409C-BE32-E72D297353CC}">
              <c16:uniqueId val="{0000002E-E72D-4035-AFF9-F6E84421C501}"/>
            </c:ext>
          </c:extLst>
        </c:ser>
        <c:ser>
          <c:idx val="1"/>
          <c:order val="1"/>
          <c:tx>
            <c:strRef>
              <c:f>'data for Figure 4'!$D$7</c:f>
              <c:strCache>
                <c:ptCount val="1"/>
              </c:strCache>
            </c:strRef>
          </c:tx>
          <c:spPr>
            <a:solidFill>
              <a:srgbClr val="B6D99F"/>
            </a:solidFill>
            <a:ln w="25400">
              <a:noFill/>
            </a:ln>
          </c:spPr>
          <c:invertIfNegative val="0"/>
          <c:dPt>
            <c:idx val="0"/>
            <c:invertIfNegative val="0"/>
            <c:bubble3D val="0"/>
            <c:spPr>
              <a:solidFill>
                <a:srgbClr val="80B79E"/>
              </a:solidFill>
              <a:ln w="25400">
                <a:noFill/>
              </a:ln>
            </c:spPr>
            <c:extLst>
              <c:ext xmlns:c16="http://schemas.microsoft.com/office/drawing/2014/chart" uri="{C3380CC4-5D6E-409C-BE32-E72D297353CC}">
                <c16:uniqueId val="{00000030-E72D-4035-AFF9-F6E84421C501}"/>
              </c:ext>
            </c:extLst>
          </c:dPt>
          <c:dPt>
            <c:idx val="1"/>
            <c:invertIfNegative val="0"/>
            <c:bubble3D val="0"/>
            <c:spPr>
              <a:solidFill>
                <a:srgbClr val="80B79E"/>
              </a:solidFill>
              <a:ln w="25400">
                <a:noFill/>
              </a:ln>
            </c:spPr>
            <c:extLst>
              <c:ext xmlns:c16="http://schemas.microsoft.com/office/drawing/2014/chart" uri="{C3380CC4-5D6E-409C-BE32-E72D297353CC}">
                <c16:uniqueId val="{00000032-E72D-4035-AFF9-F6E84421C501}"/>
              </c:ext>
            </c:extLst>
          </c:dPt>
          <c:dPt>
            <c:idx val="2"/>
            <c:invertIfNegative val="0"/>
            <c:bubble3D val="0"/>
            <c:spPr>
              <a:solidFill>
                <a:srgbClr val="80B79E"/>
              </a:solidFill>
              <a:ln w="25400">
                <a:noFill/>
              </a:ln>
            </c:spPr>
            <c:extLst>
              <c:ext xmlns:c16="http://schemas.microsoft.com/office/drawing/2014/chart" uri="{C3380CC4-5D6E-409C-BE32-E72D297353CC}">
                <c16:uniqueId val="{00000034-E72D-4035-AFF9-F6E84421C501}"/>
              </c:ext>
            </c:extLst>
          </c:dPt>
          <c:dPt>
            <c:idx val="3"/>
            <c:invertIfNegative val="0"/>
            <c:bubble3D val="0"/>
            <c:spPr>
              <a:solidFill>
                <a:srgbClr val="80B79E"/>
              </a:solidFill>
              <a:ln w="25400">
                <a:noFill/>
              </a:ln>
            </c:spPr>
            <c:extLst>
              <c:ext xmlns:c16="http://schemas.microsoft.com/office/drawing/2014/chart" uri="{C3380CC4-5D6E-409C-BE32-E72D297353CC}">
                <c16:uniqueId val="{00000036-E72D-4035-AFF9-F6E84421C501}"/>
              </c:ext>
            </c:extLst>
          </c:dPt>
          <c:dPt>
            <c:idx val="4"/>
            <c:invertIfNegative val="0"/>
            <c:bubble3D val="0"/>
            <c:spPr>
              <a:solidFill>
                <a:srgbClr val="80B79E"/>
              </a:solidFill>
              <a:ln w="25400">
                <a:noFill/>
              </a:ln>
            </c:spPr>
            <c:extLst>
              <c:ext xmlns:c16="http://schemas.microsoft.com/office/drawing/2014/chart" uri="{C3380CC4-5D6E-409C-BE32-E72D297353CC}">
                <c16:uniqueId val="{00000038-E72D-4035-AFF9-F6E84421C501}"/>
              </c:ext>
            </c:extLst>
          </c:dPt>
          <c:dPt>
            <c:idx val="5"/>
            <c:invertIfNegative val="0"/>
            <c:bubble3D val="0"/>
            <c:spPr>
              <a:solidFill>
                <a:srgbClr val="80B79E"/>
              </a:solidFill>
              <a:ln w="25400">
                <a:noFill/>
              </a:ln>
            </c:spPr>
            <c:extLst>
              <c:ext xmlns:c16="http://schemas.microsoft.com/office/drawing/2014/chart" uri="{C3380CC4-5D6E-409C-BE32-E72D297353CC}">
                <c16:uniqueId val="{0000003A-E72D-4035-AFF9-F6E84421C501}"/>
              </c:ext>
            </c:extLst>
          </c:dPt>
          <c:dPt>
            <c:idx val="6"/>
            <c:invertIfNegative val="0"/>
            <c:bubble3D val="0"/>
            <c:spPr>
              <a:solidFill>
                <a:srgbClr val="80B79E"/>
              </a:solidFill>
              <a:ln w="25400">
                <a:noFill/>
              </a:ln>
            </c:spPr>
            <c:extLst>
              <c:ext xmlns:c16="http://schemas.microsoft.com/office/drawing/2014/chart" uri="{C3380CC4-5D6E-409C-BE32-E72D297353CC}">
                <c16:uniqueId val="{00000056-C9B1-42E9-9D34-5BAE2EB5A1A2}"/>
              </c:ext>
            </c:extLst>
          </c:dPt>
          <c:dPt>
            <c:idx val="7"/>
            <c:invertIfNegative val="0"/>
            <c:bubble3D val="0"/>
            <c:spPr>
              <a:solidFill>
                <a:srgbClr val="80B79E"/>
              </a:solidFill>
              <a:ln w="25400">
                <a:noFill/>
              </a:ln>
            </c:spPr>
            <c:extLst>
              <c:ext xmlns:c16="http://schemas.microsoft.com/office/drawing/2014/chart" uri="{C3380CC4-5D6E-409C-BE32-E72D297353CC}">
                <c16:uniqueId val="{00000057-C9B1-42E9-9D34-5BAE2EB5A1A2}"/>
              </c:ext>
            </c:extLst>
          </c:dPt>
          <c:dPt>
            <c:idx val="8"/>
            <c:invertIfNegative val="0"/>
            <c:bubble3D val="0"/>
            <c:spPr>
              <a:solidFill>
                <a:srgbClr val="80B79E"/>
              </a:solidFill>
              <a:ln w="25400">
                <a:noFill/>
              </a:ln>
            </c:spPr>
            <c:extLst>
              <c:ext xmlns:c16="http://schemas.microsoft.com/office/drawing/2014/chart" uri="{C3380CC4-5D6E-409C-BE32-E72D297353CC}">
                <c16:uniqueId val="{00000058-C9B1-42E9-9D34-5BAE2EB5A1A2}"/>
              </c:ext>
            </c:extLst>
          </c:dPt>
          <c:dPt>
            <c:idx val="9"/>
            <c:invertIfNegative val="0"/>
            <c:bubble3D val="0"/>
            <c:spPr>
              <a:solidFill>
                <a:srgbClr val="80B79E"/>
              </a:solidFill>
              <a:ln w="25400">
                <a:noFill/>
              </a:ln>
            </c:spPr>
            <c:extLst>
              <c:ext xmlns:c16="http://schemas.microsoft.com/office/drawing/2014/chart" uri="{C3380CC4-5D6E-409C-BE32-E72D297353CC}">
                <c16:uniqueId val="{00000059-C9B1-42E9-9D34-5BAE2EB5A1A2}"/>
              </c:ext>
            </c:extLst>
          </c:dPt>
          <c:dPt>
            <c:idx val="11"/>
            <c:invertIfNegative val="0"/>
            <c:bubble3D val="0"/>
            <c:extLst>
              <c:ext xmlns:c16="http://schemas.microsoft.com/office/drawing/2014/chart" uri="{C3380CC4-5D6E-409C-BE32-E72D297353CC}">
                <c16:uniqueId val="{0000003A-C9B1-42E9-9D34-5BAE2EB5A1A2}"/>
              </c:ext>
            </c:extLst>
          </c:dPt>
          <c:dPt>
            <c:idx val="12"/>
            <c:invertIfNegative val="0"/>
            <c:bubble3D val="0"/>
            <c:extLst>
              <c:ext xmlns:c16="http://schemas.microsoft.com/office/drawing/2014/chart" uri="{C3380CC4-5D6E-409C-BE32-E72D297353CC}">
                <c16:uniqueId val="{00000040-E72D-4035-AFF9-F6E84421C501}"/>
              </c:ext>
            </c:extLst>
          </c:dPt>
          <c:dPt>
            <c:idx val="13"/>
            <c:invertIfNegative val="0"/>
            <c:bubble3D val="0"/>
            <c:extLst>
              <c:ext xmlns:c16="http://schemas.microsoft.com/office/drawing/2014/chart" uri="{C3380CC4-5D6E-409C-BE32-E72D297353CC}">
                <c16:uniqueId val="{00000042-E72D-4035-AFF9-F6E84421C501}"/>
              </c:ext>
            </c:extLst>
          </c:dPt>
          <c:dPt>
            <c:idx val="14"/>
            <c:invertIfNegative val="0"/>
            <c:bubble3D val="0"/>
            <c:extLst>
              <c:ext xmlns:c16="http://schemas.microsoft.com/office/drawing/2014/chart" uri="{C3380CC4-5D6E-409C-BE32-E72D297353CC}">
                <c16:uniqueId val="{00000044-E72D-4035-AFF9-F6E84421C501}"/>
              </c:ext>
            </c:extLst>
          </c:dPt>
          <c:dPt>
            <c:idx val="22"/>
            <c:invertIfNegative val="0"/>
            <c:bubble3D val="0"/>
            <c:spPr>
              <a:solidFill>
                <a:srgbClr val="8DA6C1"/>
              </a:solidFill>
              <a:ln w="25400">
                <a:noFill/>
              </a:ln>
            </c:spPr>
            <c:extLst>
              <c:ext xmlns:c16="http://schemas.microsoft.com/office/drawing/2014/chart" uri="{C3380CC4-5D6E-409C-BE32-E72D297353CC}">
                <c16:uniqueId val="{00000052-E72D-4035-AFF9-F6E84421C501}"/>
              </c:ext>
            </c:extLst>
          </c:dPt>
          <c:dPt>
            <c:idx val="23"/>
            <c:invertIfNegative val="0"/>
            <c:bubble3D val="0"/>
            <c:spPr>
              <a:solidFill>
                <a:srgbClr val="8DA6C1"/>
              </a:solidFill>
              <a:ln w="25400">
                <a:noFill/>
              </a:ln>
            </c:spPr>
            <c:extLst>
              <c:ext xmlns:c16="http://schemas.microsoft.com/office/drawing/2014/chart" uri="{C3380CC4-5D6E-409C-BE32-E72D297353CC}">
                <c16:uniqueId val="{00000041-C9B1-42E9-9D34-5BAE2EB5A1A2}"/>
              </c:ext>
            </c:extLst>
          </c:dPt>
          <c:dPt>
            <c:idx val="24"/>
            <c:invertIfNegative val="0"/>
            <c:bubble3D val="0"/>
            <c:spPr>
              <a:solidFill>
                <a:srgbClr val="8DA6C1"/>
              </a:solidFill>
              <a:ln w="25400">
                <a:noFill/>
              </a:ln>
            </c:spPr>
            <c:extLst>
              <c:ext xmlns:c16="http://schemas.microsoft.com/office/drawing/2014/chart" uri="{C3380CC4-5D6E-409C-BE32-E72D297353CC}">
                <c16:uniqueId val="{00000043-C9B1-42E9-9D34-5BAE2EB5A1A2}"/>
              </c:ext>
            </c:extLst>
          </c:dPt>
          <c:dPt>
            <c:idx val="25"/>
            <c:invertIfNegative val="0"/>
            <c:bubble3D val="0"/>
            <c:spPr>
              <a:solidFill>
                <a:srgbClr val="8DA6C1"/>
              </a:solidFill>
              <a:ln w="25400">
                <a:noFill/>
              </a:ln>
            </c:spPr>
            <c:extLst>
              <c:ext xmlns:c16="http://schemas.microsoft.com/office/drawing/2014/chart" uri="{C3380CC4-5D6E-409C-BE32-E72D297353CC}">
                <c16:uniqueId val="{00000045-C9B1-42E9-9D34-5BAE2EB5A1A2}"/>
              </c:ext>
            </c:extLst>
          </c:dPt>
          <c:dPt>
            <c:idx val="26"/>
            <c:invertIfNegative val="0"/>
            <c:bubble3D val="0"/>
            <c:spPr>
              <a:solidFill>
                <a:srgbClr val="8DA6C1"/>
              </a:solidFill>
              <a:ln w="25400">
                <a:noFill/>
              </a:ln>
            </c:spPr>
            <c:extLst>
              <c:ext xmlns:c16="http://schemas.microsoft.com/office/drawing/2014/chart" uri="{C3380CC4-5D6E-409C-BE32-E72D297353CC}">
                <c16:uniqueId val="{00000047-C9B1-42E9-9D34-5BAE2EB5A1A2}"/>
              </c:ext>
            </c:extLst>
          </c:dPt>
          <c:dPt>
            <c:idx val="27"/>
            <c:invertIfNegative val="0"/>
            <c:bubble3D val="0"/>
            <c:spPr>
              <a:solidFill>
                <a:srgbClr val="8DA6C1"/>
              </a:solidFill>
              <a:ln w="25400">
                <a:noFill/>
              </a:ln>
            </c:spPr>
            <c:extLst>
              <c:ext xmlns:c16="http://schemas.microsoft.com/office/drawing/2014/chart" uri="{C3380CC4-5D6E-409C-BE32-E72D297353CC}">
                <c16:uniqueId val="{00000062-C9B1-42E9-9D34-5BAE2EB5A1A2}"/>
              </c:ext>
            </c:extLst>
          </c:dPt>
          <c:dPt>
            <c:idx val="28"/>
            <c:invertIfNegative val="0"/>
            <c:bubble3D val="0"/>
            <c:spPr>
              <a:solidFill>
                <a:srgbClr val="8DA6C1"/>
              </a:solidFill>
              <a:ln w="25400">
                <a:noFill/>
              </a:ln>
            </c:spPr>
            <c:extLst>
              <c:ext xmlns:c16="http://schemas.microsoft.com/office/drawing/2014/chart" uri="{C3380CC4-5D6E-409C-BE32-E72D297353CC}">
                <c16:uniqueId val="{00000063-C9B1-42E9-9D34-5BAE2EB5A1A2}"/>
              </c:ext>
            </c:extLst>
          </c:dPt>
          <c:dPt>
            <c:idx val="29"/>
            <c:invertIfNegative val="0"/>
            <c:bubble3D val="0"/>
            <c:spPr>
              <a:solidFill>
                <a:srgbClr val="8DA6C1"/>
              </a:solidFill>
              <a:ln w="25400">
                <a:noFill/>
              </a:ln>
            </c:spPr>
            <c:extLst>
              <c:ext xmlns:c16="http://schemas.microsoft.com/office/drawing/2014/chart" uri="{C3380CC4-5D6E-409C-BE32-E72D297353CC}">
                <c16:uniqueId val="{00000064-C9B1-42E9-9D34-5BAE2EB5A1A2}"/>
              </c:ext>
            </c:extLst>
          </c:dPt>
          <c:dPt>
            <c:idx val="30"/>
            <c:invertIfNegative val="0"/>
            <c:bubble3D val="0"/>
            <c:spPr>
              <a:solidFill>
                <a:srgbClr val="8DA6C1"/>
              </a:solidFill>
              <a:ln w="25400">
                <a:noFill/>
              </a:ln>
            </c:spPr>
            <c:extLst>
              <c:ext xmlns:c16="http://schemas.microsoft.com/office/drawing/2014/chart" uri="{C3380CC4-5D6E-409C-BE32-E72D297353CC}">
                <c16:uniqueId val="{00000065-C9B1-42E9-9D34-5BAE2EB5A1A2}"/>
              </c:ext>
            </c:extLst>
          </c:dPt>
          <c:dPt>
            <c:idx val="31"/>
            <c:invertIfNegative val="0"/>
            <c:bubble3D val="0"/>
            <c:spPr>
              <a:solidFill>
                <a:srgbClr val="8DA6C1"/>
              </a:solidFill>
              <a:ln w="25400">
                <a:noFill/>
              </a:ln>
            </c:spPr>
            <c:extLst>
              <c:ext xmlns:c16="http://schemas.microsoft.com/office/drawing/2014/chart" uri="{C3380CC4-5D6E-409C-BE32-E72D297353CC}">
                <c16:uniqueId val="{00000066-C9B1-42E9-9D34-5BAE2EB5A1A2}"/>
              </c:ext>
            </c:extLst>
          </c:dPt>
          <c:dPt>
            <c:idx val="33"/>
            <c:invertIfNegative val="0"/>
            <c:bubble3D val="0"/>
            <c:spPr>
              <a:solidFill>
                <a:srgbClr val="F19698"/>
              </a:solidFill>
              <a:ln w="25400">
                <a:noFill/>
              </a:ln>
            </c:spPr>
            <c:extLst>
              <c:ext xmlns:c16="http://schemas.microsoft.com/office/drawing/2014/chart" uri="{C3380CC4-5D6E-409C-BE32-E72D297353CC}">
                <c16:uniqueId val="{00000049-C9B1-42E9-9D34-5BAE2EB5A1A2}"/>
              </c:ext>
            </c:extLst>
          </c:dPt>
          <c:dPt>
            <c:idx val="34"/>
            <c:invertIfNegative val="0"/>
            <c:bubble3D val="0"/>
            <c:spPr>
              <a:solidFill>
                <a:srgbClr val="F19698"/>
              </a:solidFill>
              <a:ln w="25400">
                <a:noFill/>
              </a:ln>
            </c:spPr>
            <c:extLst>
              <c:ext xmlns:c16="http://schemas.microsoft.com/office/drawing/2014/chart" uri="{C3380CC4-5D6E-409C-BE32-E72D297353CC}">
                <c16:uniqueId val="{0000004B-C9B1-42E9-9D34-5BAE2EB5A1A2}"/>
              </c:ext>
            </c:extLst>
          </c:dPt>
          <c:dPt>
            <c:idx val="35"/>
            <c:invertIfNegative val="0"/>
            <c:bubble3D val="0"/>
            <c:spPr>
              <a:solidFill>
                <a:srgbClr val="F19698"/>
              </a:solidFill>
              <a:ln w="25400">
                <a:noFill/>
              </a:ln>
            </c:spPr>
            <c:extLst>
              <c:ext xmlns:c16="http://schemas.microsoft.com/office/drawing/2014/chart" uri="{C3380CC4-5D6E-409C-BE32-E72D297353CC}">
                <c16:uniqueId val="{0000004D-C9B1-42E9-9D34-5BAE2EB5A1A2}"/>
              </c:ext>
            </c:extLst>
          </c:dPt>
          <c:dPt>
            <c:idx val="36"/>
            <c:invertIfNegative val="0"/>
            <c:bubble3D val="0"/>
            <c:spPr>
              <a:solidFill>
                <a:srgbClr val="F19698"/>
              </a:solidFill>
              <a:ln w="25400">
                <a:noFill/>
              </a:ln>
            </c:spPr>
            <c:extLst>
              <c:ext xmlns:c16="http://schemas.microsoft.com/office/drawing/2014/chart" uri="{C3380CC4-5D6E-409C-BE32-E72D297353CC}">
                <c16:uniqueId val="{0000004F-C9B1-42E9-9D34-5BAE2EB5A1A2}"/>
              </c:ext>
            </c:extLst>
          </c:dPt>
          <c:dPt>
            <c:idx val="37"/>
            <c:invertIfNegative val="0"/>
            <c:bubble3D val="0"/>
            <c:spPr>
              <a:solidFill>
                <a:srgbClr val="F19698"/>
              </a:solidFill>
              <a:ln w="25400">
                <a:noFill/>
              </a:ln>
            </c:spPr>
            <c:extLst>
              <c:ext xmlns:c16="http://schemas.microsoft.com/office/drawing/2014/chart" uri="{C3380CC4-5D6E-409C-BE32-E72D297353CC}">
                <c16:uniqueId val="{00000051-C9B1-42E9-9D34-5BAE2EB5A1A2}"/>
              </c:ext>
            </c:extLst>
          </c:dPt>
          <c:dPt>
            <c:idx val="38"/>
            <c:invertIfNegative val="0"/>
            <c:bubble3D val="0"/>
            <c:spPr>
              <a:solidFill>
                <a:srgbClr val="F19698"/>
              </a:solidFill>
              <a:ln w="25400">
                <a:noFill/>
              </a:ln>
            </c:spPr>
            <c:extLst>
              <c:ext xmlns:c16="http://schemas.microsoft.com/office/drawing/2014/chart" uri="{C3380CC4-5D6E-409C-BE32-E72D297353CC}">
                <c16:uniqueId val="{0000006C-C9B1-42E9-9D34-5BAE2EB5A1A2}"/>
              </c:ext>
            </c:extLst>
          </c:dPt>
          <c:dPt>
            <c:idx val="39"/>
            <c:invertIfNegative val="0"/>
            <c:bubble3D val="0"/>
            <c:spPr>
              <a:solidFill>
                <a:srgbClr val="F19698"/>
              </a:solidFill>
              <a:ln w="25400">
                <a:noFill/>
              </a:ln>
            </c:spPr>
            <c:extLst>
              <c:ext xmlns:c16="http://schemas.microsoft.com/office/drawing/2014/chart" uri="{C3380CC4-5D6E-409C-BE32-E72D297353CC}">
                <c16:uniqueId val="{0000006D-C9B1-42E9-9D34-5BAE2EB5A1A2}"/>
              </c:ext>
            </c:extLst>
          </c:dPt>
          <c:dPt>
            <c:idx val="40"/>
            <c:invertIfNegative val="0"/>
            <c:bubble3D val="0"/>
            <c:spPr>
              <a:solidFill>
                <a:srgbClr val="F19698"/>
              </a:solidFill>
              <a:ln w="25400">
                <a:noFill/>
              </a:ln>
            </c:spPr>
            <c:extLst>
              <c:ext xmlns:c16="http://schemas.microsoft.com/office/drawing/2014/chart" uri="{C3380CC4-5D6E-409C-BE32-E72D297353CC}">
                <c16:uniqueId val="{0000006E-C9B1-42E9-9D34-5BAE2EB5A1A2}"/>
              </c:ext>
            </c:extLst>
          </c:dPt>
          <c:dPt>
            <c:idx val="41"/>
            <c:invertIfNegative val="0"/>
            <c:bubble3D val="0"/>
            <c:spPr>
              <a:solidFill>
                <a:srgbClr val="F19698"/>
              </a:solidFill>
              <a:ln w="25400">
                <a:noFill/>
              </a:ln>
            </c:spPr>
            <c:extLst>
              <c:ext xmlns:c16="http://schemas.microsoft.com/office/drawing/2014/chart" uri="{C3380CC4-5D6E-409C-BE32-E72D297353CC}">
                <c16:uniqueId val="{0000006F-C9B1-42E9-9D34-5BAE2EB5A1A2}"/>
              </c:ext>
            </c:extLst>
          </c:dPt>
          <c:dPt>
            <c:idx val="42"/>
            <c:invertIfNegative val="0"/>
            <c:bubble3D val="0"/>
            <c:spPr>
              <a:solidFill>
                <a:srgbClr val="F19698"/>
              </a:solidFill>
              <a:ln w="25400">
                <a:noFill/>
              </a:ln>
            </c:spPr>
            <c:extLst>
              <c:ext xmlns:c16="http://schemas.microsoft.com/office/drawing/2014/chart" uri="{C3380CC4-5D6E-409C-BE32-E72D297353CC}">
                <c16:uniqueId val="{00000070-C9B1-42E9-9D34-5BAE2EB5A1A2}"/>
              </c:ext>
            </c:extLst>
          </c:dPt>
          <c:errBars>
            <c:errBarType val="both"/>
            <c:errValType val="cust"/>
            <c:noEndCap val="0"/>
            <c:plus>
              <c:numRef>
                <c:f>'data for Figure 4'!$F$8:$F$50</c:f>
                <c:numCache>
                  <c:formatCode>General</c:formatCode>
                  <c:ptCount val="43"/>
                  <c:pt idx="0">
                    <c:v>4153.75553395507</c:v>
                  </c:pt>
                  <c:pt idx="1">
                    <c:v>4128.5949981565664</c:v>
                  </c:pt>
                  <c:pt idx="2">
                    <c:v>3885.9257978849027</c:v>
                  </c:pt>
                  <c:pt idx="3">
                    <c:v>3652.9878469877422</c:v>
                  </c:pt>
                  <c:pt idx="4">
                    <c:v>3592.1198017664901</c:v>
                  </c:pt>
                  <c:pt idx="5">
                    <c:v>3657.8474228882228</c:v>
                  </c:pt>
                  <c:pt idx="6">
                    <c:v>3690.4006654515256</c:v>
                  </c:pt>
                  <c:pt idx="7">
                    <c:v>3373.1867614886451</c:v>
                  </c:pt>
                  <c:pt idx="8">
                    <c:v>3277.3077619539526</c:v>
                  </c:pt>
                  <c:pt idx="9">
                    <c:v>3292.4960580492439</c:v>
                  </c:pt>
                  <c:pt idx="11">
                    <c:v>1741.0589651286041</c:v>
                  </c:pt>
                  <c:pt idx="12">
                    <c:v>1657.791950556998</c:v>
                  </c:pt>
                  <c:pt idx="13">
                    <c:v>1547.20914083041</c:v>
                  </c:pt>
                  <c:pt idx="14">
                    <c:v>1494.2831346891708</c:v>
                  </c:pt>
                  <c:pt idx="15">
                    <c:v>1497.8865449763455</c:v>
                  </c:pt>
                  <c:pt idx="16">
                    <c:v>1512.9387662668996</c:v>
                  </c:pt>
                  <c:pt idx="17">
                    <c:v>1480.0150833395958</c:v>
                  </c:pt>
                  <c:pt idx="18">
                    <c:v>1385.8969305550188</c:v>
                  </c:pt>
                  <c:pt idx="19">
                    <c:v>1397.5827626542725</c:v>
                  </c:pt>
                  <c:pt idx="20">
                    <c:v>1415.0589734926625</c:v>
                  </c:pt>
                  <c:pt idx="22">
                    <c:v>3636.808298364399</c:v>
                  </c:pt>
                  <c:pt idx="23">
                    <c:v>3648.8873897918452</c:v>
                  </c:pt>
                  <c:pt idx="24">
                    <c:v>3443.3908427312545</c:v>
                  </c:pt>
                  <c:pt idx="25">
                    <c:v>3223.1772689449022</c:v>
                  </c:pt>
                  <c:pt idx="26">
                    <c:v>3176.5910421796152</c:v>
                  </c:pt>
                  <c:pt idx="27">
                    <c:v>3257.5675968043192</c:v>
                  </c:pt>
                  <c:pt idx="28">
                    <c:v>3319.7175210095452</c:v>
                  </c:pt>
                  <c:pt idx="29">
                    <c:v>3007.996112151171</c:v>
                  </c:pt>
                  <c:pt idx="30">
                    <c:v>2892.6883795320427</c:v>
                  </c:pt>
                  <c:pt idx="31">
                    <c:v>2895.0508506454958</c:v>
                  </c:pt>
                  <c:pt idx="33">
                    <c:v>998.01007848394704</c:v>
                  </c:pt>
                  <c:pt idx="34">
                    <c:v>991.28367488318042</c:v>
                  </c:pt>
                  <c:pt idx="35">
                    <c:v>921.74979543951281</c:v>
                  </c:pt>
                  <c:pt idx="36">
                    <c:v>850.03906767896467</c:v>
                  </c:pt>
                  <c:pt idx="37">
                    <c:v>754.27443239578463</c:v>
                  </c:pt>
                  <c:pt idx="38">
                    <c:v>692.18307614918081</c:v>
                  </c:pt>
                  <c:pt idx="39">
                    <c:v>638.81766205591498</c:v>
                  </c:pt>
                  <c:pt idx="40">
                    <c:v>640.02969856395509</c:v>
                  </c:pt>
                  <c:pt idx="41">
                    <c:v>647.9679984502045</c:v>
                  </c:pt>
                  <c:pt idx="42">
                    <c:v>675.88384060021474</c:v>
                  </c:pt>
                </c:numCache>
              </c:numRef>
            </c:plus>
            <c:minus>
              <c:numRef>
                <c:f>'data for Figure 4'!$F$8:$F$50</c:f>
                <c:numCache>
                  <c:formatCode>General</c:formatCode>
                  <c:ptCount val="43"/>
                  <c:pt idx="0">
                    <c:v>4153.75553395507</c:v>
                  </c:pt>
                  <c:pt idx="1">
                    <c:v>4128.5949981565664</c:v>
                  </c:pt>
                  <c:pt idx="2">
                    <c:v>3885.9257978849027</c:v>
                  </c:pt>
                  <c:pt idx="3">
                    <c:v>3652.9878469877422</c:v>
                  </c:pt>
                  <c:pt idx="4">
                    <c:v>3592.1198017664901</c:v>
                  </c:pt>
                  <c:pt idx="5">
                    <c:v>3657.8474228882228</c:v>
                  </c:pt>
                  <c:pt idx="6">
                    <c:v>3690.4006654515256</c:v>
                  </c:pt>
                  <c:pt idx="7">
                    <c:v>3373.1867614886451</c:v>
                  </c:pt>
                  <c:pt idx="8">
                    <c:v>3277.3077619539526</c:v>
                  </c:pt>
                  <c:pt idx="9">
                    <c:v>3292.4960580492439</c:v>
                  </c:pt>
                  <c:pt idx="11">
                    <c:v>1741.0589651286041</c:v>
                  </c:pt>
                  <c:pt idx="12">
                    <c:v>1657.791950556998</c:v>
                  </c:pt>
                  <c:pt idx="13">
                    <c:v>1547.20914083041</c:v>
                  </c:pt>
                  <c:pt idx="14">
                    <c:v>1494.2831346891708</c:v>
                  </c:pt>
                  <c:pt idx="15">
                    <c:v>1497.8865449763455</c:v>
                  </c:pt>
                  <c:pt idx="16">
                    <c:v>1512.9387662668996</c:v>
                  </c:pt>
                  <c:pt idx="17">
                    <c:v>1480.0150833395958</c:v>
                  </c:pt>
                  <c:pt idx="18">
                    <c:v>1385.8969305550188</c:v>
                  </c:pt>
                  <c:pt idx="19">
                    <c:v>1397.5827626542725</c:v>
                  </c:pt>
                  <c:pt idx="20">
                    <c:v>1415.0589734926625</c:v>
                  </c:pt>
                  <c:pt idx="22">
                    <c:v>3636.808298364399</c:v>
                  </c:pt>
                  <c:pt idx="23">
                    <c:v>3648.8873897918452</c:v>
                  </c:pt>
                  <c:pt idx="24">
                    <c:v>3443.3908427312545</c:v>
                  </c:pt>
                  <c:pt idx="25">
                    <c:v>3223.1772689449022</c:v>
                  </c:pt>
                  <c:pt idx="26">
                    <c:v>3176.5910421796152</c:v>
                  </c:pt>
                  <c:pt idx="27">
                    <c:v>3257.5675968043192</c:v>
                  </c:pt>
                  <c:pt idx="28">
                    <c:v>3319.7175210095452</c:v>
                  </c:pt>
                  <c:pt idx="29">
                    <c:v>3007.996112151171</c:v>
                  </c:pt>
                  <c:pt idx="30">
                    <c:v>2892.6883795320427</c:v>
                  </c:pt>
                  <c:pt idx="31">
                    <c:v>2895.0508506454958</c:v>
                  </c:pt>
                  <c:pt idx="33">
                    <c:v>998.01007848394704</c:v>
                  </c:pt>
                  <c:pt idx="34">
                    <c:v>991.28367488318042</c:v>
                  </c:pt>
                  <c:pt idx="35">
                    <c:v>921.74979543951281</c:v>
                  </c:pt>
                  <c:pt idx="36">
                    <c:v>850.03906767896467</c:v>
                  </c:pt>
                  <c:pt idx="37">
                    <c:v>754.27443239578463</c:v>
                  </c:pt>
                  <c:pt idx="38">
                    <c:v>692.18307614918081</c:v>
                  </c:pt>
                  <c:pt idx="39">
                    <c:v>638.81766205591498</c:v>
                  </c:pt>
                  <c:pt idx="40">
                    <c:v>640.02969856395509</c:v>
                  </c:pt>
                  <c:pt idx="41">
                    <c:v>647.9679984502045</c:v>
                  </c:pt>
                  <c:pt idx="42">
                    <c:v>675.88384060021474</c:v>
                  </c:pt>
                </c:numCache>
              </c:numRef>
            </c:minus>
            <c:spPr>
              <a:ln w="12700">
                <a:solidFill>
                  <a:srgbClr val="000000"/>
                </a:solidFill>
                <a:prstDash val="solid"/>
              </a:ln>
            </c:spPr>
          </c:errBars>
          <c:cat>
            <c:strRef>
              <c:f>'data for Figure 4'!$B$8:$B$50</c:f>
              <c:strCache>
                <c:ptCount val="43"/>
                <c:pt idx="0">
                  <c:v>2027-31</c:v>
                </c:pt>
                <c:pt idx="1">
                  <c:v>2032-36</c:v>
                </c:pt>
                <c:pt idx="2">
                  <c:v>2037-41</c:v>
                </c:pt>
                <c:pt idx="3">
                  <c:v>2042-46</c:v>
                </c:pt>
                <c:pt idx="4">
                  <c:v>2047-51</c:v>
                </c:pt>
                <c:pt idx="5">
                  <c:v>2052-56</c:v>
                </c:pt>
                <c:pt idx="6">
                  <c:v>2057-61</c:v>
                </c:pt>
                <c:pt idx="7">
                  <c:v>2062-66</c:v>
                </c:pt>
                <c:pt idx="8">
                  <c:v>2067-71</c:v>
                </c:pt>
                <c:pt idx="9">
                  <c:v>2072-76</c:v>
                </c:pt>
                <c:pt idx="11">
                  <c:v>2027-31</c:v>
                </c:pt>
                <c:pt idx="12">
                  <c:v>2032-36</c:v>
                </c:pt>
                <c:pt idx="13">
                  <c:v>2037-41</c:v>
                </c:pt>
                <c:pt idx="14">
                  <c:v>2042-46</c:v>
                </c:pt>
                <c:pt idx="15">
                  <c:v>2047-51</c:v>
                </c:pt>
                <c:pt idx="16">
                  <c:v>2052-56</c:v>
                </c:pt>
                <c:pt idx="17">
                  <c:v>2057-61</c:v>
                </c:pt>
                <c:pt idx="18">
                  <c:v>2062-66</c:v>
                </c:pt>
                <c:pt idx="19">
                  <c:v>2067-71</c:v>
                </c:pt>
                <c:pt idx="20">
                  <c:v>2072-76</c:v>
                </c:pt>
                <c:pt idx="22">
                  <c:v>2027-31</c:v>
                </c:pt>
                <c:pt idx="23">
                  <c:v>2032-36</c:v>
                </c:pt>
                <c:pt idx="24">
                  <c:v>2037-41</c:v>
                </c:pt>
                <c:pt idx="25">
                  <c:v>2042-46</c:v>
                </c:pt>
                <c:pt idx="26">
                  <c:v>2047-51</c:v>
                </c:pt>
                <c:pt idx="27">
                  <c:v>2052-56</c:v>
                </c:pt>
                <c:pt idx="28">
                  <c:v>2057-61</c:v>
                </c:pt>
                <c:pt idx="29">
                  <c:v>2062-66</c:v>
                </c:pt>
                <c:pt idx="30">
                  <c:v>2067-71</c:v>
                </c:pt>
                <c:pt idx="31">
                  <c:v>2072-76</c:v>
                </c:pt>
                <c:pt idx="33">
                  <c:v>2027-31</c:v>
                </c:pt>
                <c:pt idx="34">
                  <c:v>2032-36</c:v>
                </c:pt>
                <c:pt idx="35">
                  <c:v>2037-41</c:v>
                </c:pt>
                <c:pt idx="36">
                  <c:v>2042-46</c:v>
                </c:pt>
                <c:pt idx="37">
                  <c:v>2047-51</c:v>
                </c:pt>
                <c:pt idx="38">
                  <c:v>2052-56</c:v>
                </c:pt>
                <c:pt idx="39">
                  <c:v>2057-61</c:v>
                </c:pt>
                <c:pt idx="40">
                  <c:v>2062-66</c:v>
                </c:pt>
                <c:pt idx="41">
                  <c:v>2067-71</c:v>
                </c:pt>
                <c:pt idx="42">
                  <c:v>2072-76</c:v>
                </c:pt>
              </c:strCache>
            </c:strRef>
          </c:cat>
          <c:val>
            <c:numRef>
              <c:f>'data for Figure 4'!$D$8:$D$50</c:f>
              <c:numCache>
                <c:formatCode>#,##0</c:formatCode>
                <c:ptCount val="43"/>
                <c:pt idx="0">
                  <c:v>264300.98427000002</c:v>
                </c:pt>
                <c:pt idx="1">
                  <c:v>244095.70166000002</c:v>
                </c:pt>
                <c:pt idx="2">
                  <c:v>222379.49316999997</c:v>
                </c:pt>
                <c:pt idx="3">
                  <c:v>210821.23944</c:v>
                </c:pt>
                <c:pt idx="4">
                  <c:v>213607.318</c:v>
                </c:pt>
                <c:pt idx="5">
                  <c:v>224013.66309000005</c:v>
                </c:pt>
                <c:pt idx="6">
                  <c:v>229438.09318</c:v>
                </c:pt>
                <c:pt idx="7">
                  <c:v>224412.23744</c:v>
                </c:pt>
                <c:pt idx="8">
                  <c:v>219569.82796</c:v>
                </c:pt>
                <c:pt idx="9">
                  <c:v>223183.05456999998</c:v>
                </c:pt>
                <c:pt idx="11">
                  <c:v>58989.119880000006</c:v>
                </c:pt>
                <c:pt idx="12">
                  <c:v>52842.588110000004</c:v>
                </c:pt>
                <c:pt idx="13">
                  <c:v>48470.361770000003</c:v>
                </c:pt>
                <c:pt idx="14">
                  <c:v>46648.115079999996</c:v>
                </c:pt>
                <c:pt idx="15">
                  <c:v>47437.266550000008</c:v>
                </c:pt>
                <c:pt idx="16">
                  <c:v>49470.592339999996</c:v>
                </c:pt>
                <c:pt idx="17">
                  <c:v>51211.628959999995</c:v>
                </c:pt>
                <c:pt idx="18">
                  <c:v>51095.90367</c:v>
                </c:pt>
                <c:pt idx="19">
                  <c:v>52333.701700000005</c:v>
                </c:pt>
                <c:pt idx="20">
                  <c:v>53292.598319999997</c:v>
                </c:pt>
                <c:pt idx="22">
                  <c:v>186733.17330000002</c:v>
                </c:pt>
                <c:pt idx="23">
                  <c:v>173325.71320000003</c:v>
                </c:pt>
                <c:pt idx="24">
                  <c:v>157421.89213999998</c:v>
                </c:pt>
                <c:pt idx="25">
                  <c:v>148410.78899</c:v>
                </c:pt>
                <c:pt idx="26">
                  <c:v>150917.82501999999</c:v>
                </c:pt>
                <c:pt idx="27">
                  <c:v>159193.91198000003</c:v>
                </c:pt>
                <c:pt idx="28">
                  <c:v>164062.26577999999</c:v>
                </c:pt>
                <c:pt idx="29">
                  <c:v>159492.29826999997</c:v>
                </c:pt>
                <c:pt idx="30">
                  <c:v>153399.52979999999</c:v>
                </c:pt>
                <c:pt idx="31">
                  <c:v>155451.84461</c:v>
                </c:pt>
                <c:pt idx="33">
                  <c:v>18578.69109</c:v>
                </c:pt>
                <c:pt idx="34">
                  <c:v>17927.40035</c:v>
                </c:pt>
                <c:pt idx="35">
                  <c:v>16487.239259999998</c:v>
                </c:pt>
                <c:pt idx="36">
                  <c:v>15762.335369999999</c:v>
                </c:pt>
                <c:pt idx="37">
                  <c:v>15252.226429999999</c:v>
                </c:pt>
                <c:pt idx="38">
                  <c:v>15349.15877</c:v>
                </c:pt>
                <c:pt idx="39">
                  <c:v>14164.19844</c:v>
                </c:pt>
                <c:pt idx="40">
                  <c:v>13824.0355</c:v>
                </c:pt>
                <c:pt idx="41">
                  <c:v>13836.596459999999</c:v>
                </c:pt>
                <c:pt idx="42">
                  <c:v>14438.611639999999</c:v>
                </c:pt>
              </c:numCache>
            </c:numRef>
          </c:val>
          <c:extLst>
            <c:ext xmlns:c16="http://schemas.microsoft.com/office/drawing/2014/chart" uri="{C3380CC4-5D6E-409C-BE32-E72D297353CC}">
              <c16:uniqueId val="{00000053-E72D-4035-AFF9-F6E84421C501}"/>
            </c:ext>
          </c:extLst>
        </c:ser>
        <c:dLbls>
          <c:showLegendKey val="0"/>
          <c:showVal val="0"/>
          <c:showCatName val="0"/>
          <c:showSerName val="0"/>
          <c:showPercent val="0"/>
          <c:showBubbleSize val="0"/>
        </c:dLbls>
        <c:gapWidth val="0"/>
        <c:axId val="154642688"/>
        <c:axId val="154652672"/>
      </c:barChart>
      <c:catAx>
        <c:axId val="154642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050" b="0" i="0" u="none" strike="noStrike" baseline="0">
                <a:solidFill>
                  <a:srgbClr val="000000"/>
                </a:solidFill>
                <a:latin typeface="Verdana"/>
                <a:ea typeface="Verdana"/>
                <a:cs typeface="Verdana"/>
              </a:defRPr>
            </a:pPr>
            <a:endParaRPr lang="en-US"/>
          </a:p>
        </c:txPr>
        <c:crossAx val="154652672"/>
        <c:crosses val="autoZero"/>
        <c:auto val="1"/>
        <c:lblAlgn val="ctr"/>
        <c:lblOffset val="100"/>
        <c:tickLblSkip val="1"/>
        <c:tickMarkSkip val="1"/>
        <c:noMultiLvlLbl val="0"/>
      </c:catAx>
      <c:valAx>
        <c:axId val="154652672"/>
        <c:scaling>
          <c:orientation val="minMax"/>
        </c:scaling>
        <c:delete val="0"/>
        <c:axPos val="l"/>
        <c:majorGridlines>
          <c:spPr>
            <a:ln w="3175">
              <a:solidFill>
                <a:srgbClr val="808080"/>
              </a:solidFill>
              <a:prstDash val="lgDash"/>
            </a:ln>
          </c:spPr>
        </c:majorGridlines>
        <c:numFmt formatCode="#,##0"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Verdana"/>
                <a:ea typeface="Verdana"/>
                <a:cs typeface="Verdana"/>
              </a:defRPr>
            </a:pPr>
            <a:endParaRPr lang="en-US"/>
          </a:p>
        </c:txPr>
        <c:crossAx val="154642688"/>
        <c:crosses val="autoZero"/>
        <c:crossBetween val="between"/>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Verdana"/>
          <a:ea typeface="Verdana"/>
          <a:cs typeface="Verdana"/>
        </a:defRPr>
      </a:pPr>
      <a:endParaRPr lang="en-US"/>
    </a:p>
  </c:txPr>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0.bin"/></Relationships>
</file>

<file path=xl/chart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2.bin"/></Relationships>
</file>

<file path=xl/chartsheets/_rels/sheet1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3.bin"/></Relationships>
</file>

<file path=xl/chartsheets/_rels/sheet1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5.bin"/></Relationships>
</file>

<file path=xl/chartsheets/_rels/sheet1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6.bin"/></Relationships>
</file>

<file path=xl/chartsheets/_rels/sheet1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7.bin"/></Relationships>
</file>

<file path=xl/chartsheets/_rels/sheet1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8.bin"/></Relationships>
</file>

<file path=xl/chartsheets/_rels/sheet1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0.bin"/></Relationships>
</file>

<file path=xl/chartsheets/_rels/sheet1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1.bin"/></Relationships>
</file>

<file path=xl/chartsheets/_rels/sheet1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42.bin"/></Relationships>
</file>

<file path=xl/chartsheets/_rels/sheet19.xml.rels><?xml version="1.0" encoding="UTF-8" standalone="yes"?>
<Relationships xmlns="http://schemas.openxmlformats.org/package/2006/relationships"><Relationship Id="rId1" Type="http://schemas.openxmlformats.org/officeDocument/2006/relationships/drawing" Target="../drawings/drawing29.xml"/></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chartsheets/_rels/sheet2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44.bin"/></Relationships>
</file>

<file path=xl/chartsheets/_rels/sheet21.xml.rels><?xml version="1.0" encoding="UTF-8" standalone="yes"?>
<Relationships xmlns="http://schemas.openxmlformats.org/package/2006/relationships"><Relationship Id="rId1" Type="http://schemas.openxmlformats.org/officeDocument/2006/relationships/drawing" Target="../drawings/drawing31.xml"/></Relationships>
</file>

<file path=xl/chartsheets/_rels/sheet2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45.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5.bin"/></Relationships>
</file>

<file path=xl/chart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6.bin"/></Relationships>
</file>

<file path=xl/chart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chartsheets/_rels/sheet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9.bin"/></Relationships>
</file>

<file path=xl/chart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0.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D00-000000000000}">
  <sheetPr codeName="Chart21">
    <tabColor rgb="FF92D050"/>
  </sheetPr>
  <sheetViews>
    <sheetView workbookViewId="0"/>
  </sheetViews>
  <pageMargins left="0.7" right="0.7" top="0.75" bottom="0.75" header="0.3" footer="0.3"/>
  <pageSetup paperSize="9" orientation="landscape" r:id="rId1"/>
  <drawing r:id="rId2"/>
</chartsheet>
</file>

<file path=xl/chartsheets/sheet10.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600-000000000000}">
  <sheetPr codeName="Chart20">
    <tabColor rgb="FF92D050"/>
  </sheetPr>
  <sheetViews>
    <sheetView workbookViewId="0"/>
  </sheetViews>
  <pageMargins left="0.75" right="0.75" top="1" bottom="1" header="0.5" footer="0.5"/>
  <pageSetup paperSize="9" orientation="landscape" verticalDpi="200" r:id="rId1"/>
  <headerFooter alignWithMargins="0"/>
  <drawing r:id="rId2"/>
</chartsheet>
</file>

<file path=xl/chartsheets/sheet1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700-000000000000}">
  <sheetPr codeName="Chart29">
    <tabColor rgb="FF92D050"/>
  </sheetPr>
  <sheetViews>
    <sheetView workbookViewId="0"/>
  </sheetViews>
  <pageMargins left="0.75" right="0.75" top="1" bottom="1" header="0.5" footer="0.5"/>
  <pageSetup paperSize="9" orientation="landscape" verticalDpi="200" r:id="rId1"/>
  <headerFooter alignWithMargins="0"/>
  <drawing r:id="rId2"/>
</chartsheet>
</file>

<file path=xl/chartsheets/sheet1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A00-000000000000}">
  <sheetPr codeName="Chart32">
    <tabColor rgb="FF92D050"/>
  </sheetPr>
  <sheetViews>
    <sheetView zoomScale="85" workbookViewId="0"/>
  </sheetViews>
  <pageMargins left="0.7" right="0.7" top="0.75" bottom="0.75" header="0.3" footer="0.3"/>
  <pageSetup paperSize="9" orientation="landscape" r:id="rId1"/>
  <drawing r:id="rId2"/>
</chartsheet>
</file>

<file path=xl/chartsheets/sheet1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900-000000000000}">
  <sheetPr codeName="Chart31">
    <tabColor rgb="FF92D050"/>
  </sheetPr>
  <sheetViews>
    <sheetView workbookViewId="0"/>
  </sheetViews>
  <pageMargins left="0.7" right="0.7" top="0.75" bottom="0.75" header="0.3" footer="0.3"/>
  <pageSetup paperSize="9" orientation="landscape" r:id="rId1"/>
  <drawing r:id="rId2"/>
</chartsheet>
</file>

<file path=xl/chartsheets/sheet1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B00-000000000000}">
  <sheetPr codeName="Chart33">
    <tabColor rgb="FF92D050"/>
  </sheetPr>
  <sheetViews>
    <sheetView workbookViewId="0"/>
  </sheetViews>
  <pageMargins left="0.7" right="0.7" top="0.75" bottom="0.75" header="0.3" footer="0.3"/>
  <pageSetup paperSize="9" orientation="landscape" r:id="rId1"/>
  <drawing r:id="rId2"/>
</chartsheet>
</file>

<file path=xl/chartsheets/sheet1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C00-000000000000}">
  <sheetPr codeName="Chart34">
    <tabColor rgb="FF92D050"/>
  </sheetPr>
  <sheetViews>
    <sheetView zoomScale="85" workbookViewId="0"/>
  </sheetViews>
  <pageMargins left="0.7" right="0.7" top="0.75" bottom="0.75" header="0.3" footer="0.3"/>
  <pageSetup paperSize="9" orientation="landscape" r:id="rId1"/>
  <drawing r:id="rId2"/>
</chartsheet>
</file>

<file path=xl/chartsheets/sheet16.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E00-000000000000}">
  <sheetPr codeName="Chart36">
    <tabColor rgb="FF92D050"/>
  </sheetPr>
  <sheetViews>
    <sheetView workbookViewId="0"/>
  </sheetViews>
  <pageMargins left="0.7" right="0.7" top="0.75" bottom="0.75" header="0.3" footer="0.3"/>
  <pageSetup paperSize="9" orientation="landscape" r:id="rId1"/>
  <drawing r:id="rId2"/>
</chartsheet>
</file>

<file path=xl/chartsheets/sheet17.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F00-000000000000}">
  <sheetPr codeName="Chart37">
    <tabColor rgb="FF92D050"/>
  </sheetPr>
  <sheetViews>
    <sheetView zoomScale="90" workbookViewId="0"/>
  </sheetViews>
  <pageMargins left="0.7" right="0.7" top="0.75" bottom="0.75" header="0.3" footer="0.3"/>
  <pageSetup paperSize="9" orientation="landscape" r:id="rId1"/>
  <drawing r:id="rId2"/>
</chartsheet>
</file>

<file path=xl/chartsheets/sheet18.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F66964C6-6ED5-4A72-90B7-2604BBBC61BC}">
  <sheetPr>
    <tabColor rgb="FF92D050"/>
  </sheetPr>
  <sheetViews>
    <sheetView workbookViewId="0"/>
  </sheetViews>
  <pageMargins left="0.7" right="0.7" top="0.75" bottom="0.75" header="0.3" footer="0.3"/>
  <pageSetup paperSize="9" orientation="landscape" r:id="rId1"/>
  <drawing r:id="rId2"/>
</chartsheet>
</file>

<file path=xl/chartsheets/sheet19.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AB83E312-67BC-4720-A06A-100E0DE2E00A}">
  <sheetPr>
    <tabColor rgb="FF92D050"/>
  </sheetPr>
  <sheetViews>
    <sheetView workbookViewId="0"/>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F6369A86-635D-48EC-B40A-0187C240B47F}">
  <sheetPr>
    <tabColor rgb="FF92D050"/>
  </sheetPr>
  <sheetViews>
    <sheetView zoomScale="85" workbookViewId="0"/>
  </sheetViews>
  <pageMargins left="0.7" right="0.7" top="0.75" bottom="0.75" header="0.3" footer="0.3"/>
  <pageSetup paperSize="9" orientation="landscape" r:id="rId1"/>
  <drawing r:id="rId2"/>
</chartsheet>
</file>

<file path=xl/chartsheets/sheet20.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2100-000000000000}">
  <sheetPr codeName="Chart39">
    <tabColor rgb="FF92D050"/>
  </sheetPr>
  <sheetViews>
    <sheetView workbookViewId="0"/>
  </sheetViews>
  <pageMargins left="0.7" right="0.7" top="0.75" bottom="0.75" header="0.3" footer="0.3"/>
  <pageSetup paperSize="9" orientation="landscape" r:id="rId1"/>
  <drawing r:id="rId2"/>
</chartsheet>
</file>

<file path=xl/chartsheets/sheet2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82BB44C3-32B8-47D9-9327-124FAB822CC8}">
  <sheetPr>
    <tabColor rgb="FF92D050"/>
  </sheetPr>
  <sheetViews>
    <sheetView workbookViewId="0"/>
  </sheetViews>
  <pageMargins left="0.7" right="0.7" top="0.75" bottom="0.75" header="0.3" footer="0.3"/>
  <drawing r:id="rId1"/>
</chartsheet>
</file>

<file path=xl/chartsheets/sheet2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38E1A680-DF8B-44A1-9E27-BF18F782CF14}">
  <sheetPr codeName="Chart40">
    <tabColor rgb="FF92D050"/>
  </sheetPr>
  <sheetViews>
    <sheetView zoomScale="85" workbookViewId="0"/>
  </sheetViews>
  <pageMargins left="0.7" right="0.7" top="0.75" bottom="0.75" header="0.3" footer="0.3"/>
  <pageSetup paperSize="9" orientation="landscape" r:id="rId1"/>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codeName="Chart22">
    <tabColor rgb="FF92D050"/>
  </sheetPr>
  <sheetViews>
    <sheetView zoomScale="85" workbookViewId="0"/>
  </sheetViews>
  <pageMargins left="0.7" right="0.7" top="0.75" bottom="0.75" header="0.3" footer="0.3"/>
  <pageSetup paperSize="9" orientation="landscape" r:id="rId1"/>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100-000000000000}">
  <sheetPr codeName="Chart24">
    <tabColor rgb="FF92D050"/>
  </sheetPr>
  <sheetViews>
    <sheetView zoomScale="90" workbookViewId="0"/>
  </sheetViews>
  <pageMargins left="0.75" right="0.75" top="1" bottom="1" header="0.5" footer="0.5"/>
  <pageSetup paperSize="9" orientation="landscape" verticalDpi="200" r:id="rId1"/>
  <headerFooter alignWithMargins="0"/>
  <drawing r:id="rId2"/>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000-000000000000}">
  <sheetPr codeName="Chart18">
    <tabColor rgb="FF92D050"/>
  </sheetPr>
  <sheetViews>
    <sheetView workbookViewId="0"/>
  </sheetViews>
  <pageMargins left="0.75" right="0.75" top="1" bottom="1" header="0.5" footer="0.5"/>
  <pageSetup paperSize="9" orientation="landscape" verticalDpi="200" r:id="rId1"/>
  <headerFooter alignWithMargins="0"/>
  <drawing r:id="rId2"/>
</chartsheet>
</file>

<file path=xl/chartsheets/sheet6.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3F175BA-5875-4643-A339-CC5327734154}">
  <sheetPr codeName="Chart25">
    <tabColor rgb="FF92D050"/>
  </sheetPr>
  <sheetViews>
    <sheetView workbookViewId="0"/>
  </sheetViews>
  <pageMargins left="0.7" right="0.7" top="0.75" bottom="0.75" header="0.3" footer="0.3"/>
  <pageSetup paperSize="9" orientation="landscape" r:id="rId1"/>
  <drawing r:id="rId2"/>
</chartsheet>
</file>

<file path=xl/chartsheets/sheet7.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B47320B6-9907-43F0-BBB3-817CF43420AE}">
  <sheetPr codeName="Chart26">
    <tabColor rgb="FF92D050"/>
  </sheetPr>
  <sheetViews>
    <sheetView zoomScale="70" workbookViewId="0" zoomToFit="1"/>
  </sheetViews>
  <pageMargins left="0.7" right="0.7" top="0.75" bottom="0.75" header="0.3" footer="0.3"/>
  <pageSetup paperSize="9" orientation="landscape" r:id="rId1"/>
  <drawing r:id="rId2"/>
</chartsheet>
</file>

<file path=xl/chartsheets/sheet8.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300-000000000000}">
  <sheetPr codeName="Chart28">
    <tabColor rgb="FF92D050"/>
  </sheetPr>
  <sheetViews>
    <sheetView workbookViewId="0"/>
  </sheetViews>
  <pageMargins left="0.75" right="0.75" top="1" bottom="1" header="0.5" footer="0.5"/>
  <pageSetup paperSize="9" orientation="landscape" verticalDpi="200" r:id="rId1"/>
  <headerFooter alignWithMargins="0"/>
  <drawing r:id="rId2"/>
</chartsheet>
</file>

<file path=xl/chartsheets/sheet9.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400-000000000000}">
  <sheetPr codeName="Chart19">
    <tabColor rgb="FF92D050"/>
  </sheetPr>
  <sheetViews>
    <sheetView workbookViewId="0"/>
  </sheetViews>
  <pageMargins left="0.75" right="0.75" top="1" bottom="1" header="0.5" footer="0.5"/>
  <pageSetup paperSize="9" orientation="landscape" verticalDpi="2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absoluteAnchor>
    <xdr:pos x="0" y="0"/>
    <xdr:ext cx="9305925" cy="6076950"/>
    <xdr:graphicFrame macro="">
      <xdr:nvGraphicFramePr>
        <xdr:cNvPr id="6" name="Chart 1">
          <a:extLst>
            <a:ext uri="{FF2B5EF4-FFF2-40B4-BE49-F238E27FC236}">
              <a16:creationId xmlns:a16="http://schemas.microsoft.com/office/drawing/2014/main"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absoluteAnchor>
    <xdr:pos x="0" y="0"/>
    <xdr:ext cx="9210675" cy="5619750"/>
    <xdr:graphicFrame macro="">
      <xdr:nvGraphicFramePr>
        <xdr:cNvPr id="2" name="Chart 1">
          <a:extLst>
            <a:ext uri="{FF2B5EF4-FFF2-40B4-BE49-F238E27FC236}">
              <a16:creationId xmlns:a16="http://schemas.microsoft.com/office/drawing/2014/main" id="{00000000-0008-0000-1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c:userShapes xmlns:c="http://schemas.openxmlformats.org/drawingml/2006/chart">
  <cdr:relSizeAnchor xmlns:cdr="http://schemas.openxmlformats.org/drawingml/2006/chartDrawing">
    <cdr:from>
      <cdr:x>0.11658</cdr:x>
      <cdr:y>0.8723</cdr:y>
    </cdr:from>
    <cdr:to>
      <cdr:x>0.28818</cdr:x>
      <cdr:y>0.94005</cdr:y>
    </cdr:to>
    <cdr:sp macro="" textlink="">
      <cdr:nvSpPr>
        <cdr:cNvPr id="237569" name="Text Box 1"/>
        <cdr:cNvSpPr txBox="1">
          <a:spLocks xmlns:a="http://schemas.openxmlformats.org/drawingml/2006/main" noChangeArrowheads="1"/>
        </cdr:cNvSpPr>
      </cdr:nvSpPr>
      <cdr:spPr bwMode="auto">
        <a:xfrm xmlns:a="http://schemas.openxmlformats.org/drawingml/2006/main">
          <a:off x="1610082" y="7344813"/>
          <a:ext cx="2370011" cy="57046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Great Britain</a:t>
          </a:r>
        </a:p>
      </cdr:txBody>
    </cdr:sp>
  </cdr:relSizeAnchor>
  <cdr:relSizeAnchor xmlns:cdr="http://schemas.openxmlformats.org/drawingml/2006/chartDrawing">
    <cdr:from>
      <cdr:x>0.31511</cdr:x>
      <cdr:y>0.87161</cdr:y>
    </cdr:from>
    <cdr:to>
      <cdr:x>0.47088</cdr:x>
      <cdr:y>0.93936</cdr:y>
    </cdr:to>
    <cdr:sp macro="" textlink="">
      <cdr:nvSpPr>
        <cdr:cNvPr id="237570" name="Text Box 2"/>
        <cdr:cNvSpPr txBox="1">
          <a:spLocks xmlns:a="http://schemas.openxmlformats.org/drawingml/2006/main" noChangeArrowheads="1"/>
        </cdr:cNvSpPr>
      </cdr:nvSpPr>
      <cdr:spPr bwMode="auto">
        <a:xfrm xmlns:a="http://schemas.openxmlformats.org/drawingml/2006/main">
          <a:off x="4352011" y="7339045"/>
          <a:ext cx="2151378" cy="57046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England</a:t>
          </a:r>
        </a:p>
      </cdr:txBody>
    </cdr:sp>
  </cdr:relSizeAnchor>
  <cdr:relSizeAnchor xmlns:cdr="http://schemas.openxmlformats.org/drawingml/2006/chartDrawing">
    <cdr:from>
      <cdr:x>0.4941</cdr:x>
      <cdr:y>0.8733</cdr:y>
    </cdr:from>
    <cdr:to>
      <cdr:x>0.6553</cdr:x>
      <cdr:y>0.9413</cdr:y>
    </cdr:to>
    <cdr:sp macro="" textlink="">
      <cdr:nvSpPr>
        <cdr:cNvPr id="237571" name="Text Box 3"/>
        <cdr:cNvSpPr txBox="1">
          <a:spLocks xmlns:a="http://schemas.openxmlformats.org/drawingml/2006/main" noChangeArrowheads="1"/>
        </cdr:cNvSpPr>
      </cdr:nvSpPr>
      <cdr:spPr bwMode="auto">
        <a:xfrm xmlns:a="http://schemas.openxmlformats.org/drawingml/2006/main">
          <a:off x="6824105" y="7353274"/>
          <a:ext cx="2226374" cy="57256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Scotland</a:t>
          </a:r>
        </a:p>
      </cdr:txBody>
    </cdr:sp>
  </cdr:relSizeAnchor>
  <cdr:relSizeAnchor xmlns:cdr="http://schemas.openxmlformats.org/drawingml/2006/chartDrawing">
    <cdr:from>
      <cdr:x>0.67245</cdr:x>
      <cdr:y>0.87275</cdr:y>
    </cdr:from>
    <cdr:to>
      <cdr:x>0.83903</cdr:x>
      <cdr:y>0.94225</cdr:y>
    </cdr:to>
    <cdr:sp macro="" textlink="">
      <cdr:nvSpPr>
        <cdr:cNvPr id="237572" name="Text Box 4"/>
        <cdr:cNvSpPr txBox="1">
          <a:spLocks xmlns:a="http://schemas.openxmlformats.org/drawingml/2006/main" noChangeArrowheads="1"/>
        </cdr:cNvSpPr>
      </cdr:nvSpPr>
      <cdr:spPr bwMode="auto">
        <a:xfrm xmlns:a="http://schemas.openxmlformats.org/drawingml/2006/main">
          <a:off x="9287337" y="7348631"/>
          <a:ext cx="2300678" cy="5851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Wales</a:t>
          </a:r>
        </a:p>
      </cdr:txBody>
    </cdr:sp>
  </cdr:relSizeAnchor>
  <cdr:relSizeAnchor xmlns:cdr="http://schemas.openxmlformats.org/drawingml/2006/chartDrawing">
    <cdr:from>
      <cdr:x>0.839</cdr:x>
      <cdr:y>0.106</cdr:y>
    </cdr:from>
    <cdr:to>
      <cdr:x>0.8555</cdr:x>
      <cdr:y>0.12975</cdr:y>
    </cdr:to>
    <cdr:sp macro="" textlink="">
      <cdr:nvSpPr>
        <cdr:cNvPr id="237574" name="Rectangle 6"/>
        <cdr:cNvSpPr>
          <a:spLocks xmlns:a="http://schemas.openxmlformats.org/drawingml/2006/main" noChangeArrowheads="1"/>
        </cdr:cNvSpPr>
      </cdr:nvSpPr>
      <cdr:spPr bwMode="auto">
        <a:xfrm xmlns:a="http://schemas.openxmlformats.org/drawingml/2006/main">
          <a:off x="7727756" y="595694"/>
          <a:ext cx="151976" cy="133469"/>
        </a:xfrm>
        <a:prstGeom xmlns:a="http://schemas.openxmlformats.org/drawingml/2006/main" prst="rect">
          <a:avLst/>
        </a:prstGeom>
        <a:solidFill xmlns:a="http://schemas.openxmlformats.org/drawingml/2006/main">
          <a:srgbClr val="074F28"/>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0.10075</cdr:y>
    </cdr:from>
    <cdr:to>
      <cdr:x>0.98125</cdr:x>
      <cdr:y>0.16271</cdr:y>
    </cdr:to>
    <cdr:sp macro="" textlink="">
      <cdr:nvSpPr>
        <cdr:cNvPr id="237575" name="Text Box 7"/>
        <cdr:cNvSpPr txBox="1">
          <a:spLocks xmlns:a="http://schemas.openxmlformats.org/drawingml/2006/main" noChangeArrowheads="1"/>
        </cdr:cNvSpPr>
      </cdr:nvSpPr>
      <cdr:spPr bwMode="auto">
        <a:xfrm xmlns:a="http://schemas.openxmlformats.org/drawingml/2006/main">
          <a:off x="7953418" y="566190"/>
          <a:ext cx="1084557" cy="348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Great Britain Public Forest Estate</a:t>
          </a:r>
        </a:p>
      </cdr:txBody>
    </cdr:sp>
  </cdr:relSizeAnchor>
  <cdr:relSizeAnchor xmlns:cdr="http://schemas.openxmlformats.org/drawingml/2006/chartDrawing">
    <cdr:from>
      <cdr:x>0.839</cdr:x>
      <cdr:y>0.17201</cdr:y>
    </cdr:from>
    <cdr:to>
      <cdr:x>0.8555</cdr:x>
      <cdr:y>0.19351</cdr:y>
    </cdr:to>
    <cdr:sp macro="" textlink="">
      <cdr:nvSpPr>
        <cdr:cNvPr id="237576" name="Rectangle 8"/>
        <cdr:cNvSpPr>
          <a:spLocks xmlns:a="http://schemas.openxmlformats.org/drawingml/2006/main" noChangeArrowheads="1"/>
        </cdr:cNvSpPr>
      </cdr:nvSpPr>
      <cdr:spPr bwMode="auto">
        <a:xfrm xmlns:a="http://schemas.openxmlformats.org/drawingml/2006/main">
          <a:off x="7727756" y="966653"/>
          <a:ext cx="151976" cy="120825"/>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0B79E" mc:Ignorable="a14" a14:legacySpreadsheetColorIndex="1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0.16726</cdr:y>
    </cdr:from>
    <cdr:to>
      <cdr:x>0.98125</cdr:x>
      <cdr:y>0.19526</cdr:y>
    </cdr:to>
    <cdr:sp macro="" textlink="">
      <cdr:nvSpPr>
        <cdr:cNvPr id="237577" name="Text Box 9"/>
        <cdr:cNvSpPr txBox="1">
          <a:spLocks xmlns:a="http://schemas.openxmlformats.org/drawingml/2006/main" noChangeArrowheads="1"/>
        </cdr:cNvSpPr>
      </cdr:nvSpPr>
      <cdr:spPr bwMode="auto">
        <a:xfrm xmlns:a="http://schemas.openxmlformats.org/drawingml/2006/main">
          <a:off x="7953418" y="939959"/>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Great Britain PS</a:t>
          </a:r>
        </a:p>
      </cdr:txBody>
    </cdr:sp>
  </cdr:relSizeAnchor>
  <cdr:relSizeAnchor xmlns:cdr="http://schemas.openxmlformats.org/drawingml/2006/chartDrawing">
    <cdr:from>
      <cdr:x>0.839</cdr:x>
      <cdr:y>0.20451</cdr:y>
    </cdr:from>
    <cdr:to>
      <cdr:x>0.8555</cdr:x>
      <cdr:y>0.22601</cdr:y>
    </cdr:to>
    <cdr:sp macro="" textlink="">
      <cdr:nvSpPr>
        <cdr:cNvPr id="237578" name="Rectangle 10"/>
        <cdr:cNvSpPr>
          <a:spLocks xmlns:a="http://schemas.openxmlformats.org/drawingml/2006/main" noChangeArrowheads="1"/>
        </cdr:cNvSpPr>
      </cdr:nvSpPr>
      <cdr:spPr bwMode="auto">
        <a:xfrm xmlns:a="http://schemas.openxmlformats.org/drawingml/2006/main">
          <a:off x="7727756" y="1149295"/>
          <a:ext cx="151976" cy="120825"/>
        </a:xfrm>
        <a:prstGeom xmlns:a="http://schemas.openxmlformats.org/drawingml/2006/main" prst="rect">
          <a:avLst/>
        </a:prstGeom>
        <a:solidFill xmlns:a="http://schemas.openxmlformats.org/drawingml/2006/main">
          <a:srgbClr val="3B9946"/>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0.20001</cdr:y>
    </cdr:from>
    <cdr:to>
      <cdr:x>0.98125</cdr:x>
      <cdr:y>0.22801</cdr:y>
    </cdr:to>
    <cdr:sp macro="" textlink="">
      <cdr:nvSpPr>
        <cdr:cNvPr id="237579" name="Text Box 11"/>
        <cdr:cNvSpPr txBox="1">
          <a:spLocks xmlns:a="http://schemas.openxmlformats.org/drawingml/2006/main" noChangeArrowheads="1"/>
        </cdr:cNvSpPr>
      </cdr:nvSpPr>
      <cdr:spPr bwMode="auto">
        <a:xfrm xmlns:a="http://schemas.openxmlformats.org/drawingml/2006/main">
          <a:off x="7953418" y="1124006"/>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England FE</a:t>
          </a:r>
        </a:p>
      </cdr:txBody>
    </cdr:sp>
  </cdr:relSizeAnchor>
  <cdr:relSizeAnchor xmlns:cdr="http://schemas.openxmlformats.org/drawingml/2006/chartDrawing">
    <cdr:from>
      <cdr:x>0.839</cdr:x>
      <cdr:y>0.23776</cdr:y>
    </cdr:from>
    <cdr:to>
      <cdr:x>0.8555</cdr:x>
      <cdr:y>0.25876</cdr:y>
    </cdr:to>
    <cdr:sp macro="" textlink="">
      <cdr:nvSpPr>
        <cdr:cNvPr id="237580" name="Rectangle 12"/>
        <cdr:cNvSpPr>
          <a:spLocks xmlns:a="http://schemas.openxmlformats.org/drawingml/2006/main" noChangeArrowheads="1"/>
        </cdr:cNvSpPr>
      </cdr:nvSpPr>
      <cdr:spPr bwMode="auto">
        <a:xfrm xmlns:a="http://schemas.openxmlformats.org/drawingml/2006/main">
          <a:off x="7727756" y="1336152"/>
          <a:ext cx="151976" cy="118015"/>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B6D99F" mc:Ignorable="a14" a14:legacySpreadsheetColorIndex="18"/>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0.23326</cdr:y>
    </cdr:from>
    <cdr:to>
      <cdr:x>0.98125</cdr:x>
      <cdr:y>0.26051</cdr:y>
    </cdr:to>
    <cdr:sp macro="" textlink="">
      <cdr:nvSpPr>
        <cdr:cNvPr id="237581" name="Text Box 13"/>
        <cdr:cNvSpPr txBox="1">
          <a:spLocks xmlns:a="http://schemas.openxmlformats.org/drawingml/2006/main" noChangeArrowheads="1"/>
        </cdr:cNvSpPr>
      </cdr:nvSpPr>
      <cdr:spPr bwMode="auto">
        <a:xfrm xmlns:a="http://schemas.openxmlformats.org/drawingml/2006/main">
          <a:off x="7953418" y="1310863"/>
          <a:ext cx="1084557" cy="15313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England PS</a:t>
          </a:r>
        </a:p>
      </cdr:txBody>
    </cdr:sp>
  </cdr:relSizeAnchor>
  <cdr:relSizeAnchor xmlns:cdr="http://schemas.openxmlformats.org/drawingml/2006/chartDrawing">
    <cdr:from>
      <cdr:x>0.839</cdr:x>
      <cdr:y>0.27101</cdr:y>
    </cdr:from>
    <cdr:to>
      <cdr:x>0.8555</cdr:x>
      <cdr:y>0.29201</cdr:y>
    </cdr:to>
    <cdr:sp macro="" textlink="">
      <cdr:nvSpPr>
        <cdr:cNvPr id="237582" name="Rectangle 14"/>
        <cdr:cNvSpPr>
          <a:spLocks xmlns:a="http://schemas.openxmlformats.org/drawingml/2006/main" noChangeArrowheads="1"/>
        </cdr:cNvSpPr>
      </cdr:nvSpPr>
      <cdr:spPr bwMode="auto">
        <a:xfrm xmlns:a="http://schemas.openxmlformats.org/drawingml/2006/main">
          <a:off x="7727756" y="1523008"/>
          <a:ext cx="151976" cy="118015"/>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0.26526</cdr:y>
    </cdr:from>
    <cdr:to>
      <cdr:x>0.98125</cdr:x>
      <cdr:y>0.29326</cdr:y>
    </cdr:to>
    <cdr:sp macro="" textlink="">
      <cdr:nvSpPr>
        <cdr:cNvPr id="237583" name="Text Box 15"/>
        <cdr:cNvSpPr txBox="1">
          <a:spLocks xmlns:a="http://schemas.openxmlformats.org/drawingml/2006/main" noChangeArrowheads="1"/>
        </cdr:cNvSpPr>
      </cdr:nvSpPr>
      <cdr:spPr bwMode="auto">
        <a:xfrm xmlns:a="http://schemas.openxmlformats.org/drawingml/2006/main">
          <a:off x="7953418" y="1490695"/>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Scotland FLS</a:t>
          </a:r>
        </a:p>
      </cdr:txBody>
    </cdr:sp>
  </cdr:relSizeAnchor>
  <cdr:relSizeAnchor xmlns:cdr="http://schemas.openxmlformats.org/drawingml/2006/chartDrawing">
    <cdr:from>
      <cdr:x>0.839</cdr:x>
      <cdr:y>0.30376</cdr:y>
    </cdr:from>
    <cdr:to>
      <cdr:x>0.8555</cdr:x>
      <cdr:y>0.32451</cdr:y>
    </cdr:to>
    <cdr:sp macro="" textlink="">
      <cdr:nvSpPr>
        <cdr:cNvPr id="237584" name="Rectangle 16"/>
        <cdr:cNvSpPr>
          <a:spLocks xmlns:a="http://schemas.openxmlformats.org/drawingml/2006/main" noChangeArrowheads="1"/>
        </cdr:cNvSpPr>
      </cdr:nvSpPr>
      <cdr:spPr bwMode="auto">
        <a:xfrm xmlns:a="http://schemas.openxmlformats.org/drawingml/2006/main">
          <a:off x="7727756" y="1707055"/>
          <a:ext cx="151976" cy="11661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DA6C1" mc:Ignorable="a14" a14:legacySpreadsheetColorIndex="62"/>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0.29851</cdr:y>
    </cdr:from>
    <cdr:to>
      <cdr:x>0.98125</cdr:x>
      <cdr:y>0.32651</cdr:y>
    </cdr:to>
    <cdr:sp macro="" textlink="">
      <cdr:nvSpPr>
        <cdr:cNvPr id="237585" name="Text Box 17"/>
        <cdr:cNvSpPr txBox="1">
          <a:spLocks xmlns:a="http://schemas.openxmlformats.org/drawingml/2006/main" noChangeArrowheads="1"/>
        </cdr:cNvSpPr>
      </cdr:nvSpPr>
      <cdr:spPr bwMode="auto">
        <a:xfrm xmlns:a="http://schemas.openxmlformats.org/drawingml/2006/main">
          <a:off x="7953418" y="1677552"/>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Scotland PS</a:t>
          </a:r>
        </a:p>
      </cdr:txBody>
    </cdr:sp>
  </cdr:relSizeAnchor>
  <cdr:relSizeAnchor xmlns:cdr="http://schemas.openxmlformats.org/drawingml/2006/chartDrawing">
    <cdr:from>
      <cdr:x>0.839</cdr:x>
      <cdr:y>0.33701</cdr:y>
    </cdr:from>
    <cdr:to>
      <cdr:x>0.8555</cdr:x>
      <cdr:y>0.35851</cdr:y>
    </cdr:to>
    <cdr:sp macro="" textlink="">
      <cdr:nvSpPr>
        <cdr:cNvPr id="237586" name="Rectangle 18"/>
        <cdr:cNvSpPr>
          <a:spLocks xmlns:a="http://schemas.openxmlformats.org/drawingml/2006/main" noChangeArrowheads="1"/>
        </cdr:cNvSpPr>
      </cdr:nvSpPr>
      <cdr:spPr bwMode="auto">
        <a:xfrm xmlns:a="http://schemas.openxmlformats.org/drawingml/2006/main">
          <a:off x="7727756" y="1893912"/>
          <a:ext cx="151976" cy="120825"/>
        </a:xfrm>
        <a:prstGeom xmlns:a="http://schemas.openxmlformats.org/drawingml/2006/main" prst="rect">
          <a:avLst/>
        </a:prstGeom>
        <a:solidFill xmlns:a="http://schemas.openxmlformats.org/drawingml/2006/main">
          <a:srgbClr val="E32E30"/>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0.33101</cdr:y>
    </cdr:from>
    <cdr:to>
      <cdr:x>0.98125</cdr:x>
      <cdr:y>0.35976</cdr:y>
    </cdr:to>
    <cdr:sp macro="" textlink="">
      <cdr:nvSpPr>
        <cdr:cNvPr id="237587" name="Text Box 19"/>
        <cdr:cNvSpPr txBox="1">
          <a:spLocks xmlns:a="http://schemas.openxmlformats.org/drawingml/2006/main" noChangeArrowheads="1"/>
        </cdr:cNvSpPr>
      </cdr:nvSpPr>
      <cdr:spPr bwMode="auto">
        <a:xfrm xmlns:a="http://schemas.openxmlformats.org/drawingml/2006/main">
          <a:off x="7953418" y="1860193"/>
          <a:ext cx="1084557" cy="16156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Wales NRW</a:t>
          </a:r>
        </a:p>
      </cdr:txBody>
    </cdr:sp>
  </cdr:relSizeAnchor>
  <cdr:relSizeAnchor xmlns:cdr="http://schemas.openxmlformats.org/drawingml/2006/chartDrawing">
    <cdr:from>
      <cdr:x>0.839</cdr:x>
      <cdr:y>0.37026</cdr:y>
    </cdr:from>
    <cdr:to>
      <cdr:x>0.8555</cdr:x>
      <cdr:y>0.39101</cdr:y>
    </cdr:to>
    <cdr:sp macro="" textlink="">
      <cdr:nvSpPr>
        <cdr:cNvPr id="237588" name="Rectangle 20"/>
        <cdr:cNvSpPr>
          <a:spLocks xmlns:a="http://schemas.openxmlformats.org/drawingml/2006/main" noChangeArrowheads="1"/>
        </cdr:cNvSpPr>
      </cdr:nvSpPr>
      <cdr:spPr bwMode="auto">
        <a:xfrm xmlns:a="http://schemas.openxmlformats.org/drawingml/2006/main">
          <a:off x="7727756" y="2080769"/>
          <a:ext cx="151976" cy="116609"/>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19698" mc:Ignorable="a14" a14:legacySpreadsheetColorIndex="63"/>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0.36426</cdr:y>
    </cdr:from>
    <cdr:to>
      <cdr:x>0.98125</cdr:x>
      <cdr:y>0.39176</cdr:y>
    </cdr:to>
    <cdr:sp macro="" textlink="">
      <cdr:nvSpPr>
        <cdr:cNvPr id="237589" name="Text Box 21"/>
        <cdr:cNvSpPr txBox="1">
          <a:spLocks xmlns:a="http://schemas.openxmlformats.org/drawingml/2006/main" noChangeArrowheads="1"/>
        </cdr:cNvSpPr>
      </cdr:nvSpPr>
      <cdr:spPr bwMode="auto">
        <a:xfrm xmlns:a="http://schemas.openxmlformats.org/drawingml/2006/main">
          <a:off x="7953418" y="2047050"/>
          <a:ext cx="1084557" cy="15454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Wales PS</a:t>
          </a:r>
        </a:p>
      </cdr:txBody>
    </cdr:sp>
  </cdr:relSizeAnchor>
  <cdr:relSizeAnchor xmlns:cdr="http://schemas.openxmlformats.org/drawingml/2006/chartDrawing">
    <cdr:from>
      <cdr:x>0.001</cdr:x>
      <cdr:y>0.07625</cdr:y>
    </cdr:from>
    <cdr:to>
      <cdr:x>0.059</cdr:x>
      <cdr:y>0.8035</cdr:y>
    </cdr:to>
    <cdr:sp macro="" textlink="">
      <cdr:nvSpPr>
        <cdr:cNvPr id="237590" name="Text Box 1"/>
        <cdr:cNvSpPr txBox="1">
          <a:spLocks xmlns:a="http://schemas.openxmlformats.org/drawingml/2006/main" noChangeArrowheads="1"/>
        </cdr:cNvSpPr>
      </cdr:nvSpPr>
      <cdr:spPr bwMode="auto">
        <a:xfrm xmlns:a="http://schemas.openxmlformats.org/drawingml/2006/main">
          <a:off x="9211" y="428506"/>
          <a:ext cx="534219" cy="40869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vert="vert270" wrap="square" lIns="36576" tIns="27432" rIns="36576" bIns="0" anchor="ctr"/>
        <a:lstStyle xmlns:a="http://schemas.openxmlformats.org/drawingml/2006/main"/>
        <a:p xmlns:a="http://schemas.openxmlformats.org/drawingml/2006/main">
          <a:pPr algn="ctr" rtl="0">
            <a:defRPr sz="1000"/>
          </a:pPr>
          <a:r>
            <a:rPr lang="en-GB" sz="1000" b="1" i="0" u="none" strike="noStrike" baseline="0">
              <a:solidFill>
                <a:srgbClr val="000000"/>
              </a:solidFill>
              <a:latin typeface="Verdana"/>
            </a:rPr>
            <a:t>Average annual standing volume per period</a:t>
          </a:r>
        </a:p>
        <a:p xmlns:a="http://schemas.openxmlformats.org/drawingml/2006/main">
          <a:pPr algn="ctr" rtl="0">
            <a:defRPr sz="1000"/>
          </a:pPr>
          <a:r>
            <a:rPr lang="en-GB" sz="1000" b="1" i="0" u="none" strike="noStrike" baseline="0">
              <a:solidFill>
                <a:srgbClr val="000000"/>
              </a:solidFill>
              <a:latin typeface="Verdana"/>
            </a:rPr>
            <a:t>(thousands of m</a:t>
          </a:r>
          <a:r>
            <a:rPr lang="en-GB" sz="1000" b="1" i="0" u="none" strike="noStrike" baseline="30000">
              <a:solidFill>
                <a:srgbClr val="000000"/>
              </a:solidFill>
              <a:latin typeface="Verdana"/>
            </a:rPr>
            <a:t>3</a:t>
          </a:r>
          <a:r>
            <a:rPr lang="en-GB" sz="1000" b="1" i="0" u="none" strike="noStrike" baseline="0">
              <a:solidFill>
                <a:srgbClr val="000000"/>
              </a:solidFill>
              <a:latin typeface="Verdana"/>
            </a:rPr>
            <a:t> overbark standing)</a:t>
          </a:r>
        </a:p>
      </cdr:txBody>
    </cdr:sp>
  </cdr:relSizeAnchor>
  <cdr:relSizeAnchor xmlns:cdr="http://schemas.openxmlformats.org/drawingml/2006/chartDrawing">
    <cdr:from>
      <cdr:x>0.50075</cdr:x>
      <cdr:y>0.50025</cdr:y>
    </cdr:from>
    <cdr:to>
      <cdr:x>0.50875</cdr:x>
      <cdr:y>0.53225</cdr:y>
    </cdr:to>
    <cdr:sp macro="" textlink="">
      <cdr:nvSpPr>
        <cdr:cNvPr id="237591" name="Text Box 23"/>
        <cdr:cNvSpPr txBox="1">
          <a:spLocks xmlns:a="http://schemas.openxmlformats.org/drawingml/2006/main" noChangeArrowheads="1"/>
        </cdr:cNvSpPr>
      </cdr:nvSpPr>
      <cdr:spPr bwMode="auto">
        <a:xfrm xmlns:a="http://schemas.openxmlformats.org/drawingml/2006/main">
          <a:off x="4612246" y="2811280"/>
          <a:ext cx="73685" cy="17983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 </a:t>
          </a:r>
        </a:p>
      </cdr:txBody>
    </cdr:sp>
  </cdr:relSizeAnchor>
  <cdr:relSizeAnchor xmlns:cdr="http://schemas.openxmlformats.org/drawingml/2006/chartDrawing">
    <cdr:from>
      <cdr:x>0.63513</cdr:x>
      <cdr:y>0.93042</cdr:y>
    </cdr:from>
    <cdr:to>
      <cdr:x>0.74543</cdr:x>
      <cdr:y>0.99992</cdr:y>
    </cdr:to>
    <cdr:sp macro="" textlink="">
      <cdr:nvSpPr>
        <cdr:cNvPr id="1028" name="Text Box 4"/>
        <cdr:cNvSpPr txBox="1">
          <a:spLocks xmlns:a="http://schemas.openxmlformats.org/drawingml/2006/main" noChangeArrowheads="1"/>
        </cdr:cNvSpPr>
      </cdr:nvSpPr>
      <cdr:spPr bwMode="auto">
        <a:xfrm xmlns:a="http://schemas.openxmlformats.org/drawingml/2006/main">
          <a:off x="5849938" y="5228728"/>
          <a:ext cx="1016000" cy="39057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endParaRPr lang="en-GB" sz="1400" b="0" i="0" u="none" strike="noStrike" baseline="0">
            <a:solidFill>
              <a:srgbClr val="000000"/>
            </a:solidFill>
            <a:latin typeface="Verdana"/>
          </a:endParaRPr>
        </a:p>
      </cdr:txBody>
    </cdr:sp>
  </cdr:relSizeAnchor>
  <cdr:relSizeAnchor xmlns:cdr="http://schemas.openxmlformats.org/drawingml/2006/chartDrawing">
    <cdr:from>
      <cdr:x>0.50075</cdr:x>
      <cdr:y>0.50025</cdr:y>
    </cdr:from>
    <cdr:to>
      <cdr:x>0.50875</cdr:x>
      <cdr:y>0.53225</cdr:y>
    </cdr:to>
    <cdr:sp macro="" textlink="">
      <cdr:nvSpPr>
        <cdr:cNvPr id="1051" name="Text Box 27"/>
        <cdr:cNvSpPr txBox="1">
          <a:spLocks xmlns:a="http://schemas.openxmlformats.org/drawingml/2006/main" noChangeArrowheads="1"/>
        </cdr:cNvSpPr>
      </cdr:nvSpPr>
      <cdr:spPr bwMode="auto">
        <a:xfrm xmlns:a="http://schemas.openxmlformats.org/drawingml/2006/main">
          <a:off x="4612246" y="2811280"/>
          <a:ext cx="73685" cy="17983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 </a:t>
          </a:r>
        </a:p>
      </cdr:txBody>
    </cdr:sp>
  </cdr:relSizeAnchor>
</c:userShapes>
</file>

<file path=xl/drawings/drawing12.xml><?xml version="1.0" encoding="utf-8"?>
<xdr:wsDr xmlns:xdr="http://schemas.openxmlformats.org/drawingml/2006/spreadsheetDrawing" xmlns:a="http://schemas.openxmlformats.org/drawingml/2006/main">
  <xdr:absoluteAnchor>
    <xdr:pos x="0" y="0"/>
    <xdr:ext cx="11506200" cy="7010400"/>
    <xdr:graphicFrame macro="">
      <xdr:nvGraphicFramePr>
        <xdr:cNvPr id="2" name="Chart 1">
          <a:extLst>
            <a:ext uri="{FF2B5EF4-FFF2-40B4-BE49-F238E27FC236}">
              <a16:creationId xmlns:a16="http://schemas.microsoft.com/office/drawing/2014/main" id="{00000000-0008-0000-1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0.17477</cdr:x>
      <cdr:y>0.93225</cdr:y>
    </cdr:from>
    <cdr:to>
      <cdr:x>0.31748</cdr:x>
      <cdr:y>1</cdr:y>
    </cdr:to>
    <cdr:sp macro="" textlink="">
      <cdr:nvSpPr>
        <cdr:cNvPr id="237569" name="Text Box 1"/>
        <cdr:cNvSpPr txBox="1">
          <a:spLocks xmlns:a="http://schemas.openxmlformats.org/drawingml/2006/main" noChangeArrowheads="1"/>
        </cdr:cNvSpPr>
      </cdr:nvSpPr>
      <cdr:spPr bwMode="auto">
        <a:xfrm xmlns:a="http://schemas.openxmlformats.org/drawingml/2006/main">
          <a:off x="1609725" y="5239012"/>
          <a:ext cx="1314450" cy="38073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400" b="0" i="0" u="none" strike="noStrike" baseline="0">
              <a:solidFill>
                <a:srgbClr val="000000"/>
              </a:solidFill>
              <a:latin typeface="Verdana"/>
            </a:rPr>
            <a:t>Great Britain</a:t>
          </a:r>
        </a:p>
      </cdr:txBody>
    </cdr:sp>
  </cdr:relSizeAnchor>
  <cdr:relSizeAnchor xmlns:cdr="http://schemas.openxmlformats.org/drawingml/2006/chartDrawing">
    <cdr:from>
      <cdr:x>0.3516</cdr:x>
      <cdr:y>0.92704</cdr:y>
    </cdr:from>
    <cdr:to>
      <cdr:x>0.49121</cdr:x>
      <cdr:y>0.99479</cdr:y>
    </cdr:to>
    <cdr:sp macro="" textlink="">
      <cdr:nvSpPr>
        <cdr:cNvPr id="237570" name="Text Box 2"/>
        <cdr:cNvSpPr txBox="1">
          <a:spLocks xmlns:a="http://schemas.openxmlformats.org/drawingml/2006/main" noChangeArrowheads="1"/>
        </cdr:cNvSpPr>
      </cdr:nvSpPr>
      <cdr:spPr bwMode="auto">
        <a:xfrm xmlns:a="http://schemas.openxmlformats.org/drawingml/2006/main">
          <a:off x="3238478" y="5209733"/>
          <a:ext cx="1285902" cy="38073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400" b="0" i="0" u="none" strike="noStrike" baseline="0">
              <a:solidFill>
                <a:srgbClr val="000000"/>
              </a:solidFill>
              <a:latin typeface="Verdana"/>
            </a:rPr>
            <a:t>England</a:t>
          </a:r>
        </a:p>
      </cdr:txBody>
    </cdr:sp>
  </cdr:relSizeAnchor>
  <cdr:relSizeAnchor xmlns:cdr="http://schemas.openxmlformats.org/drawingml/2006/chartDrawing">
    <cdr:from>
      <cdr:x>0.51706</cdr:x>
      <cdr:y>0.92704</cdr:y>
    </cdr:from>
    <cdr:to>
      <cdr:x>0.6577</cdr:x>
      <cdr:y>0.99504</cdr:y>
    </cdr:to>
    <cdr:sp macro="" textlink="">
      <cdr:nvSpPr>
        <cdr:cNvPr id="237571" name="Text Box 3"/>
        <cdr:cNvSpPr txBox="1">
          <a:spLocks xmlns:a="http://schemas.openxmlformats.org/drawingml/2006/main" noChangeArrowheads="1"/>
        </cdr:cNvSpPr>
      </cdr:nvSpPr>
      <cdr:spPr bwMode="auto">
        <a:xfrm xmlns:a="http://schemas.openxmlformats.org/drawingml/2006/main">
          <a:off x="4762491" y="5209705"/>
          <a:ext cx="1295389" cy="38214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400" b="0" i="0" u="none" strike="noStrike" baseline="0">
              <a:solidFill>
                <a:srgbClr val="000000"/>
              </a:solidFill>
              <a:latin typeface="Verdana"/>
            </a:rPr>
            <a:t>Scotland</a:t>
          </a:r>
        </a:p>
      </cdr:txBody>
    </cdr:sp>
  </cdr:relSizeAnchor>
  <cdr:relSizeAnchor xmlns:cdr="http://schemas.openxmlformats.org/drawingml/2006/chartDrawing">
    <cdr:from>
      <cdr:x>0.69286</cdr:x>
      <cdr:y>0.92365</cdr:y>
    </cdr:from>
    <cdr:to>
      <cdr:x>0.83247</cdr:x>
      <cdr:y>0.99315</cdr:y>
    </cdr:to>
    <cdr:sp macro="" textlink="">
      <cdr:nvSpPr>
        <cdr:cNvPr id="237572" name="Text Box 4"/>
        <cdr:cNvSpPr txBox="1">
          <a:spLocks xmlns:a="http://schemas.openxmlformats.org/drawingml/2006/main" noChangeArrowheads="1"/>
        </cdr:cNvSpPr>
      </cdr:nvSpPr>
      <cdr:spPr bwMode="auto">
        <a:xfrm xmlns:a="http://schemas.openxmlformats.org/drawingml/2006/main">
          <a:off x="6381738" y="5190681"/>
          <a:ext cx="1285902" cy="39057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400" b="0" i="0" u="none" strike="noStrike" baseline="0">
              <a:solidFill>
                <a:srgbClr val="000000"/>
              </a:solidFill>
              <a:latin typeface="Verdana"/>
            </a:rPr>
            <a:t>Wales</a:t>
          </a:r>
        </a:p>
      </cdr:txBody>
    </cdr:sp>
  </cdr:relSizeAnchor>
  <cdr:relSizeAnchor xmlns:cdr="http://schemas.openxmlformats.org/drawingml/2006/chartDrawing">
    <cdr:from>
      <cdr:x>0.84614</cdr:x>
      <cdr:y>0.05424</cdr:y>
    </cdr:from>
    <cdr:to>
      <cdr:x>0.99586</cdr:x>
      <cdr:y>0.87119</cdr:y>
    </cdr:to>
    <cdr:grpSp>
      <cdr:nvGrpSpPr>
        <cdr:cNvPr id="2" name="Group 1">
          <a:extLst xmlns:a="http://schemas.openxmlformats.org/drawingml/2006/main">
            <a:ext uri="{FF2B5EF4-FFF2-40B4-BE49-F238E27FC236}">
              <a16:creationId xmlns:a16="http://schemas.microsoft.com/office/drawing/2014/main" id="{2FDF2D2B-E80B-46D6-8FEB-38005647108B}"/>
            </a:ext>
          </a:extLst>
        </cdr:cNvPr>
        <cdr:cNvGrpSpPr/>
      </cdr:nvGrpSpPr>
      <cdr:grpSpPr>
        <a:xfrm xmlns:a="http://schemas.openxmlformats.org/drawingml/2006/main">
          <a:off x="9735856" y="380244"/>
          <a:ext cx="1722708" cy="5727146"/>
          <a:chOff x="7739424" y="579247"/>
          <a:chExt cx="1385951" cy="1573385"/>
        </a:xfrm>
      </cdr:grpSpPr>
      <cdr:sp macro="" textlink="">
        <cdr:nvSpPr>
          <cdr:cNvPr id="237574" name="Rectangle 6"/>
          <cdr:cNvSpPr>
            <a:spLocks xmlns:a="http://schemas.openxmlformats.org/drawingml/2006/main" noChangeArrowheads="1"/>
          </cdr:cNvSpPr>
        </cdr:nvSpPr>
        <cdr:spPr bwMode="auto">
          <a:xfrm xmlns:a="http://schemas.openxmlformats.org/drawingml/2006/main">
            <a:off x="7739424" y="654489"/>
            <a:ext cx="180908" cy="61688"/>
          </a:xfrm>
          <a:prstGeom xmlns:a="http://schemas.openxmlformats.org/drawingml/2006/main" prst="rect">
            <a:avLst/>
          </a:prstGeom>
          <a:solidFill xmlns:a="http://schemas.openxmlformats.org/drawingml/2006/main">
            <a:srgbClr val="074F28"/>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237575" name="Text Box 7"/>
          <cdr:cNvSpPr txBox="1">
            <a:spLocks xmlns:a="http://schemas.openxmlformats.org/drawingml/2006/main" noChangeArrowheads="1"/>
          </cdr:cNvSpPr>
        </cdr:nvSpPr>
        <cdr:spPr bwMode="auto">
          <a:xfrm xmlns:a="http://schemas.openxmlformats.org/drawingml/2006/main">
            <a:off x="7943845" y="579247"/>
            <a:ext cx="1181530" cy="254609"/>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Great Britain Public Forest Estate</a:t>
            </a:r>
          </a:p>
        </cdr:txBody>
      </cdr:sp>
      <cdr:sp macro="" textlink="">
        <cdr:nvSpPr>
          <cdr:cNvPr id="237576" name="Rectangle 8"/>
          <cdr:cNvSpPr>
            <a:spLocks xmlns:a="http://schemas.openxmlformats.org/drawingml/2006/main" noChangeArrowheads="1"/>
          </cdr:cNvSpPr>
        </cdr:nvSpPr>
        <cdr:spPr bwMode="auto">
          <a:xfrm xmlns:a="http://schemas.openxmlformats.org/drawingml/2006/main">
            <a:off x="7739424" y="909449"/>
            <a:ext cx="180908" cy="61688"/>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0B79E" mc:Ignorable="a14" a14:legacySpreadsheetColorIndex="1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237577" name="Text Box 9"/>
          <cdr:cNvSpPr txBox="1">
            <a:spLocks xmlns:a="http://schemas.openxmlformats.org/drawingml/2006/main" noChangeArrowheads="1"/>
          </cdr:cNvSpPr>
        </cdr:nvSpPr>
        <cdr:spPr bwMode="auto">
          <a:xfrm xmlns:a="http://schemas.openxmlformats.org/drawingml/2006/main">
            <a:off x="7972564" y="861616"/>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Great Britain PS</a:t>
            </a:r>
          </a:p>
        </cdr:txBody>
      </cdr:sp>
      <cdr:sp macro="" textlink="">
        <cdr:nvSpPr>
          <cdr:cNvPr id="237578" name="Rectangle 10"/>
          <cdr:cNvSpPr>
            <a:spLocks xmlns:a="http://schemas.openxmlformats.org/drawingml/2006/main" noChangeArrowheads="1"/>
          </cdr:cNvSpPr>
        </cdr:nvSpPr>
        <cdr:spPr bwMode="auto">
          <a:xfrm xmlns:a="http://schemas.openxmlformats.org/drawingml/2006/main">
            <a:off x="7739424" y="1148511"/>
            <a:ext cx="180908" cy="61688"/>
          </a:xfrm>
          <a:prstGeom xmlns:a="http://schemas.openxmlformats.org/drawingml/2006/main" prst="rect">
            <a:avLst/>
          </a:prstGeom>
          <a:solidFill xmlns:a="http://schemas.openxmlformats.org/drawingml/2006/main">
            <a:srgbClr val="3B9946"/>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237579" name="Text Box 11"/>
          <cdr:cNvSpPr txBox="1">
            <a:spLocks xmlns:a="http://schemas.openxmlformats.org/drawingml/2006/main" noChangeArrowheads="1"/>
          </cdr:cNvSpPr>
        </cdr:nvSpPr>
        <cdr:spPr bwMode="auto">
          <a:xfrm xmlns:a="http://schemas.openxmlformats.org/drawingml/2006/main">
            <a:off x="7953418" y="1133871"/>
            <a:ext cx="1084557" cy="9096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England FE</a:t>
            </a:r>
          </a:p>
        </cdr:txBody>
      </cdr:sp>
      <cdr:sp macro="" textlink="">
        <cdr:nvSpPr>
          <cdr:cNvPr id="237580" name="Rectangle 12"/>
          <cdr:cNvSpPr>
            <a:spLocks xmlns:a="http://schemas.openxmlformats.org/drawingml/2006/main" noChangeArrowheads="1"/>
          </cdr:cNvSpPr>
        </cdr:nvSpPr>
        <cdr:spPr bwMode="auto">
          <a:xfrm xmlns:a="http://schemas.openxmlformats.org/drawingml/2006/main">
            <a:off x="7739424" y="1324946"/>
            <a:ext cx="180908" cy="61688"/>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B6D99F" mc:Ignorable="a14" a14:legacySpreadsheetColorIndex="18"/>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237581" name="Text Box 13"/>
          <cdr:cNvSpPr txBox="1">
            <a:spLocks xmlns:a="http://schemas.openxmlformats.org/drawingml/2006/main" noChangeArrowheads="1"/>
          </cdr:cNvSpPr>
        </cdr:nvSpPr>
        <cdr:spPr bwMode="auto">
          <a:xfrm xmlns:a="http://schemas.openxmlformats.org/drawingml/2006/main">
            <a:off x="7953418" y="1308668"/>
            <a:ext cx="1084557" cy="9424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England PS</a:t>
            </a:r>
          </a:p>
        </cdr:txBody>
      </cdr:sp>
      <cdr:sp macro="" textlink="">
        <cdr:nvSpPr>
          <cdr:cNvPr id="237582" name="Rectangle 14"/>
          <cdr:cNvSpPr>
            <a:spLocks xmlns:a="http://schemas.openxmlformats.org/drawingml/2006/main" noChangeArrowheads="1"/>
          </cdr:cNvSpPr>
        </cdr:nvSpPr>
        <cdr:spPr bwMode="auto">
          <a:xfrm xmlns:a="http://schemas.openxmlformats.org/drawingml/2006/main">
            <a:off x="7739424" y="1538528"/>
            <a:ext cx="180908" cy="61688"/>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237583" name="Text Box 15"/>
          <cdr:cNvSpPr txBox="1">
            <a:spLocks xmlns:a="http://schemas.openxmlformats.org/drawingml/2006/main" noChangeArrowheads="1"/>
          </cdr:cNvSpPr>
        </cdr:nvSpPr>
        <cdr:spPr bwMode="auto">
          <a:xfrm xmlns:a="http://schemas.openxmlformats.org/drawingml/2006/main">
            <a:off x="7953418" y="1490695"/>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Scotland FLS</a:t>
            </a:r>
          </a:p>
        </cdr:txBody>
      </cdr:sp>
      <cdr:sp macro="" textlink="">
        <cdr:nvSpPr>
          <cdr:cNvPr id="237584" name="Rectangle 16"/>
          <cdr:cNvSpPr>
            <a:spLocks xmlns:a="http://schemas.openxmlformats.org/drawingml/2006/main" noChangeArrowheads="1"/>
          </cdr:cNvSpPr>
        </cdr:nvSpPr>
        <cdr:spPr bwMode="auto">
          <a:xfrm xmlns:a="http://schemas.openxmlformats.org/drawingml/2006/main">
            <a:off x="7739424" y="1725384"/>
            <a:ext cx="180908" cy="61688"/>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DA6C1" mc:Ignorable="a14" a14:legacySpreadsheetColorIndex="62"/>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237585" name="Text Box 17"/>
          <cdr:cNvSpPr txBox="1">
            <a:spLocks xmlns:a="http://schemas.openxmlformats.org/drawingml/2006/main" noChangeArrowheads="1"/>
          </cdr:cNvSpPr>
        </cdr:nvSpPr>
        <cdr:spPr bwMode="auto">
          <a:xfrm xmlns:a="http://schemas.openxmlformats.org/drawingml/2006/main">
            <a:off x="7953418" y="1677552"/>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Scotland PS</a:t>
            </a:r>
          </a:p>
        </cdr:txBody>
      </cdr:sp>
      <cdr:sp macro="" textlink="">
        <cdr:nvSpPr>
          <cdr:cNvPr id="237586" name="Rectangle 18"/>
          <cdr:cNvSpPr>
            <a:spLocks xmlns:a="http://schemas.openxmlformats.org/drawingml/2006/main" noChangeArrowheads="1"/>
          </cdr:cNvSpPr>
        </cdr:nvSpPr>
        <cdr:spPr bwMode="auto">
          <a:xfrm xmlns:a="http://schemas.openxmlformats.org/drawingml/2006/main">
            <a:off x="7739424" y="1892598"/>
            <a:ext cx="180908" cy="61688"/>
          </a:xfrm>
          <a:prstGeom xmlns:a="http://schemas.openxmlformats.org/drawingml/2006/main" prst="rect">
            <a:avLst/>
          </a:prstGeom>
          <a:solidFill xmlns:a="http://schemas.openxmlformats.org/drawingml/2006/main">
            <a:srgbClr val="E32E30"/>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237587" name="Text Box 19"/>
          <cdr:cNvSpPr txBox="1">
            <a:spLocks xmlns:a="http://schemas.openxmlformats.org/drawingml/2006/main" noChangeArrowheads="1"/>
          </cdr:cNvSpPr>
        </cdr:nvSpPr>
        <cdr:spPr bwMode="auto">
          <a:xfrm xmlns:a="http://schemas.openxmlformats.org/drawingml/2006/main">
            <a:off x="7953418" y="1878218"/>
            <a:ext cx="1084557" cy="90449"/>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Wales NRW</a:t>
            </a:r>
          </a:p>
        </cdr:txBody>
      </cdr:sp>
      <cdr:sp macro="" textlink="">
        <cdr:nvSpPr>
          <cdr:cNvPr id="237588" name="Rectangle 20"/>
          <cdr:cNvSpPr>
            <a:spLocks xmlns:a="http://schemas.openxmlformats.org/drawingml/2006/main" noChangeArrowheads="1"/>
          </cdr:cNvSpPr>
        </cdr:nvSpPr>
        <cdr:spPr bwMode="auto">
          <a:xfrm xmlns:a="http://schemas.openxmlformats.org/drawingml/2006/main">
            <a:off x="7739424" y="2076920"/>
            <a:ext cx="180908" cy="61688"/>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19698" mc:Ignorable="a14" a14:legacySpreadsheetColorIndex="63"/>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237589" name="Text Box 21"/>
          <cdr:cNvSpPr txBox="1">
            <a:spLocks xmlns:a="http://schemas.openxmlformats.org/drawingml/2006/main" noChangeArrowheads="1"/>
          </cdr:cNvSpPr>
        </cdr:nvSpPr>
        <cdr:spPr bwMode="auto">
          <a:xfrm xmlns:a="http://schemas.openxmlformats.org/drawingml/2006/main">
            <a:off x="7953418" y="2062896"/>
            <a:ext cx="1084557" cy="8973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Wales PS</a:t>
            </a:r>
          </a:p>
        </cdr:txBody>
      </cdr:sp>
    </cdr:grpSp>
  </cdr:relSizeAnchor>
  <cdr:relSizeAnchor xmlns:cdr="http://schemas.openxmlformats.org/drawingml/2006/chartDrawing">
    <cdr:from>
      <cdr:x>0.001</cdr:x>
      <cdr:y>0.07625</cdr:y>
    </cdr:from>
    <cdr:to>
      <cdr:x>0.059</cdr:x>
      <cdr:y>0.8035</cdr:y>
    </cdr:to>
    <cdr:sp macro="" textlink="">
      <cdr:nvSpPr>
        <cdr:cNvPr id="237590" name="Text Box 1"/>
        <cdr:cNvSpPr txBox="1">
          <a:spLocks xmlns:a="http://schemas.openxmlformats.org/drawingml/2006/main" noChangeArrowheads="1"/>
        </cdr:cNvSpPr>
      </cdr:nvSpPr>
      <cdr:spPr bwMode="auto">
        <a:xfrm xmlns:a="http://schemas.openxmlformats.org/drawingml/2006/main">
          <a:off x="9211" y="428506"/>
          <a:ext cx="534219" cy="40869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vert="vert270" wrap="square" lIns="36576" tIns="27432" rIns="36576" bIns="0" anchor="ctr"/>
        <a:lstStyle xmlns:a="http://schemas.openxmlformats.org/drawingml/2006/main"/>
        <a:p xmlns:a="http://schemas.openxmlformats.org/drawingml/2006/main">
          <a:pPr algn="ctr" rtl="0">
            <a:defRPr sz="1000"/>
          </a:pPr>
          <a:r>
            <a:rPr lang="en-GB" sz="1400" b="0" i="0" u="none" strike="noStrike" baseline="0">
              <a:solidFill>
                <a:srgbClr val="000000"/>
              </a:solidFill>
              <a:latin typeface="Verdana"/>
            </a:rPr>
            <a:t>Average annual standing volume per period</a:t>
          </a:r>
        </a:p>
        <a:p xmlns:a="http://schemas.openxmlformats.org/drawingml/2006/main">
          <a:pPr algn="ctr" rtl="0">
            <a:defRPr sz="1000"/>
          </a:pPr>
          <a:r>
            <a:rPr lang="en-GB" sz="1400" b="0" i="0" u="none" strike="noStrike" baseline="0">
              <a:solidFill>
                <a:srgbClr val="000000"/>
              </a:solidFill>
              <a:latin typeface="Verdana"/>
            </a:rPr>
            <a:t>(thousands of m</a:t>
          </a:r>
          <a:r>
            <a:rPr lang="en-GB" sz="1400" b="0" i="0" u="none" strike="noStrike" baseline="30000">
              <a:solidFill>
                <a:srgbClr val="000000"/>
              </a:solidFill>
              <a:latin typeface="Verdana"/>
            </a:rPr>
            <a:t>3</a:t>
          </a:r>
          <a:r>
            <a:rPr lang="en-GB" sz="1400" b="0" i="0" u="none" strike="noStrike" baseline="0">
              <a:solidFill>
                <a:srgbClr val="000000"/>
              </a:solidFill>
              <a:latin typeface="Verdana"/>
            </a:rPr>
            <a:t> overbark standing)</a:t>
          </a:r>
        </a:p>
      </cdr:txBody>
    </cdr:sp>
  </cdr:relSizeAnchor>
  <cdr:relSizeAnchor xmlns:cdr="http://schemas.openxmlformats.org/drawingml/2006/chartDrawing">
    <cdr:from>
      <cdr:x>0.50075</cdr:x>
      <cdr:y>0.50025</cdr:y>
    </cdr:from>
    <cdr:to>
      <cdr:x>0.50875</cdr:x>
      <cdr:y>0.53225</cdr:y>
    </cdr:to>
    <cdr:sp macro="" textlink="">
      <cdr:nvSpPr>
        <cdr:cNvPr id="237591" name="Text Box 23"/>
        <cdr:cNvSpPr txBox="1">
          <a:spLocks xmlns:a="http://schemas.openxmlformats.org/drawingml/2006/main" noChangeArrowheads="1"/>
        </cdr:cNvSpPr>
      </cdr:nvSpPr>
      <cdr:spPr bwMode="auto">
        <a:xfrm xmlns:a="http://schemas.openxmlformats.org/drawingml/2006/main">
          <a:off x="4612246" y="2811280"/>
          <a:ext cx="73685" cy="17983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 </a:t>
          </a:r>
        </a:p>
      </cdr:txBody>
    </cdr:sp>
  </cdr:relSizeAnchor>
</c:userShapes>
</file>

<file path=xl/drawings/drawing14.xml><?xml version="1.0" encoding="utf-8"?>
<xdr:wsDr xmlns:xdr="http://schemas.openxmlformats.org/drawingml/2006/spreadsheetDrawing" xmlns:a="http://schemas.openxmlformats.org/drawingml/2006/main">
  <xdr:absoluteAnchor>
    <xdr:pos x="0" y="0"/>
    <xdr:ext cx="9210675" cy="5619750"/>
    <xdr:graphicFrame macro="">
      <xdr:nvGraphicFramePr>
        <xdr:cNvPr id="2" name="Chart 1">
          <a:extLst>
            <a:ext uri="{FF2B5EF4-FFF2-40B4-BE49-F238E27FC236}">
              <a16:creationId xmlns:a16="http://schemas.microsoft.com/office/drawing/2014/main" id="{00000000-0008-0000-1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5.xml><?xml version="1.0" encoding="utf-8"?>
<c:userShapes xmlns:c="http://schemas.openxmlformats.org/drawingml/2006/chart">
  <cdr:relSizeAnchor xmlns:cdr="http://schemas.openxmlformats.org/drawingml/2006/chartDrawing">
    <cdr:from>
      <cdr:x>0.12209</cdr:x>
      <cdr:y>0.88975</cdr:y>
    </cdr:from>
    <cdr:to>
      <cdr:x>0.26284</cdr:x>
      <cdr:y>0.9575</cdr:y>
    </cdr:to>
    <cdr:sp macro="" textlink="">
      <cdr:nvSpPr>
        <cdr:cNvPr id="238593" name="Text Box 1"/>
        <cdr:cNvSpPr txBox="1">
          <a:spLocks xmlns:a="http://schemas.openxmlformats.org/drawingml/2006/main" noChangeArrowheads="1"/>
        </cdr:cNvSpPr>
      </cdr:nvSpPr>
      <cdr:spPr bwMode="auto">
        <a:xfrm xmlns:a="http://schemas.openxmlformats.org/drawingml/2006/main">
          <a:off x="1686282" y="7491784"/>
          <a:ext cx="1943934" cy="57046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t"/>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Great Britain</a:t>
          </a:r>
        </a:p>
      </cdr:txBody>
    </cdr:sp>
  </cdr:relSizeAnchor>
  <cdr:relSizeAnchor xmlns:cdr="http://schemas.openxmlformats.org/drawingml/2006/chartDrawing">
    <cdr:from>
      <cdr:x>0.322</cdr:x>
      <cdr:y>0.88975</cdr:y>
    </cdr:from>
    <cdr:to>
      <cdr:x>0.4435</cdr:x>
      <cdr:y>0.9575</cdr:y>
    </cdr:to>
    <cdr:sp macro="" textlink="">
      <cdr:nvSpPr>
        <cdr:cNvPr id="238594" name="Text Box 2"/>
        <cdr:cNvSpPr txBox="1">
          <a:spLocks xmlns:a="http://schemas.openxmlformats.org/drawingml/2006/main" noChangeArrowheads="1"/>
        </cdr:cNvSpPr>
      </cdr:nvSpPr>
      <cdr:spPr bwMode="auto">
        <a:xfrm xmlns:a="http://schemas.openxmlformats.org/drawingml/2006/main">
          <a:off x="2965837" y="5000173"/>
          <a:ext cx="1119097" cy="38073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t"/>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England</a:t>
          </a:r>
        </a:p>
      </cdr:txBody>
    </cdr:sp>
  </cdr:relSizeAnchor>
  <cdr:relSizeAnchor xmlns:cdr="http://schemas.openxmlformats.org/drawingml/2006/chartDrawing">
    <cdr:from>
      <cdr:x>0.50375</cdr:x>
      <cdr:y>0.88975</cdr:y>
    </cdr:from>
    <cdr:to>
      <cdr:x>0.61825</cdr:x>
      <cdr:y>0.95775</cdr:y>
    </cdr:to>
    <cdr:sp macro="" textlink="">
      <cdr:nvSpPr>
        <cdr:cNvPr id="238595" name="Text Box 3"/>
        <cdr:cNvSpPr txBox="1">
          <a:spLocks xmlns:a="http://schemas.openxmlformats.org/drawingml/2006/main" noChangeArrowheads="1"/>
        </cdr:cNvSpPr>
      </cdr:nvSpPr>
      <cdr:spPr bwMode="auto">
        <a:xfrm xmlns:a="http://schemas.openxmlformats.org/drawingml/2006/main">
          <a:off x="4639878" y="5000173"/>
          <a:ext cx="1054622" cy="38214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t"/>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Scotland</a:t>
          </a:r>
        </a:p>
      </cdr:txBody>
    </cdr:sp>
  </cdr:relSizeAnchor>
  <cdr:relSizeAnchor xmlns:cdr="http://schemas.openxmlformats.org/drawingml/2006/chartDrawing">
    <cdr:from>
      <cdr:x>0.669</cdr:x>
      <cdr:y>0.88975</cdr:y>
    </cdr:from>
    <cdr:to>
      <cdr:x>0.815</cdr:x>
      <cdr:y>0.95925</cdr:y>
    </cdr:to>
    <cdr:sp macro="" textlink="">
      <cdr:nvSpPr>
        <cdr:cNvPr id="238596" name="Text Box 4"/>
        <cdr:cNvSpPr txBox="1">
          <a:spLocks xmlns:a="http://schemas.openxmlformats.org/drawingml/2006/main" noChangeArrowheads="1"/>
        </cdr:cNvSpPr>
      </cdr:nvSpPr>
      <cdr:spPr bwMode="auto">
        <a:xfrm xmlns:a="http://schemas.openxmlformats.org/drawingml/2006/main">
          <a:off x="6161942" y="5000173"/>
          <a:ext cx="1344758" cy="39057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t"/>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Wales</a:t>
          </a:r>
        </a:p>
      </cdr:txBody>
    </cdr:sp>
  </cdr:relSizeAnchor>
  <cdr:relSizeAnchor xmlns:cdr="http://schemas.openxmlformats.org/drawingml/2006/chartDrawing">
    <cdr:from>
      <cdr:x>0.71125</cdr:x>
      <cdr:y>0.88975</cdr:y>
    </cdr:from>
    <cdr:to>
      <cdr:x>0.83075</cdr:x>
      <cdr:y>0.95675</cdr:y>
    </cdr:to>
    <cdr:sp macro="" textlink="">
      <cdr:nvSpPr>
        <cdr:cNvPr id="238597" name="Text Box 4"/>
        <cdr:cNvSpPr txBox="1">
          <a:spLocks xmlns:a="http://schemas.openxmlformats.org/drawingml/2006/main" noChangeArrowheads="1"/>
        </cdr:cNvSpPr>
      </cdr:nvSpPr>
      <cdr:spPr bwMode="auto">
        <a:xfrm xmlns:a="http://schemas.openxmlformats.org/drawingml/2006/main">
          <a:off x="6551093" y="5000173"/>
          <a:ext cx="1100675" cy="3765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t"/>
        <a:lstStyle xmlns:a="http://schemas.openxmlformats.org/drawingml/2006/main"/>
        <a:p xmlns:a="http://schemas.openxmlformats.org/drawingml/2006/main">
          <a:pPr algn="ctr" rtl="0">
            <a:defRPr sz="1000"/>
          </a:pPr>
          <a:endParaRPr lang="en-GB"/>
        </a:p>
      </cdr:txBody>
    </cdr:sp>
  </cdr:relSizeAnchor>
  <cdr:relSizeAnchor xmlns:cdr="http://schemas.openxmlformats.org/drawingml/2006/chartDrawing">
    <cdr:from>
      <cdr:x>0.84003</cdr:x>
      <cdr:y>0.11956</cdr:y>
    </cdr:from>
    <cdr:to>
      <cdr:x>0.85653</cdr:x>
      <cdr:y>0.14331</cdr:y>
    </cdr:to>
    <cdr:sp macro="" textlink="">
      <cdr:nvSpPr>
        <cdr:cNvPr id="238598" name="Rectangle 6"/>
        <cdr:cNvSpPr>
          <a:spLocks xmlns:a="http://schemas.openxmlformats.org/drawingml/2006/main" noChangeArrowheads="1"/>
        </cdr:cNvSpPr>
      </cdr:nvSpPr>
      <cdr:spPr bwMode="auto">
        <a:xfrm xmlns:a="http://schemas.openxmlformats.org/drawingml/2006/main">
          <a:off x="7737281" y="671894"/>
          <a:ext cx="151976" cy="133469"/>
        </a:xfrm>
        <a:prstGeom xmlns:a="http://schemas.openxmlformats.org/drawingml/2006/main" prst="rect">
          <a:avLst/>
        </a:prstGeom>
        <a:solidFill xmlns:a="http://schemas.openxmlformats.org/drawingml/2006/main">
          <a:srgbClr val="074F28"/>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0.10583</cdr:y>
    </cdr:from>
    <cdr:to>
      <cdr:x>0.9938</cdr:x>
      <cdr:y>0.1678</cdr:y>
    </cdr:to>
    <cdr:sp macro="" textlink="">
      <cdr:nvSpPr>
        <cdr:cNvPr id="238599" name="Text Box 7"/>
        <cdr:cNvSpPr txBox="1">
          <a:spLocks xmlns:a="http://schemas.openxmlformats.org/drawingml/2006/main" noChangeArrowheads="1"/>
        </cdr:cNvSpPr>
      </cdr:nvSpPr>
      <cdr:spPr bwMode="auto">
        <a:xfrm xmlns:a="http://schemas.openxmlformats.org/drawingml/2006/main">
          <a:off x="7953418" y="594764"/>
          <a:ext cx="1200107" cy="3482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Great Britain</a:t>
          </a:r>
        </a:p>
        <a:p xmlns:a="http://schemas.openxmlformats.org/drawingml/2006/main">
          <a:pPr algn="l" rtl="0">
            <a:defRPr sz="1000"/>
          </a:pPr>
          <a:r>
            <a:rPr lang="en-GB" sz="900" b="0" i="0" u="none" strike="noStrike" baseline="0">
              <a:solidFill>
                <a:srgbClr val="000000"/>
              </a:solidFill>
              <a:latin typeface="Verdana"/>
            </a:rPr>
            <a:t>Public Forest Estate</a:t>
          </a:r>
        </a:p>
      </cdr:txBody>
    </cdr:sp>
  </cdr:relSizeAnchor>
  <cdr:relSizeAnchor xmlns:cdr="http://schemas.openxmlformats.org/drawingml/2006/chartDrawing">
    <cdr:from>
      <cdr:x>0.839</cdr:x>
      <cdr:y>0.17031</cdr:y>
    </cdr:from>
    <cdr:to>
      <cdr:x>0.8555</cdr:x>
      <cdr:y>0.19181</cdr:y>
    </cdr:to>
    <cdr:sp macro="" textlink="">
      <cdr:nvSpPr>
        <cdr:cNvPr id="238600" name="Rectangle 8"/>
        <cdr:cNvSpPr>
          <a:spLocks xmlns:a="http://schemas.openxmlformats.org/drawingml/2006/main" noChangeArrowheads="1"/>
        </cdr:cNvSpPr>
      </cdr:nvSpPr>
      <cdr:spPr bwMode="auto">
        <a:xfrm xmlns:a="http://schemas.openxmlformats.org/drawingml/2006/main">
          <a:off x="7727756" y="957120"/>
          <a:ext cx="151976" cy="120824"/>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0B79E" mc:Ignorable="a14" a14:legacySpreadsheetColorIndex="1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0.16556</cdr:y>
    </cdr:from>
    <cdr:to>
      <cdr:x>0.98125</cdr:x>
      <cdr:y>0.19356</cdr:y>
    </cdr:to>
    <cdr:sp macro="" textlink="">
      <cdr:nvSpPr>
        <cdr:cNvPr id="238601" name="Text Box 9"/>
        <cdr:cNvSpPr txBox="1">
          <a:spLocks xmlns:a="http://schemas.openxmlformats.org/drawingml/2006/main" noChangeArrowheads="1"/>
        </cdr:cNvSpPr>
      </cdr:nvSpPr>
      <cdr:spPr bwMode="auto">
        <a:xfrm xmlns:a="http://schemas.openxmlformats.org/drawingml/2006/main">
          <a:off x="7953418" y="930426"/>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Great Britain PS</a:t>
          </a:r>
        </a:p>
      </cdr:txBody>
    </cdr:sp>
  </cdr:relSizeAnchor>
  <cdr:relSizeAnchor xmlns:cdr="http://schemas.openxmlformats.org/drawingml/2006/chartDrawing">
    <cdr:from>
      <cdr:x>0.839</cdr:x>
      <cdr:y>0.20281</cdr:y>
    </cdr:from>
    <cdr:to>
      <cdr:x>0.8555</cdr:x>
      <cdr:y>0.22431</cdr:y>
    </cdr:to>
    <cdr:sp macro="" textlink="">
      <cdr:nvSpPr>
        <cdr:cNvPr id="238602" name="Rectangle 10"/>
        <cdr:cNvSpPr>
          <a:spLocks xmlns:a="http://schemas.openxmlformats.org/drawingml/2006/main" noChangeArrowheads="1"/>
        </cdr:cNvSpPr>
      </cdr:nvSpPr>
      <cdr:spPr bwMode="auto">
        <a:xfrm xmlns:a="http://schemas.openxmlformats.org/drawingml/2006/main">
          <a:off x="7727756" y="1139762"/>
          <a:ext cx="151976" cy="120824"/>
        </a:xfrm>
        <a:prstGeom xmlns:a="http://schemas.openxmlformats.org/drawingml/2006/main" prst="rect">
          <a:avLst/>
        </a:prstGeom>
        <a:solidFill xmlns:a="http://schemas.openxmlformats.org/drawingml/2006/main">
          <a:srgbClr val="3B9946"/>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0.19831</cdr:y>
    </cdr:from>
    <cdr:to>
      <cdr:x>0.98125</cdr:x>
      <cdr:y>0.22631</cdr:y>
    </cdr:to>
    <cdr:sp macro="" textlink="">
      <cdr:nvSpPr>
        <cdr:cNvPr id="238603" name="Text Box 11"/>
        <cdr:cNvSpPr txBox="1">
          <a:spLocks xmlns:a="http://schemas.openxmlformats.org/drawingml/2006/main" noChangeArrowheads="1"/>
        </cdr:cNvSpPr>
      </cdr:nvSpPr>
      <cdr:spPr bwMode="auto">
        <a:xfrm xmlns:a="http://schemas.openxmlformats.org/drawingml/2006/main">
          <a:off x="7953418" y="1114473"/>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England FE</a:t>
          </a:r>
        </a:p>
      </cdr:txBody>
    </cdr:sp>
  </cdr:relSizeAnchor>
  <cdr:relSizeAnchor xmlns:cdr="http://schemas.openxmlformats.org/drawingml/2006/chartDrawing">
    <cdr:from>
      <cdr:x>0.839</cdr:x>
      <cdr:y>0.23606</cdr:y>
    </cdr:from>
    <cdr:to>
      <cdr:x>0.8555</cdr:x>
      <cdr:y>0.25706</cdr:y>
    </cdr:to>
    <cdr:sp macro="" textlink="">
      <cdr:nvSpPr>
        <cdr:cNvPr id="238604" name="Rectangle 12"/>
        <cdr:cNvSpPr>
          <a:spLocks xmlns:a="http://schemas.openxmlformats.org/drawingml/2006/main" noChangeArrowheads="1"/>
        </cdr:cNvSpPr>
      </cdr:nvSpPr>
      <cdr:spPr bwMode="auto">
        <a:xfrm xmlns:a="http://schemas.openxmlformats.org/drawingml/2006/main">
          <a:off x="7727756" y="1326618"/>
          <a:ext cx="151976" cy="118015"/>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B6D99F" mc:Ignorable="a14" a14:legacySpreadsheetColorIndex="18"/>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0.23156</cdr:y>
    </cdr:from>
    <cdr:to>
      <cdr:x>0.98125</cdr:x>
      <cdr:y>0.25881</cdr:y>
    </cdr:to>
    <cdr:sp macro="" textlink="">
      <cdr:nvSpPr>
        <cdr:cNvPr id="238605" name="Text Box 13"/>
        <cdr:cNvSpPr txBox="1">
          <a:spLocks xmlns:a="http://schemas.openxmlformats.org/drawingml/2006/main" noChangeArrowheads="1"/>
        </cdr:cNvSpPr>
      </cdr:nvSpPr>
      <cdr:spPr bwMode="auto">
        <a:xfrm xmlns:a="http://schemas.openxmlformats.org/drawingml/2006/main">
          <a:off x="7953418" y="1301329"/>
          <a:ext cx="1084557" cy="153139"/>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England PS</a:t>
          </a:r>
        </a:p>
      </cdr:txBody>
    </cdr:sp>
  </cdr:relSizeAnchor>
  <cdr:relSizeAnchor xmlns:cdr="http://schemas.openxmlformats.org/drawingml/2006/chartDrawing">
    <cdr:from>
      <cdr:x>0.839</cdr:x>
      <cdr:y>0.26931</cdr:y>
    </cdr:from>
    <cdr:to>
      <cdr:x>0.8555</cdr:x>
      <cdr:y>0.29031</cdr:y>
    </cdr:to>
    <cdr:sp macro="" textlink="">
      <cdr:nvSpPr>
        <cdr:cNvPr id="238606" name="Rectangle 14"/>
        <cdr:cNvSpPr>
          <a:spLocks xmlns:a="http://schemas.openxmlformats.org/drawingml/2006/main" noChangeArrowheads="1"/>
        </cdr:cNvSpPr>
      </cdr:nvSpPr>
      <cdr:spPr bwMode="auto">
        <a:xfrm xmlns:a="http://schemas.openxmlformats.org/drawingml/2006/main">
          <a:off x="7727756" y="1513475"/>
          <a:ext cx="151976" cy="118015"/>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0.26356</cdr:y>
    </cdr:from>
    <cdr:to>
      <cdr:x>0.98125</cdr:x>
      <cdr:y>0.29156</cdr:y>
    </cdr:to>
    <cdr:sp macro="" textlink="">
      <cdr:nvSpPr>
        <cdr:cNvPr id="238607" name="Text Box 15"/>
        <cdr:cNvSpPr txBox="1">
          <a:spLocks xmlns:a="http://schemas.openxmlformats.org/drawingml/2006/main" noChangeArrowheads="1"/>
        </cdr:cNvSpPr>
      </cdr:nvSpPr>
      <cdr:spPr bwMode="auto">
        <a:xfrm xmlns:a="http://schemas.openxmlformats.org/drawingml/2006/main">
          <a:off x="7953418" y="1481161"/>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Scotland FLS</a:t>
          </a:r>
        </a:p>
      </cdr:txBody>
    </cdr:sp>
  </cdr:relSizeAnchor>
  <cdr:relSizeAnchor xmlns:cdr="http://schemas.openxmlformats.org/drawingml/2006/chartDrawing">
    <cdr:from>
      <cdr:x>0.839</cdr:x>
      <cdr:y>0.30206</cdr:y>
    </cdr:from>
    <cdr:to>
      <cdr:x>0.8555</cdr:x>
      <cdr:y>0.32281</cdr:y>
    </cdr:to>
    <cdr:sp macro="" textlink="">
      <cdr:nvSpPr>
        <cdr:cNvPr id="238608" name="Rectangle 16"/>
        <cdr:cNvSpPr>
          <a:spLocks xmlns:a="http://schemas.openxmlformats.org/drawingml/2006/main" noChangeArrowheads="1"/>
        </cdr:cNvSpPr>
      </cdr:nvSpPr>
      <cdr:spPr bwMode="auto">
        <a:xfrm xmlns:a="http://schemas.openxmlformats.org/drawingml/2006/main">
          <a:off x="7727756" y="1697522"/>
          <a:ext cx="151976" cy="11661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DA6C1" mc:Ignorable="a14" a14:legacySpreadsheetColorIndex="62"/>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0.29681</cdr:y>
    </cdr:from>
    <cdr:to>
      <cdr:x>0.98125</cdr:x>
      <cdr:y>0.32481</cdr:y>
    </cdr:to>
    <cdr:sp macro="" textlink="">
      <cdr:nvSpPr>
        <cdr:cNvPr id="238609" name="Text Box 17"/>
        <cdr:cNvSpPr txBox="1">
          <a:spLocks xmlns:a="http://schemas.openxmlformats.org/drawingml/2006/main" noChangeArrowheads="1"/>
        </cdr:cNvSpPr>
      </cdr:nvSpPr>
      <cdr:spPr bwMode="auto">
        <a:xfrm xmlns:a="http://schemas.openxmlformats.org/drawingml/2006/main">
          <a:off x="7953418" y="1668018"/>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Scotland PS</a:t>
          </a:r>
        </a:p>
      </cdr:txBody>
    </cdr:sp>
  </cdr:relSizeAnchor>
  <cdr:relSizeAnchor xmlns:cdr="http://schemas.openxmlformats.org/drawingml/2006/chartDrawing">
    <cdr:from>
      <cdr:x>0.839</cdr:x>
      <cdr:y>0.33531</cdr:y>
    </cdr:from>
    <cdr:to>
      <cdr:x>0.8555</cdr:x>
      <cdr:y>0.35681</cdr:y>
    </cdr:to>
    <cdr:sp macro="" textlink="">
      <cdr:nvSpPr>
        <cdr:cNvPr id="238610" name="Rectangle 18"/>
        <cdr:cNvSpPr>
          <a:spLocks xmlns:a="http://schemas.openxmlformats.org/drawingml/2006/main" noChangeArrowheads="1"/>
        </cdr:cNvSpPr>
      </cdr:nvSpPr>
      <cdr:spPr bwMode="auto">
        <a:xfrm xmlns:a="http://schemas.openxmlformats.org/drawingml/2006/main">
          <a:off x="7727756" y="1884378"/>
          <a:ext cx="151976" cy="120825"/>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DA1425" mc:Ignorable="a14" a14:legacySpreadsheetColorIndex="5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0.32931</cdr:y>
    </cdr:from>
    <cdr:to>
      <cdr:x>0.98125</cdr:x>
      <cdr:y>0.35806</cdr:y>
    </cdr:to>
    <cdr:sp macro="" textlink="">
      <cdr:nvSpPr>
        <cdr:cNvPr id="238611" name="Text Box 19"/>
        <cdr:cNvSpPr txBox="1">
          <a:spLocks xmlns:a="http://schemas.openxmlformats.org/drawingml/2006/main" noChangeArrowheads="1"/>
        </cdr:cNvSpPr>
      </cdr:nvSpPr>
      <cdr:spPr bwMode="auto">
        <a:xfrm xmlns:a="http://schemas.openxmlformats.org/drawingml/2006/main">
          <a:off x="7953418" y="1850660"/>
          <a:ext cx="1084557" cy="16156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Wales NRW</a:t>
          </a:r>
        </a:p>
      </cdr:txBody>
    </cdr:sp>
  </cdr:relSizeAnchor>
  <cdr:relSizeAnchor xmlns:cdr="http://schemas.openxmlformats.org/drawingml/2006/chartDrawing">
    <cdr:from>
      <cdr:x>0.839</cdr:x>
      <cdr:y>0.36856</cdr:y>
    </cdr:from>
    <cdr:to>
      <cdr:x>0.8555</cdr:x>
      <cdr:y>0.38931</cdr:y>
    </cdr:to>
    <cdr:sp macro="" textlink="">
      <cdr:nvSpPr>
        <cdr:cNvPr id="238612" name="Rectangle 20"/>
        <cdr:cNvSpPr>
          <a:spLocks xmlns:a="http://schemas.openxmlformats.org/drawingml/2006/main" noChangeArrowheads="1"/>
        </cdr:cNvSpPr>
      </cdr:nvSpPr>
      <cdr:spPr bwMode="auto">
        <a:xfrm xmlns:a="http://schemas.openxmlformats.org/drawingml/2006/main">
          <a:off x="7727756" y="2071235"/>
          <a:ext cx="151976" cy="11661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19698" mc:Ignorable="a14" a14:legacySpreadsheetColorIndex="63"/>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0.36256</cdr:y>
    </cdr:from>
    <cdr:to>
      <cdr:x>0.98125</cdr:x>
      <cdr:y>0.39006</cdr:y>
    </cdr:to>
    <cdr:sp macro="" textlink="">
      <cdr:nvSpPr>
        <cdr:cNvPr id="238613" name="Text Box 21"/>
        <cdr:cNvSpPr txBox="1">
          <a:spLocks xmlns:a="http://schemas.openxmlformats.org/drawingml/2006/main" noChangeArrowheads="1"/>
        </cdr:cNvSpPr>
      </cdr:nvSpPr>
      <cdr:spPr bwMode="auto">
        <a:xfrm xmlns:a="http://schemas.openxmlformats.org/drawingml/2006/main">
          <a:off x="7953418" y="2037517"/>
          <a:ext cx="1084557" cy="15454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Wales PS</a:t>
          </a:r>
        </a:p>
      </cdr:txBody>
    </cdr:sp>
  </cdr:relSizeAnchor>
  <cdr:relSizeAnchor xmlns:cdr="http://schemas.openxmlformats.org/drawingml/2006/chartDrawing">
    <cdr:from>
      <cdr:x>0.001</cdr:x>
      <cdr:y>0.07625</cdr:y>
    </cdr:from>
    <cdr:to>
      <cdr:x>0.059</cdr:x>
      <cdr:y>0.8035</cdr:y>
    </cdr:to>
    <cdr:sp macro="" textlink="">
      <cdr:nvSpPr>
        <cdr:cNvPr id="238614" name="Text Box 1"/>
        <cdr:cNvSpPr txBox="1">
          <a:spLocks xmlns:a="http://schemas.openxmlformats.org/drawingml/2006/main" noChangeArrowheads="1"/>
        </cdr:cNvSpPr>
      </cdr:nvSpPr>
      <cdr:spPr bwMode="auto">
        <a:xfrm xmlns:a="http://schemas.openxmlformats.org/drawingml/2006/main">
          <a:off x="9211" y="428506"/>
          <a:ext cx="534219" cy="40869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vert="vert270" wrap="square" lIns="36576" tIns="27432" rIns="36576" bIns="0" anchor="ctr"/>
        <a:lstStyle xmlns:a="http://schemas.openxmlformats.org/drawingml/2006/main"/>
        <a:p xmlns:a="http://schemas.openxmlformats.org/drawingml/2006/main">
          <a:pPr algn="ctr" rtl="0">
            <a:defRPr sz="1000"/>
          </a:pPr>
          <a:r>
            <a:rPr lang="en-GB" sz="1000" b="1" i="0" u="none" strike="noStrike" baseline="0">
              <a:solidFill>
                <a:srgbClr val="000000"/>
              </a:solidFill>
              <a:latin typeface="Verdana"/>
            </a:rPr>
            <a:t>Average annual net increment per period</a:t>
          </a:r>
        </a:p>
        <a:p xmlns:a="http://schemas.openxmlformats.org/drawingml/2006/main">
          <a:pPr algn="ctr" rtl="0">
            <a:defRPr sz="1000"/>
          </a:pPr>
          <a:r>
            <a:rPr lang="en-GB" sz="1000" b="1" i="0" u="none" strike="noStrike" baseline="0">
              <a:solidFill>
                <a:srgbClr val="000000"/>
              </a:solidFill>
              <a:latin typeface="Verdana"/>
            </a:rPr>
            <a:t>(thousands of m</a:t>
          </a:r>
          <a:r>
            <a:rPr lang="en-GB" sz="1000" b="1" i="0" u="none" strike="noStrike" baseline="30000">
              <a:solidFill>
                <a:srgbClr val="000000"/>
              </a:solidFill>
              <a:latin typeface="Verdana"/>
            </a:rPr>
            <a:t>3</a:t>
          </a:r>
          <a:r>
            <a:rPr lang="en-GB" sz="1000" b="1" i="0" u="none" strike="noStrike" baseline="0">
              <a:solidFill>
                <a:srgbClr val="000000"/>
              </a:solidFill>
              <a:latin typeface="Verdana"/>
            </a:rPr>
            <a:t> overbark standing)</a:t>
          </a:r>
        </a:p>
      </cdr:txBody>
    </cdr:sp>
  </cdr:relSizeAnchor>
  <cdr:relSizeAnchor xmlns:cdr="http://schemas.openxmlformats.org/drawingml/2006/chartDrawing">
    <cdr:from>
      <cdr:x>0.50075</cdr:x>
      <cdr:y>0.50025</cdr:y>
    </cdr:from>
    <cdr:to>
      <cdr:x>0.50875</cdr:x>
      <cdr:y>0.53225</cdr:y>
    </cdr:to>
    <cdr:sp macro="" textlink="">
      <cdr:nvSpPr>
        <cdr:cNvPr id="238615" name="Text Box 23"/>
        <cdr:cNvSpPr txBox="1">
          <a:spLocks xmlns:a="http://schemas.openxmlformats.org/drawingml/2006/main" noChangeArrowheads="1"/>
        </cdr:cNvSpPr>
      </cdr:nvSpPr>
      <cdr:spPr bwMode="auto">
        <a:xfrm xmlns:a="http://schemas.openxmlformats.org/drawingml/2006/main">
          <a:off x="4612246" y="2811280"/>
          <a:ext cx="73685" cy="17983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 </a:t>
          </a:r>
        </a:p>
      </cdr:txBody>
    </cdr:sp>
  </cdr:relSizeAnchor>
</c:userShapes>
</file>

<file path=xl/drawings/drawing16.xml><?xml version="1.0" encoding="utf-8"?>
<xdr:wsDr xmlns:xdr="http://schemas.openxmlformats.org/drawingml/2006/spreadsheetDrawing" xmlns:a="http://schemas.openxmlformats.org/drawingml/2006/main">
  <xdr:absoluteAnchor>
    <xdr:pos x="0" y="0"/>
    <xdr:ext cx="11506200" cy="7010400"/>
    <xdr:graphicFrame macro="">
      <xdr:nvGraphicFramePr>
        <xdr:cNvPr id="2" name="Chart 1">
          <a:extLst>
            <a:ext uri="{FF2B5EF4-FFF2-40B4-BE49-F238E27FC236}">
              <a16:creationId xmlns:a16="http://schemas.microsoft.com/office/drawing/2014/main" id="{00000000-0008-0000-17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7.xml><?xml version="1.0" encoding="utf-8"?>
<c:userShapes xmlns:c="http://schemas.openxmlformats.org/drawingml/2006/chart">
  <cdr:relSizeAnchor xmlns:cdr="http://schemas.openxmlformats.org/drawingml/2006/chartDrawing">
    <cdr:from>
      <cdr:x>0.13754</cdr:x>
      <cdr:y>0.88778</cdr:y>
    </cdr:from>
    <cdr:to>
      <cdr:x>0.27922</cdr:x>
      <cdr:y>0.94363</cdr:y>
    </cdr:to>
    <cdr:sp macro="" textlink="">
      <cdr:nvSpPr>
        <cdr:cNvPr id="238593" name="Text Box 1"/>
        <cdr:cNvSpPr txBox="1">
          <a:spLocks xmlns:a="http://schemas.openxmlformats.org/drawingml/2006/main" noChangeArrowheads="1"/>
        </cdr:cNvSpPr>
      </cdr:nvSpPr>
      <cdr:spPr bwMode="auto">
        <a:xfrm xmlns:a="http://schemas.openxmlformats.org/drawingml/2006/main">
          <a:off x="1266803" y="4989129"/>
          <a:ext cx="1304968" cy="3138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t"/>
        <a:lstStyle xmlns:a="http://schemas.openxmlformats.org/drawingml/2006/main"/>
        <a:p xmlns:a="http://schemas.openxmlformats.org/drawingml/2006/main">
          <a:pPr algn="ctr" rtl="0">
            <a:defRPr sz="1000"/>
          </a:pPr>
          <a:r>
            <a:rPr lang="en-GB" sz="1600" b="0" i="0" u="none" strike="noStrike" baseline="0">
              <a:solidFill>
                <a:srgbClr val="000000"/>
              </a:solidFill>
              <a:latin typeface="+mn-lt"/>
            </a:rPr>
            <a:t>Great</a:t>
          </a:r>
          <a:r>
            <a:rPr lang="en-GB" sz="1050" b="0" i="0" u="none" strike="noStrike" baseline="0">
              <a:solidFill>
                <a:srgbClr val="000000"/>
              </a:solidFill>
              <a:latin typeface="+mn-lt"/>
            </a:rPr>
            <a:t> </a:t>
          </a:r>
          <a:r>
            <a:rPr lang="en-GB" sz="1600" b="0" i="0" u="none" strike="noStrike" baseline="0">
              <a:solidFill>
                <a:srgbClr val="000000"/>
              </a:solidFill>
              <a:latin typeface="+mn-lt"/>
            </a:rPr>
            <a:t>Britain</a:t>
          </a:r>
        </a:p>
      </cdr:txBody>
    </cdr:sp>
  </cdr:relSizeAnchor>
  <cdr:relSizeAnchor xmlns:cdr="http://schemas.openxmlformats.org/drawingml/2006/chartDrawing">
    <cdr:from>
      <cdr:x>0.33092</cdr:x>
      <cdr:y>0.88694</cdr:y>
    </cdr:from>
    <cdr:to>
      <cdr:x>0.46225</cdr:x>
      <cdr:y>0.94109</cdr:y>
    </cdr:to>
    <cdr:sp macro="" textlink="">
      <cdr:nvSpPr>
        <cdr:cNvPr id="238594" name="Text Box 2"/>
        <cdr:cNvSpPr txBox="1">
          <a:spLocks xmlns:a="http://schemas.openxmlformats.org/drawingml/2006/main" noChangeArrowheads="1"/>
        </cdr:cNvSpPr>
      </cdr:nvSpPr>
      <cdr:spPr bwMode="auto">
        <a:xfrm xmlns:a="http://schemas.openxmlformats.org/drawingml/2006/main">
          <a:off x="3047997" y="4984367"/>
          <a:ext cx="1209638" cy="30432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t"/>
        <a:lstStyle xmlns:a="http://schemas.openxmlformats.org/drawingml/2006/main"/>
        <a:p xmlns:a="http://schemas.openxmlformats.org/drawingml/2006/main">
          <a:pPr algn="ctr"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England</a:t>
          </a:r>
        </a:p>
      </cdr:txBody>
    </cdr:sp>
  </cdr:relSizeAnchor>
  <cdr:relSizeAnchor xmlns:cdr="http://schemas.openxmlformats.org/drawingml/2006/chartDrawing">
    <cdr:from>
      <cdr:x>0.50982</cdr:x>
      <cdr:y>0.88857</cdr:y>
    </cdr:from>
    <cdr:to>
      <cdr:x>0.64736</cdr:x>
      <cdr:y>0.93946</cdr:y>
    </cdr:to>
    <cdr:sp macro="" textlink="">
      <cdr:nvSpPr>
        <cdr:cNvPr id="238595" name="Text Box 3"/>
        <cdr:cNvSpPr txBox="1">
          <a:spLocks xmlns:a="http://schemas.openxmlformats.org/drawingml/2006/main" noChangeArrowheads="1"/>
        </cdr:cNvSpPr>
      </cdr:nvSpPr>
      <cdr:spPr bwMode="auto">
        <a:xfrm xmlns:a="http://schemas.openxmlformats.org/drawingml/2006/main">
          <a:off x="4695786" y="4993541"/>
          <a:ext cx="1266837" cy="28597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t"/>
        <a:lstStyle xmlns:a="http://schemas.openxmlformats.org/drawingml/2006/main"/>
        <a:p xmlns:a="http://schemas.openxmlformats.org/drawingml/2006/main">
          <a:pPr algn="ctr"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Scotland</a:t>
          </a:r>
        </a:p>
      </cdr:txBody>
    </cdr:sp>
  </cdr:relSizeAnchor>
  <cdr:relSizeAnchor xmlns:cdr="http://schemas.openxmlformats.org/drawingml/2006/chartDrawing">
    <cdr:from>
      <cdr:x>0.669</cdr:x>
      <cdr:y>0.88975</cdr:y>
    </cdr:from>
    <cdr:to>
      <cdr:x>0.815</cdr:x>
      <cdr:y>0.95925</cdr:y>
    </cdr:to>
    <cdr:sp macro="" textlink="">
      <cdr:nvSpPr>
        <cdr:cNvPr id="238596" name="Text Box 4"/>
        <cdr:cNvSpPr txBox="1">
          <a:spLocks xmlns:a="http://schemas.openxmlformats.org/drawingml/2006/main" noChangeArrowheads="1"/>
        </cdr:cNvSpPr>
      </cdr:nvSpPr>
      <cdr:spPr bwMode="auto">
        <a:xfrm xmlns:a="http://schemas.openxmlformats.org/drawingml/2006/main">
          <a:off x="6161942" y="5000173"/>
          <a:ext cx="1344758" cy="39057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t"/>
        <a:lstStyle xmlns:a="http://schemas.openxmlformats.org/drawingml/2006/main"/>
        <a:p xmlns:a="http://schemas.openxmlformats.org/drawingml/2006/main">
          <a:pPr algn="ctr" rtl="0">
            <a:defRPr sz="1000"/>
          </a:pPr>
          <a:endParaRPr lang="en-GB" sz="1000" b="0" i="0" u="none" strike="noStrike" baseline="0">
            <a:solidFill>
              <a:srgbClr val="000000"/>
            </a:solidFill>
            <a:latin typeface="Verdana"/>
          </a:endParaRPr>
        </a:p>
      </cdr:txBody>
    </cdr:sp>
  </cdr:relSizeAnchor>
  <cdr:relSizeAnchor xmlns:cdr="http://schemas.openxmlformats.org/drawingml/2006/chartDrawing">
    <cdr:from>
      <cdr:x>0.67529</cdr:x>
      <cdr:y>0.88735</cdr:y>
    </cdr:from>
    <cdr:to>
      <cdr:x>0.81593</cdr:x>
      <cdr:y>0.94068</cdr:y>
    </cdr:to>
    <cdr:sp macro="" textlink="">
      <cdr:nvSpPr>
        <cdr:cNvPr id="238597" name="Text Box 4"/>
        <cdr:cNvSpPr txBox="1">
          <a:spLocks xmlns:a="http://schemas.openxmlformats.org/drawingml/2006/main" noChangeArrowheads="1"/>
        </cdr:cNvSpPr>
      </cdr:nvSpPr>
      <cdr:spPr bwMode="auto">
        <a:xfrm xmlns:a="http://schemas.openxmlformats.org/drawingml/2006/main">
          <a:off x="6219877" y="4986685"/>
          <a:ext cx="1295389" cy="2996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600">
              <a:latin typeface="+mn-lt"/>
              <a:ea typeface="Verdana" panose="020B0604030504040204" pitchFamily="34" charset="0"/>
              <a:cs typeface="Verdana" panose="020B0604030504040204" pitchFamily="34" charset="0"/>
            </a:rPr>
            <a:t>Wales</a:t>
          </a:r>
        </a:p>
      </cdr:txBody>
    </cdr:sp>
  </cdr:relSizeAnchor>
  <cdr:relSizeAnchor xmlns:cdr="http://schemas.openxmlformats.org/drawingml/2006/chartDrawing">
    <cdr:from>
      <cdr:x>0.83817</cdr:x>
      <cdr:y>0.02787</cdr:y>
    </cdr:from>
    <cdr:to>
      <cdr:x>0.9969</cdr:x>
      <cdr:y>0.9017</cdr:y>
    </cdr:to>
    <cdr:grpSp>
      <cdr:nvGrpSpPr>
        <cdr:cNvPr id="3" name="Group 2">
          <a:extLst xmlns:a="http://schemas.openxmlformats.org/drawingml/2006/main">
            <a:ext uri="{FF2B5EF4-FFF2-40B4-BE49-F238E27FC236}">
              <a16:creationId xmlns:a16="http://schemas.microsoft.com/office/drawing/2014/main" id="{13006E4E-8A62-4912-8546-3CEE9EF72C51}"/>
            </a:ext>
          </a:extLst>
        </cdr:cNvPr>
        <cdr:cNvGrpSpPr/>
      </cdr:nvGrpSpPr>
      <cdr:grpSpPr>
        <a:xfrm xmlns:a="http://schemas.openxmlformats.org/drawingml/2006/main">
          <a:off x="9644152" y="195380"/>
          <a:ext cx="1826379" cy="6125898"/>
          <a:chOff x="7722631" y="547046"/>
          <a:chExt cx="1572886" cy="1644994"/>
        </a:xfrm>
      </cdr:grpSpPr>
      <cdr:grpSp>
        <cdr:nvGrpSpPr>
          <cdr:cNvPr id="2" name="Group 1">
            <a:extLst xmlns:a="http://schemas.openxmlformats.org/drawingml/2006/main">
              <a:ext uri="{FF2B5EF4-FFF2-40B4-BE49-F238E27FC236}">
                <a16:creationId xmlns:a16="http://schemas.microsoft.com/office/drawing/2014/main" id="{83419A87-0B44-4943-A648-053316B79A52}"/>
              </a:ext>
            </a:extLst>
          </cdr:cNvPr>
          <cdr:cNvGrpSpPr/>
        </cdr:nvGrpSpPr>
        <cdr:grpSpPr>
          <a:xfrm xmlns:a="http://schemas.openxmlformats.org/drawingml/2006/main">
            <a:off x="7722631" y="547046"/>
            <a:ext cx="1572886" cy="1597871"/>
            <a:chOff x="7722631" y="547046"/>
            <a:chExt cx="1572886" cy="1597871"/>
          </a:xfrm>
        </cdr:grpSpPr>
        <cdr:sp macro="" textlink="">
          <cdr:nvSpPr>
            <cdr:cNvPr id="238598" name="Rectangle 6"/>
            <cdr:cNvSpPr>
              <a:spLocks xmlns:a="http://schemas.openxmlformats.org/drawingml/2006/main" noChangeArrowheads="1"/>
            </cdr:cNvSpPr>
          </cdr:nvSpPr>
          <cdr:spPr bwMode="auto">
            <a:xfrm xmlns:a="http://schemas.openxmlformats.org/drawingml/2006/main">
              <a:off x="7722631" y="653392"/>
              <a:ext cx="193646" cy="60297"/>
            </a:xfrm>
            <a:prstGeom xmlns:a="http://schemas.openxmlformats.org/drawingml/2006/main" prst="rect">
              <a:avLst/>
            </a:prstGeom>
            <a:solidFill xmlns:a="http://schemas.openxmlformats.org/drawingml/2006/main">
              <a:srgbClr val="074F28"/>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238599" name="Text Box 7"/>
            <cdr:cNvSpPr txBox="1">
              <a:spLocks xmlns:a="http://schemas.openxmlformats.org/drawingml/2006/main" noChangeArrowheads="1"/>
            </cdr:cNvSpPr>
          </cdr:nvSpPr>
          <cdr:spPr bwMode="auto">
            <a:xfrm xmlns:a="http://schemas.openxmlformats.org/drawingml/2006/main">
              <a:off x="7943171" y="547046"/>
              <a:ext cx="1352346" cy="28893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Great Britain Public Forest Estate</a:t>
              </a:r>
            </a:p>
          </cdr:txBody>
        </cdr:sp>
        <cdr:sp macro="" textlink="">
          <cdr:nvSpPr>
            <cdr:cNvPr id="238600" name="Rectangle 8"/>
            <cdr:cNvSpPr>
              <a:spLocks xmlns:a="http://schemas.openxmlformats.org/drawingml/2006/main" noChangeArrowheads="1"/>
            </cdr:cNvSpPr>
          </cdr:nvSpPr>
          <cdr:spPr bwMode="auto">
            <a:xfrm xmlns:a="http://schemas.openxmlformats.org/drawingml/2006/main">
              <a:off x="7722631" y="867260"/>
              <a:ext cx="193646" cy="60297"/>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0B79E" mc:Ignorable="a14" a14:legacySpreadsheetColorIndex="1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238601" name="Text Box 9"/>
            <cdr:cNvSpPr txBox="1">
              <a:spLocks xmlns:a="http://schemas.openxmlformats.org/drawingml/2006/main" noChangeArrowheads="1"/>
            </cdr:cNvSpPr>
          </cdr:nvSpPr>
          <cdr:spPr bwMode="auto">
            <a:xfrm xmlns:a="http://schemas.openxmlformats.org/drawingml/2006/main">
              <a:off x="7943172" y="831495"/>
              <a:ext cx="1249868" cy="1895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Great Britain PS</a:t>
              </a:r>
            </a:p>
          </cdr:txBody>
        </cdr:sp>
        <cdr:sp macro="" textlink="">
          <cdr:nvSpPr>
            <cdr:cNvPr id="238602" name="Rectangle 10"/>
            <cdr:cNvSpPr>
              <a:spLocks xmlns:a="http://schemas.openxmlformats.org/drawingml/2006/main" noChangeArrowheads="1"/>
            </cdr:cNvSpPr>
          </cdr:nvSpPr>
          <cdr:spPr bwMode="auto">
            <a:xfrm xmlns:a="http://schemas.openxmlformats.org/drawingml/2006/main">
              <a:off x="7722631" y="1115120"/>
              <a:ext cx="193646" cy="60297"/>
            </a:xfrm>
            <a:prstGeom xmlns:a="http://schemas.openxmlformats.org/drawingml/2006/main" prst="rect">
              <a:avLst/>
            </a:prstGeom>
            <a:solidFill xmlns:a="http://schemas.openxmlformats.org/drawingml/2006/main">
              <a:srgbClr val="3B9946"/>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238603" name="Text Box 11"/>
            <cdr:cNvSpPr txBox="1">
              <a:spLocks xmlns:a="http://schemas.openxmlformats.org/drawingml/2006/main" noChangeArrowheads="1"/>
            </cdr:cNvSpPr>
          </cdr:nvSpPr>
          <cdr:spPr bwMode="auto">
            <a:xfrm xmlns:a="http://schemas.openxmlformats.org/drawingml/2006/main">
              <a:off x="7953420" y="1098499"/>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England FE</a:t>
              </a:r>
            </a:p>
          </cdr:txBody>
        </cdr:sp>
        <cdr:sp macro="" textlink="">
          <cdr:nvSpPr>
            <cdr:cNvPr id="238604" name="Rectangle 12"/>
            <cdr:cNvSpPr>
              <a:spLocks xmlns:a="http://schemas.openxmlformats.org/drawingml/2006/main" noChangeArrowheads="1"/>
            </cdr:cNvSpPr>
          </cdr:nvSpPr>
          <cdr:spPr bwMode="auto">
            <a:xfrm xmlns:a="http://schemas.openxmlformats.org/drawingml/2006/main">
              <a:off x="7722631" y="1347730"/>
              <a:ext cx="193646" cy="60297"/>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B6D99F" mc:Ignorable="a14" a14:legacySpreadsheetColorIndex="18"/>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238605" name="Text Box 13"/>
            <cdr:cNvSpPr txBox="1">
              <a:spLocks xmlns:a="http://schemas.openxmlformats.org/drawingml/2006/main" noChangeArrowheads="1"/>
            </cdr:cNvSpPr>
          </cdr:nvSpPr>
          <cdr:spPr bwMode="auto">
            <a:xfrm xmlns:a="http://schemas.openxmlformats.org/drawingml/2006/main">
              <a:off x="7953418" y="1323644"/>
              <a:ext cx="1084557" cy="15313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England PS</a:t>
              </a:r>
            </a:p>
          </cdr:txBody>
        </cdr:sp>
        <cdr:sp macro="" textlink="">
          <cdr:nvSpPr>
            <cdr:cNvPr id="238606" name="Rectangle 14"/>
            <cdr:cNvSpPr>
              <a:spLocks xmlns:a="http://schemas.openxmlformats.org/drawingml/2006/main" noChangeArrowheads="1"/>
            </cdr:cNvSpPr>
          </cdr:nvSpPr>
          <cdr:spPr bwMode="auto">
            <a:xfrm xmlns:a="http://schemas.openxmlformats.org/drawingml/2006/main">
              <a:off x="7722631" y="1529669"/>
              <a:ext cx="193646" cy="60297"/>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238607" name="Text Box 15"/>
            <cdr:cNvSpPr txBox="1">
              <a:spLocks xmlns:a="http://schemas.openxmlformats.org/drawingml/2006/main" noChangeArrowheads="1"/>
            </cdr:cNvSpPr>
          </cdr:nvSpPr>
          <cdr:spPr bwMode="auto">
            <a:xfrm xmlns:a="http://schemas.openxmlformats.org/drawingml/2006/main">
              <a:off x="7963666" y="1516239"/>
              <a:ext cx="1249869"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Scotland FLS</a:t>
              </a:r>
            </a:p>
          </cdr:txBody>
        </cdr:sp>
        <cdr:sp macro="" textlink="">
          <cdr:nvSpPr>
            <cdr:cNvPr id="238608" name="Rectangle 16"/>
            <cdr:cNvSpPr>
              <a:spLocks xmlns:a="http://schemas.openxmlformats.org/drawingml/2006/main" noChangeArrowheads="1"/>
            </cdr:cNvSpPr>
          </cdr:nvSpPr>
          <cdr:spPr bwMode="auto">
            <a:xfrm xmlns:a="http://schemas.openxmlformats.org/drawingml/2006/main">
              <a:off x="7722631" y="1716526"/>
              <a:ext cx="193646" cy="60297"/>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DA6C1" mc:Ignorable="a14" a14:legacySpreadsheetColorIndex="62"/>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238609" name="Text Box 17"/>
            <cdr:cNvSpPr txBox="1">
              <a:spLocks xmlns:a="http://schemas.openxmlformats.org/drawingml/2006/main" noChangeArrowheads="1"/>
            </cdr:cNvSpPr>
          </cdr:nvSpPr>
          <cdr:spPr bwMode="auto">
            <a:xfrm xmlns:a="http://schemas.openxmlformats.org/drawingml/2006/main">
              <a:off x="7963666" y="1703096"/>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Scotland PS</a:t>
              </a:r>
            </a:p>
          </cdr:txBody>
        </cdr:sp>
        <cdr:sp macro="" textlink="">
          <cdr:nvSpPr>
            <cdr:cNvPr id="238610" name="Rectangle 18"/>
            <cdr:cNvSpPr>
              <a:spLocks xmlns:a="http://schemas.openxmlformats.org/drawingml/2006/main" noChangeArrowheads="1"/>
            </cdr:cNvSpPr>
          </cdr:nvSpPr>
          <cdr:spPr bwMode="auto">
            <a:xfrm xmlns:a="http://schemas.openxmlformats.org/drawingml/2006/main">
              <a:off x="7722631" y="1901275"/>
              <a:ext cx="193646" cy="60297"/>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DA1425" mc:Ignorable="a14" a14:legacySpreadsheetColorIndex="5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238611" name="Text Box 19"/>
            <cdr:cNvSpPr txBox="1">
              <a:spLocks xmlns:a="http://schemas.openxmlformats.org/drawingml/2006/main" noChangeArrowheads="1"/>
            </cdr:cNvSpPr>
          </cdr:nvSpPr>
          <cdr:spPr bwMode="auto">
            <a:xfrm xmlns:a="http://schemas.openxmlformats.org/drawingml/2006/main">
              <a:off x="7943171" y="1879356"/>
              <a:ext cx="1084557" cy="16156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Wales NRW</a:t>
              </a:r>
            </a:p>
          </cdr:txBody>
        </cdr:sp>
        <cdr:sp macro="" textlink="">
          <cdr:nvSpPr>
            <cdr:cNvPr id="238612" name="Rectangle 20"/>
            <cdr:cNvSpPr>
              <a:spLocks xmlns:a="http://schemas.openxmlformats.org/drawingml/2006/main" noChangeArrowheads="1"/>
            </cdr:cNvSpPr>
          </cdr:nvSpPr>
          <cdr:spPr bwMode="auto">
            <a:xfrm xmlns:a="http://schemas.openxmlformats.org/drawingml/2006/main">
              <a:off x="7722631" y="2084620"/>
              <a:ext cx="193646" cy="60297"/>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19698" mc:Ignorable="a14" a14:legacySpreadsheetColorIndex="63"/>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600">
                <a:latin typeface="+mn-lt"/>
                <a:ea typeface="Verdana" panose="020B0604030504040204" pitchFamily="34" charset="0"/>
                <a:cs typeface="Verdana" panose="020B0604030504040204" pitchFamily="34" charset="0"/>
              </a:endParaRPr>
            </a:p>
          </cdr:txBody>
        </cdr:sp>
      </cdr:grpSp>
      <cdr:sp macro="" textlink="">
        <cdr:nvSpPr>
          <cdr:cNvPr id="238613" name="Text Box 21"/>
          <cdr:cNvSpPr txBox="1">
            <a:spLocks xmlns:a="http://schemas.openxmlformats.org/drawingml/2006/main" noChangeArrowheads="1"/>
          </cdr:cNvSpPr>
        </cdr:nvSpPr>
        <cdr:spPr bwMode="auto">
          <a:xfrm xmlns:a="http://schemas.openxmlformats.org/drawingml/2006/main">
            <a:off x="7953418" y="2037497"/>
            <a:ext cx="1084557" cy="15454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ctr" upright="1"/>
          <a:lstStyle xmlns:a="http://schemas.openxmlformats.org/drawingml/2006/main"/>
          <a:p xmlns:a="http://schemas.openxmlformats.org/drawingml/2006/main">
            <a:pPr algn="l" rtl="0">
              <a:defRPr sz="1000"/>
            </a:pPr>
            <a:r>
              <a:rPr lang="en-GB" sz="1600" b="0" i="0" u="none" strike="noStrike" baseline="0">
                <a:solidFill>
                  <a:srgbClr val="000000"/>
                </a:solidFill>
                <a:latin typeface="+mn-lt"/>
              </a:rPr>
              <a:t>Wales PS</a:t>
            </a:r>
          </a:p>
        </cdr:txBody>
      </cdr:sp>
    </cdr:grpSp>
  </cdr:relSizeAnchor>
  <cdr:relSizeAnchor xmlns:cdr="http://schemas.openxmlformats.org/drawingml/2006/chartDrawing">
    <cdr:from>
      <cdr:x>0.001</cdr:x>
      <cdr:y>0.07625</cdr:y>
    </cdr:from>
    <cdr:to>
      <cdr:x>0.06722</cdr:x>
      <cdr:y>0.8035</cdr:y>
    </cdr:to>
    <cdr:sp macro="" textlink="">
      <cdr:nvSpPr>
        <cdr:cNvPr id="238614" name="Text Box 1"/>
        <cdr:cNvSpPr txBox="1">
          <a:spLocks xmlns:a="http://schemas.openxmlformats.org/drawingml/2006/main" noChangeArrowheads="1"/>
        </cdr:cNvSpPr>
      </cdr:nvSpPr>
      <cdr:spPr bwMode="auto">
        <a:xfrm xmlns:a="http://schemas.openxmlformats.org/drawingml/2006/main">
          <a:off x="9211" y="428506"/>
          <a:ext cx="609914" cy="40869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vert="vert270" wrap="square" lIns="36576" tIns="27432" rIns="36576" bIns="0" anchor="ctr"/>
        <a:lstStyle xmlns:a="http://schemas.openxmlformats.org/drawingml/2006/main"/>
        <a:p xmlns:a="http://schemas.openxmlformats.org/drawingml/2006/main">
          <a:pPr algn="ctr" rtl="0">
            <a:defRPr sz="1000"/>
          </a:pPr>
          <a:r>
            <a:rPr lang="en-GB" sz="1600" b="0" i="0" u="none" strike="noStrike" baseline="0">
              <a:solidFill>
                <a:srgbClr val="000000"/>
              </a:solidFill>
              <a:latin typeface="Calibri" panose="020F0502020204030204" pitchFamily="34" charset="0"/>
              <a:ea typeface="Calibri" panose="020F0502020204030204" pitchFamily="34" charset="0"/>
              <a:cs typeface="Calibri" panose="020F0502020204030204" pitchFamily="34" charset="0"/>
            </a:rPr>
            <a:t>Average annual net increment per period</a:t>
          </a:r>
        </a:p>
        <a:p xmlns:a="http://schemas.openxmlformats.org/drawingml/2006/main">
          <a:pPr algn="ctr" rtl="0">
            <a:defRPr sz="1000"/>
          </a:pPr>
          <a:r>
            <a:rPr lang="en-GB" sz="1600" b="0" i="0" u="none" strike="noStrike" baseline="0">
              <a:solidFill>
                <a:srgbClr val="000000"/>
              </a:solidFill>
              <a:latin typeface="Calibri" panose="020F0502020204030204" pitchFamily="34" charset="0"/>
              <a:ea typeface="Calibri" panose="020F0502020204030204" pitchFamily="34" charset="0"/>
              <a:cs typeface="Calibri" panose="020F0502020204030204" pitchFamily="34" charset="0"/>
            </a:rPr>
            <a:t>(thousands of m</a:t>
          </a:r>
          <a:r>
            <a:rPr lang="en-GB" sz="1600" b="0" i="0" u="none" strike="noStrike" baseline="30000">
              <a:solidFill>
                <a:srgbClr val="000000"/>
              </a:solidFill>
              <a:latin typeface="Calibri" panose="020F0502020204030204" pitchFamily="34" charset="0"/>
              <a:ea typeface="Calibri" panose="020F0502020204030204" pitchFamily="34" charset="0"/>
              <a:cs typeface="Calibri" panose="020F0502020204030204" pitchFamily="34" charset="0"/>
            </a:rPr>
            <a:t>3</a:t>
          </a:r>
          <a:r>
            <a:rPr lang="en-GB" sz="1600" b="0" i="0" u="none" strike="noStrike" baseline="0">
              <a:solidFill>
                <a:srgbClr val="000000"/>
              </a:solidFill>
              <a:latin typeface="Calibri" panose="020F0502020204030204" pitchFamily="34" charset="0"/>
              <a:ea typeface="Calibri" panose="020F0502020204030204" pitchFamily="34" charset="0"/>
              <a:cs typeface="Calibri" panose="020F0502020204030204" pitchFamily="34" charset="0"/>
            </a:rPr>
            <a:t> overbark standing)</a:t>
          </a:r>
        </a:p>
      </cdr:txBody>
    </cdr:sp>
  </cdr:relSizeAnchor>
  <cdr:relSizeAnchor xmlns:cdr="http://schemas.openxmlformats.org/drawingml/2006/chartDrawing">
    <cdr:from>
      <cdr:x>0.50075</cdr:x>
      <cdr:y>0.50025</cdr:y>
    </cdr:from>
    <cdr:to>
      <cdr:x>0.50875</cdr:x>
      <cdr:y>0.53225</cdr:y>
    </cdr:to>
    <cdr:sp macro="" textlink="">
      <cdr:nvSpPr>
        <cdr:cNvPr id="238615" name="Text Box 23"/>
        <cdr:cNvSpPr txBox="1">
          <a:spLocks xmlns:a="http://schemas.openxmlformats.org/drawingml/2006/main" noChangeArrowheads="1"/>
        </cdr:cNvSpPr>
      </cdr:nvSpPr>
      <cdr:spPr bwMode="auto">
        <a:xfrm xmlns:a="http://schemas.openxmlformats.org/drawingml/2006/main">
          <a:off x="4612246" y="2811280"/>
          <a:ext cx="73685" cy="17983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 </a:t>
          </a:r>
        </a:p>
      </cdr:txBody>
    </cdr:sp>
  </cdr:relSizeAnchor>
</c:userShapes>
</file>

<file path=xl/drawings/drawing18.xml><?xml version="1.0" encoding="utf-8"?>
<xdr:wsDr xmlns:xdr="http://schemas.openxmlformats.org/drawingml/2006/spreadsheetDrawing" xmlns:a="http://schemas.openxmlformats.org/drawingml/2006/main">
  <xdr:absoluteAnchor>
    <xdr:pos x="0" y="0"/>
    <xdr:ext cx="11609294" cy="7586382"/>
    <xdr:graphicFrame macro="">
      <xdr:nvGraphicFramePr>
        <xdr:cNvPr id="2" name="Chart 1">
          <a:extLst>
            <a:ext uri="{FF2B5EF4-FFF2-40B4-BE49-F238E27FC236}">
              <a16:creationId xmlns:a16="http://schemas.microsoft.com/office/drawing/2014/main" id="{00000000-0008-0000-1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9.xml><?xml version="1.0" encoding="utf-8"?>
<c:userShapes xmlns:c="http://schemas.openxmlformats.org/drawingml/2006/chart">
  <cdr:relSizeAnchor xmlns:cdr="http://schemas.openxmlformats.org/drawingml/2006/chartDrawing">
    <cdr:from>
      <cdr:x>0.80395</cdr:x>
      <cdr:y>0.05988</cdr:y>
    </cdr:from>
    <cdr:to>
      <cdr:x>0.99976</cdr:x>
      <cdr:y>0.80809</cdr:y>
    </cdr:to>
    <cdr:grpSp>
      <cdr:nvGrpSpPr>
        <cdr:cNvPr id="25" name="Group 24">
          <a:extLst xmlns:a="http://schemas.openxmlformats.org/drawingml/2006/main">
            <a:ext uri="{FF2B5EF4-FFF2-40B4-BE49-F238E27FC236}">
              <a16:creationId xmlns:a16="http://schemas.microsoft.com/office/drawing/2014/main" id="{280F388A-D249-4E08-97FC-5B0485178F8C}"/>
            </a:ext>
          </a:extLst>
        </cdr:cNvPr>
        <cdr:cNvGrpSpPr/>
      </cdr:nvGrpSpPr>
      <cdr:grpSpPr>
        <a:xfrm xmlns:a="http://schemas.openxmlformats.org/drawingml/2006/main">
          <a:off x="9333292" y="454273"/>
          <a:ext cx="2273216" cy="5676206"/>
          <a:chOff x="7903852" y="1328178"/>
          <a:chExt cx="1306090" cy="2152512"/>
        </a:xfrm>
      </cdr:grpSpPr>
      <cdr:sp macro="" textlink="">
        <cdr:nvSpPr>
          <cdr:cNvPr id="2" name="Rectangle 1"/>
          <cdr:cNvSpPr>
            <a:spLocks xmlns:a="http://schemas.openxmlformats.org/drawingml/2006/main" noChangeArrowheads="1"/>
          </cdr:cNvSpPr>
        </cdr:nvSpPr>
        <cdr:spPr bwMode="auto">
          <a:xfrm xmlns:a="http://schemas.openxmlformats.org/drawingml/2006/main">
            <a:off x="7903852" y="1417490"/>
            <a:ext cx="128973" cy="85123"/>
          </a:xfrm>
          <a:prstGeom xmlns:a="http://schemas.openxmlformats.org/drawingml/2006/main" prst="rect">
            <a:avLst/>
          </a:prstGeom>
          <a:solidFill xmlns:a="http://schemas.openxmlformats.org/drawingml/2006/main">
            <a:srgbClr val="074F28"/>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3" name="Text Box 7"/>
          <cdr:cNvSpPr txBox="1">
            <a:spLocks xmlns:a="http://schemas.openxmlformats.org/drawingml/2006/main" noChangeArrowheads="1"/>
          </cdr:cNvSpPr>
        </cdr:nvSpPr>
        <cdr:spPr bwMode="auto">
          <a:xfrm xmlns:a="http://schemas.openxmlformats.org/drawingml/2006/main">
            <a:off x="8125411" y="1328178"/>
            <a:ext cx="1084531" cy="26374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Great Britain standing volume</a:t>
            </a:r>
          </a:p>
        </cdr:txBody>
      </cdr:sp>
      <cdr:sp macro="" textlink="">
        <cdr:nvSpPr>
          <cdr:cNvPr id="4" name="Rectangle 3"/>
          <cdr:cNvSpPr>
            <a:spLocks xmlns:a="http://schemas.openxmlformats.org/drawingml/2006/main" noChangeArrowheads="1"/>
          </cdr:cNvSpPr>
        </cdr:nvSpPr>
        <cdr:spPr bwMode="auto">
          <a:xfrm xmlns:a="http://schemas.openxmlformats.org/drawingml/2006/main">
            <a:off x="7903852" y="1699389"/>
            <a:ext cx="128973" cy="8512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0B79E" mc:Ignorable="a14" a14:legacySpreadsheetColorIndex="1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5" name="Text Box 9"/>
          <cdr:cNvSpPr txBox="1">
            <a:spLocks xmlns:a="http://schemas.openxmlformats.org/drawingml/2006/main" noChangeArrowheads="1"/>
          </cdr:cNvSpPr>
        </cdr:nvSpPr>
        <cdr:spPr bwMode="auto">
          <a:xfrm xmlns:a="http://schemas.openxmlformats.org/drawingml/2006/main">
            <a:off x="8110609" y="1647645"/>
            <a:ext cx="1084530" cy="1886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Great Britain net increment</a:t>
            </a:r>
          </a:p>
        </cdr:txBody>
      </cdr:sp>
      <cdr:sp macro="" textlink="">
        <cdr:nvSpPr>
          <cdr:cNvPr id="6" name="Rectangle 5"/>
          <cdr:cNvSpPr>
            <a:spLocks xmlns:a="http://schemas.openxmlformats.org/drawingml/2006/main" noChangeArrowheads="1"/>
          </cdr:cNvSpPr>
        </cdr:nvSpPr>
        <cdr:spPr bwMode="auto">
          <a:xfrm xmlns:a="http://schemas.openxmlformats.org/drawingml/2006/main">
            <a:off x="7903852" y="1986017"/>
            <a:ext cx="128973" cy="85123"/>
          </a:xfrm>
          <a:prstGeom xmlns:a="http://schemas.openxmlformats.org/drawingml/2006/main" prst="rect">
            <a:avLst/>
          </a:prstGeom>
          <a:solidFill xmlns:a="http://schemas.openxmlformats.org/drawingml/2006/main">
            <a:srgbClr val="3B9946"/>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7" name="Text Box 11"/>
          <cdr:cNvSpPr txBox="1">
            <a:spLocks xmlns:a="http://schemas.openxmlformats.org/drawingml/2006/main" noChangeArrowheads="1"/>
          </cdr:cNvSpPr>
        </cdr:nvSpPr>
        <cdr:spPr bwMode="auto">
          <a:xfrm xmlns:a="http://schemas.openxmlformats.org/drawingml/2006/main">
            <a:off x="8125412" y="1917994"/>
            <a:ext cx="1084530" cy="22117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England standing volume</a:t>
            </a:r>
          </a:p>
          <a:p xmlns:a="http://schemas.openxmlformats.org/drawingml/2006/main">
            <a:pPr algn="l" rtl="0">
              <a:defRPr sz="1000"/>
            </a:pPr>
            <a:endParaRPr lang="en-GB" sz="1600" b="0" i="0" u="none" strike="noStrike" baseline="0">
              <a:solidFill>
                <a:srgbClr val="000000"/>
              </a:solidFill>
              <a:latin typeface="+mn-lt"/>
              <a:ea typeface="Verdana" panose="020B0604030504040204" pitchFamily="34" charset="0"/>
              <a:cs typeface="Verdana" panose="020B0604030504040204" pitchFamily="34" charset="0"/>
            </a:endParaRPr>
          </a:p>
        </cdr:txBody>
      </cdr:sp>
      <cdr:sp macro="" textlink="">
        <cdr:nvSpPr>
          <cdr:cNvPr id="8" name="Rectangle 7"/>
          <cdr:cNvSpPr>
            <a:spLocks xmlns:a="http://schemas.openxmlformats.org/drawingml/2006/main" noChangeArrowheads="1"/>
          </cdr:cNvSpPr>
        </cdr:nvSpPr>
        <cdr:spPr bwMode="auto">
          <a:xfrm xmlns:a="http://schemas.openxmlformats.org/drawingml/2006/main">
            <a:off x="7903852" y="2237949"/>
            <a:ext cx="128973" cy="8512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B6D99F" mc:Ignorable="a14" a14:legacySpreadsheetColorIndex="18"/>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9" name="Text Box 13"/>
          <cdr:cNvSpPr txBox="1">
            <a:spLocks xmlns:a="http://schemas.openxmlformats.org/drawingml/2006/main" noChangeArrowheads="1"/>
          </cdr:cNvSpPr>
        </cdr:nvSpPr>
        <cdr:spPr bwMode="auto">
          <a:xfrm xmlns:a="http://schemas.openxmlformats.org/drawingml/2006/main">
            <a:off x="8118971" y="2192991"/>
            <a:ext cx="1084530" cy="175039"/>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England net increment</a:t>
            </a:r>
          </a:p>
        </cdr:txBody>
      </cdr:sp>
      <cdr:sp macro="" textlink="">
        <cdr:nvSpPr>
          <cdr:cNvPr id="10" name="Rectangle 9"/>
          <cdr:cNvSpPr>
            <a:spLocks xmlns:a="http://schemas.openxmlformats.org/drawingml/2006/main" noChangeArrowheads="1"/>
          </cdr:cNvSpPr>
        </cdr:nvSpPr>
        <cdr:spPr bwMode="auto">
          <a:xfrm xmlns:a="http://schemas.openxmlformats.org/drawingml/2006/main">
            <a:off x="7903853" y="2565648"/>
            <a:ext cx="128973" cy="85123"/>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11" name="Text Box 15"/>
          <cdr:cNvSpPr txBox="1">
            <a:spLocks xmlns:a="http://schemas.openxmlformats.org/drawingml/2006/main" noChangeArrowheads="1"/>
          </cdr:cNvSpPr>
        </cdr:nvSpPr>
        <cdr:spPr bwMode="auto">
          <a:xfrm xmlns:a="http://schemas.openxmlformats.org/drawingml/2006/main">
            <a:off x="8125319" y="2486789"/>
            <a:ext cx="1084623" cy="24284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Scotland standing volume</a:t>
            </a:r>
          </a:p>
        </cdr:txBody>
      </cdr:sp>
      <cdr:sp macro="" textlink="">
        <cdr:nvSpPr>
          <cdr:cNvPr id="12" name="Rectangle 11"/>
          <cdr:cNvSpPr>
            <a:spLocks xmlns:a="http://schemas.openxmlformats.org/drawingml/2006/main" noChangeArrowheads="1"/>
          </cdr:cNvSpPr>
        </cdr:nvSpPr>
        <cdr:spPr bwMode="auto">
          <a:xfrm xmlns:a="http://schemas.openxmlformats.org/drawingml/2006/main">
            <a:off x="7903853" y="2853265"/>
            <a:ext cx="128973" cy="8512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DA6C1" mc:Ignorable="a14" a14:legacySpreadsheetColorIndex="62"/>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13" name="Text Box 17"/>
          <cdr:cNvSpPr txBox="1">
            <a:spLocks xmlns:a="http://schemas.openxmlformats.org/drawingml/2006/main" noChangeArrowheads="1"/>
          </cdr:cNvSpPr>
        </cdr:nvSpPr>
        <cdr:spPr bwMode="auto">
          <a:xfrm xmlns:a="http://schemas.openxmlformats.org/drawingml/2006/main">
            <a:off x="8125412" y="2769643"/>
            <a:ext cx="1084530" cy="25236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Scotland net increment</a:t>
            </a:r>
          </a:p>
        </cdr:txBody>
      </cdr:sp>
      <cdr:sp macro="" textlink="">
        <cdr:nvSpPr>
          <cdr:cNvPr id="14" name="Rectangle 13"/>
          <cdr:cNvSpPr>
            <a:spLocks xmlns:a="http://schemas.openxmlformats.org/drawingml/2006/main" noChangeArrowheads="1"/>
          </cdr:cNvSpPr>
        </cdr:nvSpPr>
        <cdr:spPr bwMode="auto">
          <a:xfrm xmlns:a="http://schemas.openxmlformats.org/drawingml/2006/main">
            <a:off x="7903853" y="3109036"/>
            <a:ext cx="128973" cy="8512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DA1425" mc:Ignorable="a14" a14:legacySpreadsheetColorIndex="5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15" name="Text Box 19"/>
          <cdr:cNvSpPr txBox="1">
            <a:spLocks xmlns:a="http://schemas.openxmlformats.org/drawingml/2006/main" noChangeArrowheads="1"/>
          </cdr:cNvSpPr>
        </cdr:nvSpPr>
        <cdr:spPr bwMode="auto">
          <a:xfrm xmlns:a="http://schemas.openxmlformats.org/drawingml/2006/main">
            <a:off x="8125412" y="3038555"/>
            <a:ext cx="1084530" cy="22608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Wales standing volume</a:t>
            </a:r>
          </a:p>
          <a:p xmlns:a="http://schemas.openxmlformats.org/drawingml/2006/main">
            <a:pPr algn="l" rtl="0">
              <a:defRPr sz="1000"/>
            </a:pPr>
            <a:endParaRPr lang="en-GB" sz="1600" b="0" i="0" u="none" strike="noStrike" baseline="0">
              <a:solidFill>
                <a:srgbClr val="000000"/>
              </a:solidFill>
              <a:latin typeface="+mn-lt"/>
              <a:ea typeface="Verdana" panose="020B0604030504040204" pitchFamily="34" charset="0"/>
              <a:cs typeface="Verdana" panose="020B0604030504040204" pitchFamily="34" charset="0"/>
            </a:endParaRPr>
          </a:p>
        </cdr:txBody>
      </cdr:sp>
      <cdr:sp macro="" textlink="">
        <cdr:nvSpPr>
          <cdr:cNvPr id="16" name="Rectangle 15"/>
          <cdr:cNvSpPr>
            <a:spLocks xmlns:a="http://schemas.openxmlformats.org/drawingml/2006/main" noChangeArrowheads="1"/>
          </cdr:cNvSpPr>
        </cdr:nvSpPr>
        <cdr:spPr bwMode="auto">
          <a:xfrm xmlns:a="http://schemas.openxmlformats.org/drawingml/2006/main">
            <a:off x="7903853" y="3360859"/>
            <a:ext cx="128973" cy="8512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19698" mc:Ignorable="a14" a14:legacySpreadsheetColorIndex="63"/>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600">
              <a:latin typeface="+mn-lt"/>
              <a:ea typeface="Verdana" panose="020B0604030504040204" pitchFamily="34" charset="0"/>
              <a:cs typeface="Verdana" panose="020B0604030504040204" pitchFamily="34" charset="0"/>
            </a:endParaRPr>
          </a:p>
        </cdr:txBody>
      </cdr:sp>
      <cdr:sp macro="" textlink="">
        <cdr:nvSpPr>
          <cdr:cNvPr id="17" name="Text Box 21"/>
          <cdr:cNvSpPr txBox="1">
            <a:spLocks xmlns:a="http://schemas.openxmlformats.org/drawingml/2006/main" noChangeArrowheads="1"/>
          </cdr:cNvSpPr>
        </cdr:nvSpPr>
        <cdr:spPr bwMode="auto">
          <a:xfrm xmlns:a="http://schemas.openxmlformats.org/drawingml/2006/main">
            <a:off x="8125411" y="3326151"/>
            <a:ext cx="1084531" cy="154539"/>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600" b="0" i="0" u="none" strike="noStrike" baseline="0">
                <a:solidFill>
                  <a:srgbClr val="000000"/>
                </a:solidFill>
                <a:latin typeface="+mn-lt"/>
                <a:ea typeface="Verdana" panose="020B0604030504040204" pitchFamily="34" charset="0"/>
                <a:cs typeface="Verdana" panose="020B0604030504040204" pitchFamily="34" charset="0"/>
              </a:rPr>
              <a:t>Wales net increment</a:t>
            </a:r>
          </a:p>
          <a:p xmlns:a="http://schemas.openxmlformats.org/drawingml/2006/main">
            <a:pPr algn="l" rtl="0">
              <a:defRPr sz="1000"/>
            </a:pPr>
            <a:endParaRPr lang="en-GB" sz="1600" b="0" i="0" u="none" strike="noStrike" baseline="0">
              <a:solidFill>
                <a:srgbClr val="000000"/>
              </a:solidFill>
              <a:latin typeface="+mn-lt"/>
              <a:ea typeface="Verdana" panose="020B0604030504040204" pitchFamily="34" charset="0"/>
              <a:cs typeface="Verdana" panose="020B0604030504040204" pitchFamily="34" charset="0"/>
            </a:endParaRPr>
          </a:p>
        </cdr:txBody>
      </cdr:sp>
    </cdr:grpSp>
  </cdr:relSizeAnchor>
  <cdr:relSizeAnchor xmlns:cdr="http://schemas.openxmlformats.org/drawingml/2006/chartDrawing">
    <cdr:from>
      <cdr:x>0.00546</cdr:x>
      <cdr:y>0.00835</cdr:y>
    </cdr:from>
    <cdr:to>
      <cdr:x>0.01665</cdr:x>
      <cdr:y>0.02913</cdr:y>
    </cdr:to>
    <cdr:sp macro="" textlink="">
      <cdr:nvSpPr>
        <cdr:cNvPr id="20"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0.00546</cdr:x>
      <cdr:y>0.00835</cdr:y>
    </cdr:from>
    <cdr:to>
      <cdr:x>0.01665</cdr:x>
      <cdr:y>0.02913</cdr:y>
    </cdr:to>
    <cdr:sp macro="" textlink="">
      <cdr:nvSpPr>
        <cdr:cNvPr id="21"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0.00546</cdr:x>
      <cdr:y>0.00835</cdr:y>
    </cdr:from>
    <cdr:to>
      <cdr:x>0.01665</cdr:x>
      <cdr:y>0.02913</cdr:y>
    </cdr:to>
    <cdr:sp macro="" textlink="">
      <cdr:nvSpPr>
        <cdr:cNvPr id="22"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0.00546</cdr:x>
      <cdr:y>0.00835</cdr:y>
    </cdr:from>
    <cdr:to>
      <cdr:x>0.01665</cdr:x>
      <cdr:y>0.02913</cdr:y>
    </cdr:to>
    <cdr:sp macro="" textlink="">
      <cdr:nvSpPr>
        <cdr:cNvPr id="23"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0.80361</cdr:x>
      <cdr:y>0.87325</cdr:y>
    </cdr:from>
    <cdr:to>
      <cdr:x>0.9977</cdr:x>
      <cdr:y>0.93286</cdr:y>
    </cdr:to>
    <cdr:grpSp>
      <cdr:nvGrpSpPr>
        <cdr:cNvPr id="29" name="Group 28">
          <a:extLst xmlns:a="http://schemas.openxmlformats.org/drawingml/2006/main">
            <a:ext uri="{FF2B5EF4-FFF2-40B4-BE49-F238E27FC236}">
              <a16:creationId xmlns:a16="http://schemas.microsoft.com/office/drawing/2014/main" id="{69671A13-9C8A-4D77-9016-79CAD8C6F606}"/>
            </a:ext>
          </a:extLst>
        </cdr:cNvPr>
        <cdr:cNvGrpSpPr/>
      </cdr:nvGrpSpPr>
      <cdr:grpSpPr>
        <a:xfrm xmlns:a="http://schemas.openxmlformats.org/drawingml/2006/main">
          <a:off x="9329345" y="6624808"/>
          <a:ext cx="2253248" cy="452224"/>
          <a:chOff x="7722530" y="3831273"/>
          <a:chExt cx="1342349" cy="362678"/>
        </a:xfrm>
      </cdr:grpSpPr>
      <cdr:sp macro="" textlink="">
        <cdr:nvSpPr>
          <cdr:cNvPr id="18" name="Rectangle 17"/>
          <cdr:cNvSpPr>
            <a:spLocks xmlns:a="http://schemas.openxmlformats.org/drawingml/2006/main" noChangeArrowheads="1"/>
          </cdr:cNvSpPr>
        </cdr:nvSpPr>
        <cdr:spPr bwMode="auto">
          <a:xfrm xmlns:a="http://schemas.openxmlformats.org/drawingml/2006/main">
            <a:off x="7722530" y="3868204"/>
            <a:ext cx="443850" cy="251885"/>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200">
              <a:latin typeface="+mn-lt"/>
            </a:endParaRPr>
          </a:p>
        </cdr:txBody>
      </cdr:sp>
      <cdr:sp macro="" textlink="">
        <cdr:nvSpPr>
          <cdr:cNvPr id="19" name="Line 18"/>
          <cdr:cNvSpPr>
            <a:spLocks xmlns:a="http://schemas.openxmlformats.org/drawingml/2006/main" noChangeShapeType="1"/>
          </cdr:cNvSpPr>
        </cdr:nvSpPr>
        <cdr:spPr bwMode="auto">
          <a:xfrm xmlns:a="http://schemas.openxmlformats.org/drawingml/2006/main" flipV="1">
            <a:off x="7767688" y="3994572"/>
            <a:ext cx="317501" cy="7423"/>
          </a:xfrm>
          <a:prstGeom xmlns:a="http://schemas.openxmlformats.org/drawingml/2006/main" prst="line">
            <a:avLst/>
          </a:prstGeom>
          <a:noFill xmlns:a="http://schemas.openxmlformats.org/drawingml/2006/main"/>
          <a:ln xmlns:a="http://schemas.openxmlformats.org/drawingml/2006/main" w="19050">
            <a:solidFill>
              <a:srgbClr xmlns:mc="http://schemas.openxmlformats.org/markup-compatibility/2006" xmlns:a14="http://schemas.microsoft.com/office/drawing/2010/main" val="FFFFFF" mc:Ignorable="a14" a14:legacySpreadsheetColorIndex="9"/>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200">
              <a:latin typeface="+mn-lt"/>
            </a:endParaRPr>
          </a:p>
        </cdr:txBody>
      </cdr:sp>
      <cdr:sp macro="" textlink="">
        <cdr:nvSpPr>
          <cdr:cNvPr id="24" name="AutoShape 20"/>
          <cdr:cNvSpPr>
            <a:spLocks xmlns:a="http://schemas.openxmlformats.org/drawingml/2006/main" noChangeArrowheads="1"/>
          </cdr:cNvSpPr>
        </cdr:nvSpPr>
        <cdr:spPr bwMode="auto">
          <a:xfrm xmlns:a="http://schemas.openxmlformats.org/drawingml/2006/main">
            <a:off x="7884912" y="3912497"/>
            <a:ext cx="104282" cy="126368"/>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200">
              <a:latin typeface="+mn-lt"/>
            </a:endParaRPr>
          </a:p>
        </cdr:txBody>
      </cdr:sp>
      <cdr:sp macro="" textlink="">
        <cdr:nvSpPr>
          <cdr:cNvPr id="26" name="Text Box 19"/>
          <cdr:cNvSpPr txBox="1">
            <a:spLocks xmlns:a="http://schemas.openxmlformats.org/drawingml/2006/main" noChangeArrowheads="1"/>
          </cdr:cNvSpPr>
        </cdr:nvSpPr>
        <cdr:spPr bwMode="auto">
          <a:xfrm xmlns:a="http://schemas.openxmlformats.org/drawingml/2006/main">
            <a:off x="8224573" y="3831273"/>
            <a:ext cx="840306" cy="36267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600" b="0" i="0" u="none" strike="noStrike" baseline="0">
                <a:solidFill>
                  <a:srgbClr val="000000"/>
                </a:solidFill>
                <a:latin typeface="+mn-lt"/>
              </a:rPr>
              <a:t>Total availability </a:t>
            </a:r>
          </a:p>
        </cdr:txBody>
      </cdr:sp>
    </cdr:grpSp>
  </cdr:relSizeAnchor>
</c:userShapes>
</file>

<file path=xl/drawings/drawing2.xml><?xml version="1.0" encoding="utf-8"?>
<xdr:wsDr xmlns:xdr="http://schemas.openxmlformats.org/drawingml/2006/spreadsheetDrawing" xmlns:a="http://schemas.openxmlformats.org/drawingml/2006/main">
  <xdr:absoluteAnchor>
    <xdr:pos x="0" y="0"/>
    <xdr:ext cx="13940118" cy="9099176"/>
    <xdr:graphicFrame macro="">
      <xdr:nvGraphicFramePr>
        <xdr:cNvPr id="2" name="Chart 1">
          <a:extLst>
            <a:ext uri="{FF2B5EF4-FFF2-40B4-BE49-F238E27FC236}">
              <a16:creationId xmlns:a16="http://schemas.microsoft.com/office/drawing/2014/main" id="{28A45DA1-7CA1-2613-4F51-56751D855E11}"/>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0.xml><?xml version="1.0" encoding="utf-8"?>
<xdr:wsDr xmlns:xdr="http://schemas.openxmlformats.org/drawingml/2006/spreadsheetDrawing" xmlns:a="http://schemas.openxmlformats.org/drawingml/2006/main">
  <xdr:absoluteAnchor>
    <xdr:pos x="0" y="0"/>
    <xdr:ext cx="9293679" cy="6068786"/>
    <xdr:graphicFrame macro="">
      <xdr:nvGraphicFramePr>
        <xdr:cNvPr id="2" name="Chart 1">
          <a:extLst>
            <a:ext uri="{FF2B5EF4-FFF2-40B4-BE49-F238E27FC236}">
              <a16:creationId xmlns:a16="http://schemas.microsoft.com/office/drawing/2014/main" id="{00000000-0008-0000-19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1.xml><?xml version="1.0" encoding="utf-8"?>
<c:userShapes xmlns:c="http://schemas.openxmlformats.org/drawingml/2006/chart">
  <cdr:relSizeAnchor xmlns:cdr="http://schemas.openxmlformats.org/drawingml/2006/chartDrawing">
    <cdr:from>
      <cdr:x>0.82941</cdr:x>
      <cdr:y>0.63578</cdr:y>
    </cdr:from>
    <cdr:to>
      <cdr:x>0.87708</cdr:x>
      <cdr:y>0.67718</cdr:y>
    </cdr:to>
    <cdr:sp macro="" textlink="">
      <cdr:nvSpPr>
        <cdr:cNvPr id="18" name="Rectangle 17"/>
        <cdr:cNvSpPr>
          <a:spLocks xmlns:a="http://schemas.openxmlformats.org/drawingml/2006/main" noChangeArrowheads="1"/>
        </cdr:cNvSpPr>
      </cdr:nvSpPr>
      <cdr:spPr bwMode="auto">
        <a:xfrm xmlns:a="http://schemas.openxmlformats.org/drawingml/2006/main">
          <a:off x="7722486" y="3868184"/>
          <a:ext cx="443910" cy="251932"/>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0.83426</cdr:x>
      <cdr:y>0.65655</cdr:y>
    </cdr:from>
    <cdr:to>
      <cdr:x>0.86836</cdr:x>
      <cdr:y>0.65777</cdr:y>
    </cdr:to>
    <cdr:sp macro="" textlink="">
      <cdr:nvSpPr>
        <cdr:cNvPr id="19" name="Line 18"/>
        <cdr:cNvSpPr>
          <a:spLocks xmlns:a="http://schemas.openxmlformats.org/drawingml/2006/main" noChangeShapeType="1"/>
        </cdr:cNvSpPr>
      </cdr:nvSpPr>
      <cdr:spPr bwMode="auto">
        <a:xfrm xmlns:a="http://schemas.openxmlformats.org/drawingml/2006/main" flipV="1">
          <a:off x="7767675" y="3994592"/>
          <a:ext cx="317500" cy="7384"/>
        </a:xfrm>
        <a:prstGeom xmlns:a="http://schemas.openxmlformats.org/drawingml/2006/main" prst="line">
          <a:avLst/>
        </a:prstGeom>
        <a:noFill xmlns:a="http://schemas.openxmlformats.org/drawingml/2006/main"/>
        <a:ln xmlns:a="http://schemas.openxmlformats.org/drawingml/2006/main" w="19050">
          <a:solidFill>
            <a:srgbClr xmlns:mc="http://schemas.openxmlformats.org/markup-compatibility/2006" xmlns:a14="http://schemas.microsoft.com/office/drawing/2010/main" val="FFFFFF" mc:Ignorable="a14" a14:legacySpreadsheetColorIndex="9"/>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0.84685</cdr:x>
      <cdr:y>0.23286</cdr:y>
    </cdr:from>
    <cdr:to>
      <cdr:x>0.86317</cdr:x>
      <cdr:y>0.2548</cdr:y>
    </cdr:to>
    <cdr:sp macro="" textlink="">
      <cdr:nvSpPr>
        <cdr:cNvPr id="2" name="Rectangle 1"/>
        <cdr:cNvSpPr>
          <a:spLocks xmlns:a="http://schemas.openxmlformats.org/drawingml/2006/main" noChangeArrowheads="1"/>
        </cdr:cNvSpPr>
      </cdr:nvSpPr>
      <cdr:spPr bwMode="auto">
        <a:xfrm xmlns:a="http://schemas.openxmlformats.org/drawingml/2006/main">
          <a:off x="7884929" y="1416758"/>
          <a:ext cx="151976" cy="133469"/>
        </a:xfrm>
        <a:prstGeom xmlns:a="http://schemas.openxmlformats.org/drawingml/2006/main" prst="rect">
          <a:avLst/>
        </a:prstGeom>
        <a:solidFill xmlns:a="http://schemas.openxmlformats.org/drawingml/2006/main">
          <a:srgbClr val="074F28"/>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0.87109</cdr:x>
      <cdr:y>0.2183</cdr:y>
    </cdr:from>
    <cdr:to>
      <cdr:x>0.98757</cdr:x>
      <cdr:y>0.27866</cdr:y>
    </cdr:to>
    <cdr:sp macro="" textlink="">
      <cdr:nvSpPr>
        <cdr:cNvPr id="3" name="Text Box 7"/>
        <cdr:cNvSpPr txBox="1">
          <a:spLocks xmlns:a="http://schemas.openxmlformats.org/drawingml/2006/main" noChangeArrowheads="1"/>
        </cdr:cNvSpPr>
      </cdr:nvSpPr>
      <cdr:spPr bwMode="auto">
        <a:xfrm xmlns:a="http://schemas.openxmlformats.org/drawingml/2006/main">
          <a:off x="8110590" y="1328184"/>
          <a:ext cx="1084557" cy="3672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Great Britain standing volume</a:t>
          </a:r>
        </a:p>
      </cdr:txBody>
    </cdr:sp>
  </cdr:relSizeAnchor>
  <cdr:relSizeAnchor xmlns:cdr="http://schemas.openxmlformats.org/drawingml/2006/chartDrawing">
    <cdr:from>
      <cdr:x>0.84606</cdr:x>
      <cdr:y>0.28741</cdr:y>
    </cdr:from>
    <cdr:to>
      <cdr:x>0.86238</cdr:x>
      <cdr:y>0.30726</cdr:y>
    </cdr:to>
    <cdr:sp macro="" textlink="">
      <cdr:nvSpPr>
        <cdr:cNvPr id="4" name="Rectangle 3"/>
        <cdr:cNvSpPr>
          <a:spLocks xmlns:a="http://schemas.openxmlformats.org/drawingml/2006/main" noChangeArrowheads="1"/>
        </cdr:cNvSpPr>
      </cdr:nvSpPr>
      <cdr:spPr bwMode="auto">
        <a:xfrm xmlns:a="http://schemas.openxmlformats.org/drawingml/2006/main">
          <a:off x="7877545" y="1748629"/>
          <a:ext cx="151976" cy="120824"/>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0B79E" mc:Ignorable="a14" a14:legacySpreadsheetColorIndex="1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0.8703</cdr:x>
      <cdr:y>0.26967</cdr:y>
    </cdr:from>
    <cdr:to>
      <cdr:x>0.98678</cdr:x>
      <cdr:y>0.29553</cdr:y>
    </cdr:to>
    <cdr:sp macro="" textlink="">
      <cdr:nvSpPr>
        <cdr:cNvPr id="5" name="Text Box 9"/>
        <cdr:cNvSpPr txBox="1">
          <a:spLocks xmlns:a="http://schemas.openxmlformats.org/drawingml/2006/main" noChangeArrowheads="1"/>
        </cdr:cNvSpPr>
      </cdr:nvSpPr>
      <cdr:spPr bwMode="auto">
        <a:xfrm xmlns:a="http://schemas.openxmlformats.org/drawingml/2006/main">
          <a:off x="8103207" y="1640713"/>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Great Britain net increment</a:t>
          </a:r>
        </a:p>
      </cdr:txBody>
    </cdr:sp>
  </cdr:relSizeAnchor>
  <cdr:relSizeAnchor xmlns:cdr="http://schemas.openxmlformats.org/drawingml/2006/chartDrawing">
    <cdr:from>
      <cdr:x>0.84606</cdr:x>
      <cdr:y>0.33199</cdr:y>
    </cdr:from>
    <cdr:to>
      <cdr:x>0.86238</cdr:x>
      <cdr:y>0.35185</cdr:y>
    </cdr:to>
    <cdr:sp macro="" textlink="">
      <cdr:nvSpPr>
        <cdr:cNvPr id="6" name="Rectangle 5"/>
        <cdr:cNvSpPr>
          <a:spLocks xmlns:a="http://schemas.openxmlformats.org/drawingml/2006/main" noChangeArrowheads="1"/>
        </cdr:cNvSpPr>
      </cdr:nvSpPr>
      <cdr:spPr bwMode="auto">
        <a:xfrm xmlns:a="http://schemas.openxmlformats.org/drawingml/2006/main">
          <a:off x="7877544" y="2019874"/>
          <a:ext cx="151976" cy="120825"/>
        </a:xfrm>
        <a:prstGeom xmlns:a="http://schemas.openxmlformats.org/drawingml/2006/main" prst="rect">
          <a:avLst/>
        </a:prstGeom>
        <a:solidFill xmlns:a="http://schemas.openxmlformats.org/drawingml/2006/main">
          <a:srgbClr val="3B9946"/>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0.86792</cdr:x>
      <cdr:y>0.32055</cdr:y>
    </cdr:from>
    <cdr:to>
      <cdr:x>0.9844</cdr:x>
      <cdr:y>0.34641</cdr:y>
    </cdr:to>
    <cdr:sp macro="" textlink="">
      <cdr:nvSpPr>
        <cdr:cNvPr id="7" name="Text Box 11"/>
        <cdr:cNvSpPr txBox="1">
          <a:spLocks xmlns:a="http://schemas.openxmlformats.org/drawingml/2006/main" noChangeArrowheads="1"/>
        </cdr:cNvSpPr>
      </cdr:nvSpPr>
      <cdr:spPr bwMode="auto">
        <a:xfrm xmlns:a="http://schemas.openxmlformats.org/drawingml/2006/main">
          <a:off x="8081054" y="1950281"/>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England standing volume</a:t>
          </a:r>
        </a:p>
        <a:p xmlns:a="http://schemas.openxmlformats.org/drawingml/2006/main">
          <a:pPr algn="l" rtl="0">
            <a:defRPr sz="1000"/>
          </a:pPr>
          <a:endParaRPr lang="en-GB" sz="900" b="0" i="0" u="none" strike="noStrike" baseline="0">
            <a:solidFill>
              <a:srgbClr val="000000"/>
            </a:solidFill>
            <a:latin typeface="Verdana"/>
          </a:endParaRPr>
        </a:p>
      </cdr:txBody>
    </cdr:sp>
  </cdr:relSizeAnchor>
  <cdr:relSizeAnchor xmlns:cdr="http://schemas.openxmlformats.org/drawingml/2006/chartDrawing">
    <cdr:from>
      <cdr:x>0.84685</cdr:x>
      <cdr:y>0.37969</cdr:y>
    </cdr:from>
    <cdr:to>
      <cdr:x>0.86317</cdr:x>
      <cdr:y>0.39909</cdr:y>
    </cdr:to>
    <cdr:sp macro="" textlink="">
      <cdr:nvSpPr>
        <cdr:cNvPr id="8" name="Rectangle 7"/>
        <cdr:cNvSpPr>
          <a:spLocks xmlns:a="http://schemas.openxmlformats.org/drawingml/2006/main" noChangeArrowheads="1"/>
        </cdr:cNvSpPr>
      </cdr:nvSpPr>
      <cdr:spPr bwMode="auto">
        <a:xfrm xmlns:a="http://schemas.openxmlformats.org/drawingml/2006/main">
          <a:off x="7884929" y="2310103"/>
          <a:ext cx="151976" cy="118015"/>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B6D99F" mc:Ignorable="a14" a14:legacySpreadsheetColorIndex="18"/>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0.8703</cdr:x>
      <cdr:y>0.36461</cdr:y>
    </cdr:from>
    <cdr:to>
      <cdr:x>0.98678</cdr:x>
      <cdr:y>0.38978</cdr:y>
    </cdr:to>
    <cdr:sp macro="" textlink="">
      <cdr:nvSpPr>
        <cdr:cNvPr id="9" name="Text Box 13"/>
        <cdr:cNvSpPr txBox="1">
          <a:spLocks xmlns:a="http://schemas.openxmlformats.org/drawingml/2006/main" noChangeArrowheads="1"/>
        </cdr:cNvSpPr>
      </cdr:nvSpPr>
      <cdr:spPr bwMode="auto">
        <a:xfrm xmlns:a="http://schemas.openxmlformats.org/drawingml/2006/main">
          <a:off x="8103206" y="2218360"/>
          <a:ext cx="1084557" cy="15313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England net increment</a:t>
          </a:r>
        </a:p>
      </cdr:txBody>
    </cdr:sp>
  </cdr:relSizeAnchor>
  <cdr:relSizeAnchor xmlns:cdr="http://schemas.openxmlformats.org/drawingml/2006/chartDrawing">
    <cdr:from>
      <cdr:x>0.84685</cdr:x>
      <cdr:y>0.42132</cdr:y>
    </cdr:from>
    <cdr:to>
      <cdr:x>0.86317</cdr:x>
      <cdr:y>0.44072</cdr:y>
    </cdr:to>
    <cdr:sp macro="" textlink="">
      <cdr:nvSpPr>
        <cdr:cNvPr id="10" name="Rectangle 9"/>
        <cdr:cNvSpPr>
          <a:spLocks xmlns:a="http://schemas.openxmlformats.org/drawingml/2006/main" noChangeArrowheads="1"/>
        </cdr:cNvSpPr>
      </cdr:nvSpPr>
      <cdr:spPr bwMode="auto">
        <a:xfrm xmlns:a="http://schemas.openxmlformats.org/drawingml/2006/main">
          <a:off x="7884926" y="2563414"/>
          <a:ext cx="151976" cy="118015"/>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0.87267</cdr:x>
      <cdr:y>0.40873</cdr:y>
    </cdr:from>
    <cdr:to>
      <cdr:x>0.98916</cdr:x>
      <cdr:y>0.43459</cdr:y>
    </cdr:to>
    <cdr:sp macro="" textlink="">
      <cdr:nvSpPr>
        <cdr:cNvPr id="11" name="Text Box 15"/>
        <cdr:cNvSpPr txBox="1">
          <a:spLocks xmlns:a="http://schemas.openxmlformats.org/drawingml/2006/main" noChangeArrowheads="1"/>
        </cdr:cNvSpPr>
      </cdr:nvSpPr>
      <cdr:spPr bwMode="auto">
        <a:xfrm xmlns:a="http://schemas.openxmlformats.org/drawingml/2006/main">
          <a:off x="8125358" y="2486797"/>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Scotland standing volume</a:t>
          </a:r>
        </a:p>
      </cdr:txBody>
    </cdr:sp>
  </cdr:relSizeAnchor>
  <cdr:relSizeAnchor xmlns:cdr="http://schemas.openxmlformats.org/drawingml/2006/chartDrawing">
    <cdr:from>
      <cdr:x>0.84685</cdr:x>
      <cdr:y>0.4625</cdr:y>
    </cdr:from>
    <cdr:to>
      <cdr:x>0.86317</cdr:x>
      <cdr:y>0.48166</cdr:y>
    </cdr:to>
    <cdr:sp macro="" textlink="">
      <cdr:nvSpPr>
        <cdr:cNvPr id="12" name="Rectangle 11"/>
        <cdr:cNvSpPr>
          <a:spLocks xmlns:a="http://schemas.openxmlformats.org/drawingml/2006/main" noChangeArrowheads="1"/>
        </cdr:cNvSpPr>
      </cdr:nvSpPr>
      <cdr:spPr bwMode="auto">
        <a:xfrm xmlns:a="http://schemas.openxmlformats.org/drawingml/2006/main">
          <a:off x="7884928" y="2813914"/>
          <a:ext cx="151976" cy="116609"/>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DA6C1" mc:Ignorable="a14" a14:legacySpreadsheetColorIndex="62"/>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0.87188</cdr:x>
      <cdr:y>0.45522</cdr:y>
    </cdr:from>
    <cdr:to>
      <cdr:x>0.98836</cdr:x>
      <cdr:y>0.48108</cdr:y>
    </cdr:to>
    <cdr:sp macro="" textlink="">
      <cdr:nvSpPr>
        <cdr:cNvPr id="13" name="Text Box 17"/>
        <cdr:cNvSpPr txBox="1">
          <a:spLocks xmlns:a="http://schemas.openxmlformats.org/drawingml/2006/main" noChangeArrowheads="1"/>
        </cdr:cNvSpPr>
      </cdr:nvSpPr>
      <cdr:spPr bwMode="auto">
        <a:xfrm xmlns:a="http://schemas.openxmlformats.org/drawingml/2006/main">
          <a:off x="8117974" y="2769644"/>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Scotland net increment</a:t>
          </a:r>
        </a:p>
      </cdr:txBody>
    </cdr:sp>
  </cdr:relSizeAnchor>
  <cdr:relSizeAnchor xmlns:cdr="http://schemas.openxmlformats.org/drawingml/2006/chartDrawing">
    <cdr:from>
      <cdr:x>0.84844</cdr:x>
      <cdr:y>0.52719</cdr:y>
    </cdr:from>
    <cdr:to>
      <cdr:x>0.86476</cdr:x>
      <cdr:y>0.54705</cdr:y>
    </cdr:to>
    <cdr:sp macro="" textlink="">
      <cdr:nvSpPr>
        <cdr:cNvPr id="14" name="Rectangle 13"/>
        <cdr:cNvSpPr>
          <a:spLocks xmlns:a="http://schemas.openxmlformats.org/drawingml/2006/main" noChangeArrowheads="1"/>
        </cdr:cNvSpPr>
      </cdr:nvSpPr>
      <cdr:spPr bwMode="auto">
        <a:xfrm xmlns:a="http://schemas.openxmlformats.org/drawingml/2006/main">
          <a:off x="7899696" y="3207514"/>
          <a:ext cx="151976" cy="120825"/>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DA1425" mc:Ignorable="a14" a14:legacySpreadsheetColorIndex="5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0.86792</cdr:x>
      <cdr:y>0.51679</cdr:y>
    </cdr:from>
    <cdr:to>
      <cdr:x>0.9844</cdr:x>
      <cdr:y>0.54335</cdr:y>
    </cdr:to>
    <cdr:sp macro="" textlink="">
      <cdr:nvSpPr>
        <cdr:cNvPr id="15" name="Text Box 19"/>
        <cdr:cNvSpPr txBox="1">
          <a:spLocks xmlns:a="http://schemas.openxmlformats.org/drawingml/2006/main" noChangeArrowheads="1"/>
        </cdr:cNvSpPr>
      </cdr:nvSpPr>
      <cdr:spPr bwMode="auto">
        <a:xfrm xmlns:a="http://schemas.openxmlformats.org/drawingml/2006/main">
          <a:off x="8081055" y="3144262"/>
          <a:ext cx="1084557" cy="16156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Wales standing volume</a:t>
          </a:r>
        </a:p>
        <a:p xmlns:a="http://schemas.openxmlformats.org/drawingml/2006/main">
          <a:pPr algn="l" rtl="0">
            <a:defRPr sz="1000"/>
          </a:pPr>
          <a:endParaRPr lang="en-GB" sz="900" b="0" i="0" u="none" strike="noStrike" baseline="0">
            <a:solidFill>
              <a:srgbClr val="000000"/>
            </a:solidFill>
            <a:latin typeface="Verdana"/>
          </a:endParaRPr>
        </a:p>
      </cdr:txBody>
    </cdr:sp>
  </cdr:relSizeAnchor>
  <cdr:relSizeAnchor xmlns:cdr="http://schemas.openxmlformats.org/drawingml/2006/chartDrawing">
    <cdr:from>
      <cdr:x>0.84923</cdr:x>
      <cdr:y>0.56761</cdr:y>
    </cdr:from>
    <cdr:to>
      <cdr:x>0.86555</cdr:x>
      <cdr:y>0.58678</cdr:y>
    </cdr:to>
    <cdr:sp macro="" textlink="">
      <cdr:nvSpPr>
        <cdr:cNvPr id="16" name="Rectangle 15"/>
        <cdr:cNvSpPr>
          <a:spLocks xmlns:a="http://schemas.openxmlformats.org/drawingml/2006/main" noChangeArrowheads="1"/>
        </cdr:cNvSpPr>
      </cdr:nvSpPr>
      <cdr:spPr bwMode="auto">
        <a:xfrm xmlns:a="http://schemas.openxmlformats.org/drawingml/2006/main">
          <a:off x="7907079" y="3453443"/>
          <a:ext cx="151976" cy="11661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19698" mc:Ignorable="a14" a14:legacySpreadsheetColorIndex="63"/>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0.8695</cdr:x>
      <cdr:y>0.56207</cdr:y>
    </cdr:from>
    <cdr:to>
      <cdr:x>0.98598</cdr:x>
      <cdr:y>0.58747</cdr:y>
    </cdr:to>
    <cdr:sp macro="" textlink="">
      <cdr:nvSpPr>
        <cdr:cNvPr id="17" name="Text Box 21"/>
        <cdr:cNvSpPr txBox="1">
          <a:spLocks xmlns:a="http://schemas.openxmlformats.org/drawingml/2006/main" noChangeArrowheads="1"/>
        </cdr:cNvSpPr>
      </cdr:nvSpPr>
      <cdr:spPr bwMode="auto">
        <a:xfrm xmlns:a="http://schemas.openxmlformats.org/drawingml/2006/main">
          <a:off x="8095823" y="3419724"/>
          <a:ext cx="1084557" cy="15454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Wales net increment</a:t>
          </a:r>
        </a:p>
        <a:p xmlns:a="http://schemas.openxmlformats.org/drawingml/2006/main">
          <a:pPr algn="l" rtl="0">
            <a:defRPr sz="1000"/>
          </a:pPr>
          <a:endParaRPr lang="en-GB" sz="900" b="0" i="0" u="none" strike="noStrike" baseline="0">
            <a:solidFill>
              <a:srgbClr val="000000"/>
            </a:solidFill>
            <a:latin typeface="Verdana"/>
          </a:endParaRPr>
        </a:p>
      </cdr:txBody>
    </cdr:sp>
  </cdr:relSizeAnchor>
  <cdr:relSizeAnchor xmlns:cdr="http://schemas.openxmlformats.org/drawingml/2006/chartDrawing">
    <cdr:from>
      <cdr:x>0.00546</cdr:x>
      <cdr:y>0.00835</cdr:y>
    </cdr:from>
    <cdr:to>
      <cdr:x>0.01665</cdr:x>
      <cdr:y>0.02913</cdr:y>
    </cdr:to>
    <cdr:sp macro="" textlink="">
      <cdr:nvSpPr>
        <cdr:cNvPr id="20"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0.00546</cdr:x>
      <cdr:y>0.00835</cdr:y>
    </cdr:from>
    <cdr:to>
      <cdr:x>0.01665</cdr:x>
      <cdr:y>0.02913</cdr:y>
    </cdr:to>
    <cdr:sp macro="" textlink="">
      <cdr:nvSpPr>
        <cdr:cNvPr id="21"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0.00546</cdr:x>
      <cdr:y>0.00835</cdr:y>
    </cdr:from>
    <cdr:to>
      <cdr:x>0.01665</cdr:x>
      <cdr:y>0.02913</cdr:y>
    </cdr:to>
    <cdr:sp macro="" textlink="">
      <cdr:nvSpPr>
        <cdr:cNvPr id="22"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0.00546</cdr:x>
      <cdr:y>0.00835</cdr:y>
    </cdr:from>
    <cdr:to>
      <cdr:x>0.01665</cdr:x>
      <cdr:y>0.02913</cdr:y>
    </cdr:to>
    <cdr:sp macro="" textlink="">
      <cdr:nvSpPr>
        <cdr:cNvPr id="23"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0.84685</cdr:x>
      <cdr:y>0.64306</cdr:y>
    </cdr:from>
    <cdr:to>
      <cdr:x>0.85805</cdr:x>
      <cdr:y>0.66383</cdr:y>
    </cdr:to>
    <cdr:sp macro="" textlink="">
      <cdr:nvSpPr>
        <cdr:cNvPr id="24" name="AutoShape 20"/>
        <cdr:cNvSpPr>
          <a:spLocks xmlns:a="http://schemas.openxmlformats.org/drawingml/2006/main" noChangeArrowheads="1"/>
        </cdr:cNvSpPr>
      </cdr:nvSpPr>
      <cdr:spPr bwMode="auto">
        <a:xfrm xmlns:a="http://schemas.openxmlformats.org/drawingml/2006/main">
          <a:off x="7884928" y="3912486"/>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0.88333</cdr:x>
      <cdr:y>0.62971</cdr:y>
    </cdr:from>
    <cdr:to>
      <cdr:x>0.97358</cdr:x>
      <cdr:y>0.68932</cdr:y>
    </cdr:to>
    <cdr:sp macro="" textlink="">
      <cdr:nvSpPr>
        <cdr:cNvPr id="26" name="Text Box 19"/>
        <cdr:cNvSpPr txBox="1">
          <a:spLocks xmlns:a="http://schemas.openxmlformats.org/drawingml/2006/main" noChangeArrowheads="1"/>
        </cdr:cNvSpPr>
      </cdr:nvSpPr>
      <cdr:spPr bwMode="auto">
        <a:xfrm xmlns:a="http://schemas.openxmlformats.org/drawingml/2006/main">
          <a:off x="8224579" y="3831265"/>
          <a:ext cx="840265" cy="3626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Total availability </a:t>
          </a:r>
        </a:p>
      </cdr:txBody>
    </cdr:sp>
  </cdr:relSizeAnchor>
</c:userShapes>
</file>

<file path=xl/drawings/drawing22.xml><?xml version="1.0" encoding="utf-8"?>
<xdr:wsDr xmlns:xdr="http://schemas.openxmlformats.org/drawingml/2006/spreadsheetDrawing" xmlns:a="http://schemas.openxmlformats.org/drawingml/2006/main">
  <xdr:absoluteAnchor>
    <xdr:pos x="0" y="0"/>
    <xdr:ext cx="9305925" cy="6076950"/>
    <xdr:graphicFrame macro="">
      <xdr:nvGraphicFramePr>
        <xdr:cNvPr id="2" name="Chart 1">
          <a:extLst>
            <a:ext uri="{FF2B5EF4-FFF2-40B4-BE49-F238E27FC236}">
              <a16:creationId xmlns:a16="http://schemas.microsoft.com/office/drawing/2014/main" id="{00000000-0008-0000-1B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3.xml><?xml version="1.0" encoding="utf-8"?>
<c:userShapes xmlns:c="http://schemas.openxmlformats.org/drawingml/2006/chart">
  <cdr:relSizeAnchor xmlns:cdr="http://schemas.openxmlformats.org/drawingml/2006/chartDrawing">
    <cdr:from>
      <cdr:x>0.85863</cdr:x>
      <cdr:y>0.10601</cdr:y>
    </cdr:from>
    <cdr:to>
      <cdr:x>0.87496</cdr:x>
      <cdr:y>0.12795</cdr:y>
    </cdr:to>
    <cdr:sp macro="" textlink="">
      <cdr:nvSpPr>
        <cdr:cNvPr id="2" name="Rectangle 1"/>
        <cdr:cNvSpPr>
          <a:spLocks xmlns:a="http://schemas.openxmlformats.org/drawingml/2006/main" noChangeArrowheads="1"/>
        </cdr:cNvSpPr>
      </cdr:nvSpPr>
      <cdr:spPr bwMode="auto">
        <a:xfrm xmlns:a="http://schemas.openxmlformats.org/drawingml/2006/main">
          <a:off x="7990368" y="644212"/>
          <a:ext cx="151966" cy="133329"/>
        </a:xfrm>
        <a:prstGeom xmlns:a="http://schemas.openxmlformats.org/drawingml/2006/main" prst="rect">
          <a:avLst/>
        </a:prstGeom>
        <a:solidFill xmlns:a="http://schemas.openxmlformats.org/drawingml/2006/main">
          <a:srgbClr val="074F28"/>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0.8797</cdr:x>
      <cdr:y>0.09843</cdr:y>
    </cdr:from>
    <cdr:to>
      <cdr:x>0.99618</cdr:x>
      <cdr:y>0.15879</cdr:y>
    </cdr:to>
    <cdr:sp macro="" textlink="">
      <cdr:nvSpPr>
        <cdr:cNvPr id="3" name="Text Box 7"/>
        <cdr:cNvSpPr txBox="1">
          <a:spLocks xmlns:a="http://schemas.openxmlformats.org/drawingml/2006/main" noChangeArrowheads="1"/>
        </cdr:cNvSpPr>
      </cdr:nvSpPr>
      <cdr:spPr bwMode="auto">
        <a:xfrm xmlns:a="http://schemas.openxmlformats.org/drawingml/2006/main">
          <a:off x="8186444" y="598176"/>
          <a:ext cx="1083954" cy="36680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Great Britain standing volume</a:t>
          </a:r>
        </a:p>
      </cdr:txBody>
    </cdr:sp>
  </cdr:relSizeAnchor>
  <cdr:relSizeAnchor xmlns:cdr="http://schemas.openxmlformats.org/drawingml/2006/chartDrawing">
    <cdr:from>
      <cdr:x>0.8558</cdr:x>
      <cdr:y>0.16982</cdr:y>
    </cdr:from>
    <cdr:to>
      <cdr:x>0.87212</cdr:x>
      <cdr:y>0.18968</cdr:y>
    </cdr:to>
    <cdr:sp macro="" textlink="">
      <cdr:nvSpPr>
        <cdr:cNvPr id="4" name="Rectangle 3"/>
        <cdr:cNvSpPr>
          <a:spLocks xmlns:a="http://schemas.openxmlformats.org/drawingml/2006/main" noChangeArrowheads="1"/>
        </cdr:cNvSpPr>
      </cdr:nvSpPr>
      <cdr:spPr bwMode="auto">
        <a:xfrm xmlns:a="http://schemas.openxmlformats.org/drawingml/2006/main">
          <a:off x="7963967" y="1032006"/>
          <a:ext cx="151872" cy="120688"/>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0B79E" mc:Ignorable="a14" a14:legacySpreadsheetColorIndex="1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0.87664</cdr:x>
      <cdr:y>0.16359</cdr:y>
    </cdr:from>
    <cdr:to>
      <cdr:x>0.99312</cdr:x>
      <cdr:y>0.18945</cdr:y>
    </cdr:to>
    <cdr:sp macro="" textlink="">
      <cdr:nvSpPr>
        <cdr:cNvPr id="5" name="Text Box 9"/>
        <cdr:cNvSpPr txBox="1">
          <a:spLocks xmlns:a="http://schemas.openxmlformats.org/drawingml/2006/main" noChangeArrowheads="1"/>
        </cdr:cNvSpPr>
      </cdr:nvSpPr>
      <cdr:spPr bwMode="auto">
        <a:xfrm xmlns:a="http://schemas.openxmlformats.org/drawingml/2006/main">
          <a:off x="8157946" y="994111"/>
          <a:ext cx="1083954" cy="1571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Great Britain net increment</a:t>
          </a:r>
        </a:p>
        <a:p xmlns:a="http://schemas.openxmlformats.org/drawingml/2006/main">
          <a:pPr algn="l" rtl="0">
            <a:defRPr sz="1000"/>
          </a:pPr>
          <a:endParaRPr lang="en-GB" sz="900" b="0" i="0" u="none" strike="noStrike" baseline="0">
            <a:solidFill>
              <a:srgbClr val="000000"/>
            </a:solidFill>
            <a:latin typeface="Verdana"/>
          </a:endParaRPr>
        </a:p>
      </cdr:txBody>
    </cdr:sp>
  </cdr:relSizeAnchor>
  <cdr:relSizeAnchor xmlns:cdr="http://schemas.openxmlformats.org/drawingml/2006/chartDrawing">
    <cdr:from>
      <cdr:x>0.85569</cdr:x>
      <cdr:y>0.22661</cdr:y>
    </cdr:from>
    <cdr:to>
      <cdr:x>0.87201</cdr:x>
      <cdr:y>0.24647</cdr:y>
    </cdr:to>
    <cdr:sp macro="" textlink="">
      <cdr:nvSpPr>
        <cdr:cNvPr id="6" name="Rectangle 5"/>
        <cdr:cNvSpPr>
          <a:spLocks xmlns:a="http://schemas.openxmlformats.org/drawingml/2006/main" noChangeArrowheads="1"/>
        </cdr:cNvSpPr>
      </cdr:nvSpPr>
      <cdr:spPr bwMode="auto">
        <a:xfrm xmlns:a="http://schemas.openxmlformats.org/drawingml/2006/main">
          <a:off x="7962965" y="1377110"/>
          <a:ext cx="151873" cy="120688"/>
        </a:xfrm>
        <a:prstGeom xmlns:a="http://schemas.openxmlformats.org/drawingml/2006/main" prst="rect">
          <a:avLst/>
        </a:prstGeom>
        <a:solidFill xmlns:a="http://schemas.openxmlformats.org/drawingml/2006/main">
          <a:srgbClr val="3B9946"/>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0.8771</cdr:x>
      <cdr:y>0.22006</cdr:y>
    </cdr:from>
    <cdr:to>
      <cdr:x>0.99359</cdr:x>
      <cdr:y>0.24593</cdr:y>
    </cdr:to>
    <cdr:sp macro="" textlink="">
      <cdr:nvSpPr>
        <cdr:cNvPr id="7" name="Text Box 11"/>
        <cdr:cNvSpPr txBox="1">
          <a:spLocks xmlns:a="http://schemas.openxmlformats.org/drawingml/2006/main" noChangeArrowheads="1"/>
        </cdr:cNvSpPr>
      </cdr:nvSpPr>
      <cdr:spPr bwMode="auto">
        <a:xfrm xmlns:a="http://schemas.openxmlformats.org/drawingml/2006/main">
          <a:off x="8162200" y="1337273"/>
          <a:ext cx="1084047" cy="15721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England standing volume</a:t>
          </a:r>
        </a:p>
        <a:p xmlns:a="http://schemas.openxmlformats.org/drawingml/2006/main">
          <a:pPr algn="l" rtl="0">
            <a:defRPr sz="1000"/>
          </a:pPr>
          <a:endParaRPr lang="en-GB" sz="900" b="0" i="0" u="none" strike="noStrike" baseline="0">
            <a:solidFill>
              <a:srgbClr val="000000"/>
            </a:solidFill>
            <a:latin typeface="Verdana"/>
          </a:endParaRPr>
        </a:p>
      </cdr:txBody>
    </cdr:sp>
  </cdr:relSizeAnchor>
  <cdr:relSizeAnchor xmlns:cdr="http://schemas.openxmlformats.org/drawingml/2006/chartDrawing">
    <cdr:from>
      <cdr:x>0.85558</cdr:x>
      <cdr:y>0.28948</cdr:y>
    </cdr:from>
    <cdr:to>
      <cdr:x>0.8719</cdr:x>
      <cdr:y>0.30888</cdr:y>
    </cdr:to>
    <cdr:sp macro="" textlink="">
      <cdr:nvSpPr>
        <cdr:cNvPr id="8" name="Rectangle 7"/>
        <cdr:cNvSpPr>
          <a:spLocks xmlns:a="http://schemas.openxmlformats.org/drawingml/2006/main" noChangeArrowheads="1"/>
        </cdr:cNvSpPr>
      </cdr:nvSpPr>
      <cdr:spPr bwMode="auto">
        <a:xfrm xmlns:a="http://schemas.openxmlformats.org/drawingml/2006/main">
          <a:off x="7961963" y="1759160"/>
          <a:ext cx="151873" cy="11789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B6D99F" mc:Ignorable="a14" a14:legacySpreadsheetColorIndex="18"/>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0.87552</cdr:x>
      <cdr:y>0.27754</cdr:y>
    </cdr:from>
    <cdr:to>
      <cdr:x>0.992</cdr:x>
      <cdr:y>0.30271</cdr:y>
    </cdr:to>
    <cdr:sp macro="" textlink="">
      <cdr:nvSpPr>
        <cdr:cNvPr id="9" name="Text Box 13"/>
        <cdr:cNvSpPr txBox="1">
          <a:spLocks xmlns:a="http://schemas.openxmlformats.org/drawingml/2006/main" noChangeArrowheads="1"/>
        </cdr:cNvSpPr>
      </cdr:nvSpPr>
      <cdr:spPr bwMode="auto">
        <a:xfrm xmlns:a="http://schemas.openxmlformats.org/drawingml/2006/main">
          <a:off x="8147496" y="1686570"/>
          <a:ext cx="1083954" cy="15295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England net increment</a:t>
          </a:r>
        </a:p>
        <a:p xmlns:a="http://schemas.openxmlformats.org/drawingml/2006/main">
          <a:pPr algn="l" rtl="0">
            <a:defRPr sz="1000"/>
          </a:pPr>
          <a:endParaRPr lang="en-GB" sz="900" b="0" i="0" u="none" strike="noStrike" baseline="0">
            <a:solidFill>
              <a:srgbClr val="000000"/>
            </a:solidFill>
            <a:latin typeface="Verdana"/>
          </a:endParaRPr>
        </a:p>
      </cdr:txBody>
    </cdr:sp>
  </cdr:relSizeAnchor>
  <cdr:relSizeAnchor xmlns:cdr="http://schemas.openxmlformats.org/drawingml/2006/chartDrawing">
    <cdr:from>
      <cdr:x>0.85705</cdr:x>
      <cdr:y>0.34416</cdr:y>
    </cdr:from>
    <cdr:to>
      <cdr:x>0.87337</cdr:x>
      <cdr:y>0.36356</cdr:y>
    </cdr:to>
    <cdr:sp macro="" textlink="">
      <cdr:nvSpPr>
        <cdr:cNvPr id="10" name="Rectangle 9"/>
        <cdr:cNvSpPr>
          <a:spLocks xmlns:a="http://schemas.openxmlformats.org/drawingml/2006/main" noChangeArrowheads="1"/>
        </cdr:cNvSpPr>
      </cdr:nvSpPr>
      <cdr:spPr bwMode="auto">
        <a:xfrm xmlns:a="http://schemas.openxmlformats.org/drawingml/2006/main">
          <a:off x="7975665" y="2091414"/>
          <a:ext cx="151873" cy="117893"/>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0.87426</cdr:x>
      <cdr:y>0.32985</cdr:y>
    </cdr:from>
    <cdr:to>
      <cdr:x>0.99074</cdr:x>
      <cdr:y>0.35571</cdr:y>
    </cdr:to>
    <cdr:sp macro="" textlink="">
      <cdr:nvSpPr>
        <cdr:cNvPr id="11" name="Text Box 15"/>
        <cdr:cNvSpPr txBox="1">
          <a:spLocks xmlns:a="http://schemas.openxmlformats.org/drawingml/2006/main" noChangeArrowheads="1"/>
        </cdr:cNvSpPr>
      </cdr:nvSpPr>
      <cdr:spPr bwMode="auto">
        <a:xfrm xmlns:a="http://schemas.openxmlformats.org/drawingml/2006/main">
          <a:off x="8140125" y="2006857"/>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Scotland standing volume</a:t>
          </a:r>
        </a:p>
        <a:p xmlns:a="http://schemas.openxmlformats.org/drawingml/2006/main">
          <a:pPr algn="l" rtl="0">
            <a:defRPr sz="1000"/>
          </a:pPr>
          <a:endParaRPr lang="en-GB" sz="900" b="0" i="0" u="none" strike="noStrike" baseline="0">
            <a:solidFill>
              <a:srgbClr val="000000"/>
            </a:solidFill>
            <a:latin typeface="Verdana"/>
          </a:endParaRPr>
        </a:p>
      </cdr:txBody>
    </cdr:sp>
  </cdr:relSizeAnchor>
  <cdr:relSizeAnchor xmlns:cdr="http://schemas.openxmlformats.org/drawingml/2006/chartDrawing">
    <cdr:from>
      <cdr:x>0.85557</cdr:x>
      <cdr:y>0.39247</cdr:y>
    </cdr:from>
    <cdr:to>
      <cdr:x>0.8719</cdr:x>
      <cdr:y>0.41164</cdr:y>
    </cdr:to>
    <cdr:sp macro="" textlink="">
      <cdr:nvSpPr>
        <cdr:cNvPr id="12" name="Rectangle 11"/>
        <cdr:cNvSpPr>
          <a:spLocks xmlns:a="http://schemas.openxmlformats.org/drawingml/2006/main" noChangeArrowheads="1"/>
        </cdr:cNvSpPr>
      </cdr:nvSpPr>
      <cdr:spPr bwMode="auto">
        <a:xfrm xmlns:a="http://schemas.openxmlformats.org/drawingml/2006/main">
          <a:off x="7961870" y="2385049"/>
          <a:ext cx="151966" cy="116495"/>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DA6C1" mc:Ignorable="a14" a14:legacySpreadsheetColorIndex="62"/>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0.87505</cdr:x>
      <cdr:y>0.38297</cdr:y>
    </cdr:from>
    <cdr:to>
      <cdr:x>0.99154</cdr:x>
      <cdr:y>0.40883</cdr:y>
    </cdr:to>
    <cdr:sp macro="" textlink="">
      <cdr:nvSpPr>
        <cdr:cNvPr id="13" name="Text Box 17"/>
        <cdr:cNvSpPr txBox="1">
          <a:spLocks xmlns:a="http://schemas.openxmlformats.org/drawingml/2006/main" noChangeArrowheads="1"/>
        </cdr:cNvSpPr>
      </cdr:nvSpPr>
      <cdr:spPr bwMode="auto">
        <a:xfrm xmlns:a="http://schemas.openxmlformats.org/drawingml/2006/main">
          <a:off x="8143150" y="2327315"/>
          <a:ext cx="1084047" cy="1571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Scotland net increment</a:t>
          </a:r>
        </a:p>
        <a:p xmlns:a="http://schemas.openxmlformats.org/drawingml/2006/main">
          <a:pPr algn="l" rtl="0">
            <a:defRPr sz="1000"/>
          </a:pPr>
          <a:endParaRPr lang="en-GB" sz="900" b="0" i="0" u="none" strike="noStrike" baseline="0">
            <a:solidFill>
              <a:srgbClr val="000000"/>
            </a:solidFill>
            <a:latin typeface="Verdana"/>
          </a:endParaRPr>
        </a:p>
      </cdr:txBody>
    </cdr:sp>
  </cdr:relSizeAnchor>
  <cdr:relSizeAnchor xmlns:cdr="http://schemas.openxmlformats.org/drawingml/2006/chartDrawing">
    <cdr:from>
      <cdr:x>0.85716</cdr:x>
      <cdr:y>0.44176</cdr:y>
    </cdr:from>
    <cdr:to>
      <cdr:x>0.87348</cdr:x>
      <cdr:y>0.46162</cdr:y>
    </cdr:to>
    <cdr:sp macro="" textlink="">
      <cdr:nvSpPr>
        <cdr:cNvPr id="14" name="Rectangle 13"/>
        <cdr:cNvSpPr>
          <a:spLocks xmlns:a="http://schemas.openxmlformats.org/drawingml/2006/main" noChangeArrowheads="1"/>
        </cdr:cNvSpPr>
      </cdr:nvSpPr>
      <cdr:spPr bwMode="auto">
        <a:xfrm xmlns:a="http://schemas.openxmlformats.org/drawingml/2006/main">
          <a:off x="7976667" y="2684549"/>
          <a:ext cx="151872" cy="120689"/>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DA1425" mc:Ignorable="a14" a14:legacySpreadsheetColorIndex="5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0.87596</cdr:x>
      <cdr:y>0.434</cdr:y>
    </cdr:from>
    <cdr:to>
      <cdr:x>0.99244</cdr:x>
      <cdr:y>0.46055</cdr:y>
    </cdr:to>
    <cdr:sp macro="" textlink="">
      <cdr:nvSpPr>
        <cdr:cNvPr id="15" name="Text Box 19"/>
        <cdr:cNvSpPr txBox="1">
          <a:spLocks xmlns:a="http://schemas.openxmlformats.org/drawingml/2006/main" noChangeArrowheads="1"/>
        </cdr:cNvSpPr>
      </cdr:nvSpPr>
      <cdr:spPr bwMode="auto">
        <a:xfrm xmlns:a="http://schemas.openxmlformats.org/drawingml/2006/main">
          <a:off x="8151596" y="2637390"/>
          <a:ext cx="1083954" cy="16134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Wales standing volume</a:t>
          </a:r>
        </a:p>
        <a:p xmlns:a="http://schemas.openxmlformats.org/drawingml/2006/main">
          <a:pPr algn="l" rtl="0">
            <a:defRPr sz="1000"/>
          </a:pPr>
          <a:endParaRPr lang="en-GB" sz="900" b="0" i="0" u="none" strike="noStrike" baseline="0">
            <a:solidFill>
              <a:srgbClr val="000000"/>
            </a:solidFill>
            <a:latin typeface="Verdana"/>
          </a:endParaRPr>
        </a:p>
      </cdr:txBody>
    </cdr:sp>
  </cdr:relSizeAnchor>
  <cdr:relSizeAnchor xmlns:cdr="http://schemas.openxmlformats.org/drawingml/2006/chartDrawing">
    <cdr:from>
      <cdr:x>0.85637</cdr:x>
      <cdr:y>0.49661</cdr:y>
    </cdr:from>
    <cdr:to>
      <cdr:x>0.87269</cdr:x>
      <cdr:y>0.51578</cdr:y>
    </cdr:to>
    <cdr:sp macro="" textlink="">
      <cdr:nvSpPr>
        <cdr:cNvPr id="16" name="Rectangle 15"/>
        <cdr:cNvSpPr>
          <a:spLocks xmlns:a="http://schemas.openxmlformats.org/drawingml/2006/main" noChangeArrowheads="1"/>
        </cdr:cNvSpPr>
      </cdr:nvSpPr>
      <cdr:spPr bwMode="auto">
        <a:xfrm xmlns:a="http://schemas.openxmlformats.org/drawingml/2006/main">
          <a:off x="7969315" y="3017867"/>
          <a:ext cx="151873" cy="116495"/>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19698" mc:Ignorable="a14" a14:legacySpreadsheetColorIndex="63"/>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0.87483</cdr:x>
      <cdr:y>0.48537</cdr:y>
    </cdr:from>
    <cdr:to>
      <cdr:x>0.99131</cdr:x>
      <cdr:y>0.51077</cdr:y>
    </cdr:to>
    <cdr:sp macro="" textlink="">
      <cdr:nvSpPr>
        <cdr:cNvPr id="17" name="Text Box 21"/>
        <cdr:cNvSpPr txBox="1">
          <a:spLocks xmlns:a="http://schemas.openxmlformats.org/drawingml/2006/main" noChangeArrowheads="1"/>
        </cdr:cNvSpPr>
      </cdr:nvSpPr>
      <cdr:spPr bwMode="auto">
        <a:xfrm xmlns:a="http://schemas.openxmlformats.org/drawingml/2006/main">
          <a:off x="8141146" y="2949590"/>
          <a:ext cx="1083954" cy="1543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Wales net increment</a:t>
          </a:r>
        </a:p>
        <a:p xmlns:a="http://schemas.openxmlformats.org/drawingml/2006/main">
          <a:pPr algn="l" rtl="0">
            <a:defRPr sz="1000"/>
          </a:pPr>
          <a:endParaRPr lang="en-GB" sz="900" b="0" i="0" u="none" strike="noStrike" baseline="0">
            <a:solidFill>
              <a:srgbClr val="000000"/>
            </a:solidFill>
            <a:latin typeface="Verdana"/>
          </a:endParaRPr>
        </a:p>
      </cdr:txBody>
    </cdr:sp>
  </cdr:relSizeAnchor>
  <cdr:relSizeAnchor xmlns:cdr="http://schemas.openxmlformats.org/drawingml/2006/chartDrawing">
    <cdr:from>
      <cdr:x>0.84685</cdr:x>
      <cdr:y>0.56175</cdr:y>
    </cdr:from>
    <cdr:to>
      <cdr:x>0.89453</cdr:x>
      <cdr:y>0.60316</cdr:y>
    </cdr:to>
    <cdr:sp macro="" textlink="">
      <cdr:nvSpPr>
        <cdr:cNvPr id="18" name="Rectangle 17"/>
        <cdr:cNvSpPr>
          <a:spLocks xmlns:a="http://schemas.openxmlformats.org/drawingml/2006/main" noChangeArrowheads="1"/>
        </cdr:cNvSpPr>
      </cdr:nvSpPr>
      <cdr:spPr bwMode="auto">
        <a:xfrm xmlns:a="http://schemas.openxmlformats.org/drawingml/2006/main">
          <a:off x="7884927" y="3417778"/>
          <a:ext cx="443910" cy="251932"/>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0.86509</cdr:x>
      <cdr:y>0.57024</cdr:y>
    </cdr:from>
    <cdr:to>
      <cdr:x>0.87629</cdr:x>
      <cdr:y>0.59102</cdr:y>
    </cdr:to>
    <cdr:sp macro="" textlink="">
      <cdr:nvSpPr>
        <cdr:cNvPr id="19" name="AutoShape 20"/>
        <cdr:cNvSpPr>
          <a:spLocks xmlns:a="http://schemas.openxmlformats.org/drawingml/2006/main" noChangeArrowheads="1"/>
        </cdr:cNvSpPr>
      </cdr:nvSpPr>
      <cdr:spPr bwMode="auto">
        <a:xfrm xmlns:a="http://schemas.openxmlformats.org/drawingml/2006/main">
          <a:off x="8054753" y="3469464"/>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0.8517</cdr:x>
      <cdr:y>0.58252</cdr:y>
    </cdr:from>
    <cdr:to>
      <cdr:x>0.8858</cdr:x>
      <cdr:y>0.58374</cdr:y>
    </cdr:to>
    <cdr:sp macro="" textlink="">
      <cdr:nvSpPr>
        <cdr:cNvPr id="20" name="Line 18"/>
        <cdr:cNvSpPr>
          <a:spLocks xmlns:a="http://schemas.openxmlformats.org/drawingml/2006/main" noChangeShapeType="1"/>
        </cdr:cNvSpPr>
      </cdr:nvSpPr>
      <cdr:spPr bwMode="auto">
        <a:xfrm xmlns:a="http://schemas.openxmlformats.org/drawingml/2006/main" flipV="1">
          <a:off x="7930116" y="3544186"/>
          <a:ext cx="317500" cy="7384"/>
        </a:xfrm>
        <a:prstGeom xmlns:a="http://schemas.openxmlformats.org/drawingml/2006/main" prst="line">
          <a:avLst/>
        </a:prstGeom>
        <a:noFill xmlns:a="http://schemas.openxmlformats.org/drawingml/2006/main"/>
        <a:ln xmlns:a="http://schemas.openxmlformats.org/drawingml/2006/main" w="19050">
          <a:solidFill>
            <a:srgbClr xmlns:mc="http://schemas.openxmlformats.org/markup-compatibility/2006" xmlns:a14="http://schemas.microsoft.com/office/drawing/2010/main" val="FFFFFF" mc:Ignorable="a14" a14:legacySpreadsheetColorIndex="9"/>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0.90087</cdr:x>
      <cdr:y>0.55932</cdr:y>
    </cdr:from>
    <cdr:to>
      <cdr:x>0.99112</cdr:x>
      <cdr:y>0.61893</cdr:y>
    </cdr:to>
    <cdr:sp macro="" textlink="">
      <cdr:nvSpPr>
        <cdr:cNvPr id="21" name="Text Box 19"/>
        <cdr:cNvSpPr txBox="1">
          <a:spLocks xmlns:a="http://schemas.openxmlformats.org/drawingml/2006/main" noChangeArrowheads="1"/>
        </cdr:cNvSpPr>
      </cdr:nvSpPr>
      <cdr:spPr bwMode="auto">
        <a:xfrm xmlns:a="http://schemas.openxmlformats.org/drawingml/2006/main">
          <a:off x="8387906" y="3403010"/>
          <a:ext cx="840265" cy="3626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900" b="0" i="0" u="none" strike="noStrike" baseline="0">
              <a:solidFill>
                <a:srgbClr val="000000"/>
              </a:solidFill>
              <a:latin typeface="Verdana"/>
            </a:rPr>
            <a:t>Total availability </a:t>
          </a:r>
        </a:p>
      </cdr:txBody>
    </cdr:sp>
  </cdr:relSizeAnchor>
</c:userShapes>
</file>

<file path=xl/drawings/drawing24.xml><?xml version="1.0" encoding="utf-8"?>
<xdr:wsDr xmlns:xdr="http://schemas.openxmlformats.org/drawingml/2006/spreadsheetDrawing" xmlns:a="http://schemas.openxmlformats.org/drawingml/2006/main">
  <xdr:absoluteAnchor>
    <xdr:pos x="0" y="0"/>
    <xdr:ext cx="9312088" cy="6084794"/>
    <xdr:graphicFrame macro="">
      <xdr:nvGraphicFramePr>
        <xdr:cNvPr id="2" name="Chart 1">
          <a:extLst>
            <a:ext uri="{FF2B5EF4-FFF2-40B4-BE49-F238E27FC236}">
              <a16:creationId xmlns:a16="http://schemas.microsoft.com/office/drawing/2014/main" id="{00000000-0008-0000-1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5.xml><?xml version="1.0" encoding="utf-8"?>
<c:userShapes xmlns:c="http://schemas.openxmlformats.org/drawingml/2006/chart">
  <cdr:relSizeAnchor xmlns:cdr="http://schemas.openxmlformats.org/drawingml/2006/chartDrawing">
    <cdr:from>
      <cdr:x>0.80419</cdr:x>
      <cdr:y>0.06089</cdr:y>
    </cdr:from>
    <cdr:to>
      <cdr:x>1</cdr:x>
      <cdr:y>0.8091</cdr:y>
    </cdr:to>
    <cdr:grpSp>
      <cdr:nvGrpSpPr>
        <cdr:cNvPr id="25" name="Group 24">
          <a:extLst xmlns:a="http://schemas.openxmlformats.org/drawingml/2006/main">
            <a:ext uri="{FF2B5EF4-FFF2-40B4-BE49-F238E27FC236}">
              <a16:creationId xmlns:a16="http://schemas.microsoft.com/office/drawing/2014/main" id="{7FF230D5-70DA-4121-9E6B-93612C4DCCC0}"/>
            </a:ext>
          </a:extLst>
        </cdr:cNvPr>
        <cdr:cNvGrpSpPr/>
      </cdr:nvGrpSpPr>
      <cdr:grpSpPr>
        <a:xfrm xmlns:a="http://schemas.openxmlformats.org/drawingml/2006/main">
          <a:off x="7488688" y="370503"/>
          <a:ext cx="1823400" cy="4552704"/>
          <a:chOff x="7903852" y="1328178"/>
          <a:chExt cx="1306090" cy="2152512"/>
        </a:xfrm>
      </cdr:grpSpPr>
      <cdr:sp macro="" textlink="">
        <cdr:nvSpPr>
          <cdr:cNvPr id="2" name="Rectangle 1"/>
          <cdr:cNvSpPr>
            <a:spLocks xmlns:a="http://schemas.openxmlformats.org/drawingml/2006/main" noChangeArrowheads="1"/>
          </cdr:cNvSpPr>
        </cdr:nvSpPr>
        <cdr:spPr bwMode="auto">
          <a:xfrm xmlns:a="http://schemas.openxmlformats.org/drawingml/2006/main">
            <a:off x="7903852" y="1417490"/>
            <a:ext cx="128973" cy="85123"/>
          </a:xfrm>
          <a:prstGeom xmlns:a="http://schemas.openxmlformats.org/drawingml/2006/main" prst="rect">
            <a:avLst/>
          </a:prstGeom>
          <a:solidFill xmlns:a="http://schemas.openxmlformats.org/drawingml/2006/main">
            <a:srgbClr val="074F28"/>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3" name="Text Box 7"/>
          <cdr:cNvSpPr txBox="1">
            <a:spLocks xmlns:a="http://schemas.openxmlformats.org/drawingml/2006/main" noChangeArrowheads="1"/>
          </cdr:cNvSpPr>
        </cdr:nvSpPr>
        <cdr:spPr bwMode="auto">
          <a:xfrm xmlns:a="http://schemas.openxmlformats.org/drawingml/2006/main">
            <a:off x="8125411" y="1328178"/>
            <a:ext cx="1084531" cy="26374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Great Britain standing volume</a:t>
            </a:r>
          </a:p>
        </cdr:txBody>
      </cdr:sp>
      <cdr:sp macro="" textlink="">
        <cdr:nvSpPr>
          <cdr:cNvPr id="4" name="Rectangle 3"/>
          <cdr:cNvSpPr>
            <a:spLocks xmlns:a="http://schemas.openxmlformats.org/drawingml/2006/main" noChangeArrowheads="1"/>
          </cdr:cNvSpPr>
        </cdr:nvSpPr>
        <cdr:spPr bwMode="auto">
          <a:xfrm xmlns:a="http://schemas.openxmlformats.org/drawingml/2006/main">
            <a:off x="7903852" y="1699389"/>
            <a:ext cx="128973" cy="8512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0B79E" mc:Ignorable="a14" a14:legacySpreadsheetColorIndex="1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5" name="Text Box 9"/>
          <cdr:cNvSpPr txBox="1">
            <a:spLocks xmlns:a="http://schemas.openxmlformats.org/drawingml/2006/main" noChangeArrowheads="1"/>
          </cdr:cNvSpPr>
        </cdr:nvSpPr>
        <cdr:spPr bwMode="auto">
          <a:xfrm xmlns:a="http://schemas.openxmlformats.org/drawingml/2006/main">
            <a:off x="8110609" y="1647645"/>
            <a:ext cx="1084530" cy="1886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Great Britain net increment</a:t>
            </a:r>
          </a:p>
        </cdr:txBody>
      </cdr:sp>
      <cdr:sp macro="" textlink="">
        <cdr:nvSpPr>
          <cdr:cNvPr id="6" name="Rectangle 5"/>
          <cdr:cNvSpPr>
            <a:spLocks xmlns:a="http://schemas.openxmlformats.org/drawingml/2006/main" noChangeArrowheads="1"/>
          </cdr:cNvSpPr>
        </cdr:nvSpPr>
        <cdr:spPr bwMode="auto">
          <a:xfrm xmlns:a="http://schemas.openxmlformats.org/drawingml/2006/main">
            <a:off x="7903852" y="1986017"/>
            <a:ext cx="128973" cy="85123"/>
          </a:xfrm>
          <a:prstGeom xmlns:a="http://schemas.openxmlformats.org/drawingml/2006/main" prst="rect">
            <a:avLst/>
          </a:prstGeom>
          <a:solidFill xmlns:a="http://schemas.openxmlformats.org/drawingml/2006/main">
            <a:srgbClr val="3B9946"/>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7" name="Text Box 11"/>
          <cdr:cNvSpPr txBox="1">
            <a:spLocks xmlns:a="http://schemas.openxmlformats.org/drawingml/2006/main" noChangeArrowheads="1"/>
          </cdr:cNvSpPr>
        </cdr:nvSpPr>
        <cdr:spPr bwMode="auto">
          <a:xfrm xmlns:a="http://schemas.openxmlformats.org/drawingml/2006/main">
            <a:off x="8125412" y="1917994"/>
            <a:ext cx="1084530" cy="22117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England standing volume</a:t>
            </a:r>
          </a:p>
          <a:p xmlns:a="http://schemas.openxmlformats.org/drawingml/2006/main">
            <a:pPr algn="l" rtl="0">
              <a:defRPr sz="1000"/>
            </a:pPr>
            <a:endPar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8" name="Rectangle 7"/>
          <cdr:cNvSpPr>
            <a:spLocks xmlns:a="http://schemas.openxmlformats.org/drawingml/2006/main" noChangeArrowheads="1"/>
          </cdr:cNvSpPr>
        </cdr:nvSpPr>
        <cdr:spPr bwMode="auto">
          <a:xfrm xmlns:a="http://schemas.openxmlformats.org/drawingml/2006/main">
            <a:off x="7903852" y="2237949"/>
            <a:ext cx="128973" cy="8512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B6D99F" mc:Ignorable="a14" a14:legacySpreadsheetColorIndex="18"/>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9" name="Text Box 13"/>
          <cdr:cNvSpPr txBox="1">
            <a:spLocks xmlns:a="http://schemas.openxmlformats.org/drawingml/2006/main" noChangeArrowheads="1"/>
          </cdr:cNvSpPr>
        </cdr:nvSpPr>
        <cdr:spPr bwMode="auto">
          <a:xfrm xmlns:a="http://schemas.openxmlformats.org/drawingml/2006/main">
            <a:off x="8118971" y="2192991"/>
            <a:ext cx="1084530" cy="175039"/>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England net increment</a:t>
            </a:r>
          </a:p>
        </cdr:txBody>
      </cdr:sp>
      <cdr:sp macro="" textlink="">
        <cdr:nvSpPr>
          <cdr:cNvPr id="10" name="Rectangle 9"/>
          <cdr:cNvSpPr>
            <a:spLocks xmlns:a="http://schemas.openxmlformats.org/drawingml/2006/main" noChangeArrowheads="1"/>
          </cdr:cNvSpPr>
        </cdr:nvSpPr>
        <cdr:spPr bwMode="auto">
          <a:xfrm xmlns:a="http://schemas.openxmlformats.org/drawingml/2006/main">
            <a:off x="7903853" y="2565648"/>
            <a:ext cx="128973" cy="85123"/>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11" name="Text Box 15"/>
          <cdr:cNvSpPr txBox="1">
            <a:spLocks xmlns:a="http://schemas.openxmlformats.org/drawingml/2006/main" noChangeArrowheads="1"/>
          </cdr:cNvSpPr>
        </cdr:nvSpPr>
        <cdr:spPr bwMode="auto">
          <a:xfrm xmlns:a="http://schemas.openxmlformats.org/drawingml/2006/main">
            <a:off x="8125319" y="2486789"/>
            <a:ext cx="1084623" cy="24284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Scotland standing volume</a:t>
            </a:r>
          </a:p>
        </cdr:txBody>
      </cdr:sp>
      <cdr:sp macro="" textlink="">
        <cdr:nvSpPr>
          <cdr:cNvPr id="12" name="Rectangle 11"/>
          <cdr:cNvSpPr>
            <a:spLocks xmlns:a="http://schemas.openxmlformats.org/drawingml/2006/main" noChangeArrowheads="1"/>
          </cdr:cNvSpPr>
        </cdr:nvSpPr>
        <cdr:spPr bwMode="auto">
          <a:xfrm xmlns:a="http://schemas.openxmlformats.org/drawingml/2006/main">
            <a:off x="7903853" y="2853265"/>
            <a:ext cx="128973" cy="8512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DA6C1" mc:Ignorable="a14" a14:legacySpreadsheetColorIndex="62"/>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13" name="Text Box 17"/>
          <cdr:cNvSpPr txBox="1">
            <a:spLocks xmlns:a="http://schemas.openxmlformats.org/drawingml/2006/main" noChangeArrowheads="1"/>
          </cdr:cNvSpPr>
        </cdr:nvSpPr>
        <cdr:spPr bwMode="auto">
          <a:xfrm xmlns:a="http://schemas.openxmlformats.org/drawingml/2006/main">
            <a:off x="8125412" y="2769643"/>
            <a:ext cx="1084530" cy="25236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Scotland net increment</a:t>
            </a:r>
          </a:p>
        </cdr:txBody>
      </cdr:sp>
      <cdr:sp macro="" textlink="">
        <cdr:nvSpPr>
          <cdr:cNvPr id="14" name="Rectangle 13"/>
          <cdr:cNvSpPr>
            <a:spLocks xmlns:a="http://schemas.openxmlformats.org/drawingml/2006/main" noChangeArrowheads="1"/>
          </cdr:cNvSpPr>
        </cdr:nvSpPr>
        <cdr:spPr bwMode="auto">
          <a:xfrm xmlns:a="http://schemas.openxmlformats.org/drawingml/2006/main">
            <a:off x="7903853" y="3109036"/>
            <a:ext cx="128973" cy="8512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DA1425" mc:Ignorable="a14" a14:legacySpreadsheetColorIndex="5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15" name="Text Box 19"/>
          <cdr:cNvSpPr txBox="1">
            <a:spLocks xmlns:a="http://schemas.openxmlformats.org/drawingml/2006/main" noChangeArrowheads="1"/>
          </cdr:cNvSpPr>
        </cdr:nvSpPr>
        <cdr:spPr bwMode="auto">
          <a:xfrm xmlns:a="http://schemas.openxmlformats.org/drawingml/2006/main">
            <a:off x="8125412" y="3038555"/>
            <a:ext cx="1084530" cy="22608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Wales standing volume</a:t>
            </a:r>
          </a:p>
          <a:p xmlns:a="http://schemas.openxmlformats.org/drawingml/2006/main">
            <a:pPr algn="l" rtl="0">
              <a:defRPr sz="1000"/>
            </a:pPr>
            <a:endPar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16" name="Rectangle 15"/>
          <cdr:cNvSpPr>
            <a:spLocks xmlns:a="http://schemas.openxmlformats.org/drawingml/2006/main" noChangeArrowheads="1"/>
          </cdr:cNvSpPr>
        </cdr:nvSpPr>
        <cdr:spPr bwMode="auto">
          <a:xfrm xmlns:a="http://schemas.openxmlformats.org/drawingml/2006/main">
            <a:off x="7903853" y="3360859"/>
            <a:ext cx="128973" cy="85123"/>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19698" mc:Ignorable="a14" a14:legacySpreadsheetColorIndex="63"/>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sp macro="" textlink="">
        <cdr:nvSpPr>
          <cdr:cNvPr id="17" name="Text Box 21"/>
          <cdr:cNvSpPr txBox="1">
            <a:spLocks xmlns:a="http://schemas.openxmlformats.org/drawingml/2006/main" noChangeArrowheads="1"/>
          </cdr:cNvSpPr>
        </cdr:nvSpPr>
        <cdr:spPr bwMode="auto">
          <a:xfrm xmlns:a="http://schemas.openxmlformats.org/drawingml/2006/main">
            <a:off x="8125411" y="3326151"/>
            <a:ext cx="1084531" cy="154539"/>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Wales net increment</a:t>
            </a:r>
          </a:p>
          <a:p xmlns:a="http://schemas.openxmlformats.org/drawingml/2006/main">
            <a:pPr algn="l" rtl="0">
              <a:defRPr sz="1000"/>
            </a:pPr>
            <a:endPar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endParaRPr>
          </a:p>
        </cdr:txBody>
      </cdr:sp>
    </cdr:grpSp>
  </cdr:relSizeAnchor>
  <cdr:relSizeAnchor xmlns:cdr="http://schemas.openxmlformats.org/drawingml/2006/chartDrawing">
    <cdr:from>
      <cdr:x>0.00546</cdr:x>
      <cdr:y>0.00835</cdr:y>
    </cdr:from>
    <cdr:to>
      <cdr:x>0.01665</cdr:x>
      <cdr:y>0.02913</cdr:y>
    </cdr:to>
    <cdr:sp macro="" textlink="">
      <cdr:nvSpPr>
        <cdr:cNvPr id="20"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0.00546</cdr:x>
      <cdr:y>0.00835</cdr:y>
    </cdr:from>
    <cdr:to>
      <cdr:x>0.01665</cdr:x>
      <cdr:y>0.02913</cdr:y>
    </cdr:to>
    <cdr:sp macro="" textlink="">
      <cdr:nvSpPr>
        <cdr:cNvPr id="21"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0.00546</cdr:x>
      <cdr:y>0.00835</cdr:y>
    </cdr:from>
    <cdr:to>
      <cdr:x>0.01665</cdr:x>
      <cdr:y>0.02913</cdr:y>
    </cdr:to>
    <cdr:sp macro="" textlink="">
      <cdr:nvSpPr>
        <cdr:cNvPr id="22"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0.00546</cdr:x>
      <cdr:y>0.00835</cdr:y>
    </cdr:from>
    <cdr:to>
      <cdr:x>0.01665</cdr:x>
      <cdr:y>0.02913</cdr:y>
    </cdr:to>
    <cdr:sp macro="" textlink="">
      <cdr:nvSpPr>
        <cdr:cNvPr id="23" name="AutoShape 20"/>
        <cdr:cNvSpPr>
          <a:spLocks xmlns:a="http://schemas.openxmlformats.org/drawingml/2006/main" noChangeArrowheads="1"/>
        </cdr:cNvSpPr>
      </cdr:nvSpPr>
      <cdr:spPr bwMode="auto">
        <a:xfrm xmlns:a="http://schemas.openxmlformats.org/drawingml/2006/main">
          <a:off x="50800" y="50800"/>
          <a:ext cx="104259" cy="126409"/>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relSizeAnchor>
  <cdr:relSizeAnchor xmlns:cdr="http://schemas.openxmlformats.org/drawingml/2006/chartDrawing">
    <cdr:from>
      <cdr:x>0.76796</cdr:x>
      <cdr:y>0.86273</cdr:y>
    </cdr:from>
    <cdr:to>
      <cdr:x>0.96205</cdr:x>
      <cdr:y>0.92234</cdr:y>
    </cdr:to>
    <cdr:grpSp>
      <cdr:nvGrpSpPr>
        <cdr:cNvPr id="29" name="Group 28">
          <a:extLst xmlns:a="http://schemas.openxmlformats.org/drawingml/2006/main">
            <a:ext uri="{FF2B5EF4-FFF2-40B4-BE49-F238E27FC236}">
              <a16:creationId xmlns:a16="http://schemas.microsoft.com/office/drawing/2014/main" id="{8FC55D36-1BD1-46D7-98C5-943BA6951BB9}"/>
            </a:ext>
          </a:extLst>
        </cdr:cNvPr>
        <cdr:cNvGrpSpPr/>
      </cdr:nvGrpSpPr>
      <cdr:grpSpPr>
        <a:xfrm xmlns:a="http://schemas.openxmlformats.org/drawingml/2006/main">
          <a:off x="7151311" y="5249534"/>
          <a:ext cx="1807383" cy="362715"/>
          <a:chOff x="7722530" y="3831273"/>
          <a:chExt cx="1342349" cy="362678"/>
        </a:xfrm>
      </cdr:grpSpPr>
      <cdr:sp macro="" textlink="">
        <cdr:nvSpPr>
          <cdr:cNvPr id="18" name="Rectangle 17"/>
          <cdr:cNvSpPr>
            <a:spLocks xmlns:a="http://schemas.openxmlformats.org/drawingml/2006/main" noChangeArrowheads="1"/>
          </cdr:cNvSpPr>
        </cdr:nvSpPr>
        <cdr:spPr bwMode="auto">
          <a:xfrm xmlns:a="http://schemas.openxmlformats.org/drawingml/2006/main">
            <a:off x="7722530" y="3868204"/>
            <a:ext cx="443850" cy="251885"/>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sp macro="" textlink="">
        <cdr:nvSpPr>
          <cdr:cNvPr id="19" name="Line 18"/>
          <cdr:cNvSpPr>
            <a:spLocks xmlns:a="http://schemas.openxmlformats.org/drawingml/2006/main" noChangeShapeType="1"/>
          </cdr:cNvSpPr>
        </cdr:nvSpPr>
        <cdr:spPr bwMode="auto">
          <a:xfrm xmlns:a="http://schemas.openxmlformats.org/drawingml/2006/main" flipV="1">
            <a:off x="7767688" y="3994572"/>
            <a:ext cx="317501" cy="7423"/>
          </a:xfrm>
          <a:prstGeom xmlns:a="http://schemas.openxmlformats.org/drawingml/2006/main" prst="line">
            <a:avLst/>
          </a:prstGeom>
          <a:noFill xmlns:a="http://schemas.openxmlformats.org/drawingml/2006/main"/>
          <a:ln xmlns:a="http://schemas.openxmlformats.org/drawingml/2006/main" w="19050">
            <a:solidFill>
              <a:srgbClr xmlns:mc="http://schemas.openxmlformats.org/markup-compatibility/2006" xmlns:a14="http://schemas.microsoft.com/office/drawing/2010/main" val="FFFFFF" mc:Ignorable="a14" a14:legacySpreadsheetColorIndex="9"/>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sp macro="" textlink="">
        <cdr:nvSpPr>
          <cdr:cNvPr id="24" name="AutoShape 20"/>
          <cdr:cNvSpPr>
            <a:spLocks xmlns:a="http://schemas.openxmlformats.org/drawingml/2006/main" noChangeArrowheads="1"/>
          </cdr:cNvSpPr>
        </cdr:nvSpPr>
        <cdr:spPr bwMode="auto">
          <a:xfrm xmlns:a="http://schemas.openxmlformats.org/drawingml/2006/main">
            <a:off x="7884912" y="3912497"/>
            <a:ext cx="104282" cy="126368"/>
          </a:xfrm>
          <a:prstGeom xmlns:a="http://schemas.openxmlformats.org/drawingml/2006/main" prst="triangle">
            <a:avLst>
              <a:gd name="adj" fmla="val 50000"/>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noFill/>
            <a:miter lim="800000"/>
            <a:headEnd/>
            <a:tailEnd/>
          </a:ln>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GB"/>
          </a:p>
        </cdr:txBody>
      </cdr:sp>
      <cdr:sp macro="" textlink="">
        <cdr:nvSpPr>
          <cdr:cNvPr id="26" name="Text Box 19"/>
          <cdr:cNvSpPr txBox="1">
            <a:spLocks xmlns:a="http://schemas.openxmlformats.org/drawingml/2006/main" noChangeArrowheads="1"/>
          </cdr:cNvSpPr>
        </cdr:nvSpPr>
        <cdr:spPr bwMode="auto">
          <a:xfrm xmlns:a="http://schemas.openxmlformats.org/drawingml/2006/main">
            <a:off x="8224573" y="3831273"/>
            <a:ext cx="840306" cy="36267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en-GB" sz="1400" b="0" i="0" u="none" strike="noStrike" baseline="0">
                <a:solidFill>
                  <a:srgbClr val="000000"/>
                </a:solidFill>
                <a:latin typeface="Verdana"/>
              </a:rPr>
              <a:t>Total availability </a:t>
            </a:r>
          </a:p>
        </cdr:txBody>
      </cdr:sp>
    </cdr:grpSp>
  </cdr:relSizeAnchor>
</c:userShapes>
</file>

<file path=xl/drawings/drawing26.xml><?xml version="1.0" encoding="utf-8"?>
<xdr:wsDr xmlns:xdr="http://schemas.openxmlformats.org/drawingml/2006/spreadsheetDrawing" xmlns:a="http://schemas.openxmlformats.org/drawingml/2006/main">
  <xdr:absoluteAnchor>
    <xdr:pos x="0" y="0"/>
    <xdr:ext cx="9305925" cy="6076950"/>
    <xdr:graphicFrame macro="">
      <xdr:nvGraphicFramePr>
        <xdr:cNvPr id="2" name="Chart 1">
          <a:extLst>
            <a:ext uri="{FF2B5EF4-FFF2-40B4-BE49-F238E27FC236}">
              <a16:creationId xmlns:a16="http://schemas.microsoft.com/office/drawing/2014/main" id="{00000000-0008-0000-1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7.xml><?xml version="1.0" encoding="utf-8"?>
<xdr:wsDr xmlns:xdr="http://schemas.openxmlformats.org/drawingml/2006/spreadsheetDrawing" xmlns:a="http://schemas.openxmlformats.org/drawingml/2006/main">
  <xdr:absoluteAnchor>
    <xdr:pos x="0" y="0"/>
    <xdr:ext cx="11620500" cy="7588250"/>
    <xdr:graphicFrame macro="">
      <xdr:nvGraphicFramePr>
        <xdr:cNvPr id="2" name="Chart 1">
          <a:extLst>
            <a:ext uri="{FF2B5EF4-FFF2-40B4-BE49-F238E27FC236}">
              <a16:creationId xmlns:a16="http://schemas.microsoft.com/office/drawing/2014/main" id="{00000000-0008-0000-1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8.xml><?xml version="1.0" encoding="utf-8"?>
<xdr:wsDr xmlns:xdr="http://schemas.openxmlformats.org/drawingml/2006/spreadsheetDrawing" xmlns:a="http://schemas.openxmlformats.org/drawingml/2006/main">
  <xdr:absoluteAnchor>
    <xdr:pos x="0" y="0"/>
    <xdr:ext cx="9305925" cy="6076950"/>
    <xdr:graphicFrame macro="">
      <xdr:nvGraphicFramePr>
        <xdr:cNvPr id="2" name="Chart 1">
          <a:extLst>
            <a:ext uri="{FF2B5EF4-FFF2-40B4-BE49-F238E27FC236}">
              <a16:creationId xmlns:a16="http://schemas.microsoft.com/office/drawing/2014/main" id="{E692B63F-8ED5-3D9A-23F4-A7D956728CFE}"/>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9.xml><?xml version="1.0" encoding="utf-8"?>
<xdr:wsDr xmlns:xdr="http://schemas.openxmlformats.org/drawingml/2006/spreadsheetDrawing" xmlns:a="http://schemas.openxmlformats.org/drawingml/2006/main">
  <xdr:absoluteAnchor>
    <xdr:pos x="0" y="0"/>
    <xdr:ext cx="9305925" cy="6076950"/>
    <xdr:graphicFrame macro="">
      <xdr:nvGraphicFramePr>
        <xdr:cNvPr id="2" name="Chart 1">
          <a:extLst>
            <a:ext uri="{FF2B5EF4-FFF2-40B4-BE49-F238E27FC236}">
              <a16:creationId xmlns:a16="http://schemas.microsoft.com/office/drawing/2014/main" id="{87100E59-37AE-A29A-E2C5-1DC65C56D3DE}"/>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13940118" cy="9099176"/>
    <xdr:graphicFrame macro="">
      <xdr:nvGraphicFramePr>
        <xdr:cNvPr id="5" name="Chart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0.xml><?xml version="1.0" encoding="utf-8"?>
<xdr:wsDr xmlns:xdr="http://schemas.openxmlformats.org/drawingml/2006/spreadsheetDrawing" xmlns:a="http://schemas.openxmlformats.org/drawingml/2006/main">
  <xdr:absoluteAnchor>
    <xdr:pos x="0" y="0"/>
    <xdr:ext cx="9305925" cy="6076950"/>
    <xdr:graphicFrame macro="">
      <xdr:nvGraphicFramePr>
        <xdr:cNvPr id="2" name="Chart 1">
          <a:extLst>
            <a:ext uri="{FF2B5EF4-FFF2-40B4-BE49-F238E27FC236}">
              <a16:creationId xmlns:a16="http://schemas.microsoft.com/office/drawing/2014/main" id="{00000000-0008-0000-2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1.xml><?xml version="1.0" encoding="utf-8"?>
<xdr:wsDr xmlns:xdr="http://schemas.openxmlformats.org/drawingml/2006/spreadsheetDrawing" xmlns:a="http://schemas.openxmlformats.org/drawingml/2006/main">
  <xdr:absoluteAnchor>
    <xdr:pos x="0" y="0"/>
    <xdr:ext cx="9305925" cy="6076950"/>
    <xdr:graphicFrame macro="">
      <xdr:nvGraphicFramePr>
        <xdr:cNvPr id="2" name="Chart 1">
          <a:extLst>
            <a:ext uri="{FF2B5EF4-FFF2-40B4-BE49-F238E27FC236}">
              <a16:creationId xmlns:a16="http://schemas.microsoft.com/office/drawing/2014/main" id="{C608993C-235E-5E84-E800-6F7576F9ABEE}"/>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2.xml><?xml version="1.0" encoding="utf-8"?>
<xdr:wsDr xmlns:xdr="http://schemas.openxmlformats.org/drawingml/2006/spreadsheetDrawing" xmlns:a="http://schemas.openxmlformats.org/drawingml/2006/main">
  <xdr:absoluteAnchor>
    <xdr:pos x="0" y="0"/>
    <xdr:ext cx="11609294" cy="7586382"/>
    <xdr:graphicFrame macro="">
      <xdr:nvGraphicFramePr>
        <xdr:cNvPr id="2" name="Chart 1">
          <a:extLst>
            <a:ext uri="{FF2B5EF4-FFF2-40B4-BE49-F238E27FC236}">
              <a16:creationId xmlns:a16="http://schemas.microsoft.com/office/drawing/2014/main" id="{BBAACD0B-F1EC-49A3-A30B-7AAEE98C921F}"/>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11506200" cy="7010400"/>
    <xdr:graphicFrame macro="">
      <xdr:nvGraphicFramePr>
        <xdr:cNvPr id="2" name="Chart 1">
          <a:extLst>
            <a:ext uri="{FF2B5EF4-FFF2-40B4-BE49-F238E27FC236}">
              <a16:creationId xmlns:a16="http://schemas.microsoft.com/office/drawing/2014/main" id="{00000000-0008-0000-1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0.14587</cdr:x>
      <cdr:y>0.90496</cdr:y>
    </cdr:from>
    <cdr:to>
      <cdr:x>0.29315</cdr:x>
      <cdr:y>0.98872</cdr:y>
    </cdr:to>
    <cdr:sp macro="" textlink="">
      <cdr:nvSpPr>
        <cdr:cNvPr id="1025" name="Text Box 1"/>
        <cdr:cNvSpPr txBox="1">
          <a:spLocks xmlns:a="http://schemas.openxmlformats.org/drawingml/2006/main" noChangeArrowheads="1"/>
        </cdr:cNvSpPr>
      </cdr:nvSpPr>
      <cdr:spPr bwMode="auto">
        <a:xfrm xmlns:a="http://schemas.openxmlformats.org/drawingml/2006/main">
          <a:off x="1343575" y="5085627"/>
          <a:ext cx="1356555" cy="47071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400" b="0" i="0" u="none" strike="noStrike" baseline="0">
              <a:solidFill>
                <a:srgbClr val="000000"/>
              </a:solidFill>
              <a:latin typeface="Verdana"/>
            </a:rPr>
            <a:t>Great Britain</a:t>
          </a:r>
        </a:p>
      </cdr:txBody>
    </cdr:sp>
  </cdr:relSizeAnchor>
  <cdr:relSizeAnchor xmlns:cdr="http://schemas.openxmlformats.org/drawingml/2006/chartDrawing">
    <cdr:from>
      <cdr:x>0.30646</cdr:x>
      <cdr:y>0.91443</cdr:y>
    </cdr:from>
    <cdr:to>
      <cdr:x>0.42115</cdr:x>
      <cdr:y>0.98218</cdr:y>
    </cdr:to>
    <cdr:sp macro="" textlink="">
      <cdr:nvSpPr>
        <cdr:cNvPr id="1026" name="Text Box 2"/>
        <cdr:cNvSpPr txBox="1">
          <a:spLocks xmlns:a="http://schemas.openxmlformats.org/drawingml/2006/main" noChangeArrowheads="1"/>
        </cdr:cNvSpPr>
      </cdr:nvSpPr>
      <cdr:spPr bwMode="auto">
        <a:xfrm xmlns:a="http://schemas.openxmlformats.org/drawingml/2006/main">
          <a:off x="2822727" y="5138868"/>
          <a:ext cx="1056372" cy="38073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400" b="0" i="0" u="none" strike="noStrike" baseline="0">
              <a:solidFill>
                <a:srgbClr val="000000"/>
              </a:solidFill>
              <a:latin typeface="Verdana"/>
            </a:rPr>
            <a:t>England</a:t>
          </a:r>
        </a:p>
      </cdr:txBody>
    </cdr:sp>
  </cdr:relSizeAnchor>
  <cdr:relSizeAnchor xmlns:cdr="http://schemas.openxmlformats.org/drawingml/2006/chartDrawing">
    <cdr:from>
      <cdr:x>0.47296</cdr:x>
      <cdr:y>0.91431</cdr:y>
    </cdr:from>
    <cdr:to>
      <cdr:x>0.59008</cdr:x>
      <cdr:y>0.98231</cdr:y>
    </cdr:to>
    <cdr:sp macro="" textlink="">
      <cdr:nvSpPr>
        <cdr:cNvPr id="1027" name="Text Box 3"/>
        <cdr:cNvSpPr txBox="1">
          <a:spLocks xmlns:a="http://schemas.openxmlformats.org/drawingml/2006/main" noChangeArrowheads="1"/>
        </cdr:cNvSpPr>
      </cdr:nvSpPr>
      <cdr:spPr bwMode="auto">
        <a:xfrm xmlns:a="http://schemas.openxmlformats.org/drawingml/2006/main">
          <a:off x="4356278" y="5138194"/>
          <a:ext cx="1078754" cy="38214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400" b="0" i="0" u="none" strike="noStrike" baseline="0">
              <a:solidFill>
                <a:srgbClr val="000000"/>
              </a:solidFill>
              <a:latin typeface="Verdana"/>
            </a:rPr>
            <a:t>Scotland</a:t>
          </a:r>
        </a:p>
      </cdr:txBody>
    </cdr:sp>
  </cdr:relSizeAnchor>
  <cdr:relSizeAnchor xmlns:cdr="http://schemas.openxmlformats.org/drawingml/2006/chartDrawing">
    <cdr:from>
      <cdr:x>0.63131</cdr:x>
      <cdr:y>0.91503</cdr:y>
    </cdr:from>
    <cdr:to>
      <cdr:x>0.74131</cdr:x>
      <cdr:y>0.98453</cdr:y>
    </cdr:to>
    <cdr:sp macro="" textlink="">
      <cdr:nvSpPr>
        <cdr:cNvPr id="1028" name="Text Box 4"/>
        <cdr:cNvSpPr txBox="1">
          <a:spLocks xmlns:a="http://schemas.openxmlformats.org/drawingml/2006/main" noChangeArrowheads="1"/>
        </cdr:cNvSpPr>
      </cdr:nvSpPr>
      <cdr:spPr bwMode="auto">
        <a:xfrm xmlns:a="http://schemas.openxmlformats.org/drawingml/2006/main">
          <a:off x="5814791" y="5142262"/>
          <a:ext cx="1013174" cy="39057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400" b="0" i="0" u="none" strike="noStrike" baseline="0">
              <a:solidFill>
                <a:srgbClr val="000000"/>
              </a:solidFill>
              <a:latin typeface="Verdana"/>
            </a:rPr>
            <a:t>Wales</a:t>
          </a:r>
        </a:p>
      </cdr:txBody>
    </cdr:sp>
  </cdr:relSizeAnchor>
  <cdr:relSizeAnchor xmlns:cdr="http://schemas.openxmlformats.org/drawingml/2006/chartDrawing">
    <cdr:from>
      <cdr:x>0.001</cdr:x>
      <cdr:y>0.03729</cdr:y>
    </cdr:from>
    <cdr:to>
      <cdr:x>0.06101</cdr:x>
      <cdr:y>0.88983</cdr:y>
    </cdr:to>
    <cdr:sp macro="" textlink="">
      <cdr:nvSpPr>
        <cdr:cNvPr id="1050" name="Text Box 1"/>
        <cdr:cNvSpPr txBox="1">
          <a:spLocks xmlns:a="http://schemas.openxmlformats.org/drawingml/2006/main" noChangeArrowheads="1"/>
        </cdr:cNvSpPr>
      </cdr:nvSpPr>
      <cdr:spPr bwMode="auto">
        <a:xfrm xmlns:a="http://schemas.openxmlformats.org/drawingml/2006/main">
          <a:off x="9211" y="209550"/>
          <a:ext cx="552764" cy="479107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vert="vert270" wrap="square" lIns="36576" tIns="27432" rIns="36576" bIns="0" anchor="ctr"/>
        <a:lstStyle xmlns:a="http://schemas.openxmlformats.org/drawingml/2006/main"/>
        <a:p xmlns:a="http://schemas.openxmlformats.org/drawingml/2006/main">
          <a:pPr algn="ctr" rtl="0">
            <a:defRPr sz="1000"/>
          </a:pPr>
          <a:r>
            <a:rPr lang="en-GB" sz="1400" b="0" i="0" u="none" strike="noStrike" baseline="0">
              <a:solidFill>
                <a:srgbClr val="000000"/>
              </a:solidFill>
              <a:latin typeface="Verdana"/>
            </a:rPr>
            <a:t>Average annual availability per period</a:t>
          </a:r>
        </a:p>
        <a:p xmlns:a="http://schemas.openxmlformats.org/drawingml/2006/main">
          <a:pPr algn="ctr" rtl="0">
            <a:defRPr sz="1000"/>
          </a:pPr>
          <a:r>
            <a:rPr lang="en-GB" sz="1400" b="0" i="0" u="none" strike="noStrike" baseline="0">
              <a:solidFill>
                <a:srgbClr val="000000"/>
              </a:solidFill>
              <a:latin typeface="Verdana"/>
            </a:rPr>
            <a:t>(thousands of m</a:t>
          </a:r>
          <a:r>
            <a:rPr lang="en-GB" sz="1400" b="0" i="0" u="none" strike="noStrike" baseline="30000">
              <a:solidFill>
                <a:srgbClr val="000000"/>
              </a:solidFill>
              <a:latin typeface="Verdana"/>
            </a:rPr>
            <a:t>3</a:t>
          </a:r>
          <a:r>
            <a:rPr lang="en-GB" sz="1400" b="0" i="0" u="none" strike="noStrike" baseline="0">
              <a:solidFill>
                <a:srgbClr val="000000"/>
              </a:solidFill>
              <a:latin typeface="Verdana"/>
            </a:rPr>
            <a:t> overbark standing)</a:t>
          </a:r>
        </a:p>
      </cdr:txBody>
    </cdr:sp>
  </cdr:relSizeAnchor>
  <cdr:relSizeAnchor xmlns:cdr="http://schemas.openxmlformats.org/drawingml/2006/chartDrawing">
    <cdr:from>
      <cdr:x>0.50075</cdr:x>
      <cdr:y>0.50025</cdr:y>
    </cdr:from>
    <cdr:to>
      <cdr:x>0.50875</cdr:x>
      <cdr:y>0.53225</cdr:y>
    </cdr:to>
    <cdr:sp macro="" textlink="">
      <cdr:nvSpPr>
        <cdr:cNvPr id="1051" name="Text Box 27"/>
        <cdr:cNvSpPr txBox="1">
          <a:spLocks xmlns:a="http://schemas.openxmlformats.org/drawingml/2006/main" noChangeArrowheads="1"/>
        </cdr:cNvSpPr>
      </cdr:nvSpPr>
      <cdr:spPr bwMode="auto">
        <a:xfrm xmlns:a="http://schemas.openxmlformats.org/drawingml/2006/main">
          <a:off x="4612246" y="2811280"/>
          <a:ext cx="73685" cy="17983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 </a:t>
          </a:r>
        </a:p>
      </cdr:txBody>
    </cdr:sp>
  </cdr:relSizeAnchor>
  <cdr:relSizeAnchor xmlns:cdr="http://schemas.openxmlformats.org/drawingml/2006/chartDrawing">
    <cdr:from>
      <cdr:x>0.82314</cdr:x>
      <cdr:y>0.05925</cdr:y>
    </cdr:from>
    <cdr:to>
      <cdr:x>0.8427</cdr:x>
      <cdr:y>0.09133</cdr:y>
    </cdr:to>
    <cdr:sp macro="" textlink="">
      <cdr:nvSpPr>
        <cdr:cNvPr id="1030" name="Rectangle 6"/>
        <cdr:cNvSpPr>
          <a:spLocks xmlns:a="http://schemas.openxmlformats.org/drawingml/2006/main" noChangeArrowheads="1"/>
        </cdr:cNvSpPr>
      </cdr:nvSpPr>
      <cdr:spPr bwMode="auto">
        <a:xfrm xmlns:a="http://schemas.openxmlformats.org/drawingml/2006/main">
          <a:off x="7576695" y="332450"/>
          <a:ext cx="180000" cy="180000"/>
        </a:xfrm>
        <a:prstGeom xmlns:a="http://schemas.openxmlformats.org/drawingml/2006/main" prst="rect">
          <a:avLst/>
        </a:prstGeom>
        <a:solidFill xmlns:a="http://schemas.openxmlformats.org/drawingml/2006/main">
          <a:srgbClr val="074F28"/>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relSizeAnchor>
  <cdr:relSizeAnchor xmlns:cdr="http://schemas.openxmlformats.org/drawingml/2006/chartDrawing">
    <cdr:from>
      <cdr:x>0.8538</cdr:x>
      <cdr:y>0.02712</cdr:y>
    </cdr:from>
    <cdr:to>
      <cdr:x>0.99664</cdr:x>
      <cdr:y>0.14746</cdr:y>
    </cdr:to>
    <cdr:sp macro="" textlink="">
      <cdr:nvSpPr>
        <cdr:cNvPr id="1031" name="Text Box 7"/>
        <cdr:cNvSpPr txBox="1">
          <a:spLocks xmlns:a="http://schemas.openxmlformats.org/drawingml/2006/main" noChangeArrowheads="1"/>
        </cdr:cNvSpPr>
      </cdr:nvSpPr>
      <cdr:spPr bwMode="auto">
        <a:xfrm xmlns:a="http://schemas.openxmlformats.org/drawingml/2006/main">
          <a:off x="7864074" y="152407"/>
          <a:ext cx="1315653" cy="67626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Great Britain Public Forest Estate</a:t>
          </a:r>
        </a:p>
      </cdr:txBody>
    </cdr:sp>
  </cdr:relSizeAnchor>
  <cdr:relSizeAnchor xmlns:cdr="http://schemas.openxmlformats.org/drawingml/2006/chartDrawing">
    <cdr:from>
      <cdr:x>0.82314</cdr:x>
      <cdr:y>0.17849</cdr:y>
    </cdr:from>
    <cdr:to>
      <cdr:x>0.8427</cdr:x>
      <cdr:y>0.21057</cdr:y>
    </cdr:to>
    <cdr:sp macro="" textlink="">
      <cdr:nvSpPr>
        <cdr:cNvPr id="1032" name="Rectangle 8"/>
        <cdr:cNvSpPr>
          <a:spLocks xmlns:a="http://schemas.openxmlformats.org/drawingml/2006/main" noChangeArrowheads="1"/>
        </cdr:cNvSpPr>
      </cdr:nvSpPr>
      <cdr:spPr bwMode="auto">
        <a:xfrm xmlns:a="http://schemas.openxmlformats.org/drawingml/2006/main">
          <a:off x="7581675" y="1003065"/>
          <a:ext cx="180161" cy="180282"/>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0B79E" mc:Ignorable="a14" a14:legacySpreadsheetColorIndex="1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relSizeAnchor>
  <cdr:relSizeAnchor xmlns:cdr="http://schemas.openxmlformats.org/drawingml/2006/chartDrawing">
    <cdr:from>
      <cdr:x>0.84976</cdr:x>
      <cdr:y>0.16345</cdr:y>
    </cdr:from>
    <cdr:to>
      <cdr:x>0.9988</cdr:x>
      <cdr:y>0.24595</cdr:y>
    </cdr:to>
    <cdr:sp macro="" textlink="">
      <cdr:nvSpPr>
        <cdr:cNvPr id="1033" name="Text Box 9"/>
        <cdr:cNvSpPr txBox="1">
          <a:spLocks xmlns:a="http://schemas.openxmlformats.org/drawingml/2006/main" noChangeArrowheads="1"/>
        </cdr:cNvSpPr>
      </cdr:nvSpPr>
      <cdr:spPr bwMode="auto">
        <a:xfrm xmlns:a="http://schemas.openxmlformats.org/drawingml/2006/main">
          <a:off x="7826885" y="918541"/>
          <a:ext cx="1372759" cy="4636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Great Britain</a:t>
          </a:r>
        </a:p>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PS</a:t>
          </a:r>
        </a:p>
      </cdr:txBody>
    </cdr:sp>
  </cdr:relSizeAnchor>
  <cdr:relSizeAnchor xmlns:cdr="http://schemas.openxmlformats.org/drawingml/2006/chartDrawing">
    <cdr:from>
      <cdr:x>0.82417</cdr:x>
      <cdr:y>0.28177</cdr:y>
    </cdr:from>
    <cdr:to>
      <cdr:x>0.84373</cdr:x>
      <cdr:y>0.31385</cdr:y>
    </cdr:to>
    <cdr:sp macro="" textlink="">
      <cdr:nvSpPr>
        <cdr:cNvPr id="1034" name="Rectangle 10"/>
        <cdr:cNvSpPr>
          <a:spLocks xmlns:a="http://schemas.openxmlformats.org/drawingml/2006/main" noChangeArrowheads="1"/>
        </cdr:cNvSpPr>
      </cdr:nvSpPr>
      <cdr:spPr bwMode="auto">
        <a:xfrm xmlns:a="http://schemas.openxmlformats.org/drawingml/2006/main">
          <a:off x="7591200" y="1583472"/>
          <a:ext cx="180161" cy="180282"/>
        </a:xfrm>
        <a:prstGeom xmlns:a="http://schemas.openxmlformats.org/drawingml/2006/main" prst="rect">
          <a:avLst/>
        </a:prstGeom>
        <a:solidFill xmlns:a="http://schemas.openxmlformats.org/drawingml/2006/main">
          <a:srgbClr val="3B9946"/>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relSizeAnchor>
  <cdr:relSizeAnchor xmlns:cdr="http://schemas.openxmlformats.org/drawingml/2006/chartDrawing">
    <cdr:from>
      <cdr:x>0.85183</cdr:x>
      <cdr:y>0.27312</cdr:y>
    </cdr:from>
    <cdr:to>
      <cdr:x>0.99467</cdr:x>
      <cdr:y>0.32251</cdr:y>
    </cdr:to>
    <cdr:sp macro="" textlink="">
      <cdr:nvSpPr>
        <cdr:cNvPr id="1035" name="Text Box 11"/>
        <cdr:cNvSpPr txBox="1">
          <a:spLocks xmlns:a="http://schemas.openxmlformats.org/drawingml/2006/main" noChangeArrowheads="1"/>
        </cdr:cNvSpPr>
      </cdr:nvSpPr>
      <cdr:spPr bwMode="auto">
        <a:xfrm xmlns:a="http://schemas.openxmlformats.org/drawingml/2006/main">
          <a:off x="7845891" y="1534861"/>
          <a:ext cx="1315653" cy="27756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England FE</a:t>
          </a:r>
        </a:p>
      </cdr:txBody>
    </cdr:sp>
  </cdr:relSizeAnchor>
  <cdr:relSizeAnchor xmlns:cdr="http://schemas.openxmlformats.org/drawingml/2006/chartDrawing">
    <cdr:from>
      <cdr:x>0.82314</cdr:x>
      <cdr:y>0.38261</cdr:y>
    </cdr:from>
    <cdr:to>
      <cdr:x>0.8427</cdr:x>
      <cdr:y>0.41469</cdr:y>
    </cdr:to>
    <cdr:sp macro="" textlink="">
      <cdr:nvSpPr>
        <cdr:cNvPr id="1036" name="Rectangle 12"/>
        <cdr:cNvSpPr>
          <a:spLocks xmlns:a="http://schemas.openxmlformats.org/drawingml/2006/main" noChangeArrowheads="1"/>
        </cdr:cNvSpPr>
      </cdr:nvSpPr>
      <cdr:spPr bwMode="auto">
        <a:xfrm xmlns:a="http://schemas.openxmlformats.org/drawingml/2006/main">
          <a:off x="7576695" y="2146855"/>
          <a:ext cx="180000" cy="18000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B6D99F" mc:Ignorable="a14" a14:legacySpreadsheetColorIndex="18"/>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relSizeAnchor>
  <cdr:relSizeAnchor xmlns:cdr="http://schemas.openxmlformats.org/drawingml/2006/chartDrawing">
    <cdr:from>
      <cdr:x>0.8538</cdr:x>
      <cdr:y>0.37291</cdr:y>
    </cdr:from>
    <cdr:to>
      <cdr:x>0.99664</cdr:x>
      <cdr:y>0.42438</cdr:y>
    </cdr:to>
    <cdr:sp macro="" textlink="">
      <cdr:nvSpPr>
        <cdr:cNvPr id="1037" name="Text Box 13"/>
        <cdr:cNvSpPr txBox="1">
          <a:spLocks xmlns:a="http://schemas.openxmlformats.org/drawingml/2006/main" noChangeArrowheads="1"/>
        </cdr:cNvSpPr>
      </cdr:nvSpPr>
      <cdr:spPr bwMode="auto">
        <a:xfrm xmlns:a="http://schemas.openxmlformats.org/drawingml/2006/main">
          <a:off x="7858916" y="2092460"/>
          <a:ext cx="1314809" cy="2887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England PS</a:t>
          </a:r>
        </a:p>
      </cdr:txBody>
    </cdr:sp>
  </cdr:relSizeAnchor>
  <cdr:relSizeAnchor xmlns:cdr="http://schemas.openxmlformats.org/drawingml/2006/chartDrawing">
    <cdr:from>
      <cdr:x>0.82314</cdr:x>
      <cdr:y>0.47082</cdr:y>
    </cdr:from>
    <cdr:to>
      <cdr:x>0.8427</cdr:x>
      <cdr:y>0.5029</cdr:y>
    </cdr:to>
    <cdr:sp macro="" textlink="">
      <cdr:nvSpPr>
        <cdr:cNvPr id="1038" name="Rectangle 14"/>
        <cdr:cNvSpPr>
          <a:spLocks xmlns:a="http://schemas.openxmlformats.org/drawingml/2006/main" noChangeArrowheads="1"/>
        </cdr:cNvSpPr>
      </cdr:nvSpPr>
      <cdr:spPr bwMode="auto">
        <a:xfrm xmlns:a="http://schemas.openxmlformats.org/drawingml/2006/main">
          <a:off x="7576695" y="2641817"/>
          <a:ext cx="180000" cy="180000"/>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relSizeAnchor>
  <cdr:relSizeAnchor xmlns:cdr="http://schemas.openxmlformats.org/drawingml/2006/chartDrawing">
    <cdr:from>
      <cdr:x>0.8538</cdr:x>
      <cdr:y>0.46137</cdr:y>
    </cdr:from>
    <cdr:to>
      <cdr:x>0.99664</cdr:x>
      <cdr:y>0.51235</cdr:y>
    </cdr:to>
    <cdr:sp macro="" textlink="">
      <cdr:nvSpPr>
        <cdr:cNvPr id="1039" name="Text Box 15"/>
        <cdr:cNvSpPr txBox="1">
          <a:spLocks xmlns:a="http://schemas.openxmlformats.org/drawingml/2006/main" noChangeArrowheads="1"/>
        </cdr:cNvSpPr>
      </cdr:nvSpPr>
      <cdr:spPr bwMode="auto">
        <a:xfrm xmlns:a="http://schemas.openxmlformats.org/drawingml/2006/main">
          <a:off x="7858916" y="2588817"/>
          <a:ext cx="1314809" cy="28600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Scotland FLS</a:t>
          </a:r>
        </a:p>
      </cdr:txBody>
    </cdr:sp>
  </cdr:relSizeAnchor>
  <cdr:relSizeAnchor xmlns:cdr="http://schemas.openxmlformats.org/drawingml/2006/chartDrawing">
    <cdr:from>
      <cdr:x>0.82314</cdr:x>
      <cdr:y>0.56468</cdr:y>
    </cdr:from>
    <cdr:to>
      <cdr:x>0.8427</cdr:x>
      <cdr:y>0.59676</cdr:y>
    </cdr:to>
    <cdr:sp macro="" textlink="">
      <cdr:nvSpPr>
        <cdr:cNvPr id="1040" name="Rectangle 16"/>
        <cdr:cNvSpPr>
          <a:spLocks xmlns:a="http://schemas.openxmlformats.org/drawingml/2006/main" noChangeArrowheads="1"/>
        </cdr:cNvSpPr>
      </cdr:nvSpPr>
      <cdr:spPr bwMode="auto">
        <a:xfrm xmlns:a="http://schemas.openxmlformats.org/drawingml/2006/main">
          <a:off x="7576695" y="3168453"/>
          <a:ext cx="180000" cy="18000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DA6C1" mc:Ignorable="a14" a14:legacySpreadsheetColorIndex="62"/>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relSizeAnchor>
  <cdr:relSizeAnchor xmlns:cdr="http://schemas.openxmlformats.org/drawingml/2006/chartDrawing">
    <cdr:from>
      <cdr:x>0.8538</cdr:x>
      <cdr:y>0.55495</cdr:y>
    </cdr:from>
    <cdr:to>
      <cdr:x>0.99664</cdr:x>
      <cdr:y>0.60648</cdr:y>
    </cdr:to>
    <cdr:sp macro="" textlink="">
      <cdr:nvSpPr>
        <cdr:cNvPr id="1041" name="Text Box 17"/>
        <cdr:cNvSpPr txBox="1">
          <a:spLocks xmlns:a="http://schemas.openxmlformats.org/drawingml/2006/main" noChangeArrowheads="1"/>
        </cdr:cNvSpPr>
      </cdr:nvSpPr>
      <cdr:spPr bwMode="auto">
        <a:xfrm xmlns:a="http://schemas.openxmlformats.org/drawingml/2006/main">
          <a:off x="7858916" y="3113884"/>
          <a:ext cx="1314809" cy="289139"/>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Scotland PS</a:t>
          </a:r>
        </a:p>
      </cdr:txBody>
    </cdr:sp>
  </cdr:relSizeAnchor>
  <cdr:relSizeAnchor xmlns:cdr="http://schemas.openxmlformats.org/drawingml/2006/chartDrawing">
    <cdr:from>
      <cdr:x>0.82314</cdr:x>
      <cdr:y>0.655</cdr:y>
    </cdr:from>
    <cdr:to>
      <cdr:x>0.8427</cdr:x>
      <cdr:y>0.68708</cdr:y>
    </cdr:to>
    <cdr:sp macro="" textlink="">
      <cdr:nvSpPr>
        <cdr:cNvPr id="1042" name="Rectangle 18"/>
        <cdr:cNvSpPr>
          <a:spLocks xmlns:a="http://schemas.openxmlformats.org/drawingml/2006/main" noChangeArrowheads="1"/>
        </cdr:cNvSpPr>
      </cdr:nvSpPr>
      <cdr:spPr bwMode="auto">
        <a:xfrm xmlns:a="http://schemas.openxmlformats.org/drawingml/2006/main">
          <a:off x="7576695" y="3675272"/>
          <a:ext cx="180000" cy="180000"/>
        </a:xfrm>
        <a:prstGeom xmlns:a="http://schemas.openxmlformats.org/drawingml/2006/main" prst="rect">
          <a:avLst/>
        </a:prstGeom>
        <a:solidFill xmlns:a="http://schemas.openxmlformats.org/drawingml/2006/main">
          <a:srgbClr val="E32E30"/>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relSizeAnchor>
  <cdr:relSizeAnchor xmlns:cdr="http://schemas.openxmlformats.org/drawingml/2006/chartDrawing">
    <cdr:from>
      <cdr:x>0.8538</cdr:x>
      <cdr:y>0.64764</cdr:y>
    </cdr:from>
    <cdr:to>
      <cdr:x>0.99664</cdr:x>
      <cdr:y>0.69444</cdr:y>
    </cdr:to>
    <cdr:sp macro="" textlink="">
      <cdr:nvSpPr>
        <cdr:cNvPr id="1043" name="Text Box 19"/>
        <cdr:cNvSpPr txBox="1">
          <a:spLocks xmlns:a="http://schemas.openxmlformats.org/drawingml/2006/main" noChangeArrowheads="1"/>
        </cdr:cNvSpPr>
      </cdr:nvSpPr>
      <cdr:spPr bwMode="auto">
        <a:xfrm xmlns:a="http://schemas.openxmlformats.org/drawingml/2006/main">
          <a:off x="7858916" y="3633954"/>
          <a:ext cx="1314809" cy="26263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Wales NRW</a:t>
          </a:r>
        </a:p>
      </cdr:txBody>
    </cdr:sp>
  </cdr:relSizeAnchor>
  <cdr:relSizeAnchor xmlns:cdr="http://schemas.openxmlformats.org/drawingml/2006/chartDrawing">
    <cdr:from>
      <cdr:x>0.82314</cdr:x>
      <cdr:y>0.74471</cdr:y>
    </cdr:from>
    <cdr:to>
      <cdr:x>0.8427</cdr:x>
      <cdr:y>0.77679</cdr:y>
    </cdr:to>
    <cdr:sp macro="" textlink="">
      <cdr:nvSpPr>
        <cdr:cNvPr id="1044" name="Rectangle 20"/>
        <cdr:cNvSpPr>
          <a:spLocks xmlns:a="http://schemas.openxmlformats.org/drawingml/2006/main" noChangeArrowheads="1"/>
        </cdr:cNvSpPr>
      </cdr:nvSpPr>
      <cdr:spPr bwMode="auto">
        <a:xfrm xmlns:a="http://schemas.openxmlformats.org/drawingml/2006/main">
          <a:off x="7576695" y="4178622"/>
          <a:ext cx="180000" cy="18000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19698" mc:Ignorable="a14" a14:legacySpreadsheetColorIndex="63"/>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sz="1400">
            <a:latin typeface="Verdana" panose="020B0604030504040204" pitchFamily="34" charset="0"/>
            <a:ea typeface="Verdana" panose="020B0604030504040204" pitchFamily="34" charset="0"/>
            <a:cs typeface="Verdana" panose="020B0604030504040204" pitchFamily="34" charset="0"/>
          </a:endParaRPr>
        </a:p>
      </cdr:txBody>
    </cdr:sp>
  </cdr:relSizeAnchor>
  <cdr:relSizeAnchor xmlns:cdr="http://schemas.openxmlformats.org/drawingml/2006/chartDrawing">
    <cdr:from>
      <cdr:x>0.8538</cdr:x>
      <cdr:y>0.73754</cdr:y>
    </cdr:from>
    <cdr:to>
      <cdr:x>0.99664</cdr:x>
      <cdr:y>0.78395</cdr:y>
    </cdr:to>
    <cdr:sp macro="" textlink="">
      <cdr:nvSpPr>
        <cdr:cNvPr id="1045" name="Text Box 21"/>
        <cdr:cNvSpPr txBox="1">
          <a:spLocks xmlns:a="http://schemas.openxmlformats.org/drawingml/2006/main" noChangeArrowheads="1"/>
        </cdr:cNvSpPr>
      </cdr:nvSpPr>
      <cdr:spPr bwMode="auto">
        <a:xfrm xmlns:a="http://schemas.openxmlformats.org/drawingml/2006/main">
          <a:off x="7858916" y="4138426"/>
          <a:ext cx="1314809" cy="26039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1400" b="0"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Wales PS</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210675" cy="5619750"/>
    <xdr:graphicFrame macro="">
      <xdr:nvGraphicFramePr>
        <xdr:cNvPr id="2" name="Chart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0.11986</cdr:x>
      <cdr:y>0.93226</cdr:y>
    </cdr:from>
    <cdr:to>
      <cdr:x>0.28319</cdr:x>
      <cdr:y>1</cdr:y>
    </cdr:to>
    <cdr:sp macro="" textlink="">
      <cdr:nvSpPr>
        <cdr:cNvPr id="1025" name="Text Box 1"/>
        <cdr:cNvSpPr txBox="1">
          <a:spLocks xmlns:a="http://schemas.openxmlformats.org/drawingml/2006/main" noChangeArrowheads="1"/>
        </cdr:cNvSpPr>
      </cdr:nvSpPr>
      <cdr:spPr bwMode="auto">
        <a:xfrm xmlns:a="http://schemas.openxmlformats.org/drawingml/2006/main">
          <a:off x="1105421" y="5244292"/>
          <a:ext cx="1506301" cy="38106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Great Britain</a:t>
          </a:r>
        </a:p>
      </cdr:txBody>
    </cdr:sp>
  </cdr:relSizeAnchor>
  <cdr:relSizeAnchor xmlns:cdr="http://schemas.openxmlformats.org/drawingml/2006/chartDrawing">
    <cdr:from>
      <cdr:x>0.3055</cdr:x>
      <cdr:y>0.93225</cdr:y>
    </cdr:from>
    <cdr:to>
      <cdr:x>0.46954</cdr:x>
      <cdr:y>1</cdr:y>
    </cdr:to>
    <cdr:sp macro="" textlink="">
      <cdr:nvSpPr>
        <cdr:cNvPr id="1026" name="Text Box 2"/>
        <cdr:cNvSpPr txBox="1">
          <a:spLocks xmlns:a="http://schemas.openxmlformats.org/drawingml/2006/main" noChangeArrowheads="1"/>
        </cdr:cNvSpPr>
      </cdr:nvSpPr>
      <cdr:spPr bwMode="auto">
        <a:xfrm xmlns:a="http://schemas.openxmlformats.org/drawingml/2006/main">
          <a:off x="2817484" y="5244235"/>
          <a:ext cx="1512850" cy="38111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England</a:t>
          </a:r>
        </a:p>
      </cdr:txBody>
    </cdr:sp>
  </cdr:relSizeAnchor>
  <cdr:relSizeAnchor xmlns:cdr="http://schemas.openxmlformats.org/drawingml/2006/chartDrawing">
    <cdr:from>
      <cdr:x>0.48532</cdr:x>
      <cdr:y>0.932</cdr:y>
    </cdr:from>
    <cdr:to>
      <cdr:x>0.64651</cdr:x>
      <cdr:y>1</cdr:y>
    </cdr:to>
    <cdr:sp macro="" textlink="">
      <cdr:nvSpPr>
        <cdr:cNvPr id="1027" name="Text Box 3"/>
        <cdr:cNvSpPr txBox="1">
          <a:spLocks xmlns:a="http://schemas.openxmlformats.org/drawingml/2006/main" noChangeArrowheads="1"/>
        </cdr:cNvSpPr>
      </cdr:nvSpPr>
      <cdr:spPr bwMode="auto">
        <a:xfrm xmlns:a="http://schemas.openxmlformats.org/drawingml/2006/main">
          <a:off x="4475814" y="5242829"/>
          <a:ext cx="1486565" cy="3825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Scotland</a:t>
          </a:r>
        </a:p>
      </cdr:txBody>
    </cdr:sp>
  </cdr:relSizeAnchor>
  <cdr:relSizeAnchor xmlns:cdr="http://schemas.openxmlformats.org/drawingml/2006/chartDrawing">
    <cdr:from>
      <cdr:x>0.67409</cdr:x>
      <cdr:y>0.9305</cdr:y>
    </cdr:from>
    <cdr:to>
      <cdr:x>0.83446</cdr:x>
      <cdr:y>1</cdr:y>
    </cdr:to>
    <cdr:sp macro="" textlink="">
      <cdr:nvSpPr>
        <cdr:cNvPr id="1028" name="Text Box 4"/>
        <cdr:cNvSpPr txBox="1">
          <a:spLocks xmlns:a="http://schemas.openxmlformats.org/drawingml/2006/main" noChangeArrowheads="1"/>
        </cdr:cNvSpPr>
      </cdr:nvSpPr>
      <cdr:spPr bwMode="auto">
        <a:xfrm xmlns:a="http://schemas.openxmlformats.org/drawingml/2006/main">
          <a:off x="6216741" y="5234391"/>
          <a:ext cx="1479002" cy="39096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36576" bIns="0" anchor="ctr"/>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Wales</a:t>
          </a:r>
        </a:p>
      </cdr:txBody>
    </cdr:sp>
  </cdr:relSizeAnchor>
  <cdr:relSizeAnchor xmlns:cdr="http://schemas.openxmlformats.org/drawingml/2006/chartDrawing">
    <cdr:from>
      <cdr:x>0.839</cdr:x>
      <cdr:y>0.106</cdr:y>
    </cdr:from>
    <cdr:to>
      <cdr:x>0.8555</cdr:x>
      <cdr:y>0.12975</cdr:y>
    </cdr:to>
    <cdr:sp macro="" textlink="">
      <cdr:nvSpPr>
        <cdr:cNvPr id="1030" name="Rectangle 6"/>
        <cdr:cNvSpPr>
          <a:spLocks xmlns:a="http://schemas.openxmlformats.org/drawingml/2006/main" noChangeArrowheads="1"/>
        </cdr:cNvSpPr>
      </cdr:nvSpPr>
      <cdr:spPr bwMode="auto">
        <a:xfrm xmlns:a="http://schemas.openxmlformats.org/drawingml/2006/main">
          <a:off x="7727756" y="595694"/>
          <a:ext cx="151976" cy="133469"/>
        </a:xfrm>
        <a:prstGeom xmlns:a="http://schemas.openxmlformats.org/drawingml/2006/main" prst="rect">
          <a:avLst/>
        </a:prstGeom>
        <a:solidFill xmlns:a="http://schemas.openxmlformats.org/drawingml/2006/main">
          <a:srgbClr val="074F28"/>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0.10075</cdr:y>
    </cdr:from>
    <cdr:to>
      <cdr:x>1</cdr:x>
      <cdr:y>0.15932</cdr:y>
    </cdr:to>
    <cdr:sp macro="" textlink="">
      <cdr:nvSpPr>
        <cdr:cNvPr id="1031" name="Text Box 7"/>
        <cdr:cNvSpPr txBox="1">
          <a:spLocks xmlns:a="http://schemas.openxmlformats.org/drawingml/2006/main" noChangeArrowheads="1"/>
        </cdr:cNvSpPr>
      </cdr:nvSpPr>
      <cdr:spPr bwMode="auto">
        <a:xfrm xmlns:a="http://schemas.openxmlformats.org/drawingml/2006/main">
          <a:off x="7953418" y="566190"/>
          <a:ext cx="1257257" cy="329149"/>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Great Britain </a:t>
          </a:r>
        </a:p>
        <a:p xmlns:a="http://schemas.openxmlformats.org/drawingml/2006/main">
          <a:pPr algn="l" rtl="0">
            <a:defRPr sz="1000"/>
          </a:pPr>
          <a:r>
            <a:rPr lang="en-GB" sz="900" b="0" i="0" u="none" strike="noStrike" baseline="0">
              <a:solidFill>
                <a:srgbClr val="000000"/>
              </a:solidFill>
              <a:latin typeface="Verdana"/>
            </a:rPr>
            <a:t>Public Forest Estate</a:t>
          </a:r>
        </a:p>
      </cdr:txBody>
    </cdr:sp>
  </cdr:relSizeAnchor>
  <cdr:relSizeAnchor xmlns:cdr="http://schemas.openxmlformats.org/drawingml/2006/chartDrawing">
    <cdr:from>
      <cdr:x>0.839</cdr:x>
      <cdr:y>0.16523</cdr:y>
    </cdr:from>
    <cdr:to>
      <cdr:x>0.8555</cdr:x>
      <cdr:y>0.18673</cdr:y>
    </cdr:to>
    <cdr:sp macro="" textlink="">
      <cdr:nvSpPr>
        <cdr:cNvPr id="1032" name="Rectangle 8"/>
        <cdr:cNvSpPr>
          <a:spLocks xmlns:a="http://schemas.openxmlformats.org/drawingml/2006/main" noChangeArrowheads="1"/>
        </cdr:cNvSpPr>
      </cdr:nvSpPr>
      <cdr:spPr bwMode="auto">
        <a:xfrm xmlns:a="http://schemas.openxmlformats.org/drawingml/2006/main">
          <a:off x="7727756" y="928545"/>
          <a:ext cx="151976" cy="120824"/>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0B79E" mc:Ignorable="a14" a14:legacySpreadsheetColorIndex="16"/>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0.16048</cdr:y>
    </cdr:from>
    <cdr:to>
      <cdr:x>0.98125</cdr:x>
      <cdr:y>0.18848</cdr:y>
    </cdr:to>
    <cdr:sp macro="" textlink="">
      <cdr:nvSpPr>
        <cdr:cNvPr id="1033" name="Text Box 9"/>
        <cdr:cNvSpPr txBox="1">
          <a:spLocks xmlns:a="http://schemas.openxmlformats.org/drawingml/2006/main" noChangeArrowheads="1"/>
        </cdr:cNvSpPr>
      </cdr:nvSpPr>
      <cdr:spPr bwMode="auto">
        <a:xfrm xmlns:a="http://schemas.openxmlformats.org/drawingml/2006/main">
          <a:off x="7953418" y="901851"/>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Great Britain PS</a:t>
          </a:r>
        </a:p>
      </cdr:txBody>
    </cdr:sp>
  </cdr:relSizeAnchor>
  <cdr:relSizeAnchor xmlns:cdr="http://schemas.openxmlformats.org/drawingml/2006/chartDrawing">
    <cdr:from>
      <cdr:x>0.839</cdr:x>
      <cdr:y>0.19773</cdr:y>
    </cdr:from>
    <cdr:to>
      <cdr:x>0.8555</cdr:x>
      <cdr:y>0.21923</cdr:y>
    </cdr:to>
    <cdr:sp macro="" textlink="">
      <cdr:nvSpPr>
        <cdr:cNvPr id="1034" name="Rectangle 10"/>
        <cdr:cNvSpPr>
          <a:spLocks xmlns:a="http://schemas.openxmlformats.org/drawingml/2006/main" noChangeArrowheads="1"/>
        </cdr:cNvSpPr>
      </cdr:nvSpPr>
      <cdr:spPr bwMode="auto">
        <a:xfrm xmlns:a="http://schemas.openxmlformats.org/drawingml/2006/main">
          <a:off x="7727756" y="1111187"/>
          <a:ext cx="151976" cy="120824"/>
        </a:xfrm>
        <a:prstGeom xmlns:a="http://schemas.openxmlformats.org/drawingml/2006/main" prst="rect">
          <a:avLst/>
        </a:prstGeom>
        <a:solidFill xmlns:a="http://schemas.openxmlformats.org/drawingml/2006/main">
          <a:srgbClr val="3B9946"/>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0.19323</cdr:y>
    </cdr:from>
    <cdr:to>
      <cdr:x>0.98125</cdr:x>
      <cdr:y>0.22123</cdr:y>
    </cdr:to>
    <cdr:sp macro="" textlink="">
      <cdr:nvSpPr>
        <cdr:cNvPr id="1035" name="Text Box 11"/>
        <cdr:cNvSpPr txBox="1">
          <a:spLocks xmlns:a="http://schemas.openxmlformats.org/drawingml/2006/main" noChangeArrowheads="1"/>
        </cdr:cNvSpPr>
      </cdr:nvSpPr>
      <cdr:spPr bwMode="auto">
        <a:xfrm xmlns:a="http://schemas.openxmlformats.org/drawingml/2006/main">
          <a:off x="7953418" y="1085898"/>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England FE</a:t>
          </a:r>
        </a:p>
      </cdr:txBody>
    </cdr:sp>
  </cdr:relSizeAnchor>
  <cdr:relSizeAnchor xmlns:cdr="http://schemas.openxmlformats.org/drawingml/2006/chartDrawing">
    <cdr:from>
      <cdr:x>0.839</cdr:x>
      <cdr:y>0.23098</cdr:y>
    </cdr:from>
    <cdr:to>
      <cdr:x>0.8555</cdr:x>
      <cdr:y>0.25198</cdr:y>
    </cdr:to>
    <cdr:sp macro="" textlink="">
      <cdr:nvSpPr>
        <cdr:cNvPr id="1036" name="Rectangle 12"/>
        <cdr:cNvSpPr>
          <a:spLocks xmlns:a="http://schemas.openxmlformats.org/drawingml/2006/main" noChangeArrowheads="1"/>
        </cdr:cNvSpPr>
      </cdr:nvSpPr>
      <cdr:spPr bwMode="auto">
        <a:xfrm xmlns:a="http://schemas.openxmlformats.org/drawingml/2006/main">
          <a:off x="7727756" y="1298043"/>
          <a:ext cx="151976" cy="118015"/>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B6D99F" mc:Ignorable="a14" a14:legacySpreadsheetColorIndex="18"/>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0.22648</cdr:y>
    </cdr:from>
    <cdr:to>
      <cdr:x>0.98125</cdr:x>
      <cdr:y>0.25373</cdr:y>
    </cdr:to>
    <cdr:sp macro="" textlink="">
      <cdr:nvSpPr>
        <cdr:cNvPr id="1037" name="Text Box 13"/>
        <cdr:cNvSpPr txBox="1">
          <a:spLocks xmlns:a="http://schemas.openxmlformats.org/drawingml/2006/main" noChangeArrowheads="1"/>
        </cdr:cNvSpPr>
      </cdr:nvSpPr>
      <cdr:spPr bwMode="auto">
        <a:xfrm xmlns:a="http://schemas.openxmlformats.org/drawingml/2006/main">
          <a:off x="7953418" y="1272754"/>
          <a:ext cx="1084557" cy="153139"/>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England PS</a:t>
          </a:r>
        </a:p>
      </cdr:txBody>
    </cdr:sp>
  </cdr:relSizeAnchor>
  <cdr:relSizeAnchor xmlns:cdr="http://schemas.openxmlformats.org/drawingml/2006/chartDrawing">
    <cdr:from>
      <cdr:x>0.839</cdr:x>
      <cdr:y>0.26423</cdr:y>
    </cdr:from>
    <cdr:to>
      <cdr:x>0.8555</cdr:x>
      <cdr:y>0.28523</cdr:y>
    </cdr:to>
    <cdr:sp macro="" textlink="">
      <cdr:nvSpPr>
        <cdr:cNvPr id="1038" name="Rectangle 14"/>
        <cdr:cNvSpPr>
          <a:spLocks xmlns:a="http://schemas.openxmlformats.org/drawingml/2006/main" noChangeArrowheads="1"/>
        </cdr:cNvSpPr>
      </cdr:nvSpPr>
      <cdr:spPr bwMode="auto">
        <a:xfrm xmlns:a="http://schemas.openxmlformats.org/drawingml/2006/main">
          <a:off x="7727756" y="1484900"/>
          <a:ext cx="151976" cy="118015"/>
        </a:xfrm>
        <a:prstGeom xmlns:a="http://schemas.openxmlformats.org/drawingml/2006/main" prst="rect">
          <a:avLst/>
        </a:prstGeom>
        <a:solidFill xmlns:a="http://schemas.openxmlformats.org/drawingml/2006/main">
          <a:srgbClr val="1B4E83"/>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0.25848</cdr:y>
    </cdr:from>
    <cdr:to>
      <cdr:x>0.98125</cdr:x>
      <cdr:y>0.28648</cdr:y>
    </cdr:to>
    <cdr:sp macro="" textlink="">
      <cdr:nvSpPr>
        <cdr:cNvPr id="1039" name="Text Box 15"/>
        <cdr:cNvSpPr txBox="1">
          <a:spLocks xmlns:a="http://schemas.openxmlformats.org/drawingml/2006/main" noChangeArrowheads="1"/>
        </cdr:cNvSpPr>
      </cdr:nvSpPr>
      <cdr:spPr bwMode="auto">
        <a:xfrm xmlns:a="http://schemas.openxmlformats.org/drawingml/2006/main">
          <a:off x="7953418" y="1452586"/>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Scotland FLS</a:t>
          </a:r>
        </a:p>
      </cdr:txBody>
    </cdr:sp>
  </cdr:relSizeAnchor>
  <cdr:relSizeAnchor xmlns:cdr="http://schemas.openxmlformats.org/drawingml/2006/chartDrawing">
    <cdr:from>
      <cdr:x>0.839</cdr:x>
      <cdr:y>0.29698</cdr:y>
    </cdr:from>
    <cdr:to>
      <cdr:x>0.8555</cdr:x>
      <cdr:y>0.31773</cdr:y>
    </cdr:to>
    <cdr:sp macro="" textlink="">
      <cdr:nvSpPr>
        <cdr:cNvPr id="1040" name="Rectangle 16"/>
        <cdr:cNvSpPr>
          <a:spLocks xmlns:a="http://schemas.openxmlformats.org/drawingml/2006/main" noChangeArrowheads="1"/>
        </cdr:cNvSpPr>
      </cdr:nvSpPr>
      <cdr:spPr bwMode="auto">
        <a:xfrm xmlns:a="http://schemas.openxmlformats.org/drawingml/2006/main">
          <a:off x="7727756" y="1668947"/>
          <a:ext cx="151976" cy="11661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8DA6C1" mc:Ignorable="a14" a14:legacySpreadsheetColorIndex="62"/>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0.29173</cdr:y>
    </cdr:from>
    <cdr:to>
      <cdr:x>0.98125</cdr:x>
      <cdr:y>0.31973</cdr:y>
    </cdr:to>
    <cdr:sp macro="" textlink="">
      <cdr:nvSpPr>
        <cdr:cNvPr id="1041" name="Text Box 17"/>
        <cdr:cNvSpPr txBox="1">
          <a:spLocks xmlns:a="http://schemas.openxmlformats.org/drawingml/2006/main" noChangeArrowheads="1"/>
        </cdr:cNvSpPr>
      </cdr:nvSpPr>
      <cdr:spPr bwMode="auto">
        <a:xfrm xmlns:a="http://schemas.openxmlformats.org/drawingml/2006/main">
          <a:off x="7953418" y="1639443"/>
          <a:ext cx="1084557" cy="1573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Scotland PS</a:t>
          </a:r>
        </a:p>
      </cdr:txBody>
    </cdr:sp>
  </cdr:relSizeAnchor>
  <cdr:relSizeAnchor xmlns:cdr="http://schemas.openxmlformats.org/drawingml/2006/chartDrawing">
    <cdr:from>
      <cdr:x>0.839</cdr:x>
      <cdr:y>0.33023</cdr:y>
    </cdr:from>
    <cdr:to>
      <cdr:x>0.8555</cdr:x>
      <cdr:y>0.35173</cdr:y>
    </cdr:to>
    <cdr:sp macro="" textlink="">
      <cdr:nvSpPr>
        <cdr:cNvPr id="1042" name="Rectangle 18"/>
        <cdr:cNvSpPr>
          <a:spLocks xmlns:a="http://schemas.openxmlformats.org/drawingml/2006/main" noChangeArrowheads="1"/>
        </cdr:cNvSpPr>
      </cdr:nvSpPr>
      <cdr:spPr bwMode="auto">
        <a:xfrm xmlns:a="http://schemas.openxmlformats.org/drawingml/2006/main">
          <a:off x="7727756" y="1855803"/>
          <a:ext cx="151976" cy="120825"/>
        </a:xfrm>
        <a:prstGeom xmlns:a="http://schemas.openxmlformats.org/drawingml/2006/main" prst="rect">
          <a:avLst/>
        </a:prstGeom>
        <a:solidFill xmlns:a="http://schemas.openxmlformats.org/drawingml/2006/main">
          <a:srgbClr val="E32E30"/>
        </a:solidFill>
        <a:ln xmlns:a="http://schemas.openxmlformats.org/drawingml/2006/main">
          <a:noFill/>
        </a:ln>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0.32423</cdr:y>
    </cdr:from>
    <cdr:to>
      <cdr:x>0.98125</cdr:x>
      <cdr:y>0.35298</cdr:y>
    </cdr:to>
    <cdr:sp macro="" textlink="">
      <cdr:nvSpPr>
        <cdr:cNvPr id="1043" name="Text Box 19"/>
        <cdr:cNvSpPr txBox="1">
          <a:spLocks xmlns:a="http://schemas.openxmlformats.org/drawingml/2006/main" noChangeArrowheads="1"/>
        </cdr:cNvSpPr>
      </cdr:nvSpPr>
      <cdr:spPr bwMode="auto">
        <a:xfrm xmlns:a="http://schemas.openxmlformats.org/drawingml/2006/main">
          <a:off x="7953418" y="1822085"/>
          <a:ext cx="1084557" cy="16156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Wales NRW</a:t>
          </a:r>
        </a:p>
      </cdr:txBody>
    </cdr:sp>
  </cdr:relSizeAnchor>
  <cdr:relSizeAnchor xmlns:cdr="http://schemas.openxmlformats.org/drawingml/2006/chartDrawing">
    <cdr:from>
      <cdr:x>0.839</cdr:x>
      <cdr:y>0.36348</cdr:y>
    </cdr:from>
    <cdr:to>
      <cdr:x>0.8555</cdr:x>
      <cdr:y>0.38423</cdr:y>
    </cdr:to>
    <cdr:sp macro="" textlink="">
      <cdr:nvSpPr>
        <cdr:cNvPr id="1044" name="Rectangle 20"/>
        <cdr:cNvSpPr>
          <a:spLocks xmlns:a="http://schemas.openxmlformats.org/drawingml/2006/main" noChangeArrowheads="1"/>
        </cdr:cNvSpPr>
      </cdr:nvSpPr>
      <cdr:spPr bwMode="auto">
        <a:xfrm xmlns:a="http://schemas.openxmlformats.org/drawingml/2006/main">
          <a:off x="7727756" y="2042660"/>
          <a:ext cx="151976" cy="11661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19698" mc:Ignorable="a14" a14:legacySpreadsheetColorIndex="63"/>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5401A" mc:Ignorable="a14" a14:legacySpreadsheetColorIndex="60"/>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0.8635</cdr:x>
      <cdr:y>0.35748</cdr:y>
    </cdr:from>
    <cdr:to>
      <cdr:x>0.98125</cdr:x>
      <cdr:y>0.38498</cdr:y>
    </cdr:to>
    <cdr:sp macro="" textlink="">
      <cdr:nvSpPr>
        <cdr:cNvPr id="1045" name="Text Box 21"/>
        <cdr:cNvSpPr txBox="1">
          <a:spLocks xmlns:a="http://schemas.openxmlformats.org/drawingml/2006/main" noChangeArrowheads="1"/>
        </cdr:cNvSpPr>
      </cdr:nvSpPr>
      <cdr:spPr bwMode="auto">
        <a:xfrm xmlns:a="http://schemas.openxmlformats.org/drawingml/2006/main">
          <a:off x="7953418" y="2008942"/>
          <a:ext cx="1084557" cy="15454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900" b="0" i="0" u="none" strike="noStrike" baseline="0">
              <a:solidFill>
                <a:srgbClr val="000000"/>
              </a:solidFill>
              <a:latin typeface="Verdana"/>
            </a:rPr>
            <a:t>Wales PS</a:t>
          </a:r>
        </a:p>
      </cdr:txBody>
    </cdr:sp>
  </cdr:relSizeAnchor>
  <cdr:relSizeAnchor xmlns:cdr="http://schemas.openxmlformats.org/drawingml/2006/chartDrawing">
    <cdr:from>
      <cdr:x>0.001</cdr:x>
      <cdr:y>0.07625</cdr:y>
    </cdr:from>
    <cdr:to>
      <cdr:x>0.059</cdr:x>
      <cdr:y>0.8035</cdr:y>
    </cdr:to>
    <cdr:sp macro="" textlink="">
      <cdr:nvSpPr>
        <cdr:cNvPr id="1050" name="Text Box 1"/>
        <cdr:cNvSpPr txBox="1">
          <a:spLocks xmlns:a="http://schemas.openxmlformats.org/drawingml/2006/main" noChangeArrowheads="1"/>
        </cdr:cNvSpPr>
      </cdr:nvSpPr>
      <cdr:spPr bwMode="auto">
        <a:xfrm xmlns:a="http://schemas.openxmlformats.org/drawingml/2006/main">
          <a:off x="9211" y="428506"/>
          <a:ext cx="534219" cy="408696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vert="vert270" wrap="square" lIns="36576" tIns="27432" rIns="36576" bIns="0" anchor="ctr"/>
        <a:lstStyle xmlns:a="http://schemas.openxmlformats.org/drawingml/2006/main"/>
        <a:p xmlns:a="http://schemas.openxmlformats.org/drawingml/2006/main">
          <a:pPr algn="ctr" rtl="0">
            <a:defRPr sz="1000"/>
          </a:pPr>
          <a:r>
            <a:rPr lang="en-GB" sz="1000" b="1" i="0" u="none" strike="noStrike" baseline="0">
              <a:solidFill>
                <a:srgbClr val="000000"/>
              </a:solidFill>
              <a:latin typeface="Verdana"/>
            </a:rPr>
            <a:t>Average annual availability per period</a:t>
          </a:r>
        </a:p>
        <a:p xmlns:a="http://schemas.openxmlformats.org/drawingml/2006/main">
          <a:pPr algn="ctr" rtl="0">
            <a:defRPr sz="1000"/>
          </a:pPr>
          <a:r>
            <a:rPr lang="en-GB" sz="1000" b="1" i="0" u="none" strike="noStrike" baseline="0">
              <a:solidFill>
                <a:srgbClr val="000000"/>
              </a:solidFill>
              <a:latin typeface="Verdana"/>
            </a:rPr>
            <a:t>(thousands of m</a:t>
          </a:r>
          <a:r>
            <a:rPr lang="en-GB" sz="1000" b="1" i="0" u="none" strike="noStrike" baseline="30000">
              <a:solidFill>
                <a:srgbClr val="000000"/>
              </a:solidFill>
              <a:latin typeface="Verdana"/>
            </a:rPr>
            <a:t>3</a:t>
          </a:r>
          <a:r>
            <a:rPr lang="en-GB" sz="1000" b="1" i="0" u="none" strike="noStrike" baseline="0">
              <a:solidFill>
                <a:srgbClr val="000000"/>
              </a:solidFill>
              <a:latin typeface="Verdana"/>
            </a:rPr>
            <a:t> overbark standing)</a:t>
          </a:r>
        </a:p>
      </cdr:txBody>
    </cdr:sp>
  </cdr:relSizeAnchor>
  <cdr:relSizeAnchor xmlns:cdr="http://schemas.openxmlformats.org/drawingml/2006/chartDrawing">
    <cdr:from>
      <cdr:x>0.50075</cdr:x>
      <cdr:y>0.50025</cdr:y>
    </cdr:from>
    <cdr:to>
      <cdr:x>0.50875</cdr:x>
      <cdr:y>0.53225</cdr:y>
    </cdr:to>
    <cdr:sp macro="" textlink="">
      <cdr:nvSpPr>
        <cdr:cNvPr id="1051" name="Text Box 27"/>
        <cdr:cNvSpPr txBox="1">
          <a:spLocks xmlns:a="http://schemas.openxmlformats.org/drawingml/2006/main" noChangeArrowheads="1"/>
        </cdr:cNvSpPr>
      </cdr:nvSpPr>
      <cdr:spPr bwMode="auto">
        <a:xfrm xmlns:a="http://schemas.openxmlformats.org/drawingml/2006/main">
          <a:off x="4612246" y="2811280"/>
          <a:ext cx="73685" cy="17983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en-GB" sz="1000" b="0" i="0" u="none" strike="noStrike" baseline="0">
              <a:solidFill>
                <a:srgbClr val="000000"/>
              </a:solidFill>
              <a:latin typeface="Verdana"/>
            </a:rPr>
            <a:t> </a:t>
          </a:r>
        </a:p>
      </cdr:txBody>
    </cdr:sp>
  </cdr:relSizeAnchor>
</c:userShapes>
</file>

<file path=xl/drawings/drawing8.xml><?xml version="1.0" encoding="utf-8"?>
<xdr:wsDr xmlns:xdr="http://schemas.openxmlformats.org/drawingml/2006/spreadsheetDrawing" xmlns:a="http://schemas.openxmlformats.org/drawingml/2006/main">
  <xdr:absoluteAnchor>
    <xdr:pos x="0" y="0"/>
    <xdr:ext cx="9305925" cy="6076950"/>
    <xdr:graphicFrame macro="">
      <xdr:nvGraphicFramePr>
        <xdr:cNvPr id="4" name="Chart 1">
          <a:extLst>
            <a:ext uri="{FF2B5EF4-FFF2-40B4-BE49-F238E27FC236}">
              <a16:creationId xmlns:a16="http://schemas.microsoft.com/office/drawing/2014/main" id="{AF05CF1C-DB74-4FBE-A22D-5DFF6759D5B5}"/>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xdr:wsDr xmlns:xdr="http://schemas.openxmlformats.org/drawingml/2006/spreadsheetDrawing" xmlns:a="http://schemas.openxmlformats.org/drawingml/2006/main">
  <xdr:absoluteAnchor>
    <xdr:pos x="0" y="0"/>
    <xdr:ext cx="13958455" cy="9126682"/>
    <xdr:graphicFrame macro="">
      <xdr:nvGraphicFramePr>
        <xdr:cNvPr id="2" name="Chart 1">
          <a:extLst>
            <a:ext uri="{FF2B5EF4-FFF2-40B4-BE49-F238E27FC236}">
              <a16:creationId xmlns:a16="http://schemas.microsoft.com/office/drawing/2014/main" id="{F4E115CC-7EE3-4C01-9542-0612965418E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tabColor theme="7" tint="0.39997558519241921"/>
  </sheetPr>
  <dimension ref="A1:AT916"/>
  <sheetViews>
    <sheetView zoomScale="70" zoomScaleNormal="70" workbookViewId="0"/>
  </sheetViews>
  <sheetFormatPr defaultColWidth="9" defaultRowHeight="12.75"/>
  <cols>
    <col min="1" max="1" width="20.625" style="8" customWidth="1"/>
    <col min="2" max="2" width="19.875" style="8" customWidth="1"/>
    <col min="3" max="3" width="15.875" style="8" customWidth="1"/>
    <col min="4" max="4" width="15.625" style="8" customWidth="1"/>
    <col min="5" max="5" width="15.125" style="8" customWidth="1"/>
    <col min="6" max="6" width="12.625" style="8" customWidth="1"/>
    <col min="7" max="7" width="14.375" style="8" customWidth="1"/>
    <col min="8" max="8" width="13.5" style="8" customWidth="1"/>
    <col min="9" max="9" width="14.125" style="8" customWidth="1"/>
    <col min="10" max="10" width="14.875" style="8" customWidth="1"/>
    <col min="11" max="13" width="12.625" style="8" customWidth="1"/>
    <col min="14" max="14" width="15.625" style="8" customWidth="1"/>
    <col min="15" max="15" width="14.125" style="8" customWidth="1"/>
    <col min="16" max="16" width="13.625" style="8" customWidth="1"/>
    <col min="17" max="17" width="15.125" style="8" customWidth="1"/>
    <col min="18" max="18" width="12.75" style="8" customWidth="1"/>
    <col min="19" max="19" width="14.125" style="8" customWidth="1"/>
    <col min="20" max="20" width="14" style="8" customWidth="1"/>
    <col min="21" max="21" width="15" style="8" customWidth="1"/>
    <col min="22" max="22" width="14.625" style="8" customWidth="1"/>
    <col min="23" max="34" width="12.625" style="8" customWidth="1"/>
    <col min="35" max="16384" width="9" style="8"/>
  </cols>
  <sheetData>
    <row r="1" spans="1:13" ht="18">
      <c r="A1" s="113" t="s">
        <v>0</v>
      </c>
      <c r="B1" s="305"/>
      <c r="C1" s="305"/>
      <c r="D1" s="305"/>
      <c r="E1" s="305"/>
      <c r="F1" s="305"/>
      <c r="G1" s="305"/>
      <c r="H1" s="77"/>
      <c r="I1" s="157" t="s">
        <v>1</v>
      </c>
    </row>
    <row r="2" spans="1:13" ht="18.75" customHeight="1">
      <c r="A2" s="64" t="s">
        <v>2</v>
      </c>
      <c r="B2" s="65" t="s">
        <v>3</v>
      </c>
      <c r="C2" s="100" t="s">
        <v>4</v>
      </c>
      <c r="D2" s="100"/>
      <c r="E2" s="100"/>
      <c r="F2" s="100"/>
      <c r="G2" s="100"/>
      <c r="H2" s="16"/>
      <c r="I2" s="156"/>
      <c r="K2" s="45"/>
      <c r="L2" s="45"/>
      <c r="M2" s="45"/>
    </row>
    <row r="3" spans="1:13">
      <c r="A3" s="101" t="s">
        <v>6</v>
      </c>
      <c r="B3" s="574" t="s">
        <v>7</v>
      </c>
      <c r="C3" s="67" t="s">
        <v>8</v>
      </c>
      <c r="D3" s="67"/>
      <c r="E3" s="67"/>
      <c r="F3" s="67"/>
      <c r="G3" s="67"/>
      <c r="H3" s="45"/>
      <c r="I3" s="306" t="s">
        <v>9</v>
      </c>
      <c r="K3" s="45"/>
      <c r="L3" s="67"/>
      <c r="M3" s="45" t="s">
        <v>5</v>
      </c>
    </row>
    <row r="4" spans="1:13">
      <c r="A4" s="102"/>
      <c r="B4" s="575"/>
      <c r="C4" s="67" t="s">
        <v>11</v>
      </c>
      <c r="D4" s="67"/>
      <c r="E4" s="67"/>
      <c r="F4" s="67"/>
      <c r="G4" s="67"/>
      <c r="H4" s="45"/>
      <c r="I4" s="307">
        <v>46235</v>
      </c>
      <c r="K4" s="45"/>
      <c r="L4" s="68"/>
      <c r="M4" s="45" t="s">
        <v>10</v>
      </c>
    </row>
    <row r="5" spans="1:13">
      <c r="A5" s="102"/>
      <c r="B5" s="575"/>
      <c r="C5" s="67" t="s">
        <v>13</v>
      </c>
      <c r="D5" s="67"/>
      <c r="E5" s="67"/>
      <c r="F5" s="67"/>
      <c r="G5" s="67"/>
      <c r="H5" s="45"/>
      <c r="I5" s="576">
        <v>46235</v>
      </c>
      <c r="K5" s="45"/>
      <c r="L5" s="62"/>
      <c r="M5" s="45" t="s">
        <v>12</v>
      </c>
    </row>
    <row r="6" spans="1:13">
      <c r="A6" s="102"/>
      <c r="B6" s="575"/>
      <c r="C6" s="67" t="s">
        <v>15</v>
      </c>
      <c r="D6" s="67"/>
      <c r="E6" s="67"/>
      <c r="F6" s="67"/>
      <c r="G6" s="67"/>
      <c r="H6" s="45"/>
      <c r="I6" s="576">
        <v>46235</v>
      </c>
      <c r="K6" s="45"/>
      <c r="L6" s="308"/>
      <c r="M6" s="45" t="s">
        <v>14</v>
      </c>
    </row>
    <row r="7" spans="1:13">
      <c r="A7" s="102"/>
      <c r="B7" s="575"/>
      <c r="C7" s="67" t="s">
        <v>17</v>
      </c>
      <c r="D7" s="67"/>
      <c r="E7" s="67"/>
      <c r="F7" s="67"/>
      <c r="G7" s="67"/>
      <c r="H7" s="45"/>
      <c r="I7" s="576">
        <v>46235</v>
      </c>
      <c r="K7" s="45"/>
      <c r="L7" s="309"/>
      <c r="M7" s="45" t="s">
        <v>16</v>
      </c>
    </row>
    <row r="8" spans="1:13">
      <c r="A8" s="102"/>
      <c r="B8" s="311"/>
      <c r="C8" s="67" t="s">
        <v>18</v>
      </c>
      <c r="D8" s="67"/>
      <c r="E8" s="67"/>
      <c r="F8" s="67"/>
      <c r="G8" s="67"/>
      <c r="H8" s="45"/>
      <c r="I8" s="576">
        <v>46235</v>
      </c>
      <c r="K8" s="45"/>
      <c r="L8" s="310"/>
      <c r="M8" s="45"/>
    </row>
    <row r="9" spans="1:13">
      <c r="A9" s="102"/>
      <c r="B9" s="577"/>
      <c r="C9" s="577" t="s">
        <v>19</v>
      </c>
      <c r="D9" s="577"/>
      <c r="E9" s="577"/>
      <c r="F9" s="577"/>
      <c r="G9" s="577"/>
      <c r="H9" s="45"/>
      <c r="I9" s="576">
        <v>46235</v>
      </c>
      <c r="K9" s="45"/>
      <c r="L9" s="45"/>
      <c r="M9" s="45"/>
    </row>
    <row r="10" spans="1:13">
      <c r="A10" s="60"/>
      <c r="B10" s="60"/>
      <c r="C10" s="45"/>
      <c r="D10" s="45"/>
      <c r="E10" s="45"/>
      <c r="F10" s="45"/>
      <c r="G10" s="45"/>
      <c r="H10" s="45"/>
      <c r="I10" s="306"/>
      <c r="K10" s="45"/>
      <c r="L10" s="45"/>
      <c r="M10" s="45"/>
    </row>
    <row r="11" spans="1:13">
      <c r="A11" s="103" t="s">
        <v>20</v>
      </c>
      <c r="B11" s="578" t="s">
        <v>21</v>
      </c>
      <c r="C11" s="67" t="s">
        <v>22</v>
      </c>
      <c r="D11" s="67"/>
      <c r="E11" s="67"/>
      <c r="F11" s="67"/>
      <c r="G11" s="67"/>
      <c r="H11" s="45"/>
      <c r="I11" s="306" t="s">
        <v>9</v>
      </c>
      <c r="K11" s="45"/>
      <c r="L11" s="45"/>
      <c r="M11" s="45"/>
    </row>
    <row r="12" spans="1:13">
      <c r="A12" s="103"/>
      <c r="B12" s="578"/>
      <c r="C12" s="67" t="s">
        <v>23</v>
      </c>
      <c r="D12" s="67"/>
      <c r="E12" s="67"/>
      <c r="F12" s="67"/>
      <c r="G12" s="67"/>
      <c r="H12" s="45"/>
      <c r="I12" s="579" t="s">
        <v>9</v>
      </c>
      <c r="K12" s="45"/>
      <c r="L12" s="45"/>
      <c r="M12" s="45"/>
    </row>
    <row r="13" spans="1:13">
      <c r="A13" s="103"/>
      <c r="B13" s="578"/>
      <c r="C13" s="110" t="s">
        <v>24</v>
      </c>
      <c r="D13" s="67"/>
      <c r="E13" s="67"/>
      <c r="F13" s="67"/>
      <c r="G13" s="67"/>
      <c r="H13" s="45"/>
      <c r="I13" s="307">
        <v>46358</v>
      </c>
      <c r="K13" s="45"/>
      <c r="L13" s="45"/>
      <c r="M13" s="45"/>
    </row>
    <row r="14" spans="1:13">
      <c r="A14" s="103"/>
      <c r="B14" s="578"/>
      <c r="C14" s="67" t="s">
        <v>25</v>
      </c>
      <c r="D14" s="67"/>
      <c r="E14" s="67"/>
      <c r="F14" s="67"/>
      <c r="G14" s="67"/>
      <c r="H14" s="45"/>
      <c r="I14" s="306" t="s">
        <v>9</v>
      </c>
      <c r="K14" s="45"/>
      <c r="L14" s="45"/>
      <c r="M14" s="45"/>
    </row>
    <row r="15" spans="1:13" ht="18.75" customHeight="1">
      <c r="A15" s="103"/>
      <c r="B15" s="578"/>
      <c r="C15" s="67" t="s">
        <v>26</v>
      </c>
      <c r="D15" s="67"/>
      <c r="E15" s="67"/>
      <c r="F15" s="67"/>
      <c r="G15" s="67"/>
      <c r="H15" s="45"/>
      <c r="I15" s="306" t="s">
        <v>9</v>
      </c>
      <c r="K15" s="45"/>
      <c r="L15" s="45"/>
      <c r="M15" s="45"/>
    </row>
    <row r="16" spans="1:13">
      <c r="A16" s="103"/>
      <c r="B16" s="578"/>
      <c r="C16" s="67" t="s">
        <v>27</v>
      </c>
      <c r="D16" s="67"/>
      <c r="E16" s="67"/>
      <c r="F16" s="67"/>
      <c r="G16" s="67"/>
      <c r="H16" s="45"/>
      <c r="I16" s="306" t="s">
        <v>9</v>
      </c>
      <c r="K16" s="45"/>
      <c r="L16" s="45"/>
      <c r="M16" s="45"/>
    </row>
    <row r="17" spans="1:21">
      <c r="A17" s="103"/>
      <c r="B17" s="580"/>
      <c r="C17" s="68" t="s">
        <v>28</v>
      </c>
      <c r="D17" s="68"/>
      <c r="E17" s="68"/>
      <c r="F17" s="68"/>
      <c r="G17" s="68"/>
      <c r="H17" s="45"/>
      <c r="I17" s="306" t="s">
        <v>9</v>
      </c>
      <c r="K17" s="45"/>
      <c r="L17" s="45"/>
      <c r="M17" s="45"/>
      <c r="N17" s="45"/>
      <c r="O17" s="45"/>
      <c r="P17" s="45"/>
      <c r="Q17" s="45"/>
      <c r="R17" s="45"/>
      <c r="S17" s="45"/>
      <c r="T17" s="45"/>
      <c r="U17" s="45"/>
    </row>
    <row r="18" spans="1:21">
      <c r="A18" s="103"/>
      <c r="B18" s="60"/>
      <c r="C18" s="45"/>
      <c r="D18" s="45"/>
      <c r="E18" s="45"/>
      <c r="F18" s="45"/>
      <c r="G18" s="45"/>
      <c r="H18" s="45"/>
      <c r="I18" s="312"/>
      <c r="K18" s="45"/>
      <c r="L18" s="45"/>
      <c r="M18" s="45"/>
      <c r="N18" s="45"/>
      <c r="O18" s="45"/>
      <c r="P18" s="45"/>
      <c r="Q18" s="45"/>
      <c r="R18" s="45"/>
      <c r="S18" s="45"/>
      <c r="T18" s="45"/>
      <c r="U18" s="45"/>
    </row>
    <row r="19" spans="1:21">
      <c r="A19" s="582" t="s">
        <v>29</v>
      </c>
      <c r="B19" s="60" t="s">
        <v>30</v>
      </c>
      <c r="C19" s="45"/>
      <c r="D19" s="45"/>
      <c r="E19" s="45"/>
      <c r="F19" s="45"/>
      <c r="G19" s="45"/>
      <c r="H19" s="45"/>
      <c r="I19" s="312"/>
      <c r="K19" s="45"/>
      <c r="L19" s="45"/>
      <c r="M19" s="45"/>
      <c r="N19" s="45"/>
      <c r="O19" s="45"/>
      <c r="P19" s="45"/>
      <c r="Q19" s="45"/>
      <c r="R19" s="45"/>
      <c r="S19" s="45"/>
      <c r="T19" s="45"/>
      <c r="U19" s="45"/>
    </row>
    <row r="20" spans="1:21">
      <c r="A20" s="60"/>
      <c r="B20" s="60" t="s">
        <v>31</v>
      </c>
      <c r="C20" s="45" t="s">
        <v>32</v>
      </c>
      <c r="D20" s="45"/>
      <c r="E20" s="45"/>
      <c r="F20" s="45"/>
      <c r="G20" s="45"/>
      <c r="H20" s="45"/>
      <c r="I20" s="312"/>
      <c r="K20" s="45"/>
      <c r="L20" s="45"/>
      <c r="M20" s="45"/>
      <c r="N20" s="45"/>
      <c r="O20" s="45"/>
      <c r="P20" s="45"/>
      <c r="Q20" s="45"/>
      <c r="R20" s="45"/>
      <c r="S20" s="45"/>
      <c r="T20" s="45"/>
      <c r="U20" s="45"/>
    </row>
    <row r="21" spans="1:21">
      <c r="A21" s="60"/>
      <c r="B21" s="60"/>
      <c r="C21" s="45"/>
      <c r="D21" s="45"/>
      <c r="E21" s="45"/>
      <c r="F21" s="45"/>
      <c r="G21" s="45"/>
      <c r="H21" s="45"/>
      <c r="I21" s="312"/>
      <c r="K21" s="45"/>
      <c r="L21" s="45"/>
      <c r="M21" s="45"/>
      <c r="N21" s="45"/>
      <c r="O21" s="45"/>
      <c r="P21" s="45"/>
      <c r="Q21" s="45"/>
      <c r="R21" s="45"/>
      <c r="S21" s="45"/>
      <c r="T21" s="45"/>
      <c r="U21" s="45"/>
    </row>
    <row r="22" spans="1:21">
      <c r="A22" s="60"/>
      <c r="B22" s="60"/>
      <c r="C22" s="45"/>
      <c r="D22" s="45"/>
      <c r="E22" s="45"/>
      <c r="F22" s="45"/>
      <c r="G22" s="45"/>
      <c r="H22" s="45"/>
      <c r="I22" s="312"/>
      <c r="K22" s="45"/>
      <c r="L22" s="45"/>
      <c r="M22" s="45"/>
      <c r="N22" s="45"/>
      <c r="O22" s="45"/>
      <c r="P22" s="45"/>
      <c r="Q22" s="45"/>
      <c r="R22" s="45"/>
      <c r="S22" s="45"/>
      <c r="T22" s="45"/>
      <c r="U22" s="45"/>
    </row>
    <row r="23" spans="1:21">
      <c r="A23" s="60"/>
      <c r="B23" s="60"/>
      <c r="C23" s="45"/>
      <c r="D23" s="45"/>
      <c r="E23" s="45"/>
      <c r="F23" s="45"/>
      <c r="G23" s="45"/>
      <c r="H23" s="45"/>
      <c r="I23" s="312"/>
      <c r="K23" s="45"/>
      <c r="L23" s="45"/>
      <c r="M23" s="45"/>
      <c r="N23" s="45"/>
      <c r="O23" s="45"/>
      <c r="P23" s="45"/>
      <c r="Q23" s="45"/>
      <c r="R23" s="45"/>
      <c r="S23" s="45"/>
      <c r="T23" s="45"/>
      <c r="U23" s="45"/>
    </row>
    <row r="24" spans="1:21">
      <c r="A24" s="60"/>
      <c r="B24" s="60"/>
      <c r="C24" s="45"/>
      <c r="D24" s="45"/>
      <c r="E24" s="45"/>
      <c r="F24" s="45"/>
      <c r="G24" s="45"/>
      <c r="H24" s="45"/>
      <c r="I24" s="312"/>
      <c r="K24" s="45"/>
      <c r="L24" s="45"/>
      <c r="M24" s="45"/>
      <c r="N24" s="45"/>
      <c r="O24" s="45"/>
      <c r="P24" s="45"/>
      <c r="Q24" s="45"/>
      <c r="R24" s="45"/>
      <c r="S24" s="45"/>
      <c r="T24" s="45"/>
      <c r="U24" s="45"/>
    </row>
    <row r="25" spans="1:21">
      <c r="A25" s="60"/>
      <c r="B25" s="60"/>
      <c r="C25" s="45"/>
      <c r="D25" s="45"/>
      <c r="E25" s="45"/>
      <c r="F25" s="45"/>
      <c r="G25" s="45"/>
      <c r="H25" s="45"/>
      <c r="I25" s="312"/>
      <c r="K25" s="45"/>
      <c r="L25" s="45"/>
      <c r="M25" s="45"/>
      <c r="N25" s="45"/>
      <c r="O25" s="45"/>
      <c r="P25" s="45"/>
      <c r="Q25" s="45"/>
      <c r="R25" s="45"/>
      <c r="S25" s="45"/>
      <c r="T25" s="45"/>
      <c r="U25" s="45"/>
    </row>
    <row r="26" spans="1:21">
      <c r="A26" s="531"/>
      <c r="B26" s="532"/>
      <c r="C26" s="515"/>
      <c r="D26" s="515"/>
      <c r="E26" s="515"/>
      <c r="F26" s="515"/>
      <c r="G26" s="515"/>
      <c r="H26" s="515"/>
      <c r="I26" s="533"/>
      <c r="K26" s="45"/>
      <c r="L26" s="45"/>
      <c r="M26" s="45"/>
      <c r="N26" s="45"/>
      <c r="O26" s="45"/>
      <c r="P26" s="45"/>
      <c r="Q26" s="45"/>
      <c r="R26" s="45"/>
      <c r="S26" s="45"/>
      <c r="T26" s="45"/>
      <c r="U26" s="45"/>
    </row>
    <row r="27" spans="1:21">
      <c r="A27" s="45"/>
      <c r="K27" s="45"/>
      <c r="L27" s="45"/>
      <c r="M27" s="45"/>
      <c r="N27" s="45"/>
      <c r="O27" s="45"/>
      <c r="P27" s="45"/>
      <c r="Q27" s="45"/>
      <c r="R27" s="45"/>
      <c r="S27" s="45"/>
      <c r="T27" s="45"/>
      <c r="U27" s="45"/>
    </row>
    <row r="28" spans="1:21" ht="13.5" thickBot="1">
      <c r="A28" s="45"/>
      <c r="B28" s="45"/>
      <c r="C28" s="45"/>
      <c r="D28" s="45"/>
      <c r="E28" s="45"/>
      <c r="F28" s="45"/>
      <c r="G28" s="45"/>
      <c r="H28" s="45"/>
      <c r="I28" s="45"/>
      <c r="J28" s="45"/>
      <c r="K28" s="45"/>
      <c r="L28" s="45"/>
      <c r="M28" s="45"/>
      <c r="N28" s="45"/>
      <c r="O28" s="45"/>
      <c r="P28" s="45"/>
      <c r="Q28" s="45"/>
      <c r="R28" s="45"/>
      <c r="S28" s="45"/>
      <c r="T28" s="45"/>
      <c r="U28" s="45"/>
    </row>
    <row r="29" spans="1:21" s="162" customFormat="1" ht="51.75" thickBot="1">
      <c r="A29" s="166" t="s">
        <v>33</v>
      </c>
      <c r="B29" s="187" t="s">
        <v>34</v>
      </c>
      <c r="C29" s="190" t="s">
        <v>35</v>
      </c>
      <c r="D29" s="191"/>
      <c r="E29" s="188"/>
      <c r="F29" s="189" t="s">
        <v>34</v>
      </c>
      <c r="G29" s="190" t="s">
        <v>35</v>
      </c>
      <c r="H29" s="313"/>
      <c r="I29" s="75"/>
      <c r="J29" s="75"/>
      <c r="K29" s="75"/>
      <c r="L29" s="75"/>
      <c r="M29" s="75"/>
      <c r="N29" s="75"/>
      <c r="O29" s="75"/>
      <c r="P29" s="75"/>
      <c r="Q29" s="75"/>
      <c r="R29" s="75"/>
      <c r="S29" s="75"/>
      <c r="T29" s="75"/>
      <c r="U29" s="75"/>
    </row>
    <row r="31" spans="1:21">
      <c r="A31" s="45"/>
      <c r="B31" s="104" t="s">
        <v>432</v>
      </c>
      <c r="C31" s="77"/>
      <c r="D31" s="77"/>
      <c r="E31" s="77"/>
      <c r="F31" s="77"/>
      <c r="G31" s="114"/>
      <c r="H31" s="45"/>
      <c r="I31" s="104" t="s">
        <v>433</v>
      </c>
      <c r="J31" s="77"/>
      <c r="K31" s="77"/>
      <c r="L31" s="77"/>
      <c r="M31" s="77"/>
      <c r="N31" s="314"/>
      <c r="O31" s="45"/>
      <c r="P31" s="104" t="s">
        <v>434</v>
      </c>
      <c r="Q31" s="77"/>
      <c r="R31" s="77"/>
      <c r="S31" s="77"/>
      <c r="T31" s="77"/>
      <c r="U31" s="116" t="s">
        <v>36</v>
      </c>
    </row>
    <row r="32" spans="1:21">
      <c r="A32" s="45"/>
      <c r="B32" s="112"/>
      <c r="C32" s="61" t="s">
        <v>37</v>
      </c>
      <c r="D32" s="45"/>
      <c r="E32" s="45"/>
      <c r="F32" s="45"/>
      <c r="G32" s="312"/>
      <c r="H32" s="45"/>
      <c r="I32" s="112"/>
      <c r="J32" s="45"/>
      <c r="K32" s="45"/>
      <c r="L32" s="45"/>
      <c r="M32" s="45"/>
      <c r="N32" s="312"/>
      <c r="O32" s="45"/>
      <c r="P32" s="112"/>
      <c r="Q32" s="61" t="s">
        <v>38</v>
      </c>
      <c r="R32" s="45"/>
      <c r="S32" s="45"/>
      <c r="T32" s="45"/>
      <c r="U32" s="312"/>
    </row>
    <row r="33" spans="2:19" ht="14.25">
      <c r="B33" s="315" t="s">
        <v>39</v>
      </c>
      <c r="C33" s="58" t="s">
        <v>6</v>
      </c>
      <c r="D33" s="105" t="s">
        <v>40</v>
      </c>
      <c r="E33" s="55"/>
      <c r="F33" s="45"/>
      <c r="G33" s="312"/>
      <c r="H33" s="45"/>
      <c r="I33" s="315" t="s">
        <v>39</v>
      </c>
      <c r="J33" s="105" t="s">
        <v>6</v>
      </c>
      <c r="K33" s="105" t="s">
        <v>40</v>
      </c>
      <c r="L33" s="55"/>
      <c r="M33" s="45"/>
      <c r="N33" s="312"/>
      <c r="O33" s="45"/>
      <c r="P33" s="315" t="s">
        <v>39</v>
      </c>
      <c r="Q33" s="58" t="s">
        <v>6</v>
      </c>
      <c r="R33" s="105" t="s">
        <v>40</v>
      </c>
      <c r="S33" s="55"/>
    </row>
    <row r="34" spans="2:19" ht="25.5">
      <c r="B34" s="315"/>
      <c r="C34" s="316" t="s">
        <v>41</v>
      </c>
      <c r="D34" s="316" t="s">
        <v>41</v>
      </c>
      <c r="E34" s="55" t="s">
        <v>42</v>
      </c>
      <c r="F34" s="45"/>
      <c r="G34" s="312"/>
      <c r="H34" s="45"/>
      <c r="I34" s="315"/>
      <c r="J34" s="316" t="s">
        <v>43</v>
      </c>
      <c r="K34" s="316" t="s">
        <v>43</v>
      </c>
      <c r="L34" s="55" t="s">
        <v>42</v>
      </c>
      <c r="M34" s="45"/>
      <c r="N34" s="312"/>
      <c r="O34" s="45"/>
      <c r="P34" s="315"/>
      <c r="Q34" s="316" t="s">
        <v>41</v>
      </c>
      <c r="R34" s="316" t="s">
        <v>41</v>
      </c>
      <c r="S34" s="55" t="s">
        <v>42</v>
      </c>
    </row>
    <row r="35" spans="2:19">
      <c r="B35" s="315" t="s">
        <v>44</v>
      </c>
      <c r="C35" s="193">
        <v>116.24322000000001</v>
      </c>
      <c r="D35" s="106">
        <v>153.02104</v>
      </c>
      <c r="E35" s="107">
        <v>2.3273506777020452</v>
      </c>
      <c r="F35" s="45"/>
      <c r="G35" s="312"/>
      <c r="H35" s="45"/>
      <c r="I35" s="315" t="s">
        <v>44</v>
      </c>
      <c r="J35" s="63">
        <v>29649.5363</v>
      </c>
      <c r="K35" s="108">
        <v>65328.011979999996</v>
      </c>
      <c r="L35" s="107">
        <v>2.9410809580090351</v>
      </c>
      <c r="M35" s="45"/>
      <c r="N35" s="312"/>
      <c r="O35" s="45"/>
      <c r="P35" s="315" t="s">
        <v>44</v>
      </c>
      <c r="Q35" s="193">
        <v>7.0513499999999993</v>
      </c>
      <c r="R35" s="106">
        <v>8.8656000000000006</v>
      </c>
      <c r="S35" s="106">
        <v>9.8022483210085856</v>
      </c>
    </row>
    <row r="36" spans="2:19">
      <c r="B36" s="315" t="s">
        <v>45</v>
      </c>
      <c r="C36" s="193">
        <v>293.54678000000001</v>
      </c>
      <c r="D36" s="106">
        <v>518.096</v>
      </c>
      <c r="E36" s="107">
        <v>1.285481735883879</v>
      </c>
      <c r="F36" s="45"/>
      <c r="G36" s="312"/>
      <c r="H36" s="45"/>
      <c r="I36" s="315" t="s">
        <v>45</v>
      </c>
      <c r="J36" s="63">
        <v>79712.639590000006</v>
      </c>
      <c r="K36" s="108">
        <v>190001.04394</v>
      </c>
      <c r="L36" s="107">
        <v>2.008564230127269</v>
      </c>
      <c r="M36" s="45"/>
      <c r="N36" s="312"/>
      <c r="O36" s="45"/>
      <c r="P36" s="315" t="s">
        <v>45</v>
      </c>
      <c r="Q36" s="193">
        <v>38.680959999999999</v>
      </c>
      <c r="R36" s="106">
        <v>42.329149999999991</v>
      </c>
      <c r="S36" s="106">
        <v>4.9656214512091159</v>
      </c>
    </row>
    <row r="37" spans="2:19">
      <c r="B37" s="315" t="s">
        <v>46</v>
      </c>
      <c r="C37" s="193">
        <v>75.366950000000017</v>
      </c>
      <c r="D37" s="106">
        <v>46.856270000000002</v>
      </c>
      <c r="E37" s="107">
        <v>3.2011930310368961</v>
      </c>
      <c r="F37" s="61"/>
      <c r="G37" s="312"/>
      <c r="H37" s="45"/>
      <c r="I37" s="315" t="s">
        <v>46</v>
      </c>
      <c r="J37" s="63">
        <v>23624.74064</v>
      </c>
      <c r="K37" s="108">
        <v>20062.486570000001</v>
      </c>
      <c r="L37" s="107">
        <v>5.32</v>
      </c>
      <c r="M37" s="45"/>
      <c r="N37" s="312"/>
      <c r="O37" s="45"/>
      <c r="P37" s="315" t="s">
        <v>46</v>
      </c>
      <c r="Q37" s="193">
        <v>5.43696</v>
      </c>
      <c r="R37" s="106">
        <v>2.8387399999999996</v>
      </c>
      <c r="S37" s="106">
        <v>15.14</v>
      </c>
    </row>
    <row r="38" spans="2:19">
      <c r="B38" s="315" t="s">
        <v>47</v>
      </c>
      <c r="C38" s="193">
        <v>485.15694999999999</v>
      </c>
      <c r="D38" s="353">
        <v>717.97331000000008</v>
      </c>
      <c r="E38" s="107">
        <v>1.0724541019053193</v>
      </c>
      <c r="F38" s="61"/>
      <c r="G38" s="312"/>
      <c r="H38" s="45"/>
      <c r="I38" s="315" t="s">
        <v>47</v>
      </c>
      <c r="J38" s="63">
        <v>132986.91652999999</v>
      </c>
      <c r="K38" s="108">
        <v>275391.54249000002</v>
      </c>
      <c r="L38" s="107">
        <v>1.5991628994370035</v>
      </c>
      <c r="M38" s="45"/>
      <c r="N38" s="312"/>
      <c r="O38" s="45"/>
      <c r="P38" s="315" t="s">
        <v>47</v>
      </c>
      <c r="Q38" s="193">
        <v>51.169269999999997</v>
      </c>
      <c r="R38" s="106">
        <v>54.033489999999993</v>
      </c>
      <c r="S38" s="106">
        <v>4.2838627972741818</v>
      </c>
    </row>
    <row r="39" spans="2:19" customFormat="1">
      <c r="B39" s="356" t="s">
        <v>48</v>
      </c>
      <c r="C39" s="357"/>
      <c r="D39" s="357"/>
      <c r="E39" s="45"/>
      <c r="G39" s="274"/>
      <c r="I39" s="356" t="s">
        <v>48</v>
      </c>
      <c r="J39" s="358">
        <v>132986.91653000002</v>
      </c>
      <c r="K39" s="358">
        <v>275391.54249000002</v>
      </c>
      <c r="M39" s="9"/>
      <c r="N39" s="274"/>
      <c r="P39" s="356" t="s">
        <v>48</v>
      </c>
    </row>
    <row r="40" spans="2:19">
      <c r="F40" s="45"/>
      <c r="G40" s="312"/>
      <c r="H40" s="45"/>
      <c r="L40" s="45"/>
      <c r="M40" s="45"/>
      <c r="N40" s="312"/>
      <c r="O40" s="45"/>
      <c r="P40" s="112"/>
      <c r="Q40" s="45"/>
      <c r="R40" s="45"/>
      <c r="S40" s="45"/>
    </row>
    <row r="41" spans="2:19">
      <c r="B41" s="759" t="s">
        <v>49</v>
      </c>
      <c r="C41" s="753"/>
      <c r="D41" s="196" t="s">
        <v>451</v>
      </c>
      <c r="E41" s="197"/>
      <c r="F41" s="77"/>
      <c r="G41" s="314"/>
      <c r="H41" s="45"/>
      <c r="I41" s="759" t="s">
        <v>49</v>
      </c>
      <c r="J41" s="753"/>
      <c r="K41" s="194" t="s">
        <v>451</v>
      </c>
      <c r="L41" s="197"/>
      <c r="M41" s="77"/>
      <c r="N41" s="314"/>
      <c r="O41" s="45"/>
      <c r="P41" s="759" t="s">
        <v>49</v>
      </c>
      <c r="Q41" s="753"/>
      <c r="R41" s="195" t="s">
        <v>451</v>
      </c>
      <c r="S41" s="197"/>
    </row>
    <row r="42" spans="2:19">
      <c r="B42" s="760" t="s">
        <v>51</v>
      </c>
      <c r="C42" s="755"/>
      <c r="D42" s="534" t="s">
        <v>451</v>
      </c>
      <c r="E42" s="535"/>
      <c r="F42" s="515"/>
      <c r="G42" s="533"/>
      <c r="H42" s="45"/>
      <c r="I42" s="760" t="s">
        <v>51</v>
      </c>
      <c r="J42" s="755"/>
      <c r="K42" s="534" t="s">
        <v>451</v>
      </c>
      <c r="L42" s="535"/>
      <c r="M42" s="515"/>
      <c r="N42" s="533"/>
      <c r="O42" s="45"/>
      <c r="P42" s="760" t="s">
        <v>51</v>
      </c>
      <c r="Q42" s="755"/>
      <c r="R42" s="534" t="s">
        <v>451</v>
      </c>
      <c r="S42" s="535"/>
    </row>
    <row r="43" spans="2:19">
      <c r="B43" s="45"/>
      <c r="C43" s="73"/>
      <c r="D43" s="73"/>
      <c r="E43" s="45"/>
      <c r="F43" s="45"/>
      <c r="G43" s="45"/>
      <c r="H43" s="45"/>
      <c r="I43" s="45"/>
      <c r="J43" s="318"/>
      <c r="K43" s="318"/>
      <c r="L43" s="45"/>
      <c r="M43" s="45"/>
      <c r="N43" s="45"/>
      <c r="O43" s="45"/>
      <c r="P43" s="45"/>
      <c r="Q43" s="45"/>
      <c r="R43" s="45"/>
      <c r="S43" s="45"/>
    </row>
    <row r="44" spans="2:19">
      <c r="B44" s="45"/>
      <c r="C44" s="73"/>
      <c r="D44" s="73"/>
      <c r="E44" s="45"/>
      <c r="F44" s="45"/>
      <c r="G44" s="45"/>
      <c r="H44" s="45"/>
      <c r="I44" s="45"/>
      <c r="J44" s="318"/>
      <c r="K44" s="318"/>
      <c r="L44" s="45"/>
      <c r="M44" s="45"/>
      <c r="N44" s="45"/>
      <c r="O44" s="45"/>
      <c r="P44" s="45"/>
      <c r="Q44" s="45"/>
      <c r="R44" s="45"/>
      <c r="S44" s="45"/>
    </row>
    <row r="45" spans="2:19">
      <c r="B45" s="45"/>
      <c r="C45" s="45"/>
      <c r="D45" s="45"/>
      <c r="E45" s="45"/>
      <c r="F45" s="45"/>
      <c r="G45" s="45"/>
      <c r="H45" s="45"/>
      <c r="I45" s="45"/>
      <c r="J45" s="45"/>
      <c r="K45" s="45"/>
      <c r="L45" s="45"/>
      <c r="M45" s="45"/>
      <c r="N45" s="45"/>
      <c r="O45" s="45"/>
      <c r="P45" s="45"/>
      <c r="Q45" s="45"/>
      <c r="R45" s="45"/>
      <c r="S45" s="45"/>
    </row>
    <row r="46" spans="2:19">
      <c r="B46" s="104" t="s">
        <v>435</v>
      </c>
      <c r="C46" s="77"/>
      <c r="D46" s="77"/>
      <c r="E46" s="77"/>
      <c r="F46" s="77"/>
      <c r="G46" s="77"/>
      <c r="H46" s="77"/>
      <c r="I46" s="77"/>
      <c r="J46" s="314"/>
      <c r="K46" s="45"/>
      <c r="L46" s="45"/>
      <c r="M46" s="45"/>
      <c r="N46" s="45"/>
      <c r="O46" s="45"/>
      <c r="P46" s="45"/>
      <c r="Q46" s="45"/>
      <c r="R46" s="45"/>
      <c r="S46" s="45"/>
    </row>
    <row r="47" spans="2:19">
      <c r="B47" s="111"/>
      <c r="C47" s="45"/>
      <c r="D47" s="45"/>
      <c r="E47" s="45"/>
      <c r="F47" s="45"/>
      <c r="G47" s="45"/>
      <c r="H47" s="7" t="s">
        <v>52</v>
      </c>
      <c r="I47" s="45"/>
      <c r="J47" s="312"/>
      <c r="K47" s="45"/>
      <c r="L47" s="45"/>
      <c r="M47" s="45"/>
      <c r="N47" s="45"/>
      <c r="O47" s="45"/>
      <c r="P47" s="45"/>
      <c r="Q47" s="45"/>
      <c r="R47" s="45"/>
      <c r="S47" s="45"/>
    </row>
    <row r="48" spans="2:19">
      <c r="B48" s="195" t="s">
        <v>52</v>
      </c>
      <c r="C48" s="756" t="s">
        <v>6</v>
      </c>
      <c r="D48" s="756"/>
      <c r="E48" s="757" t="s">
        <v>40</v>
      </c>
      <c r="F48" s="756"/>
      <c r="G48" s="756"/>
      <c r="H48" s="758"/>
      <c r="I48" s="45"/>
      <c r="J48" s="312"/>
      <c r="K48" s="45"/>
      <c r="L48" s="45"/>
      <c r="M48" s="45"/>
      <c r="N48" s="45"/>
      <c r="O48" s="45"/>
      <c r="P48" s="45"/>
      <c r="Q48" s="45"/>
      <c r="R48" s="45"/>
      <c r="S48" s="45"/>
    </row>
    <row r="49" spans="2:10" ht="25.5">
      <c r="B49" s="315"/>
      <c r="C49" s="316" t="s">
        <v>43</v>
      </c>
      <c r="D49" s="316" t="s">
        <v>41</v>
      </c>
      <c r="E49" s="320" t="s">
        <v>43</v>
      </c>
      <c r="F49" s="319" t="s">
        <v>42</v>
      </c>
      <c r="G49" s="316" t="s">
        <v>41</v>
      </c>
      <c r="H49" s="608" t="s">
        <v>42</v>
      </c>
      <c r="J49" s="586"/>
    </row>
    <row r="50" spans="2:10" ht="12.75" customHeight="1">
      <c r="B50" s="315" t="s">
        <v>44</v>
      </c>
      <c r="C50" s="736">
        <v>2107.3430800000001</v>
      </c>
      <c r="D50" s="737">
        <v>5.9081799999999998</v>
      </c>
      <c r="E50" s="736">
        <v>31916.212029815422</v>
      </c>
      <c r="F50" s="738">
        <v>5.1294376693885813</v>
      </c>
      <c r="G50" s="739">
        <v>43.897168929675821</v>
      </c>
      <c r="H50" s="740">
        <v>4.8532245204503068</v>
      </c>
      <c r="J50" s="586"/>
    </row>
    <row r="51" spans="2:10" ht="12.75" customHeight="1">
      <c r="B51" s="315" t="s">
        <v>53</v>
      </c>
      <c r="C51" s="70">
        <v>526.59298000000001</v>
      </c>
      <c r="D51" s="598">
        <v>1.22648</v>
      </c>
      <c r="E51" s="70">
        <v>2789.65944780172</v>
      </c>
      <c r="F51" s="587">
        <v>21.6298151592915</v>
      </c>
      <c r="G51" s="588">
        <v>3.5657888466775298</v>
      </c>
      <c r="H51" s="597">
        <v>19.202442176772301</v>
      </c>
      <c r="J51" s="586"/>
    </row>
    <row r="52" spans="2:10" ht="12.75" customHeight="1">
      <c r="B52" s="315" t="s">
        <v>54</v>
      </c>
      <c r="C52" s="70">
        <v>890.37810999999999</v>
      </c>
      <c r="D52" s="598">
        <v>2.6506999999999996</v>
      </c>
      <c r="E52" s="70">
        <v>3890.87062946583</v>
      </c>
      <c r="F52" s="587">
        <v>19.096591911111801</v>
      </c>
      <c r="G52" s="588">
        <v>4.8107831296372394</v>
      </c>
      <c r="H52" s="597">
        <v>18.3202261522618</v>
      </c>
      <c r="J52" s="586"/>
    </row>
    <row r="53" spans="2:10" ht="12.75" customHeight="1">
      <c r="B53" s="315" t="s">
        <v>55</v>
      </c>
      <c r="C53" s="70">
        <v>96.833479999999994</v>
      </c>
      <c r="D53" s="598">
        <v>0.28693999999999997</v>
      </c>
      <c r="E53" s="70">
        <v>2418.84482866606</v>
      </c>
      <c r="F53" s="587">
        <v>15.4379154797733</v>
      </c>
      <c r="G53" s="588">
        <v>4.1509118577388202</v>
      </c>
      <c r="H53" s="597">
        <v>14.749618823209801</v>
      </c>
      <c r="J53" s="586"/>
    </row>
    <row r="54" spans="2:10" ht="12.75" customHeight="1">
      <c r="B54" s="315" t="s">
        <v>56</v>
      </c>
      <c r="C54" s="70">
        <v>69.022859999999994</v>
      </c>
      <c r="D54" s="598">
        <v>0.23329</v>
      </c>
      <c r="E54" s="70">
        <v>1002.3844879265901</v>
      </c>
      <c r="F54" s="587">
        <v>20.154318259548202</v>
      </c>
      <c r="G54" s="588">
        <v>2.2088960867472003</v>
      </c>
      <c r="H54" s="597">
        <v>20.320415254092499</v>
      </c>
      <c r="J54" s="586"/>
    </row>
    <row r="55" spans="2:10" ht="12.75" customHeight="1">
      <c r="B55" s="315" t="s">
        <v>57</v>
      </c>
      <c r="C55" s="70">
        <v>175.40973000000002</v>
      </c>
      <c r="D55" s="598">
        <v>0.50585999999999998</v>
      </c>
      <c r="E55" s="70">
        <v>2417.56027302554</v>
      </c>
      <c r="F55" s="587">
        <v>16.668506381394</v>
      </c>
      <c r="G55" s="588">
        <v>4.4663050865160807</v>
      </c>
      <c r="H55" s="597">
        <v>16.3771898892571</v>
      </c>
      <c r="J55" s="586"/>
    </row>
    <row r="56" spans="2:10" ht="12.75" customHeight="1">
      <c r="B56" s="315" t="s">
        <v>58</v>
      </c>
      <c r="C56" s="70">
        <v>133.70997000000003</v>
      </c>
      <c r="D56" s="598">
        <v>0.34138000000000002</v>
      </c>
      <c r="E56" s="70">
        <v>6504.18152181406</v>
      </c>
      <c r="F56" s="587">
        <v>9.9004023462802007</v>
      </c>
      <c r="G56" s="588">
        <v>9.2863969430008009</v>
      </c>
      <c r="H56" s="597">
        <v>9.6192833569463101</v>
      </c>
      <c r="J56" s="586"/>
    </row>
    <row r="57" spans="2:10" ht="12.75" customHeight="1">
      <c r="B57" s="315" t="s">
        <v>59</v>
      </c>
      <c r="C57" s="70">
        <v>135.52212</v>
      </c>
      <c r="D57" s="598">
        <v>0.41217000000000004</v>
      </c>
      <c r="E57" s="70">
        <v>8211.2125593079891</v>
      </c>
      <c r="F57" s="587">
        <v>9.2509518094966392</v>
      </c>
      <c r="G57" s="588">
        <v>8.8982819582208901</v>
      </c>
      <c r="H57" s="597">
        <v>9.2770828491026798</v>
      </c>
      <c r="J57" s="586"/>
    </row>
    <row r="58" spans="2:10" ht="12.75" customHeight="1">
      <c r="B58" s="315" t="s">
        <v>60</v>
      </c>
      <c r="C58" s="70">
        <v>79.873829999999984</v>
      </c>
      <c r="D58" s="598">
        <v>0.25135999999999997</v>
      </c>
      <c r="E58" s="70">
        <v>4681.4982818076305</v>
      </c>
      <c r="F58" s="587">
        <v>14.001922160576401</v>
      </c>
      <c r="G58" s="588">
        <v>6.50980502113726</v>
      </c>
      <c r="H58" s="597">
        <v>12.8739710620836</v>
      </c>
      <c r="J58" s="586"/>
    </row>
    <row r="59" spans="2:10" ht="12.75" customHeight="1">
      <c r="B59" s="315" t="s">
        <v>45</v>
      </c>
      <c r="C59" s="736">
        <v>2179.3466700000004</v>
      </c>
      <c r="D59" s="737">
        <v>4.8336699999999988</v>
      </c>
      <c r="E59" s="736">
        <v>55163.172838972881</v>
      </c>
      <c r="F59" s="738">
        <v>5.9431569371747761</v>
      </c>
      <c r="G59" s="739">
        <v>70.737609392568274</v>
      </c>
      <c r="H59" s="740">
        <v>5.5267589039482914</v>
      </c>
      <c r="J59" s="586"/>
    </row>
    <row r="60" spans="2:10" ht="12.75" customHeight="1">
      <c r="B60" s="315" t="s">
        <v>61</v>
      </c>
      <c r="C60" s="70">
        <v>97.109459999999999</v>
      </c>
      <c r="D60" s="598">
        <v>0.36049999999999999</v>
      </c>
      <c r="E60" s="70">
        <v>6002.1581956977898</v>
      </c>
      <c r="F60" s="587">
        <v>17.5657024023443</v>
      </c>
      <c r="G60" s="588">
        <v>8.1191381122315889</v>
      </c>
      <c r="H60" s="597">
        <v>16.0978146041179</v>
      </c>
      <c r="J60" s="586"/>
    </row>
    <row r="61" spans="2:10" ht="12.75" customHeight="1">
      <c r="B61" s="315" t="s">
        <v>62</v>
      </c>
      <c r="C61" s="70">
        <v>175.68576999999999</v>
      </c>
      <c r="D61" s="598">
        <v>0.48512</v>
      </c>
      <c r="E61" s="70">
        <v>13889.435637083599</v>
      </c>
      <c r="F61" s="587">
        <v>10.1617139601469</v>
      </c>
      <c r="G61" s="588">
        <v>19.7096091713364</v>
      </c>
      <c r="H61" s="597">
        <v>9.8424025766515495</v>
      </c>
      <c r="J61" s="586"/>
    </row>
    <row r="62" spans="2:10" ht="12.75" customHeight="1">
      <c r="B62" s="315" t="s">
        <v>63</v>
      </c>
      <c r="C62" s="70">
        <v>48.22878</v>
      </c>
      <c r="D62" s="598">
        <v>0.13419999999999999</v>
      </c>
      <c r="E62" s="70">
        <v>8949.8142787215893</v>
      </c>
      <c r="F62" s="587">
        <v>14.162933409979701</v>
      </c>
      <c r="G62" s="588">
        <v>11.8679844593663</v>
      </c>
      <c r="H62" s="597">
        <v>12.593595402673399</v>
      </c>
      <c r="J62" s="586"/>
    </row>
    <row r="63" spans="2:10" ht="12.75" customHeight="1">
      <c r="B63" s="315" t="s">
        <v>64</v>
      </c>
      <c r="C63" s="70">
        <v>287.37880000000001</v>
      </c>
      <c r="D63" s="598">
        <v>0.74897999999999998</v>
      </c>
      <c r="E63" s="70">
        <v>15411.3214042338</v>
      </c>
      <c r="F63" s="587">
        <v>12.1802045244875</v>
      </c>
      <c r="G63" s="588">
        <v>18.729273123179198</v>
      </c>
      <c r="H63" s="597">
        <v>11.5924728231178</v>
      </c>
      <c r="J63" s="586"/>
    </row>
    <row r="64" spans="2:10" ht="12.75" customHeight="1">
      <c r="B64" s="315" t="s">
        <v>65</v>
      </c>
      <c r="C64" s="70">
        <v>1570.9438599999999</v>
      </c>
      <c r="D64" s="598">
        <v>3.10487</v>
      </c>
      <c r="E64" s="70">
        <v>10910.443323236101</v>
      </c>
      <c r="F64" s="587">
        <v>14.5329445414094</v>
      </c>
      <c r="G64" s="588">
        <v>12.311604526454799</v>
      </c>
      <c r="H64" s="597">
        <v>13.747790217792801</v>
      </c>
      <c r="J64" s="586"/>
    </row>
    <row r="65" spans="2:46" ht="12.75" customHeight="1">
      <c r="B65" s="315" t="s">
        <v>46</v>
      </c>
      <c r="C65" s="736">
        <v>1272.75261</v>
      </c>
      <c r="D65" s="737">
        <v>2.6642100000000002</v>
      </c>
      <c r="E65" s="736">
        <v>10113.829005011999</v>
      </c>
      <c r="F65" s="738">
        <v>10.2900479370601</v>
      </c>
      <c r="G65" s="739">
        <v>11.874379765759601</v>
      </c>
      <c r="H65" s="740">
        <v>9.7457811784068493</v>
      </c>
      <c r="I65" s="45"/>
      <c r="J65" s="312"/>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row>
    <row r="66" spans="2:46" ht="12.75" customHeight="1">
      <c r="B66" s="315" t="s">
        <v>47</v>
      </c>
      <c r="C66" s="736">
        <v>5559.44236</v>
      </c>
      <c r="D66" s="737">
        <v>13.406059999999998</v>
      </c>
      <c r="E66" s="736">
        <v>97193.213873800312</v>
      </c>
      <c r="F66" s="738">
        <v>3.9193910000811485</v>
      </c>
      <c r="G66" s="739">
        <v>126.50915808800369</v>
      </c>
      <c r="H66" s="740">
        <v>3.636282711769971</v>
      </c>
      <c r="I66" s="45"/>
      <c r="J66" s="312"/>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row>
    <row r="67" spans="2:46" ht="12.75" customHeight="1">
      <c r="B67" s="315" t="s">
        <v>44</v>
      </c>
      <c r="C67" s="599"/>
      <c r="D67" s="600"/>
      <c r="E67" s="599"/>
      <c r="F67" s="601"/>
      <c r="G67" s="600"/>
      <c r="H67" s="602"/>
      <c r="I67" s="45"/>
      <c r="J67" s="312"/>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row>
    <row r="68" spans="2:46" ht="12.75" customHeight="1">
      <c r="B68" s="315" t="s">
        <v>45</v>
      </c>
      <c r="C68" s="155"/>
      <c r="D68" s="590"/>
      <c r="E68" s="155"/>
      <c r="F68" s="589"/>
      <c r="G68" s="590"/>
      <c r="H68" s="603"/>
      <c r="I68" s="45"/>
      <c r="J68" s="312"/>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row>
    <row r="69" spans="2:46" ht="12.75" customHeight="1">
      <c r="B69" s="315" t="s">
        <v>46</v>
      </c>
      <c r="C69" s="155"/>
      <c r="D69" s="590"/>
      <c r="E69" s="155"/>
      <c r="F69" s="589"/>
      <c r="G69" s="590"/>
      <c r="H69" s="603"/>
      <c r="I69" s="45"/>
      <c r="J69" s="312"/>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row>
    <row r="70" spans="2:46" ht="12.75" customHeight="1">
      <c r="B70" s="609" t="s">
        <v>47</v>
      </c>
      <c r="C70" s="604"/>
      <c r="D70" s="605"/>
      <c r="E70" s="604"/>
      <c r="F70" s="606"/>
      <c r="G70" s="605"/>
      <c r="H70" s="607"/>
      <c r="I70" s="328"/>
      <c r="J70" s="591"/>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row>
    <row r="71" spans="2:46" ht="12.75" customHeight="1">
      <c r="B71" s="746" t="s">
        <v>49</v>
      </c>
      <c r="C71" s="747"/>
      <c r="D71" s="160" t="s">
        <v>451</v>
      </c>
      <c r="E71" s="161"/>
      <c r="F71" s="592"/>
      <c r="G71" s="593"/>
      <c r="H71" s="592"/>
      <c r="I71" s="45"/>
      <c r="J71" s="312"/>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row>
    <row r="72" spans="2:46" ht="12.75" customHeight="1">
      <c r="B72" s="746" t="s">
        <v>51</v>
      </c>
      <c r="C72" s="747"/>
      <c r="D72" s="160" t="s">
        <v>451</v>
      </c>
      <c r="E72" s="161"/>
      <c r="F72" s="592"/>
      <c r="G72" s="593"/>
      <c r="H72" s="592"/>
      <c r="I72" s="45"/>
      <c r="J72" s="312"/>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row>
    <row r="73" spans="2:46" ht="12.75" customHeight="1">
      <c r="B73" s="746"/>
      <c r="C73" s="747"/>
      <c r="D73" s="160"/>
      <c r="E73" s="161"/>
      <c r="F73" s="592"/>
      <c r="G73" s="593"/>
      <c r="H73" s="592"/>
      <c r="I73" s="45"/>
      <c r="J73" s="312"/>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row>
    <row r="74" spans="2:46" ht="12.75" customHeight="1">
      <c r="B74" s="748"/>
      <c r="C74" s="749"/>
      <c r="D74" s="594"/>
      <c r="E74" s="595"/>
      <c r="F74" s="562"/>
      <c r="G74" s="562"/>
      <c r="H74" s="562"/>
      <c r="I74" s="562"/>
      <c r="J74" s="596"/>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row>
    <row r="76" spans="2:46" ht="12.75" customHeight="1">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row>
    <row r="77" spans="2:46" ht="12.75" customHeight="1">
      <c r="B77" s="104" t="s">
        <v>437</v>
      </c>
      <c r="C77" s="77"/>
      <c r="D77" s="77"/>
      <c r="E77" s="77"/>
      <c r="F77" s="77"/>
      <c r="G77" s="77"/>
      <c r="H77" s="77"/>
      <c r="I77" s="77"/>
      <c r="J77" s="77"/>
      <c r="K77" s="115" t="s">
        <v>72</v>
      </c>
      <c r="L77" s="77"/>
      <c r="M77" s="77"/>
      <c r="N77" s="77"/>
      <c r="O77" s="77"/>
      <c r="P77" s="77"/>
      <c r="Q77" s="77"/>
      <c r="R77" s="77"/>
      <c r="S77" s="77"/>
      <c r="T77" s="77"/>
      <c r="U77" s="77"/>
      <c r="V77" s="77"/>
      <c r="W77" s="321"/>
      <c r="X77" s="45"/>
      <c r="Y77" s="622" t="s">
        <v>438</v>
      </c>
      <c r="Z77" s="623"/>
      <c r="AA77" s="623"/>
      <c r="AB77" s="623"/>
      <c r="AC77" s="623"/>
      <c r="AD77" s="623"/>
      <c r="AE77" s="623"/>
      <c r="AF77" s="623"/>
      <c r="AG77" s="623"/>
      <c r="AH77" s="623"/>
      <c r="AI77" s="623"/>
      <c r="AJ77" s="624"/>
      <c r="AK77" s="45"/>
      <c r="AL77" s="104" t="s">
        <v>66</v>
      </c>
      <c r="AM77" s="45"/>
      <c r="AN77" s="45"/>
      <c r="AO77" s="45"/>
      <c r="AP77" s="45"/>
      <c r="AQ77" s="45"/>
      <c r="AR77" s="45"/>
      <c r="AS77" s="45"/>
      <c r="AT77" s="45"/>
    </row>
    <row r="78" spans="2:46" ht="12.75" customHeight="1">
      <c r="B78" s="111"/>
      <c r="C78" s="45"/>
      <c r="D78" s="45"/>
      <c r="E78" s="45"/>
      <c r="F78" s="45"/>
      <c r="G78" s="45"/>
      <c r="H78" s="61"/>
      <c r="I78" s="45"/>
      <c r="J78" s="45"/>
      <c r="K78" s="45"/>
      <c r="L78" s="45"/>
      <c r="M78" s="45"/>
      <c r="N78" s="45"/>
      <c r="O78" s="45"/>
      <c r="P78" s="45"/>
      <c r="Q78" s="45"/>
      <c r="R78" s="45"/>
      <c r="S78" s="45"/>
      <c r="T78" s="45"/>
      <c r="U78" s="45"/>
      <c r="V78" s="45"/>
      <c r="W78" s="324"/>
      <c r="X78" s="45"/>
      <c r="Y78" s="625"/>
      <c r="Z78" s="45"/>
      <c r="AA78" s="45"/>
      <c r="AB78" s="45"/>
      <c r="AC78" s="45"/>
      <c r="AD78" s="45"/>
      <c r="AE78" s="45"/>
      <c r="AF78" s="45"/>
      <c r="AG78" s="45"/>
      <c r="AH78" s="45"/>
      <c r="AI78" s="45"/>
      <c r="AJ78" s="626"/>
      <c r="AK78" s="45"/>
      <c r="AL78" s="7"/>
      <c r="AM78" s="45"/>
      <c r="AN78" s="45"/>
      <c r="AO78" s="45"/>
      <c r="AP78" s="45"/>
      <c r="AQ78" s="45"/>
      <c r="AR78" s="45"/>
      <c r="AS78" s="45"/>
      <c r="AT78" s="45"/>
    </row>
    <row r="79" spans="2:46" ht="12.75" customHeight="1">
      <c r="B79" s="111" t="s">
        <v>439</v>
      </c>
      <c r="C79" s="45"/>
      <c r="D79" s="45"/>
      <c r="E79" s="45"/>
      <c r="F79" s="45"/>
      <c r="G79" s="45"/>
      <c r="H79" s="45"/>
      <c r="I79" s="45"/>
      <c r="J79" s="45"/>
      <c r="K79" s="45"/>
      <c r="L79" s="45"/>
      <c r="M79" s="45"/>
      <c r="N79" s="45"/>
      <c r="O79" s="45"/>
      <c r="P79" s="45"/>
      <c r="Q79" s="45"/>
      <c r="R79" s="45"/>
      <c r="S79" s="45"/>
      <c r="T79" s="45"/>
      <c r="U79" s="45"/>
      <c r="V79" s="45"/>
      <c r="W79" s="324"/>
      <c r="X79" s="45"/>
      <c r="Y79" s="631"/>
      <c r="Z79" s="45"/>
      <c r="AA79" s="45"/>
      <c r="AB79" s="45"/>
      <c r="AC79" s="45"/>
      <c r="AD79" s="45"/>
      <c r="AE79" s="45"/>
      <c r="AF79" s="45"/>
      <c r="AG79" s="45"/>
      <c r="AH79" s="45"/>
      <c r="AI79" s="45"/>
      <c r="AJ79" s="626"/>
      <c r="AK79" s="45"/>
      <c r="AL79" s="45"/>
      <c r="AM79" s="45"/>
      <c r="AN79" s="45"/>
      <c r="AO79" s="45"/>
      <c r="AP79" s="45"/>
      <c r="AQ79" s="45"/>
      <c r="AR79" s="45"/>
      <c r="AS79" s="45"/>
      <c r="AT79" s="45"/>
    </row>
    <row r="80" spans="2:46" ht="12.75" customHeight="1">
      <c r="B80" s="111" t="s">
        <v>440</v>
      </c>
      <c r="C80" s="45"/>
      <c r="D80" s="45"/>
      <c r="E80" s="45"/>
      <c r="F80" s="45"/>
      <c r="G80" s="45"/>
      <c r="H80" s="45"/>
      <c r="J80" s="45"/>
      <c r="K80" s="61" t="s">
        <v>72</v>
      </c>
      <c r="L80" s="45"/>
      <c r="M80" s="45"/>
      <c r="N80" s="352"/>
      <c r="O80" s="45"/>
      <c r="P80" s="45"/>
      <c r="Q80" s="45"/>
      <c r="R80" s="45"/>
      <c r="S80" s="45"/>
      <c r="T80" s="45"/>
      <c r="U80" s="45"/>
      <c r="V80" s="45"/>
      <c r="W80" s="324"/>
      <c r="X80" s="45"/>
      <c r="Y80" s="631"/>
      <c r="Z80" s="7" t="s">
        <v>67</v>
      </c>
      <c r="AA80" s="45"/>
      <c r="AB80" s="45"/>
      <c r="AC80" s="45"/>
      <c r="AD80" s="45"/>
      <c r="AE80" s="45"/>
      <c r="AF80" s="45"/>
      <c r="AG80" s="45"/>
      <c r="AH80" s="45"/>
      <c r="AI80" s="45"/>
      <c r="AJ80" s="626"/>
      <c r="AK80" s="45"/>
      <c r="AL80" s="7">
        <v>2014</v>
      </c>
      <c r="AM80" s="45"/>
      <c r="AN80" s="45"/>
      <c r="AO80" s="45"/>
      <c r="AP80" s="45"/>
      <c r="AQ80" s="7">
        <v>2026</v>
      </c>
      <c r="AR80" s="45"/>
      <c r="AS80" s="45"/>
      <c r="AT80" s="45"/>
    </row>
    <row r="81" spans="1:46" ht="12.75" customHeight="1">
      <c r="A81" s="45"/>
      <c r="B81" s="111" t="s">
        <v>441</v>
      </c>
      <c r="C81" s="45"/>
      <c r="D81" s="45"/>
      <c r="E81" s="45"/>
      <c r="F81" s="45"/>
      <c r="G81" s="45"/>
      <c r="H81" s="45"/>
      <c r="I81" s="45"/>
      <c r="J81" s="45"/>
      <c r="K81" s="45"/>
      <c r="L81" s="45"/>
      <c r="M81" s="45"/>
      <c r="N81" s="352"/>
      <c r="O81" s="45"/>
      <c r="P81" s="45"/>
      <c r="Q81" s="45"/>
      <c r="R81" s="45"/>
      <c r="S81" s="45"/>
      <c r="T81" s="45"/>
      <c r="U81" s="45"/>
      <c r="V81" s="45"/>
      <c r="W81" s="324"/>
      <c r="X81" s="45"/>
      <c r="Y81" s="631"/>
      <c r="Z81" s="45"/>
      <c r="AA81" s="45"/>
      <c r="AB81" s="45"/>
      <c r="AC81" s="45"/>
      <c r="AD81" s="45"/>
      <c r="AE81" s="45"/>
      <c r="AF81" s="45"/>
      <c r="AG81" s="45"/>
      <c r="AH81" s="45"/>
      <c r="AI81" s="45"/>
      <c r="AJ81" s="626"/>
      <c r="AK81" s="45"/>
      <c r="AL81" s="396" t="s">
        <v>68</v>
      </c>
      <c r="AM81" s="397" t="s">
        <v>69</v>
      </c>
      <c r="AN81" s="407" t="s">
        <v>40</v>
      </c>
      <c r="AO81" s="404"/>
      <c r="AP81" s="398" t="s">
        <v>70</v>
      </c>
      <c r="AQ81" s="397" t="s">
        <v>71</v>
      </c>
      <c r="AR81" s="407" t="s">
        <v>40</v>
      </c>
      <c r="AS81" s="404"/>
      <c r="AT81" s="398" t="s">
        <v>70</v>
      </c>
    </row>
    <row r="82" spans="1:46" ht="12.75" customHeight="1">
      <c r="A82" s="45"/>
      <c r="B82" s="111" t="s">
        <v>442</v>
      </c>
      <c r="C82" s="45"/>
      <c r="D82" s="45"/>
      <c r="E82" s="45"/>
      <c r="F82" s="45"/>
      <c r="G82" s="45"/>
      <c r="H82" s="45"/>
      <c r="J82" s="45"/>
      <c r="K82" s="61" t="s">
        <v>72</v>
      </c>
      <c r="L82" s="45"/>
      <c r="M82" s="45"/>
      <c r="N82" s="352"/>
      <c r="O82" s="45"/>
      <c r="P82" s="45"/>
      <c r="Q82" s="45"/>
      <c r="R82" s="45"/>
      <c r="S82" s="45"/>
      <c r="T82" s="45"/>
      <c r="U82" s="45"/>
      <c r="V82" s="45"/>
      <c r="W82" s="324"/>
      <c r="X82" s="45"/>
      <c r="Y82" s="631"/>
      <c r="Z82" s="45"/>
      <c r="AA82" s="45"/>
      <c r="AB82" s="45"/>
      <c r="AC82" s="45"/>
      <c r="AD82" s="45"/>
      <c r="AE82" s="45"/>
      <c r="AF82" s="45"/>
      <c r="AG82" s="45"/>
      <c r="AH82" s="45"/>
      <c r="AI82" s="45"/>
      <c r="AJ82" s="626"/>
      <c r="AK82" s="45"/>
      <c r="AL82" s="396"/>
      <c r="AM82" s="399" t="s">
        <v>73</v>
      </c>
      <c r="AN82" s="399" t="s">
        <v>73</v>
      </c>
      <c r="AO82" s="400" t="s">
        <v>42</v>
      </c>
      <c r="AP82" s="401" t="s">
        <v>73</v>
      </c>
      <c r="AQ82" s="399" t="s">
        <v>73</v>
      </c>
      <c r="AR82" s="399" t="s">
        <v>73</v>
      </c>
      <c r="AS82" s="400" t="s">
        <v>42</v>
      </c>
      <c r="AT82" s="401" t="s">
        <v>73</v>
      </c>
    </row>
    <row r="83" spans="1:46" ht="12.75" customHeight="1">
      <c r="A83" s="45"/>
      <c r="B83" s="111" t="s">
        <v>443</v>
      </c>
      <c r="C83" s="45"/>
      <c r="D83" s="45"/>
      <c r="E83" s="45"/>
      <c r="F83" s="45"/>
      <c r="G83" s="45"/>
      <c r="H83" s="45"/>
      <c r="J83" s="45"/>
      <c r="K83" s="61" t="s">
        <v>72</v>
      </c>
      <c r="L83" s="45"/>
      <c r="M83" s="45"/>
      <c r="N83" s="352"/>
      <c r="O83" s="45"/>
      <c r="P83" s="45"/>
      <c r="Q83" s="45"/>
      <c r="R83" s="45"/>
      <c r="S83" s="45"/>
      <c r="T83" s="45"/>
      <c r="U83" s="45"/>
      <c r="V83" s="45"/>
      <c r="W83" s="324"/>
      <c r="X83" s="45"/>
      <c r="Y83" s="631"/>
      <c r="Z83" s="45"/>
      <c r="AA83" s="45"/>
      <c r="AB83" s="45"/>
      <c r="AC83" s="45"/>
      <c r="AD83" s="45"/>
      <c r="AE83" s="45"/>
      <c r="AF83" s="45"/>
      <c r="AG83" s="45"/>
      <c r="AH83" s="45"/>
      <c r="AI83" s="45"/>
      <c r="AJ83" s="626"/>
      <c r="AK83" s="45"/>
      <c r="AL83" s="405"/>
      <c r="AM83" s="397" t="s">
        <v>74</v>
      </c>
      <c r="AN83" s="397" t="s">
        <v>74</v>
      </c>
      <c r="AO83" s="403"/>
      <c r="AP83" s="402" t="s">
        <v>74</v>
      </c>
      <c r="AQ83" s="397" t="s">
        <v>74</v>
      </c>
      <c r="AR83" s="397" t="s">
        <v>74</v>
      </c>
      <c r="AS83" s="403"/>
      <c r="AT83" s="402" t="s">
        <v>74</v>
      </c>
    </row>
    <row r="84" spans="1:46" ht="12.75" customHeight="1">
      <c r="A84" s="45"/>
      <c r="B84" s="111"/>
      <c r="C84" s="45"/>
      <c r="D84" s="45"/>
      <c r="E84" s="45"/>
      <c r="F84" s="45"/>
      <c r="G84" s="45"/>
      <c r="H84" s="45"/>
      <c r="I84" s="45"/>
      <c r="J84" s="45"/>
      <c r="K84" s="45"/>
      <c r="L84" s="45"/>
      <c r="M84" s="45"/>
      <c r="N84" s="352"/>
      <c r="O84" s="45"/>
      <c r="P84" s="45"/>
      <c r="Q84" s="45"/>
      <c r="R84" s="45"/>
      <c r="S84" s="45"/>
      <c r="T84" s="45"/>
      <c r="U84" s="45"/>
      <c r="V84" s="45"/>
      <c r="W84" s="324"/>
      <c r="X84" s="45"/>
      <c r="Y84" s="631"/>
      <c r="Z84" s="45"/>
      <c r="AA84" s="45"/>
      <c r="AB84" s="45"/>
      <c r="AC84" s="45"/>
      <c r="AD84" s="45"/>
      <c r="AE84" s="45"/>
      <c r="AF84" s="45"/>
      <c r="AG84" s="45"/>
      <c r="AH84" s="45"/>
      <c r="AI84" s="45"/>
      <c r="AJ84" s="626"/>
      <c r="AK84" s="45"/>
      <c r="AL84" s="387" t="s">
        <v>47</v>
      </c>
      <c r="AM84" s="387"/>
      <c r="AN84" s="387"/>
      <c r="AO84" s="387"/>
      <c r="AP84" s="387"/>
      <c r="AQ84" s="387"/>
      <c r="AR84" s="387"/>
      <c r="AS84" s="387"/>
      <c r="AT84" s="387"/>
    </row>
    <row r="85" spans="1:46" ht="12.75" customHeight="1">
      <c r="A85" s="45"/>
      <c r="B85" s="111" t="s">
        <v>6</v>
      </c>
      <c r="C85" s="45"/>
      <c r="D85" s="45"/>
      <c r="E85" s="45"/>
      <c r="F85" s="45"/>
      <c r="G85" s="45"/>
      <c r="H85" s="45"/>
      <c r="I85" s="45"/>
      <c r="J85" s="45"/>
      <c r="K85" s="45"/>
      <c r="L85" s="45"/>
      <c r="M85" s="45"/>
      <c r="N85" s="352"/>
      <c r="O85" s="45"/>
      <c r="P85" s="45"/>
      <c r="Q85" s="45"/>
      <c r="R85" s="45"/>
      <c r="S85" s="45"/>
      <c r="T85" s="45"/>
      <c r="U85" s="45"/>
      <c r="V85" s="45"/>
      <c r="W85" s="324"/>
      <c r="X85" s="45"/>
      <c r="Y85" s="625" t="s">
        <v>6</v>
      </c>
      <c r="Z85" s="45"/>
      <c r="AA85" s="45"/>
      <c r="AB85" s="45"/>
      <c r="AC85" s="45"/>
      <c r="AD85" s="45"/>
      <c r="AE85" s="45"/>
      <c r="AF85" s="45"/>
      <c r="AG85" s="45"/>
      <c r="AH85" s="45"/>
      <c r="AI85" s="45"/>
      <c r="AJ85" s="626"/>
      <c r="AK85" s="45"/>
      <c r="AL85" s="388" t="s">
        <v>75</v>
      </c>
      <c r="AM85" s="389">
        <v>6933</v>
      </c>
      <c r="AN85" s="389">
        <v>9554</v>
      </c>
      <c r="AO85" s="390">
        <v>4</v>
      </c>
      <c r="AP85" s="391">
        <v>16487</v>
      </c>
      <c r="AQ85" s="388"/>
      <c r="AR85" s="389"/>
      <c r="AS85" s="389"/>
      <c r="AT85" s="406"/>
    </row>
    <row r="86" spans="1:46" ht="12.75" customHeight="1">
      <c r="A86" s="7"/>
      <c r="B86" s="315" t="s">
        <v>44</v>
      </c>
      <c r="C86" s="55" t="s">
        <v>76</v>
      </c>
      <c r="D86" s="55" t="s">
        <v>73</v>
      </c>
      <c r="E86" s="55" t="s">
        <v>77</v>
      </c>
      <c r="F86" s="55"/>
      <c r="G86" s="55"/>
      <c r="H86" s="55"/>
      <c r="I86" s="55"/>
      <c r="J86" s="55"/>
      <c r="K86" s="55"/>
      <c r="L86" s="55"/>
      <c r="M86" s="45"/>
      <c r="N86" s="352"/>
      <c r="O86" s="45"/>
      <c r="P86" s="45"/>
      <c r="Q86" s="45"/>
      <c r="R86" s="45"/>
      <c r="S86" s="45"/>
      <c r="T86" s="45"/>
      <c r="U86" s="45"/>
      <c r="V86" s="45"/>
      <c r="W86" s="324"/>
      <c r="X86" s="45"/>
      <c r="Y86" s="629" t="s">
        <v>44</v>
      </c>
      <c r="Z86" s="55" t="s">
        <v>78</v>
      </c>
      <c r="AA86" s="55"/>
      <c r="AB86" s="55"/>
      <c r="AC86" s="55"/>
      <c r="AD86" s="55"/>
      <c r="AE86" s="55"/>
      <c r="AF86" s="55"/>
      <c r="AG86" s="55"/>
      <c r="AH86" s="55"/>
      <c r="AI86" s="55"/>
      <c r="AJ86" s="626"/>
      <c r="AK86" s="45"/>
      <c r="AL86" s="388" t="s">
        <v>79</v>
      </c>
      <c r="AM86" s="389">
        <v>5980</v>
      </c>
      <c r="AN86" s="389">
        <v>11171</v>
      </c>
      <c r="AO86" s="390">
        <v>4</v>
      </c>
      <c r="AP86" s="391">
        <v>17151</v>
      </c>
      <c r="AQ86" s="388"/>
      <c r="AR86" s="389"/>
      <c r="AS86" s="389"/>
      <c r="AT86" s="406"/>
    </row>
    <row r="87" spans="1:46" ht="14.25" customHeight="1">
      <c r="A87" s="61" t="s">
        <v>80</v>
      </c>
      <c r="B87" s="315"/>
      <c r="C87" s="270" t="s">
        <v>81</v>
      </c>
      <c r="D87" s="270" t="s">
        <v>82</v>
      </c>
      <c r="E87" s="270" t="s">
        <v>83</v>
      </c>
      <c r="F87" s="270" t="s">
        <v>84</v>
      </c>
      <c r="G87" s="270" t="s">
        <v>85</v>
      </c>
      <c r="H87" s="270" t="s">
        <v>86</v>
      </c>
      <c r="I87" s="270" t="s">
        <v>87</v>
      </c>
      <c r="J87" s="270" t="s">
        <v>88</v>
      </c>
      <c r="K87" s="270" t="s">
        <v>89</v>
      </c>
      <c r="L87" s="271" t="s">
        <v>90</v>
      </c>
      <c r="M87" s="45"/>
      <c r="N87" s="352"/>
      <c r="O87" s="45"/>
      <c r="P87" s="45"/>
      <c r="Q87" s="45"/>
      <c r="R87" s="45"/>
      <c r="S87" s="45"/>
      <c r="T87" s="45"/>
      <c r="U87" s="45"/>
      <c r="V87" s="45"/>
      <c r="W87" s="324"/>
      <c r="X87" s="45"/>
      <c r="Y87" s="629"/>
      <c r="Z87" s="55" t="s">
        <v>81</v>
      </c>
      <c r="AA87" s="55" t="s">
        <v>82</v>
      </c>
      <c r="AB87" s="55" t="s">
        <v>83</v>
      </c>
      <c r="AC87" s="55" t="s">
        <v>84</v>
      </c>
      <c r="AD87" s="55" t="s">
        <v>85</v>
      </c>
      <c r="AE87" s="55" t="s">
        <v>86</v>
      </c>
      <c r="AF87" s="55" t="s">
        <v>87</v>
      </c>
      <c r="AG87" s="55" t="s">
        <v>88</v>
      </c>
      <c r="AH87" s="55" t="s">
        <v>89</v>
      </c>
      <c r="AI87" s="55" t="s">
        <v>90</v>
      </c>
      <c r="AJ87" s="626"/>
      <c r="AK87" s="45"/>
      <c r="AL87" s="388" t="s">
        <v>91</v>
      </c>
      <c r="AM87" s="389">
        <v>5622</v>
      </c>
      <c r="AN87" s="389">
        <v>11820</v>
      </c>
      <c r="AO87" s="390">
        <v>4</v>
      </c>
      <c r="AP87" s="391">
        <v>17442</v>
      </c>
      <c r="AQ87" s="388"/>
      <c r="AR87" s="389"/>
      <c r="AS87" s="389"/>
      <c r="AT87" s="406"/>
    </row>
    <row r="88" spans="1:46" ht="15" customHeight="1">
      <c r="A88" s="45"/>
      <c r="B88" s="315" t="s">
        <v>92</v>
      </c>
      <c r="C88" s="63">
        <v>195.06899999999999</v>
      </c>
      <c r="D88" s="63">
        <v>166.09399999999999</v>
      </c>
      <c r="E88" s="63">
        <v>135.96899999999999</v>
      </c>
      <c r="F88" s="63">
        <v>136.69999999999999</v>
      </c>
      <c r="G88" s="63">
        <v>154.65199999999999</v>
      </c>
      <c r="H88" s="63">
        <v>140.32900000000001</v>
      </c>
      <c r="I88" s="63">
        <v>199.327</v>
      </c>
      <c r="J88" s="63">
        <v>133.57599999999999</v>
      </c>
      <c r="K88" s="63">
        <v>151.25700000000001</v>
      </c>
      <c r="L88" s="63">
        <v>187.24700000000001</v>
      </c>
      <c r="M88" s="45"/>
      <c r="N88" s="352"/>
      <c r="O88" s="45"/>
      <c r="P88" s="45"/>
      <c r="Q88" s="45"/>
      <c r="R88" s="45"/>
      <c r="S88" s="45"/>
      <c r="T88" s="45"/>
      <c r="U88" s="45"/>
      <c r="V88" s="45"/>
      <c r="W88" s="324"/>
      <c r="X88" s="45"/>
      <c r="Y88" s="629" t="s">
        <v>92</v>
      </c>
      <c r="Z88" s="725">
        <v>72.558428043410288</v>
      </c>
      <c r="AA88" s="725">
        <v>69.865257023131491</v>
      </c>
      <c r="AB88" s="725">
        <v>63.638035140362874</v>
      </c>
      <c r="AC88" s="725">
        <v>63.067300658376006</v>
      </c>
      <c r="AD88" s="725">
        <v>60.233297985153776</v>
      </c>
      <c r="AE88" s="725">
        <v>53.866984016133515</v>
      </c>
      <c r="AF88" s="725">
        <v>56.808159456571367</v>
      </c>
      <c r="AG88" s="725">
        <v>35.525842965802241</v>
      </c>
      <c r="AH88" s="725">
        <v>37.723212809985654</v>
      </c>
      <c r="AI88" s="725">
        <v>47.810111777491755</v>
      </c>
      <c r="AJ88" s="626"/>
      <c r="AK88" s="45"/>
      <c r="AL88" s="388" t="s">
        <v>81</v>
      </c>
      <c r="AM88" s="389">
        <v>5726</v>
      </c>
      <c r="AN88" s="389">
        <v>12671</v>
      </c>
      <c r="AO88" s="390">
        <v>4</v>
      </c>
      <c r="AP88" s="391">
        <v>18398</v>
      </c>
      <c r="AQ88" s="389">
        <v>6329.3980000000001</v>
      </c>
      <c r="AR88" s="389">
        <v>11975.563</v>
      </c>
      <c r="AS88" s="389">
        <v>5.3016245825718711</v>
      </c>
      <c r="AT88" s="391">
        <v>18304.960999999999</v>
      </c>
    </row>
    <row r="89" spans="1:46" ht="15">
      <c r="A89" s="45"/>
      <c r="B89" s="315" t="s">
        <v>93</v>
      </c>
      <c r="C89" s="63">
        <v>85.962999999999994</v>
      </c>
      <c r="D89" s="63">
        <v>79.590999999999994</v>
      </c>
      <c r="E89" s="63">
        <v>66.507000000000005</v>
      </c>
      <c r="F89" s="63">
        <v>65.036000000000001</v>
      </c>
      <c r="G89" s="63">
        <v>66.536000000000001</v>
      </c>
      <c r="H89" s="63">
        <v>56.508000000000003</v>
      </c>
      <c r="I89" s="63">
        <v>85.856999999999999</v>
      </c>
      <c r="J89" s="63">
        <v>47.683</v>
      </c>
      <c r="K89" s="63">
        <v>58.091999999999999</v>
      </c>
      <c r="L89" s="63">
        <v>75.956000000000003</v>
      </c>
      <c r="M89" s="45"/>
      <c r="N89" s="352"/>
      <c r="O89" s="45"/>
      <c r="P89" s="45"/>
      <c r="Q89" s="45"/>
      <c r="R89" s="45"/>
      <c r="S89" s="45"/>
      <c r="T89" s="45"/>
      <c r="U89" s="45"/>
      <c r="V89" s="45"/>
      <c r="W89" s="324"/>
      <c r="X89" s="45"/>
      <c r="Y89" s="629" t="s">
        <v>93</v>
      </c>
      <c r="Z89" s="725">
        <v>74.597210427742169</v>
      </c>
      <c r="AA89" s="725">
        <v>72.995690467515175</v>
      </c>
      <c r="AB89" s="725">
        <v>69.170162539281563</v>
      </c>
      <c r="AC89" s="725">
        <v>70.790023986715056</v>
      </c>
      <c r="AD89" s="725">
        <v>66.926175303595059</v>
      </c>
      <c r="AE89" s="725">
        <v>63.219367169250368</v>
      </c>
      <c r="AF89" s="725">
        <v>68.412593032600725</v>
      </c>
      <c r="AG89" s="725">
        <v>45.970261938216971</v>
      </c>
      <c r="AH89" s="725">
        <v>47.97562487089445</v>
      </c>
      <c r="AI89" s="725">
        <v>55.47553846964032</v>
      </c>
      <c r="AJ89" s="626"/>
      <c r="AK89" s="45"/>
      <c r="AL89" s="388" t="s">
        <v>82</v>
      </c>
      <c r="AM89" s="389">
        <v>5216</v>
      </c>
      <c r="AN89" s="389">
        <v>12433</v>
      </c>
      <c r="AO89" s="390">
        <v>4</v>
      </c>
      <c r="AP89" s="391">
        <v>17649</v>
      </c>
      <c r="AQ89" s="389">
        <v>5550.6679999999997</v>
      </c>
      <c r="AR89" s="389">
        <v>13569.225</v>
      </c>
      <c r="AS89" s="389">
        <v>5.3517346714932827</v>
      </c>
      <c r="AT89" s="391">
        <v>19119.893</v>
      </c>
    </row>
    <row r="90" spans="1:46" ht="15">
      <c r="A90" s="45"/>
      <c r="B90" s="315" t="s">
        <v>94</v>
      </c>
      <c r="C90" s="63">
        <v>88.793000000000006</v>
      </c>
      <c r="D90" s="63">
        <v>88.233999999999995</v>
      </c>
      <c r="E90" s="63">
        <v>78.146000000000001</v>
      </c>
      <c r="F90" s="63">
        <v>77.957999999999998</v>
      </c>
      <c r="G90" s="63">
        <v>74.501999999999995</v>
      </c>
      <c r="H90" s="63">
        <v>62.058</v>
      </c>
      <c r="I90" s="63">
        <v>96.522999999999996</v>
      </c>
      <c r="J90" s="63">
        <v>49.587000000000003</v>
      </c>
      <c r="K90" s="63">
        <v>61.429000000000002</v>
      </c>
      <c r="L90" s="63">
        <v>78.814999999999998</v>
      </c>
      <c r="M90" s="45"/>
      <c r="N90" s="352"/>
      <c r="O90" s="45"/>
      <c r="P90" s="45"/>
      <c r="Q90" s="45"/>
      <c r="R90" s="45"/>
      <c r="S90" s="45"/>
      <c r="T90" s="45"/>
      <c r="U90" s="45"/>
      <c r="V90" s="45"/>
      <c r="W90" s="324"/>
      <c r="X90" s="45"/>
      <c r="Y90" s="629" t="s">
        <v>94</v>
      </c>
      <c r="Z90" s="725">
        <v>72.105909249603002</v>
      </c>
      <c r="AA90" s="725">
        <v>71.191377473536278</v>
      </c>
      <c r="AB90" s="725">
        <v>68.336191231796903</v>
      </c>
      <c r="AC90" s="725">
        <v>70.36481182175018</v>
      </c>
      <c r="AD90" s="725">
        <v>65.327105312609049</v>
      </c>
      <c r="AE90" s="725">
        <v>62.633343001708077</v>
      </c>
      <c r="AF90" s="725">
        <v>70.623581944199827</v>
      </c>
      <c r="AG90" s="725">
        <v>48.216266360134711</v>
      </c>
      <c r="AH90" s="725">
        <v>51.529407934363249</v>
      </c>
      <c r="AI90" s="725">
        <v>57.407853834929902</v>
      </c>
      <c r="AJ90" s="626"/>
      <c r="AK90" s="45"/>
      <c r="AL90" s="388" t="s">
        <v>83</v>
      </c>
      <c r="AM90" s="389">
        <v>4744</v>
      </c>
      <c r="AN90" s="389">
        <v>11035</v>
      </c>
      <c r="AO90" s="390">
        <v>4</v>
      </c>
      <c r="AP90" s="391">
        <v>15779</v>
      </c>
      <c r="AQ90" s="389">
        <v>4814.8339999999998</v>
      </c>
      <c r="AR90" s="389">
        <v>13349.157999999999</v>
      </c>
      <c r="AS90" s="389">
        <v>5.2591059239979279</v>
      </c>
      <c r="AT90" s="391">
        <v>18163.991999999998</v>
      </c>
    </row>
    <row r="91" spans="1:46" ht="15">
      <c r="A91" s="45"/>
      <c r="B91" s="315" t="s">
        <v>95</v>
      </c>
      <c r="C91" s="63">
        <v>259.01</v>
      </c>
      <c r="D91" s="63">
        <v>278.38900000000001</v>
      </c>
      <c r="E91" s="63">
        <v>273.161</v>
      </c>
      <c r="F91" s="63">
        <v>290.37599999999998</v>
      </c>
      <c r="G91" s="63">
        <v>266.786</v>
      </c>
      <c r="H91" s="63">
        <v>212.51</v>
      </c>
      <c r="I91" s="63">
        <v>325.05200000000002</v>
      </c>
      <c r="J91" s="63">
        <v>157.315</v>
      </c>
      <c r="K91" s="63">
        <v>192.85</v>
      </c>
      <c r="L91" s="63">
        <v>226.68100000000001</v>
      </c>
      <c r="M91" s="45"/>
      <c r="N91" s="352"/>
      <c r="O91" s="45"/>
      <c r="P91" s="45"/>
      <c r="Q91" s="45"/>
      <c r="R91" s="45"/>
      <c r="S91" s="45"/>
      <c r="T91" s="45"/>
      <c r="U91" s="45"/>
      <c r="V91" s="45"/>
      <c r="W91" s="324"/>
      <c r="X91" s="45"/>
      <c r="Y91" s="629" t="s">
        <v>95</v>
      </c>
      <c r="Z91" s="725">
        <v>63.751592602602216</v>
      </c>
      <c r="AA91" s="725">
        <v>63.384688331794713</v>
      </c>
      <c r="AB91" s="725">
        <v>62.976413177576596</v>
      </c>
      <c r="AC91" s="725">
        <v>65.808124638399875</v>
      </c>
      <c r="AD91" s="725">
        <v>58.143230904170395</v>
      </c>
      <c r="AE91" s="725">
        <v>56.589336972377772</v>
      </c>
      <c r="AF91" s="725">
        <v>67.970663155433584</v>
      </c>
      <c r="AG91" s="725">
        <v>43.92333852461622</v>
      </c>
      <c r="AH91" s="725">
        <v>50.30697433238268</v>
      </c>
      <c r="AI91" s="725">
        <v>57.063891548034455</v>
      </c>
      <c r="AJ91" s="626"/>
      <c r="AK91" s="45"/>
      <c r="AL91" s="388" t="s">
        <v>84</v>
      </c>
      <c r="AM91" s="389">
        <v>4316</v>
      </c>
      <c r="AN91" s="389">
        <v>8865</v>
      </c>
      <c r="AO91" s="390">
        <v>4</v>
      </c>
      <c r="AP91" s="391">
        <v>13181</v>
      </c>
      <c r="AQ91" s="389">
        <v>4350.3789999999999</v>
      </c>
      <c r="AR91" s="389">
        <v>9453.9320000000007</v>
      </c>
      <c r="AS91" s="389">
        <v>5.4046516152209287</v>
      </c>
      <c r="AT91" s="391">
        <v>13804.311000000002</v>
      </c>
    </row>
    <row r="92" spans="1:46" ht="15">
      <c r="A92" s="45"/>
      <c r="B92" s="315" t="s">
        <v>96</v>
      </c>
      <c r="C92" s="63">
        <v>267.63200000000001</v>
      </c>
      <c r="D92" s="63">
        <v>289.79899999999998</v>
      </c>
      <c r="E92" s="63">
        <v>305.48500000000001</v>
      </c>
      <c r="F92" s="63">
        <v>340.75</v>
      </c>
      <c r="G92" s="63">
        <v>337.75</v>
      </c>
      <c r="H92" s="63">
        <v>270.291</v>
      </c>
      <c r="I92" s="63">
        <v>384.37700000000001</v>
      </c>
      <c r="J92" s="63">
        <v>188.29499999999999</v>
      </c>
      <c r="K92" s="63">
        <v>216.35</v>
      </c>
      <c r="L92" s="63">
        <v>218.81399999999999</v>
      </c>
      <c r="M92" s="45"/>
      <c r="N92" s="352"/>
      <c r="O92" s="45"/>
      <c r="P92" s="45"/>
      <c r="Q92" s="45"/>
      <c r="R92" s="45"/>
      <c r="S92" s="45"/>
      <c r="T92" s="45"/>
      <c r="U92" s="45"/>
      <c r="V92" s="45"/>
      <c r="W92" s="324"/>
      <c r="X92" s="45"/>
      <c r="Y92" s="629" t="s">
        <v>96</v>
      </c>
      <c r="Z92" s="725">
        <v>45.155661505350622</v>
      </c>
      <c r="AA92" s="725">
        <v>44.347288983053772</v>
      </c>
      <c r="AB92" s="725">
        <v>47.870762885248048</v>
      </c>
      <c r="AC92" s="725">
        <v>51.702714600146734</v>
      </c>
      <c r="AD92" s="725">
        <v>43.114137675795703</v>
      </c>
      <c r="AE92" s="725">
        <v>42.519728736805888</v>
      </c>
      <c r="AF92" s="725">
        <v>58.350525655801462</v>
      </c>
      <c r="AG92" s="725">
        <v>30.394859130619512</v>
      </c>
      <c r="AH92" s="725">
        <v>37.458747400046221</v>
      </c>
      <c r="AI92" s="725">
        <v>48.330545577522464</v>
      </c>
      <c r="AJ92" s="626"/>
      <c r="AK92" s="45"/>
      <c r="AL92" s="388" t="s">
        <v>85</v>
      </c>
      <c r="AM92" s="389">
        <v>4879</v>
      </c>
      <c r="AN92" s="389">
        <v>7030</v>
      </c>
      <c r="AO92" s="390">
        <v>4</v>
      </c>
      <c r="AP92" s="391">
        <v>11909</v>
      </c>
      <c r="AQ92" s="389">
        <v>4610.7939999999999</v>
      </c>
      <c r="AR92" s="389">
        <v>7188.1769999999997</v>
      </c>
      <c r="AS92" s="389">
        <v>5.2754298437754246</v>
      </c>
      <c r="AT92" s="391">
        <v>11798.971</v>
      </c>
    </row>
    <row r="93" spans="1:46" ht="15">
      <c r="A93" s="45"/>
      <c r="B93" s="315" t="s">
        <v>97</v>
      </c>
      <c r="C93" s="63">
        <v>114.601</v>
      </c>
      <c r="D93" s="63">
        <v>116.871</v>
      </c>
      <c r="E93" s="63">
        <v>118.52</v>
      </c>
      <c r="F93" s="63">
        <v>129.13</v>
      </c>
      <c r="G93" s="63">
        <v>149</v>
      </c>
      <c r="H93" s="63">
        <v>122.083</v>
      </c>
      <c r="I93" s="63">
        <v>163.55699999999999</v>
      </c>
      <c r="J93" s="63">
        <v>85.177000000000007</v>
      </c>
      <c r="K93" s="63">
        <v>94.126999999999995</v>
      </c>
      <c r="L93" s="63">
        <v>84.980999999999995</v>
      </c>
      <c r="M93" s="45"/>
      <c r="N93" s="352"/>
      <c r="O93" s="45"/>
      <c r="P93" s="45"/>
      <c r="Q93" s="45"/>
      <c r="R93" s="45"/>
      <c r="S93" s="45"/>
      <c r="T93" s="45"/>
      <c r="U93" s="45"/>
      <c r="V93" s="45"/>
      <c r="W93" s="324"/>
      <c r="X93" s="45"/>
      <c r="Y93" s="629" t="s">
        <v>97</v>
      </c>
      <c r="Z93" s="725">
        <v>35.65501173637228</v>
      </c>
      <c r="AA93" s="725">
        <v>31.945478347922069</v>
      </c>
      <c r="AB93" s="725">
        <v>34.452413094836317</v>
      </c>
      <c r="AC93" s="725">
        <v>38.116626655308607</v>
      </c>
      <c r="AD93" s="725">
        <v>32.979194630872485</v>
      </c>
      <c r="AE93" s="725">
        <v>32.622068592678751</v>
      </c>
      <c r="AF93" s="725">
        <v>49.788758659060761</v>
      </c>
      <c r="AG93" s="725">
        <v>23.548610540404098</v>
      </c>
      <c r="AH93" s="725">
        <v>26.27832609134467</v>
      </c>
      <c r="AI93" s="725">
        <v>35.680916910838896</v>
      </c>
      <c r="AJ93" s="626"/>
      <c r="AK93" s="45"/>
      <c r="AL93" s="388" t="s">
        <v>86</v>
      </c>
      <c r="AM93" s="389">
        <v>4209</v>
      </c>
      <c r="AN93" s="389">
        <v>7845</v>
      </c>
      <c r="AO93" s="390">
        <v>3</v>
      </c>
      <c r="AP93" s="391">
        <v>12054</v>
      </c>
      <c r="AQ93" s="389">
        <v>4180.6149999999998</v>
      </c>
      <c r="AR93" s="389">
        <v>7332.5169999999998</v>
      </c>
      <c r="AS93" s="389">
        <v>4.7500581563748776</v>
      </c>
      <c r="AT93" s="391">
        <v>11513.132</v>
      </c>
    </row>
    <row r="94" spans="1:46" ht="15">
      <c r="A94" s="45"/>
      <c r="B94" s="315" t="s">
        <v>98</v>
      </c>
      <c r="C94" s="63">
        <v>53.381</v>
      </c>
      <c r="D94" s="63">
        <v>52.494</v>
      </c>
      <c r="E94" s="63">
        <v>50.930999999999997</v>
      </c>
      <c r="F94" s="63">
        <v>52.591999999999999</v>
      </c>
      <c r="G94" s="63">
        <v>68.034000000000006</v>
      </c>
      <c r="H94" s="63">
        <v>56.615000000000002</v>
      </c>
      <c r="I94" s="63">
        <v>74.334999999999994</v>
      </c>
      <c r="J94" s="63">
        <v>40.755000000000003</v>
      </c>
      <c r="K94" s="63">
        <v>43.667999999999999</v>
      </c>
      <c r="L94" s="63">
        <v>36.743000000000002</v>
      </c>
      <c r="M94" s="45"/>
      <c r="N94" s="352"/>
      <c r="O94" s="45"/>
      <c r="P94" s="45"/>
      <c r="Q94" s="45"/>
      <c r="R94" s="45"/>
      <c r="S94" s="45"/>
      <c r="T94" s="45"/>
      <c r="U94" s="45"/>
      <c r="V94" s="45"/>
      <c r="W94" s="324"/>
      <c r="X94" s="45"/>
      <c r="Y94" s="629" t="s">
        <v>98</v>
      </c>
      <c r="Z94" s="725">
        <v>33.11852531799704</v>
      </c>
      <c r="AA94" s="725">
        <v>28.117499142759176</v>
      </c>
      <c r="AB94" s="725">
        <v>27.391961673636882</v>
      </c>
      <c r="AC94" s="725">
        <v>29.221174323090963</v>
      </c>
      <c r="AD94" s="725">
        <v>27.675867948378748</v>
      </c>
      <c r="AE94" s="725">
        <v>28.012010951161351</v>
      </c>
      <c r="AF94" s="725">
        <v>45.697181677540868</v>
      </c>
      <c r="AG94" s="725">
        <v>22.350631824316036</v>
      </c>
      <c r="AH94" s="725">
        <v>22.506183017312452</v>
      </c>
      <c r="AI94" s="725">
        <v>26.992896606156275</v>
      </c>
      <c r="AJ94" s="626"/>
      <c r="AK94" s="45"/>
      <c r="AL94" s="392" t="s">
        <v>87</v>
      </c>
      <c r="AM94" s="393">
        <v>4269</v>
      </c>
      <c r="AN94" s="393">
        <v>7924</v>
      </c>
      <c r="AO94" s="394">
        <v>3</v>
      </c>
      <c r="AP94" s="395">
        <v>12193</v>
      </c>
      <c r="AQ94" s="389">
        <v>4647.7929999999997</v>
      </c>
      <c r="AR94" s="389">
        <v>8861.7919999999995</v>
      </c>
      <c r="AS94" s="389">
        <v>3.8956255529906785</v>
      </c>
      <c r="AT94" s="391">
        <v>13509.584999999999</v>
      </c>
    </row>
    <row r="95" spans="1:46" ht="15">
      <c r="A95" s="45"/>
      <c r="B95" s="315" t="s">
        <v>99</v>
      </c>
      <c r="C95" s="63">
        <v>50.216000000000001</v>
      </c>
      <c r="D95" s="63">
        <v>47.720999999999997</v>
      </c>
      <c r="E95" s="63">
        <v>51.185000000000002</v>
      </c>
      <c r="F95" s="63">
        <v>54.232999999999997</v>
      </c>
      <c r="G95" s="63">
        <v>90.506</v>
      </c>
      <c r="H95" s="63">
        <v>65.465000000000003</v>
      </c>
      <c r="I95" s="63">
        <v>83.287999999999997</v>
      </c>
      <c r="J95" s="63">
        <v>56.877000000000002</v>
      </c>
      <c r="K95" s="63">
        <v>73.63</v>
      </c>
      <c r="L95" s="63">
        <v>52.54</v>
      </c>
      <c r="M95" s="45"/>
      <c r="N95" s="352"/>
      <c r="O95" s="45"/>
      <c r="P95" s="45"/>
      <c r="Q95" s="45"/>
      <c r="R95" s="45"/>
      <c r="S95" s="45"/>
      <c r="T95" s="45"/>
      <c r="U95" s="45"/>
      <c r="V95" s="45"/>
      <c r="W95" s="324"/>
      <c r="X95" s="45"/>
      <c r="Y95" s="629" t="s">
        <v>99</v>
      </c>
      <c r="Z95" s="725">
        <v>31.794647124422493</v>
      </c>
      <c r="AA95" s="725">
        <v>26.795331195909558</v>
      </c>
      <c r="AB95" s="725">
        <v>22.805509426589818</v>
      </c>
      <c r="AC95" s="725">
        <v>25.010602400752312</v>
      </c>
      <c r="AD95" s="725">
        <v>23.913331712814617</v>
      </c>
      <c r="AE95" s="725">
        <v>20.823340716413348</v>
      </c>
      <c r="AF95" s="725">
        <v>28.234559600422632</v>
      </c>
      <c r="AG95" s="725">
        <v>18.649014540148041</v>
      </c>
      <c r="AH95" s="725">
        <v>17.983159038435424</v>
      </c>
      <c r="AI95" s="725">
        <v>21.398934145413019</v>
      </c>
      <c r="AJ95" s="626"/>
      <c r="AK95" s="45"/>
      <c r="AL95" s="388" t="s">
        <v>100</v>
      </c>
      <c r="AM95" s="389"/>
      <c r="AN95" s="389"/>
      <c r="AO95" s="406"/>
      <c r="AP95" s="388"/>
      <c r="AQ95" s="389">
        <v>3738.12</v>
      </c>
      <c r="AR95" s="389">
        <v>11232.507</v>
      </c>
      <c r="AS95" s="389">
        <v>3.6592885287838075</v>
      </c>
      <c r="AT95" s="391">
        <v>14970.627</v>
      </c>
    </row>
    <row r="96" spans="1:46" s="7" customFormat="1">
      <c r="B96" s="383" t="s">
        <v>70</v>
      </c>
      <c r="C96" s="384">
        <v>1114.6669999999999</v>
      </c>
      <c r="D96" s="384">
        <v>1119.1959999999999</v>
      </c>
      <c r="E96" s="384">
        <v>1079.912</v>
      </c>
      <c r="F96" s="384">
        <v>1146.778</v>
      </c>
      <c r="G96" s="384">
        <v>1207.7670000000001</v>
      </c>
      <c r="H96" s="384">
        <v>985.85599999999999</v>
      </c>
      <c r="I96" s="384">
        <v>1412.3150000000001</v>
      </c>
      <c r="J96" s="384">
        <v>759.26499999999999</v>
      </c>
      <c r="K96" s="384">
        <v>891.40800000000002</v>
      </c>
      <c r="L96" s="384">
        <v>961.78099999999995</v>
      </c>
      <c r="W96" s="731"/>
      <c r="Y96" s="665" t="s">
        <v>70</v>
      </c>
      <c r="Z96" s="732">
        <v>56.534911323292064</v>
      </c>
      <c r="AA96" s="732">
        <v>54.218117291341287</v>
      </c>
      <c r="AB96" s="732">
        <v>52.843657631362554</v>
      </c>
      <c r="AC96" s="732">
        <v>55.156970224402627</v>
      </c>
      <c r="AD96" s="732">
        <v>47.749193346067571</v>
      </c>
      <c r="AE96" s="732">
        <v>46.121948844455986</v>
      </c>
      <c r="AF96" s="732">
        <v>58.364599965305182</v>
      </c>
      <c r="AG96" s="732">
        <v>34.163170961390293</v>
      </c>
      <c r="AH96" s="732">
        <v>38.416864107120418</v>
      </c>
      <c r="AI96" s="732">
        <v>48.192156010567892</v>
      </c>
      <c r="AJ96" s="733"/>
      <c r="AL96" s="388" t="s">
        <v>89</v>
      </c>
      <c r="AM96" s="389"/>
      <c r="AN96" s="389"/>
      <c r="AO96" s="406"/>
      <c r="AP96" s="388"/>
      <c r="AQ96" s="389">
        <v>3472.1149999999998</v>
      </c>
      <c r="AR96" s="389">
        <v>7961.7539999999999</v>
      </c>
      <c r="AS96" s="389">
        <v>3.7393591708249954</v>
      </c>
      <c r="AT96" s="391">
        <v>11433.868999999999</v>
      </c>
    </row>
    <row r="97" spans="2:46">
      <c r="B97" s="112"/>
      <c r="C97" s="45"/>
      <c r="D97" s="45"/>
      <c r="E97" s="45"/>
      <c r="F97" s="45"/>
      <c r="G97" s="45"/>
      <c r="H97" s="45"/>
      <c r="I97" s="45"/>
      <c r="J97" s="45"/>
      <c r="K97" s="45"/>
      <c r="L97" s="45"/>
      <c r="M97" s="45"/>
      <c r="N97" s="45"/>
      <c r="O97" s="45"/>
      <c r="P97" s="45"/>
      <c r="Q97" s="45"/>
      <c r="R97" s="45"/>
      <c r="S97" s="45"/>
      <c r="T97" s="45"/>
      <c r="U97" s="45"/>
      <c r="V97" s="45"/>
      <c r="W97" s="324"/>
      <c r="X97" s="45"/>
      <c r="Y97" s="631"/>
      <c r="Z97" s="45"/>
      <c r="AA97" s="45"/>
      <c r="AB97" s="45"/>
      <c r="AC97" s="45"/>
      <c r="AD97" s="45"/>
      <c r="AE97" s="45"/>
      <c r="AF97" s="45"/>
      <c r="AG97" s="45"/>
      <c r="AH97" s="45"/>
      <c r="AI97" s="45"/>
      <c r="AJ97" s="626"/>
      <c r="AK97" s="45"/>
      <c r="AL97" s="392" t="s">
        <v>90</v>
      </c>
      <c r="AM97" s="389"/>
      <c r="AN97" s="389"/>
      <c r="AO97" s="406"/>
      <c r="AP97" s="388"/>
      <c r="AQ97" s="389">
        <v>3328.8789999999999</v>
      </c>
      <c r="AR97" s="389">
        <v>8006.3509999999997</v>
      </c>
      <c r="AS97" s="389">
        <v>3.6707120185611717</v>
      </c>
      <c r="AT97" s="391">
        <v>11335.23</v>
      </c>
    </row>
    <row r="98" spans="2:46">
      <c r="B98" s="315" t="s">
        <v>45</v>
      </c>
      <c r="C98" s="55" t="s">
        <v>76</v>
      </c>
      <c r="D98" s="55" t="s">
        <v>73</v>
      </c>
      <c r="E98" s="55" t="s">
        <v>77</v>
      </c>
      <c r="F98" s="55"/>
      <c r="G98" s="55"/>
      <c r="H98" s="55"/>
      <c r="I98" s="55"/>
      <c r="J98" s="55"/>
      <c r="K98" s="55"/>
      <c r="L98" s="55"/>
      <c r="M98" s="45"/>
      <c r="N98" s="45"/>
      <c r="O98" s="45"/>
      <c r="P98" s="45"/>
      <c r="Q98" s="45"/>
      <c r="R98" s="45"/>
      <c r="S98" s="45"/>
      <c r="T98" s="45"/>
      <c r="U98" s="45"/>
      <c r="V98" s="45"/>
      <c r="W98" s="324"/>
      <c r="X98" s="45"/>
      <c r="Y98" s="629" t="s">
        <v>45</v>
      </c>
      <c r="Z98" s="55" t="s">
        <v>78</v>
      </c>
      <c r="AA98" s="55"/>
      <c r="AB98" s="55"/>
      <c r="AC98" s="55"/>
      <c r="AD98" s="55"/>
      <c r="AE98" s="55"/>
      <c r="AF98" s="55"/>
      <c r="AG98" s="55"/>
      <c r="AH98" s="55"/>
      <c r="AI98" s="55"/>
      <c r="AJ98" s="626"/>
      <c r="AK98" s="45"/>
      <c r="AL98" s="45"/>
      <c r="AM98" s="45"/>
      <c r="AN98" s="45"/>
      <c r="AO98" s="45"/>
      <c r="AP98" s="45"/>
      <c r="AQ98" s="45"/>
      <c r="AR98" s="45"/>
      <c r="AS98" s="45"/>
      <c r="AT98" s="45"/>
    </row>
    <row r="99" spans="2:46">
      <c r="B99" s="315"/>
      <c r="C99" s="272" t="s">
        <v>81</v>
      </c>
      <c r="D99" s="272" t="s">
        <v>82</v>
      </c>
      <c r="E99" s="272" t="s">
        <v>83</v>
      </c>
      <c r="F99" s="272" t="s">
        <v>84</v>
      </c>
      <c r="G99" s="272" t="s">
        <v>85</v>
      </c>
      <c r="H99" s="272" t="s">
        <v>86</v>
      </c>
      <c r="I99" s="272" t="s">
        <v>87</v>
      </c>
      <c r="J99" s="272" t="s">
        <v>88</v>
      </c>
      <c r="K99" s="272" t="s">
        <v>89</v>
      </c>
      <c r="L99" s="273" t="s">
        <v>90</v>
      </c>
      <c r="M99" s="45"/>
      <c r="N99" s="45"/>
      <c r="O99" s="45"/>
      <c r="P99" s="45"/>
      <c r="Q99" s="45"/>
      <c r="R99" s="45"/>
      <c r="S99" s="45"/>
      <c r="T99" s="45"/>
      <c r="U99" s="45"/>
      <c r="V99" s="45"/>
      <c r="W99" s="324"/>
      <c r="X99" s="45"/>
      <c r="Y99" s="629"/>
      <c r="Z99" s="55" t="s">
        <v>81</v>
      </c>
      <c r="AA99" s="55" t="s">
        <v>82</v>
      </c>
      <c r="AB99" s="55" t="s">
        <v>83</v>
      </c>
      <c r="AC99" s="55" t="s">
        <v>84</v>
      </c>
      <c r="AD99" s="55" t="s">
        <v>85</v>
      </c>
      <c r="AE99" s="55" t="s">
        <v>86</v>
      </c>
      <c r="AF99" s="55" t="s">
        <v>87</v>
      </c>
      <c r="AG99" s="55" t="s">
        <v>88</v>
      </c>
      <c r="AH99" s="55" t="s">
        <v>89</v>
      </c>
      <c r="AI99" s="55" t="s">
        <v>90</v>
      </c>
      <c r="AJ99" s="626"/>
      <c r="AK99" s="45"/>
      <c r="AL99" s="45"/>
      <c r="AM99" s="45"/>
      <c r="AN99" s="45"/>
      <c r="AO99" s="45"/>
      <c r="AP99" s="45"/>
      <c r="AQ99" s="45"/>
      <c r="AR99" s="45"/>
      <c r="AS99" s="45"/>
      <c r="AT99" s="45"/>
    </row>
    <row r="100" spans="2:46">
      <c r="B100" s="315" t="s">
        <v>92</v>
      </c>
      <c r="C100" s="63">
        <v>640.39700000000005</v>
      </c>
      <c r="D100" s="63">
        <v>497.49700000000001</v>
      </c>
      <c r="E100" s="63">
        <v>381.916</v>
      </c>
      <c r="F100" s="63">
        <v>352.471</v>
      </c>
      <c r="G100" s="63">
        <v>387.274</v>
      </c>
      <c r="H100" s="63">
        <v>463.56</v>
      </c>
      <c r="I100" s="63">
        <v>456.95800000000003</v>
      </c>
      <c r="J100" s="63">
        <v>466.49799999999999</v>
      </c>
      <c r="K100" s="63">
        <v>410.57900000000001</v>
      </c>
      <c r="L100" s="63">
        <v>370.07</v>
      </c>
      <c r="M100" s="45"/>
      <c r="N100" s="45"/>
      <c r="O100" s="45"/>
      <c r="P100" s="45"/>
      <c r="Q100" s="45"/>
      <c r="R100" s="45"/>
      <c r="S100" s="45"/>
      <c r="T100" s="45"/>
      <c r="U100" s="45"/>
      <c r="V100" s="45"/>
      <c r="W100" s="324"/>
      <c r="X100" s="45"/>
      <c r="Y100" s="629" t="s">
        <v>92</v>
      </c>
      <c r="Z100" s="725">
        <v>75.628399258584906</v>
      </c>
      <c r="AA100" s="725">
        <v>78.977963686213187</v>
      </c>
      <c r="AB100" s="725">
        <v>80.536819614784406</v>
      </c>
      <c r="AC100" s="725">
        <v>81.928158628653136</v>
      </c>
      <c r="AD100" s="725">
        <v>77.617397501510567</v>
      </c>
      <c r="AE100" s="725">
        <v>76.314177237035125</v>
      </c>
      <c r="AF100" s="725">
        <v>74.389987701276695</v>
      </c>
      <c r="AG100" s="725">
        <v>70.432456302063471</v>
      </c>
      <c r="AH100" s="725">
        <v>68.842780561110047</v>
      </c>
      <c r="AI100" s="725">
        <v>65.976166671170333</v>
      </c>
      <c r="AJ100" s="626"/>
      <c r="AK100" s="45"/>
      <c r="AL100" s="45"/>
      <c r="AM100" s="45"/>
      <c r="AN100" s="45"/>
      <c r="AO100" s="45"/>
      <c r="AP100" s="45"/>
      <c r="AQ100" s="45"/>
      <c r="AR100" s="45"/>
      <c r="AS100" s="45"/>
      <c r="AT100" s="45"/>
    </row>
    <row r="101" spans="2:46">
      <c r="B101" s="315" t="s">
        <v>93</v>
      </c>
      <c r="C101" s="63">
        <v>314.44900000000001</v>
      </c>
      <c r="D101" s="63">
        <v>260.58800000000002</v>
      </c>
      <c r="E101" s="63">
        <v>202.98699999999999</v>
      </c>
      <c r="F101" s="63">
        <v>181.95699999999999</v>
      </c>
      <c r="G101" s="63">
        <v>195.45500000000001</v>
      </c>
      <c r="H101" s="63">
        <v>222.44300000000001</v>
      </c>
      <c r="I101" s="63">
        <v>215.96799999999999</v>
      </c>
      <c r="J101" s="63">
        <v>214.21</v>
      </c>
      <c r="K101" s="63">
        <v>188.49600000000001</v>
      </c>
      <c r="L101" s="63">
        <v>168.98599999999999</v>
      </c>
      <c r="M101" s="45"/>
      <c r="N101" s="45"/>
      <c r="O101" s="45"/>
      <c r="P101" s="45"/>
      <c r="Q101" s="45"/>
      <c r="R101" s="45"/>
      <c r="S101" s="45"/>
      <c r="T101" s="45"/>
      <c r="U101" s="45"/>
      <c r="V101" s="45"/>
      <c r="W101" s="324"/>
      <c r="X101" s="45"/>
      <c r="Y101" s="629" t="s">
        <v>93</v>
      </c>
      <c r="Z101" s="725">
        <v>77.75378519251133</v>
      </c>
      <c r="AA101" s="725">
        <v>81.836845902343924</v>
      </c>
      <c r="AB101" s="725">
        <v>83.212225413450113</v>
      </c>
      <c r="AC101" s="725">
        <v>84.579323686365456</v>
      </c>
      <c r="AD101" s="725">
        <v>81.820879486326774</v>
      </c>
      <c r="AE101" s="725">
        <v>80.808566688994489</v>
      </c>
      <c r="AF101" s="725">
        <v>80.270688250111121</v>
      </c>
      <c r="AG101" s="725">
        <v>76.617804957751744</v>
      </c>
      <c r="AH101" s="725">
        <v>75.331041507512083</v>
      </c>
      <c r="AI101" s="725">
        <v>71.846188441646063</v>
      </c>
      <c r="AJ101" s="626"/>
      <c r="AK101" s="45"/>
      <c r="AL101" s="45"/>
      <c r="AM101" s="45"/>
      <c r="AN101" s="45"/>
      <c r="AO101" s="45"/>
      <c r="AP101" s="45"/>
      <c r="AQ101" s="45"/>
      <c r="AR101" s="45"/>
      <c r="AS101" s="45"/>
      <c r="AT101" s="45"/>
    </row>
    <row r="102" spans="2:46">
      <c r="B102" s="315" t="s">
        <v>94</v>
      </c>
      <c r="C102" s="63">
        <v>355</v>
      </c>
      <c r="D102" s="63">
        <v>304.21699999999998</v>
      </c>
      <c r="E102" s="63">
        <v>242.316</v>
      </c>
      <c r="F102" s="63">
        <v>218.31800000000001</v>
      </c>
      <c r="G102" s="63">
        <v>231.74799999999999</v>
      </c>
      <c r="H102" s="63">
        <v>249.54499999999999</v>
      </c>
      <c r="I102" s="63">
        <v>243.51499999999999</v>
      </c>
      <c r="J102" s="63">
        <v>234.01499999999999</v>
      </c>
      <c r="K102" s="63">
        <v>204.65100000000001</v>
      </c>
      <c r="L102" s="63">
        <v>182.24</v>
      </c>
      <c r="M102" s="45"/>
      <c r="N102" s="45"/>
      <c r="O102" s="45"/>
      <c r="P102" s="45"/>
      <c r="Q102" s="45"/>
      <c r="R102" s="45"/>
      <c r="S102" s="45"/>
      <c r="T102" s="45"/>
      <c r="U102" s="45"/>
      <c r="V102" s="45"/>
      <c r="W102" s="324"/>
      <c r="X102" s="45"/>
      <c r="Y102" s="629" t="s">
        <v>94</v>
      </c>
      <c r="Z102" s="725">
        <v>78.760000000000005</v>
      </c>
      <c r="AA102" s="725">
        <v>82.590716495133407</v>
      </c>
      <c r="AB102" s="725">
        <v>83.934614305287312</v>
      </c>
      <c r="AC102" s="725">
        <v>85.522952756987507</v>
      </c>
      <c r="AD102" s="725">
        <v>82.774824378203917</v>
      </c>
      <c r="AE102" s="725">
        <v>82.099420946121938</v>
      </c>
      <c r="AF102" s="725">
        <v>82.21875449150977</v>
      </c>
      <c r="AG102" s="725">
        <v>78.466764950964688</v>
      </c>
      <c r="AH102" s="725">
        <v>77.502186649466651</v>
      </c>
      <c r="AI102" s="725">
        <v>73.556848112379271</v>
      </c>
      <c r="AJ102" s="626"/>
      <c r="AK102" s="45"/>
      <c r="AL102" s="45"/>
      <c r="AM102" s="45"/>
      <c r="AN102" s="45"/>
      <c r="AO102" s="45"/>
      <c r="AP102" s="45"/>
      <c r="AQ102" s="45"/>
      <c r="AR102" s="45"/>
      <c r="AS102" s="45"/>
      <c r="AT102" s="45"/>
    </row>
    <row r="103" spans="2:46">
      <c r="B103" s="315" t="s">
        <v>95</v>
      </c>
      <c r="C103" s="63">
        <v>1137.7629999999999</v>
      </c>
      <c r="D103" s="63">
        <v>1013.65</v>
      </c>
      <c r="E103" s="63">
        <v>823.68899999999996</v>
      </c>
      <c r="F103" s="63">
        <v>745.47500000000002</v>
      </c>
      <c r="G103" s="63">
        <v>805.63900000000001</v>
      </c>
      <c r="H103" s="63">
        <v>813.01099999999997</v>
      </c>
      <c r="I103" s="63">
        <v>781.46600000000001</v>
      </c>
      <c r="J103" s="63">
        <v>711.99800000000005</v>
      </c>
      <c r="K103" s="63">
        <v>598.02700000000004</v>
      </c>
      <c r="L103" s="63">
        <v>527.85699999999997</v>
      </c>
      <c r="M103" s="45"/>
      <c r="N103" s="45"/>
      <c r="O103" s="45"/>
      <c r="P103" s="45"/>
      <c r="Q103" s="45"/>
      <c r="R103" s="45"/>
      <c r="S103" s="45"/>
      <c r="T103" s="45"/>
      <c r="U103" s="45"/>
      <c r="V103" s="45"/>
      <c r="W103" s="324"/>
      <c r="X103" s="45"/>
      <c r="Y103" s="629" t="s">
        <v>95</v>
      </c>
      <c r="Z103" s="725">
        <v>79.972454720359167</v>
      </c>
      <c r="AA103" s="725">
        <v>83.208207961327872</v>
      </c>
      <c r="AB103" s="725">
        <v>84.163076112464779</v>
      </c>
      <c r="AC103" s="725">
        <v>86.705791609376561</v>
      </c>
      <c r="AD103" s="725">
        <v>83.280228489435089</v>
      </c>
      <c r="AE103" s="725">
        <v>83.865162955974768</v>
      </c>
      <c r="AF103" s="725">
        <v>84.290679312983542</v>
      </c>
      <c r="AG103" s="725">
        <v>80.208090472164244</v>
      </c>
      <c r="AH103" s="725">
        <v>79.928498211619214</v>
      </c>
      <c r="AI103" s="725">
        <v>75.720886527980127</v>
      </c>
      <c r="AJ103" s="626"/>
      <c r="AK103" s="45"/>
      <c r="AL103" s="45"/>
      <c r="AM103" s="45"/>
      <c r="AN103" s="45"/>
      <c r="AO103" s="45"/>
      <c r="AP103" s="45"/>
      <c r="AQ103" s="45"/>
      <c r="AR103" s="45"/>
      <c r="AS103" s="45"/>
      <c r="AT103" s="45"/>
    </row>
    <row r="104" spans="2:46">
      <c r="B104" s="315" t="s">
        <v>96</v>
      </c>
      <c r="C104" s="63">
        <v>1056.31</v>
      </c>
      <c r="D104" s="63">
        <v>967.06500000000005</v>
      </c>
      <c r="E104" s="63">
        <v>791.375</v>
      </c>
      <c r="F104" s="63">
        <v>667.822</v>
      </c>
      <c r="G104" s="63">
        <v>755.42499999999995</v>
      </c>
      <c r="H104" s="63">
        <v>715.25199999999995</v>
      </c>
      <c r="I104" s="63">
        <v>699.74599999999998</v>
      </c>
      <c r="J104" s="63">
        <v>588.56299999999999</v>
      </c>
      <c r="K104" s="63">
        <v>453.09</v>
      </c>
      <c r="L104" s="63">
        <v>391.214</v>
      </c>
      <c r="M104" s="45"/>
      <c r="N104" s="45"/>
      <c r="O104" s="45"/>
      <c r="P104" s="45"/>
      <c r="Q104" s="45"/>
      <c r="R104" s="45"/>
      <c r="S104" s="45"/>
      <c r="T104" s="45"/>
      <c r="U104" s="45"/>
      <c r="V104" s="45"/>
      <c r="W104" s="324"/>
      <c r="X104" s="45"/>
      <c r="Y104" s="629" t="s">
        <v>96</v>
      </c>
      <c r="Z104" s="725">
        <v>82.397307608561874</v>
      </c>
      <c r="AA104" s="725">
        <v>84.587075325857086</v>
      </c>
      <c r="AB104" s="725">
        <v>84.408403095877418</v>
      </c>
      <c r="AC104" s="725">
        <v>87.33674542018683</v>
      </c>
      <c r="AD104" s="725">
        <v>80.585101102028659</v>
      </c>
      <c r="AE104" s="725">
        <v>84.778371818603802</v>
      </c>
      <c r="AF104" s="725">
        <v>85.63621657001255</v>
      </c>
      <c r="AG104" s="725">
        <v>79.956945985391542</v>
      </c>
      <c r="AH104" s="725">
        <v>82.489130194884027</v>
      </c>
      <c r="AI104" s="725">
        <v>77.560363381678556</v>
      </c>
      <c r="AJ104" s="626"/>
      <c r="AK104" s="45"/>
      <c r="AL104" s="45"/>
      <c r="AM104" s="45"/>
      <c r="AN104" s="45"/>
      <c r="AO104" s="45"/>
      <c r="AP104" s="45"/>
      <c r="AQ104" s="45"/>
      <c r="AR104" s="45"/>
      <c r="AS104" s="45"/>
      <c r="AT104" s="45"/>
    </row>
    <row r="105" spans="2:46">
      <c r="B105" s="315" t="s">
        <v>97</v>
      </c>
      <c r="C105" s="63">
        <v>331.43400000000003</v>
      </c>
      <c r="D105" s="63">
        <v>298.37</v>
      </c>
      <c r="E105" s="63">
        <v>253.78899999999999</v>
      </c>
      <c r="F105" s="63">
        <v>191.55500000000001</v>
      </c>
      <c r="G105" s="63">
        <v>219.99100000000001</v>
      </c>
      <c r="H105" s="63">
        <v>188.11600000000001</v>
      </c>
      <c r="I105" s="63">
        <v>192.732</v>
      </c>
      <c r="J105" s="63">
        <v>162.59899999999999</v>
      </c>
      <c r="K105" s="63">
        <v>119.976</v>
      </c>
      <c r="L105" s="63">
        <v>100.962</v>
      </c>
      <c r="M105" s="45"/>
      <c r="N105" s="45"/>
      <c r="O105" s="45"/>
      <c r="P105" s="45"/>
      <c r="Q105" s="45"/>
      <c r="R105" s="45"/>
      <c r="S105" s="45"/>
      <c r="T105" s="45"/>
      <c r="U105" s="45"/>
      <c r="V105" s="45"/>
      <c r="W105" s="324"/>
      <c r="X105" s="45"/>
      <c r="Y105" s="629" t="s">
        <v>97</v>
      </c>
      <c r="Z105" s="725">
        <v>85.298128737546534</v>
      </c>
      <c r="AA105" s="725">
        <v>87.050306666219797</v>
      </c>
      <c r="AB105" s="725">
        <v>86.021458770868719</v>
      </c>
      <c r="AC105" s="725">
        <v>88.240975176842156</v>
      </c>
      <c r="AD105" s="725">
        <v>77.605902059629699</v>
      </c>
      <c r="AE105" s="725">
        <v>83.068957451785053</v>
      </c>
      <c r="AF105" s="725">
        <v>85.486063549384639</v>
      </c>
      <c r="AG105" s="725">
        <v>77.635163807895495</v>
      </c>
      <c r="AH105" s="725">
        <v>84.40271387610855</v>
      </c>
      <c r="AI105" s="725">
        <v>79.18721895366572</v>
      </c>
      <c r="AJ105" s="626"/>
      <c r="AK105" s="45"/>
      <c r="AL105" s="45"/>
      <c r="AM105" s="45"/>
      <c r="AN105" s="45"/>
      <c r="AO105" s="45"/>
      <c r="AP105" s="45"/>
      <c r="AQ105" s="45"/>
      <c r="AR105" s="45"/>
      <c r="AS105" s="45"/>
      <c r="AT105" s="45"/>
    </row>
    <row r="106" spans="2:46">
      <c r="B106" s="315" t="s">
        <v>98</v>
      </c>
      <c r="C106" s="63">
        <v>116.496</v>
      </c>
      <c r="D106" s="63">
        <v>104.61799999999999</v>
      </c>
      <c r="E106" s="63">
        <v>93.587000000000003</v>
      </c>
      <c r="F106" s="63">
        <v>67.141000000000005</v>
      </c>
      <c r="G106" s="63">
        <v>80.054000000000002</v>
      </c>
      <c r="H106" s="63">
        <v>62.567999999999998</v>
      </c>
      <c r="I106" s="63">
        <v>58.758000000000003</v>
      </c>
      <c r="J106" s="63">
        <v>52.981999999999999</v>
      </c>
      <c r="K106" s="63">
        <v>39.338999999999999</v>
      </c>
      <c r="L106" s="63">
        <v>33.090000000000003</v>
      </c>
      <c r="M106" s="45"/>
      <c r="N106" s="45"/>
      <c r="O106" s="45"/>
      <c r="P106" s="45"/>
      <c r="Q106" s="45"/>
      <c r="R106" s="45"/>
      <c r="S106" s="45"/>
      <c r="T106" s="45"/>
      <c r="U106" s="45"/>
      <c r="V106" s="45"/>
      <c r="W106" s="324"/>
      <c r="X106" s="45"/>
      <c r="Y106" s="629" t="s">
        <v>98</v>
      </c>
      <c r="Z106" s="725">
        <v>87.357505837110295</v>
      </c>
      <c r="AA106" s="725">
        <v>88.917777055573623</v>
      </c>
      <c r="AB106" s="725">
        <v>87.497195123254301</v>
      </c>
      <c r="AC106" s="725">
        <v>90.573569056165383</v>
      </c>
      <c r="AD106" s="725">
        <v>78.298398580957851</v>
      </c>
      <c r="AE106" s="725">
        <v>80.919959084516051</v>
      </c>
      <c r="AF106" s="725">
        <v>83.675414411654586</v>
      </c>
      <c r="AG106" s="725">
        <v>75.138726359895813</v>
      </c>
      <c r="AH106" s="725">
        <v>84.331070947405877</v>
      </c>
      <c r="AI106" s="725">
        <v>78.531278331822293</v>
      </c>
      <c r="AJ106" s="626"/>
      <c r="AK106" s="45"/>
      <c r="AL106" s="45"/>
      <c r="AM106" s="45"/>
      <c r="AN106" s="45"/>
      <c r="AO106" s="45"/>
      <c r="AP106" s="45"/>
      <c r="AQ106" s="45"/>
      <c r="AR106" s="45"/>
      <c r="AS106" s="45"/>
      <c r="AT106" s="45"/>
    </row>
    <row r="107" spans="2:46">
      <c r="B107" s="315" t="s">
        <v>99</v>
      </c>
      <c r="C107" s="63">
        <v>56.622</v>
      </c>
      <c r="D107" s="63">
        <v>54.594000000000001</v>
      </c>
      <c r="E107" s="63">
        <v>55.155999999999999</v>
      </c>
      <c r="F107" s="63">
        <v>33.250999999999998</v>
      </c>
      <c r="G107" s="63">
        <v>48.359000000000002</v>
      </c>
      <c r="H107" s="63">
        <v>49.298000000000002</v>
      </c>
      <c r="I107" s="63">
        <v>38.070999999999998</v>
      </c>
      <c r="J107" s="63">
        <v>39.795000000000002</v>
      </c>
      <c r="K107" s="63">
        <v>32.381</v>
      </c>
      <c r="L107" s="63">
        <v>24.425999999999998</v>
      </c>
      <c r="M107" s="45"/>
      <c r="N107" s="45"/>
      <c r="O107" s="45"/>
      <c r="P107" s="45"/>
      <c r="Q107" s="45"/>
      <c r="R107" s="45"/>
      <c r="S107" s="45"/>
      <c r="T107" s="45"/>
      <c r="U107" s="45"/>
      <c r="V107" s="45"/>
      <c r="W107" s="324"/>
      <c r="X107" s="45"/>
      <c r="Y107" s="629" t="s">
        <v>99</v>
      </c>
      <c r="Z107" s="725">
        <v>88.096499593797461</v>
      </c>
      <c r="AA107" s="725">
        <v>88.110415063926439</v>
      </c>
      <c r="AB107" s="725">
        <v>88.518021611429404</v>
      </c>
      <c r="AC107" s="725">
        <v>89.155213377041292</v>
      </c>
      <c r="AD107" s="725">
        <v>80.768833102421468</v>
      </c>
      <c r="AE107" s="725">
        <v>82.037810864538116</v>
      </c>
      <c r="AF107" s="725">
        <v>80.163378949856849</v>
      </c>
      <c r="AG107" s="725">
        <v>75.079783892448802</v>
      </c>
      <c r="AH107" s="725">
        <v>86.621784379728851</v>
      </c>
      <c r="AI107" s="725">
        <v>73.421763694423973</v>
      </c>
      <c r="AJ107" s="626"/>
      <c r="AK107" s="45"/>
      <c r="AL107" s="45"/>
      <c r="AM107" s="45"/>
      <c r="AN107" s="45"/>
      <c r="AO107" s="45"/>
      <c r="AP107" s="45"/>
      <c r="AQ107" s="45"/>
      <c r="AR107" s="45"/>
      <c r="AS107" s="45"/>
      <c r="AT107" s="45"/>
    </row>
    <row r="108" spans="2:46" s="7" customFormat="1">
      <c r="B108" s="383" t="s">
        <v>70</v>
      </c>
      <c r="C108" s="384">
        <v>4008.4679999999998</v>
      </c>
      <c r="D108" s="384">
        <v>3500.6</v>
      </c>
      <c r="E108" s="384">
        <v>2844.8180000000002</v>
      </c>
      <c r="F108" s="384">
        <v>2457.991</v>
      </c>
      <c r="G108" s="384">
        <v>2723.9470000000001</v>
      </c>
      <c r="H108" s="384">
        <v>2763.7959999999998</v>
      </c>
      <c r="I108" s="384">
        <v>2687.2139999999999</v>
      </c>
      <c r="J108" s="384">
        <v>2470.6640000000002</v>
      </c>
      <c r="K108" s="384">
        <v>2046.5350000000001</v>
      </c>
      <c r="L108" s="384">
        <v>1798.8530000000001</v>
      </c>
      <c r="W108" s="731"/>
      <c r="Y108" s="665" t="s">
        <v>70</v>
      </c>
      <c r="Z108" s="732">
        <v>80.405905697638104</v>
      </c>
      <c r="AA108" s="732">
        <v>83.406673141747135</v>
      </c>
      <c r="AB108" s="732">
        <v>84.01690371756645</v>
      </c>
      <c r="AC108" s="732">
        <v>86.187785065120266</v>
      </c>
      <c r="AD108" s="732">
        <v>80.93083308889635</v>
      </c>
      <c r="AE108" s="732">
        <v>82.275717889453489</v>
      </c>
      <c r="AF108" s="732">
        <v>82.460607900971056</v>
      </c>
      <c r="AG108" s="732">
        <v>77.46561248312193</v>
      </c>
      <c r="AH108" s="732">
        <v>78.058132404283327</v>
      </c>
      <c r="AI108" s="732">
        <v>73.747604723676687</v>
      </c>
      <c r="AJ108" s="733"/>
    </row>
    <row r="109" spans="2:46">
      <c r="B109" s="112"/>
      <c r="C109" s="45"/>
      <c r="D109" s="45"/>
      <c r="E109" s="45"/>
      <c r="F109" s="45"/>
      <c r="G109" s="45"/>
      <c r="H109" s="45"/>
      <c r="I109" s="45"/>
      <c r="J109" s="45"/>
      <c r="K109" s="45"/>
      <c r="L109" s="45"/>
      <c r="M109" s="45"/>
      <c r="N109" s="45"/>
      <c r="O109" s="45"/>
      <c r="P109" s="45"/>
      <c r="Q109" s="45"/>
      <c r="R109" s="45"/>
      <c r="S109" s="45"/>
      <c r="T109" s="45"/>
      <c r="U109" s="45"/>
      <c r="V109" s="45"/>
      <c r="W109" s="324"/>
      <c r="X109" s="45"/>
      <c r="Y109" s="631"/>
      <c r="Z109" s="45"/>
      <c r="AA109" s="45"/>
      <c r="AB109" s="45"/>
      <c r="AC109" s="45"/>
      <c r="AD109" s="45"/>
      <c r="AE109" s="45"/>
      <c r="AF109" s="45"/>
      <c r="AG109" s="45"/>
      <c r="AH109" s="45"/>
      <c r="AI109" s="45"/>
      <c r="AJ109" s="626"/>
      <c r="AK109" s="45"/>
      <c r="AL109" s="45"/>
      <c r="AM109" s="45"/>
      <c r="AN109" s="45"/>
      <c r="AO109" s="45"/>
      <c r="AP109" s="45"/>
      <c r="AQ109" s="45"/>
      <c r="AR109" s="45"/>
      <c r="AS109" s="45"/>
      <c r="AT109" s="45"/>
    </row>
    <row r="110" spans="2:46">
      <c r="B110" s="315" t="s">
        <v>46</v>
      </c>
      <c r="C110" s="55" t="s">
        <v>76</v>
      </c>
      <c r="D110" s="55" t="s">
        <v>73</v>
      </c>
      <c r="E110" s="55" t="s">
        <v>77</v>
      </c>
      <c r="F110" s="55"/>
      <c r="G110" s="55"/>
      <c r="H110" s="55"/>
      <c r="I110" s="55"/>
      <c r="J110" s="55"/>
      <c r="K110" s="55"/>
      <c r="L110" s="55"/>
      <c r="M110" s="45"/>
      <c r="N110" s="45"/>
      <c r="O110" s="45"/>
      <c r="P110" s="45"/>
      <c r="Q110" s="45"/>
      <c r="R110" s="45"/>
      <c r="S110" s="45"/>
      <c r="T110" s="45"/>
      <c r="U110" s="45"/>
      <c r="V110" s="45"/>
      <c r="W110" s="324"/>
      <c r="X110" s="45"/>
      <c r="Y110" s="629" t="s">
        <v>46</v>
      </c>
      <c r="Z110" s="55" t="s">
        <v>78</v>
      </c>
      <c r="AA110" s="55"/>
      <c r="AB110" s="55"/>
      <c r="AC110" s="55"/>
      <c r="AD110" s="55"/>
      <c r="AE110" s="55"/>
      <c r="AF110" s="55"/>
      <c r="AG110" s="55"/>
      <c r="AH110" s="55"/>
      <c r="AI110" s="55"/>
      <c r="AJ110" s="626"/>
      <c r="AK110" s="45"/>
      <c r="AL110" s="45"/>
      <c r="AM110" s="45"/>
      <c r="AN110" s="45"/>
      <c r="AO110" s="45"/>
      <c r="AP110" s="45"/>
      <c r="AQ110" s="45"/>
      <c r="AR110" s="45"/>
      <c r="AS110" s="45"/>
      <c r="AT110" s="45"/>
    </row>
    <row r="111" spans="2:46">
      <c r="B111" s="315"/>
      <c r="C111" s="270" t="s">
        <v>81</v>
      </c>
      <c r="D111" s="270" t="s">
        <v>82</v>
      </c>
      <c r="E111" s="270" t="s">
        <v>83</v>
      </c>
      <c r="F111" s="270" t="s">
        <v>84</v>
      </c>
      <c r="G111" s="270" t="s">
        <v>85</v>
      </c>
      <c r="H111" s="270" t="s">
        <v>86</v>
      </c>
      <c r="I111" s="270" t="s">
        <v>87</v>
      </c>
      <c r="J111" s="270" t="s">
        <v>88</v>
      </c>
      <c r="K111" s="270" t="s">
        <v>89</v>
      </c>
      <c r="L111" s="271" t="s">
        <v>90</v>
      </c>
      <c r="M111" s="45"/>
      <c r="N111" s="45"/>
      <c r="O111" s="45"/>
      <c r="P111" s="45"/>
      <c r="Q111" s="45"/>
      <c r="R111" s="45"/>
      <c r="S111" s="45"/>
      <c r="T111" s="45"/>
      <c r="U111" s="45"/>
      <c r="V111" s="45"/>
      <c r="W111" s="324"/>
      <c r="X111" s="45"/>
      <c r="Y111" s="629"/>
      <c r="Z111" s="55" t="s">
        <v>81</v>
      </c>
      <c r="AA111" s="55" t="s">
        <v>82</v>
      </c>
      <c r="AB111" s="55" t="s">
        <v>83</v>
      </c>
      <c r="AC111" s="55" t="s">
        <v>84</v>
      </c>
      <c r="AD111" s="55" t="s">
        <v>85</v>
      </c>
      <c r="AE111" s="55" t="s">
        <v>86</v>
      </c>
      <c r="AF111" s="55" t="s">
        <v>87</v>
      </c>
      <c r="AG111" s="55" t="s">
        <v>88</v>
      </c>
      <c r="AH111" s="55" t="s">
        <v>89</v>
      </c>
      <c r="AI111" s="55" t="s">
        <v>90</v>
      </c>
      <c r="AJ111" s="626"/>
      <c r="AK111" s="45"/>
      <c r="AL111" s="45"/>
      <c r="AM111" s="45"/>
      <c r="AN111" s="45"/>
      <c r="AO111" s="45"/>
      <c r="AP111" s="45"/>
      <c r="AQ111" s="45"/>
      <c r="AR111" s="45"/>
      <c r="AS111" s="45"/>
      <c r="AT111" s="45"/>
    </row>
    <row r="112" spans="2:46">
      <c r="B112" s="315" t="s">
        <v>92</v>
      </c>
      <c r="C112" s="63">
        <v>159.58699999999999</v>
      </c>
      <c r="D112" s="63">
        <v>119.277</v>
      </c>
      <c r="E112" s="63">
        <v>123.071</v>
      </c>
      <c r="F112" s="63">
        <v>96.015000000000001</v>
      </c>
      <c r="G112" s="63">
        <v>93.402000000000001</v>
      </c>
      <c r="H112" s="63">
        <v>65.27</v>
      </c>
      <c r="I112" s="63">
        <v>78.155000000000001</v>
      </c>
      <c r="J112" s="63">
        <v>84.751000000000005</v>
      </c>
      <c r="K112" s="63">
        <v>81.36</v>
      </c>
      <c r="L112" s="63">
        <v>93.498000000000005</v>
      </c>
      <c r="M112" s="45"/>
      <c r="N112" s="45"/>
      <c r="O112" s="45"/>
      <c r="P112" s="45"/>
      <c r="Q112" s="45"/>
      <c r="R112" s="45"/>
      <c r="S112" s="45"/>
      <c r="T112" s="45"/>
      <c r="U112" s="45"/>
      <c r="V112" s="45"/>
      <c r="W112" s="324"/>
      <c r="X112" s="45"/>
      <c r="Y112" s="629" t="s">
        <v>92</v>
      </c>
      <c r="Z112" s="725">
        <v>71.920645165333013</v>
      </c>
      <c r="AA112" s="725">
        <v>79.122546677062644</v>
      </c>
      <c r="AB112" s="725">
        <v>80.507186908369974</v>
      </c>
      <c r="AC112" s="725">
        <v>77.233765557464977</v>
      </c>
      <c r="AD112" s="725">
        <v>70.030620329329139</v>
      </c>
      <c r="AE112" s="725">
        <v>63.084112149532707</v>
      </c>
      <c r="AF112" s="725">
        <v>67.655300364659965</v>
      </c>
      <c r="AG112" s="725">
        <v>70.074689384196049</v>
      </c>
      <c r="AH112" s="725">
        <v>71.664208456243855</v>
      </c>
      <c r="AI112" s="725">
        <v>63.313653767995042</v>
      </c>
      <c r="AJ112" s="626"/>
      <c r="AK112" s="45"/>
      <c r="AL112" s="45"/>
      <c r="AM112" s="45"/>
      <c r="AN112" s="45"/>
      <c r="AO112" s="45"/>
      <c r="AP112" s="45"/>
      <c r="AQ112" s="45"/>
      <c r="AR112" s="45"/>
      <c r="AS112" s="45"/>
      <c r="AT112" s="45"/>
    </row>
    <row r="113" spans="2:36">
      <c r="B113" s="315" t="s">
        <v>93</v>
      </c>
      <c r="C113" s="63">
        <v>79.424000000000007</v>
      </c>
      <c r="D113" s="63">
        <v>58.896999999999998</v>
      </c>
      <c r="E113" s="63">
        <v>60.869</v>
      </c>
      <c r="F113" s="63">
        <v>44.701999999999998</v>
      </c>
      <c r="G113" s="63">
        <v>44.457999999999998</v>
      </c>
      <c r="H113" s="63">
        <v>28.373999999999999</v>
      </c>
      <c r="I113" s="63">
        <v>33.933</v>
      </c>
      <c r="J113" s="63">
        <v>35.567</v>
      </c>
      <c r="K113" s="63">
        <v>34.106999999999999</v>
      </c>
      <c r="L113" s="63">
        <v>41.832000000000001</v>
      </c>
      <c r="M113" s="45"/>
      <c r="N113" s="45"/>
      <c r="O113" s="45"/>
      <c r="P113" s="45"/>
      <c r="Q113" s="45"/>
      <c r="R113" s="45"/>
      <c r="S113" s="45"/>
      <c r="T113" s="45"/>
      <c r="U113" s="45"/>
      <c r="V113" s="45"/>
      <c r="W113" s="324"/>
      <c r="X113" s="45"/>
      <c r="Y113" s="629" t="s">
        <v>93</v>
      </c>
      <c r="Z113" s="725">
        <v>73.112661160354548</v>
      </c>
      <c r="AA113" s="725">
        <v>81.309744129582157</v>
      </c>
      <c r="AB113" s="725">
        <v>85.097504476827282</v>
      </c>
      <c r="AC113" s="725">
        <v>83.615945595275377</v>
      </c>
      <c r="AD113" s="725">
        <v>77.511359035494166</v>
      </c>
      <c r="AE113" s="725">
        <v>74.6880947346162</v>
      </c>
      <c r="AF113" s="725">
        <v>73.294433147673359</v>
      </c>
      <c r="AG113" s="725">
        <v>71.462310568785668</v>
      </c>
      <c r="AH113" s="725">
        <v>71.240507813645294</v>
      </c>
      <c r="AI113" s="725">
        <v>59.652897303499714</v>
      </c>
      <c r="AJ113" s="630"/>
    </row>
    <row r="114" spans="2:36">
      <c r="B114" s="315" t="s">
        <v>94</v>
      </c>
      <c r="C114" s="63">
        <v>91.328000000000003</v>
      </c>
      <c r="D114" s="63">
        <v>70.361999999999995</v>
      </c>
      <c r="E114" s="63">
        <v>72.921000000000006</v>
      </c>
      <c r="F114" s="63">
        <v>53.536000000000001</v>
      </c>
      <c r="G114" s="63">
        <v>52.625999999999998</v>
      </c>
      <c r="H114" s="63">
        <v>33.030999999999999</v>
      </c>
      <c r="I114" s="63">
        <v>39.003999999999998</v>
      </c>
      <c r="J114" s="63">
        <v>40.154000000000003</v>
      </c>
      <c r="K114" s="63">
        <v>37.408000000000001</v>
      </c>
      <c r="L114" s="63">
        <v>46.323999999999998</v>
      </c>
      <c r="M114" s="45"/>
      <c r="N114" s="45"/>
      <c r="O114" s="45"/>
      <c r="P114" s="45"/>
      <c r="Q114" s="45"/>
      <c r="R114" s="45"/>
      <c r="S114" s="45"/>
      <c r="T114" s="45"/>
      <c r="U114" s="45"/>
      <c r="V114" s="45"/>
      <c r="W114" s="324"/>
      <c r="X114" s="45"/>
      <c r="Y114" s="629" t="s">
        <v>94</v>
      </c>
      <c r="Z114" s="725">
        <v>73.402461457603366</v>
      </c>
      <c r="AA114" s="725">
        <v>81.977487848554617</v>
      </c>
      <c r="AB114" s="725">
        <v>86.607424473059893</v>
      </c>
      <c r="AC114" s="725">
        <v>85.86371787208607</v>
      </c>
      <c r="AD114" s="725">
        <v>81.412229696347808</v>
      </c>
      <c r="AE114" s="725">
        <v>79.404196058248317</v>
      </c>
      <c r="AF114" s="725">
        <v>76.663931904420068</v>
      </c>
      <c r="AG114" s="725">
        <v>73.805847487174361</v>
      </c>
      <c r="AH114" s="725">
        <v>70.88056030795552</v>
      </c>
      <c r="AI114" s="725">
        <v>56.50418789396425</v>
      </c>
      <c r="AJ114" s="630"/>
    </row>
    <row r="115" spans="2:36">
      <c r="B115" s="315" t="s">
        <v>95</v>
      </c>
      <c r="C115" s="63">
        <v>301.96800000000002</v>
      </c>
      <c r="D115" s="63">
        <v>243.786</v>
      </c>
      <c r="E115" s="63">
        <v>251.83699999999999</v>
      </c>
      <c r="F115" s="63">
        <v>202.22800000000001</v>
      </c>
      <c r="G115" s="63">
        <v>188.24799999999999</v>
      </c>
      <c r="H115" s="63">
        <v>116.66</v>
      </c>
      <c r="I115" s="63">
        <v>133.15700000000001</v>
      </c>
      <c r="J115" s="63">
        <v>139.833</v>
      </c>
      <c r="K115" s="63">
        <v>130.02799999999999</v>
      </c>
      <c r="L115" s="63">
        <v>152.102</v>
      </c>
      <c r="M115" s="45"/>
      <c r="N115" s="45"/>
      <c r="O115" s="45"/>
      <c r="P115" s="45"/>
      <c r="Q115" s="45"/>
      <c r="R115" s="45"/>
      <c r="S115" s="45"/>
      <c r="T115" s="45"/>
      <c r="U115" s="45"/>
      <c r="V115" s="45"/>
      <c r="W115" s="324"/>
      <c r="X115" s="45"/>
      <c r="Y115" s="629" t="s">
        <v>95</v>
      </c>
      <c r="Z115" s="725">
        <v>73.405129020293529</v>
      </c>
      <c r="AA115" s="725">
        <v>81.761873118226632</v>
      </c>
      <c r="AB115" s="725">
        <v>87.663846059157308</v>
      </c>
      <c r="AC115" s="725">
        <v>88.255335561841079</v>
      </c>
      <c r="AD115" s="725">
        <v>86.140623007946971</v>
      </c>
      <c r="AE115" s="725">
        <v>84.305674609977714</v>
      </c>
      <c r="AF115" s="725">
        <v>80.752795572144151</v>
      </c>
      <c r="AG115" s="725">
        <v>78.153225633434161</v>
      </c>
      <c r="AH115" s="725">
        <v>71.959116497985065</v>
      </c>
      <c r="AI115" s="725">
        <v>52.488461690181587</v>
      </c>
      <c r="AJ115" s="630"/>
    </row>
    <row r="116" spans="2:36">
      <c r="B116" s="315" t="s">
        <v>96</v>
      </c>
      <c r="C116" s="63">
        <v>331.66300000000001</v>
      </c>
      <c r="D116" s="63">
        <v>261.23899999999998</v>
      </c>
      <c r="E116" s="63">
        <v>241.59299999999999</v>
      </c>
      <c r="F116" s="63">
        <v>227.81899999999999</v>
      </c>
      <c r="G116" s="63">
        <v>192.86799999999999</v>
      </c>
      <c r="H116" s="63">
        <v>124.422</v>
      </c>
      <c r="I116" s="63">
        <v>151.79499999999999</v>
      </c>
      <c r="J116" s="63">
        <v>142.071</v>
      </c>
      <c r="K116" s="63">
        <v>153.816</v>
      </c>
      <c r="L116" s="63">
        <v>155.572</v>
      </c>
      <c r="M116" s="45"/>
      <c r="N116" s="45"/>
      <c r="O116" s="45"/>
      <c r="P116" s="45"/>
      <c r="Q116" s="45"/>
      <c r="R116" s="45"/>
      <c r="S116" s="45"/>
      <c r="T116" s="45"/>
      <c r="U116" s="45"/>
      <c r="V116" s="45"/>
      <c r="W116" s="324"/>
      <c r="X116" s="45"/>
      <c r="Y116" s="629" t="s">
        <v>96</v>
      </c>
      <c r="Z116" s="725">
        <v>74.684845762113952</v>
      </c>
      <c r="AA116" s="725">
        <v>81.996945325927612</v>
      </c>
      <c r="AB116" s="725">
        <v>87.150703869731331</v>
      </c>
      <c r="AC116" s="725">
        <v>88.881524368029019</v>
      </c>
      <c r="AD116" s="725">
        <v>88.159777671775515</v>
      </c>
      <c r="AE116" s="725">
        <v>87.064184790471145</v>
      </c>
      <c r="AF116" s="725">
        <v>85.622714845680036</v>
      </c>
      <c r="AG116" s="725">
        <v>82.643185449528758</v>
      </c>
      <c r="AH116" s="725">
        <v>77.099261455245227</v>
      </c>
      <c r="AI116" s="725">
        <v>57.848456020363564</v>
      </c>
      <c r="AJ116" s="630"/>
    </row>
    <row r="117" spans="2:36">
      <c r="B117" s="315" t="s">
        <v>97</v>
      </c>
      <c r="C117" s="63">
        <v>135.852</v>
      </c>
      <c r="D117" s="63">
        <v>99.772999999999996</v>
      </c>
      <c r="E117" s="63">
        <v>80.546999999999997</v>
      </c>
      <c r="F117" s="63">
        <v>75.081999999999994</v>
      </c>
      <c r="G117" s="63">
        <v>61.706000000000003</v>
      </c>
      <c r="H117" s="63">
        <v>38.369</v>
      </c>
      <c r="I117" s="63">
        <v>61.5</v>
      </c>
      <c r="J117" s="63">
        <v>41.167000000000002</v>
      </c>
      <c r="K117" s="63">
        <v>55.886000000000003</v>
      </c>
      <c r="L117" s="63">
        <v>48.447000000000003</v>
      </c>
      <c r="M117" s="45"/>
      <c r="N117" s="45"/>
      <c r="O117" s="45"/>
      <c r="P117" s="45"/>
      <c r="Q117" s="45"/>
      <c r="R117" s="45"/>
      <c r="S117" s="45"/>
      <c r="T117" s="45"/>
      <c r="U117" s="45"/>
      <c r="V117" s="45"/>
      <c r="W117" s="324"/>
      <c r="X117" s="45"/>
      <c r="Y117" s="629" t="s">
        <v>97</v>
      </c>
      <c r="Z117" s="725">
        <v>76.25872272767424</v>
      </c>
      <c r="AA117" s="725">
        <v>83.694987621901731</v>
      </c>
      <c r="AB117" s="725">
        <v>86.846189181471686</v>
      </c>
      <c r="AC117" s="725">
        <v>87.756053381636079</v>
      </c>
      <c r="AD117" s="725">
        <v>85.803649564061843</v>
      </c>
      <c r="AE117" s="725">
        <v>85.933957100784482</v>
      </c>
      <c r="AF117" s="725">
        <v>87.512195121951223</v>
      </c>
      <c r="AG117" s="725">
        <v>81.723224913158603</v>
      </c>
      <c r="AH117" s="725">
        <v>79.791003113481011</v>
      </c>
      <c r="AI117" s="725">
        <v>68.103288129295919</v>
      </c>
      <c r="AJ117" s="630"/>
    </row>
    <row r="118" spans="2:36">
      <c r="B118" s="315" t="s">
        <v>98</v>
      </c>
      <c r="C118" s="63">
        <v>61.337000000000003</v>
      </c>
      <c r="D118" s="63">
        <v>43.628</v>
      </c>
      <c r="E118" s="63">
        <v>33.557000000000002</v>
      </c>
      <c r="F118" s="63">
        <v>26.798999999999999</v>
      </c>
      <c r="G118" s="63">
        <v>24.361000000000001</v>
      </c>
      <c r="H118" s="63">
        <v>14.096</v>
      </c>
      <c r="I118" s="63">
        <v>27.826000000000001</v>
      </c>
      <c r="J118" s="63">
        <v>12.617000000000001</v>
      </c>
      <c r="K118" s="63">
        <v>21.024999999999999</v>
      </c>
      <c r="L118" s="63">
        <v>16.675000000000001</v>
      </c>
      <c r="M118" s="45"/>
      <c r="N118" s="45"/>
      <c r="O118" s="45"/>
      <c r="P118" s="45"/>
      <c r="Q118" s="45"/>
      <c r="R118" s="45"/>
      <c r="S118" s="45"/>
      <c r="T118" s="45"/>
      <c r="U118" s="45"/>
      <c r="V118" s="45"/>
      <c r="W118" s="324"/>
      <c r="X118" s="45"/>
      <c r="Y118" s="629" t="s">
        <v>98</v>
      </c>
      <c r="Z118" s="725">
        <v>77.631772013629629</v>
      </c>
      <c r="AA118" s="725">
        <v>85.101311084624555</v>
      </c>
      <c r="AB118" s="725">
        <v>87.475042465059445</v>
      </c>
      <c r="AC118" s="725">
        <v>86.305459158923838</v>
      </c>
      <c r="AD118" s="725">
        <v>84.495710356717694</v>
      </c>
      <c r="AE118" s="725">
        <v>84.10187287173666</v>
      </c>
      <c r="AF118" s="725">
        <v>88.410120031625084</v>
      </c>
      <c r="AG118" s="725">
        <v>76.967583419196316</v>
      </c>
      <c r="AH118" s="725">
        <v>79.743162901307969</v>
      </c>
      <c r="AI118" s="725">
        <v>71.676161919040482</v>
      </c>
      <c r="AJ118" s="630"/>
    </row>
    <row r="119" spans="2:36">
      <c r="B119" s="315" t="s">
        <v>99</v>
      </c>
      <c r="C119" s="63">
        <v>45.103000000000002</v>
      </c>
      <c r="D119" s="63">
        <v>33.908999999999999</v>
      </c>
      <c r="E119" s="63">
        <v>25.709</v>
      </c>
      <c r="F119" s="63">
        <v>19.428000000000001</v>
      </c>
      <c r="G119" s="63">
        <v>21.41</v>
      </c>
      <c r="H119" s="63">
        <v>10.74</v>
      </c>
      <c r="I119" s="63">
        <v>22.893999999999998</v>
      </c>
      <c r="J119" s="63">
        <v>12.03</v>
      </c>
      <c r="K119" s="63">
        <v>20.542000000000002</v>
      </c>
      <c r="L119" s="63">
        <v>13.794</v>
      </c>
      <c r="M119" s="45"/>
      <c r="N119" s="45"/>
      <c r="O119" s="45"/>
      <c r="P119" s="45"/>
      <c r="Q119" s="45"/>
      <c r="R119" s="45"/>
      <c r="S119" s="45"/>
      <c r="T119" s="45"/>
      <c r="U119" s="45"/>
      <c r="V119" s="45"/>
      <c r="W119" s="324"/>
      <c r="X119" s="45"/>
      <c r="Y119" s="629" t="s">
        <v>99</v>
      </c>
      <c r="Z119" s="725">
        <v>78.453761390594849</v>
      </c>
      <c r="AA119" s="725">
        <v>83.3112153115692</v>
      </c>
      <c r="AB119" s="725">
        <v>87.152359096036406</v>
      </c>
      <c r="AC119" s="725">
        <v>82.231830347951401</v>
      </c>
      <c r="AD119" s="725">
        <v>75.88510042036431</v>
      </c>
      <c r="AE119" s="725">
        <v>78.193668528864052</v>
      </c>
      <c r="AF119" s="725">
        <v>85.118371625753483</v>
      </c>
      <c r="AG119" s="725">
        <v>74.563591022443902</v>
      </c>
      <c r="AH119" s="725">
        <v>81.778794664589611</v>
      </c>
      <c r="AI119" s="725">
        <v>68.529795563288388</v>
      </c>
      <c r="AJ119" s="630"/>
    </row>
    <row r="120" spans="2:36" s="7" customFormat="1">
      <c r="B120" s="383" t="s">
        <v>70</v>
      </c>
      <c r="C120" s="384">
        <v>1206.2629999999999</v>
      </c>
      <c r="D120" s="384">
        <v>930.87199999999996</v>
      </c>
      <c r="E120" s="384">
        <v>890.10400000000004</v>
      </c>
      <c r="F120" s="384">
        <v>745.61</v>
      </c>
      <c r="G120" s="384">
        <v>679.08</v>
      </c>
      <c r="H120" s="384">
        <v>430.96300000000002</v>
      </c>
      <c r="I120" s="384">
        <v>548.26400000000001</v>
      </c>
      <c r="J120" s="384">
        <v>508.19099999999997</v>
      </c>
      <c r="K120" s="384">
        <v>534.17200000000003</v>
      </c>
      <c r="L120" s="384">
        <v>568.245</v>
      </c>
      <c r="W120" s="731"/>
      <c r="Y120" s="665" t="s">
        <v>70</v>
      </c>
      <c r="Z120" s="732">
        <v>74.266225524616118</v>
      </c>
      <c r="AA120" s="732">
        <v>81.897511150834916</v>
      </c>
      <c r="AB120" s="732">
        <v>86.177120875762839</v>
      </c>
      <c r="AC120" s="732">
        <v>86.300076447472549</v>
      </c>
      <c r="AD120" s="732">
        <v>83.153678506214291</v>
      </c>
      <c r="AE120" s="732">
        <v>80.865178681232493</v>
      </c>
      <c r="AF120" s="732">
        <v>80.81070433221953</v>
      </c>
      <c r="AG120" s="732">
        <v>77.42325228113053</v>
      </c>
      <c r="AH120" s="732">
        <v>74.776663696337508</v>
      </c>
      <c r="AI120" s="732">
        <v>58.875837006924826</v>
      </c>
      <c r="AJ120" s="733"/>
    </row>
    <row r="121" spans="2:36">
      <c r="B121" s="112"/>
      <c r="C121" s="45"/>
      <c r="D121" s="45"/>
      <c r="E121" s="45"/>
      <c r="F121" s="45"/>
      <c r="G121" s="45"/>
      <c r="H121" s="45"/>
      <c r="I121" s="45"/>
      <c r="J121" s="45"/>
      <c r="K121" s="45"/>
      <c r="L121" s="45"/>
      <c r="M121" s="45"/>
      <c r="N121" s="45"/>
      <c r="O121" s="45"/>
      <c r="P121" s="45"/>
      <c r="Q121" s="45"/>
      <c r="R121" s="45"/>
      <c r="S121" s="45"/>
      <c r="T121" s="45"/>
      <c r="U121" s="45"/>
      <c r="V121" s="45"/>
      <c r="W121" s="324"/>
      <c r="X121" s="45"/>
      <c r="Y121" s="631"/>
      <c r="Z121" s="45"/>
      <c r="AA121" s="45"/>
      <c r="AB121" s="45"/>
      <c r="AC121" s="45"/>
      <c r="AD121" s="45"/>
      <c r="AE121" s="45"/>
      <c r="AF121" s="45"/>
      <c r="AG121" s="45"/>
      <c r="AH121" s="45"/>
      <c r="AI121" s="45"/>
      <c r="AJ121" s="630"/>
    </row>
    <row r="122" spans="2:36">
      <c r="B122" s="315" t="s">
        <v>101</v>
      </c>
      <c r="C122" s="55" t="s">
        <v>76</v>
      </c>
      <c r="D122" s="55" t="s">
        <v>73</v>
      </c>
      <c r="E122" s="55" t="s">
        <v>77</v>
      </c>
      <c r="F122" s="55"/>
      <c r="G122" s="55"/>
      <c r="H122" s="55"/>
      <c r="I122" s="55"/>
      <c r="J122" s="55"/>
      <c r="K122" s="55"/>
      <c r="L122" s="55"/>
      <c r="M122" s="45"/>
      <c r="N122" s="45"/>
      <c r="O122" s="45"/>
      <c r="P122" s="45"/>
      <c r="Q122" s="45"/>
      <c r="R122" s="45"/>
      <c r="S122" s="45"/>
      <c r="T122" s="45"/>
      <c r="U122" s="45"/>
      <c r="V122" s="45"/>
      <c r="W122" s="324"/>
      <c r="X122" s="45"/>
      <c r="Y122" s="629" t="s">
        <v>101</v>
      </c>
      <c r="Z122" s="55" t="s">
        <v>78</v>
      </c>
      <c r="AA122" s="55"/>
      <c r="AB122" s="55"/>
      <c r="AC122" s="55"/>
      <c r="AD122" s="55"/>
      <c r="AE122" s="55"/>
      <c r="AF122" s="55"/>
      <c r="AG122" s="55"/>
      <c r="AH122" s="55"/>
      <c r="AI122" s="55"/>
      <c r="AJ122" s="630"/>
    </row>
    <row r="123" spans="2:36">
      <c r="B123" s="315"/>
      <c r="C123" s="269" t="s">
        <v>81</v>
      </c>
      <c r="D123" s="269" t="s">
        <v>82</v>
      </c>
      <c r="E123" s="269" t="s">
        <v>83</v>
      </c>
      <c r="F123" s="269" t="s">
        <v>84</v>
      </c>
      <c r="G123" s="269" t="s">
        <v>85</v>
      </c>
      <c r="H123" s="269" t="s">
        <v>86</v>
      </c>
      <c r="I123" s="269" t="s">
        <v>87</v>
      </c>
      <c r="J123" s="269" t="s">
        <v>88</v>
      </c>
      <c r="K123" s="269" t="s">
        <v>89</v>
      </c>
      <c r="L123" s="269" t="s">
        <v>90</v>
      </c>
      <c r="M123" s="45"/>
      <c r="N123" s="45"/>
      <c r="O123" s="45"/>
      <c r="P123" s="45"/>
      <c r="Q123" s="45"/>
      <c r="R123" s="45"/>
      <c r="S123" s="45"/>
      <c r="T123" s="45"/>
      <c r="U123" s="45"/>
      <c r="V123" s="45"/>
      <c r="W123" s="324"/>
      <c r="X123" s="45"/>
      <c r="Y123" s="629"/>
      <c r="Z123" s="55" t="s">
        <v>81</v>
      </c>
      <c r="AA123" s="55" t="s">
        <v>82</v>
      </c>
      <c r="AB123" s="55" t="s">
        <v>83</v>
      </c>
      <c r="AC123" s="55" t="s">
        <v>84</v>
      </c>
      <c r="AD123" s="55" t="s">
        <v>85</v>
      </c>
      <c r="AE123" s="55" t="s">
        <v>86</v>
      </c>
      <c r="AF123" s="55" t="s">
        <v>87</v>
      </c>
      <c r="AG123" s="55" t="s">
        <v>88</v>
      </c>
      <c r="AH123" s="55" t="s">
        <v>89</v>
      </c>
      <c r="AI123" s="55" t="s">
        <v>90</v>
      </c>
      <c r="AJ123" s="630"/>
    </row>
    <row r="124" spans="2:36">
      <c r="B124" s="315" t="s">
        <v>92</v>
      </c>
      <c r="C124" s="63">
        <v>995.053</v>
      </c>
      <c r="D124" s="63">
        <v>782.86800000000005</v>
      </c>
      <c r="E124" s="63">
        <v>640.95600000000002</v>
      </c>
      <c r="F124" s="63">
        <v>585.18600000000004</v>
      </c>
      <c r="G124" s="63">
        <v>635.32799999999997</v>
      </c>
      <c r="H124" s="63">
        <v>669.15899999999999</v>
      </c>
      <c r="I124" s="63">
        <v>734.44</v>
      </c>
      <c r="J124" s="63">
        <v>684.82500000000005</v>
      </c>
      <c r="K124" s="63">
        <v>643.19600000000003</v>
      </c>
      <c r="L124" s="63">
        <v>650.81500000000005</v>
      </c>
      <c r="M124" s="45"/>
      <c r="N124" s="45"/>
      <c r="O124" s="45"/>
      <c r="P124" s="45"/>
      <c r="Q124" s="45"/>
      <c r="R124" s="45"/>
      <c r="S124" s="45"/>
      <c r="T124" s="45"/>
      <c r="U124" s="45"/>
      <c r="V124" s="45"/>
      <c r="W124" s="324"/>
      <c r="X124" s="45"/>
      <c r="Y124" s="629" t="s">
        <v>92</v>
      </c>
      <c r="Z124" s="725">
        <v>74.431914681931516</v>
      </c>
      <c r="AA124" s="725">
        <v>77.066631922622975</v>
      </c>
      <c r="AB124" s="725">
        <v>76.946311447275633</v>
      </c>
      <c r="AC124" s="725">
        <v>76.752007054167393</v>
      </c>
      <c r="AD124" s="725">
        <v>72.270386320137007</v>
      </c>
      <c r="AE124" s="725">
        <v>70.316322428600671</v>
      </c>
      <c r="AF124" s="725">
        <v>68.901612112630033</v>
      </c>
      <c r="AG124" s="725">
        <v>63.579600627897641</v>
      </c>
      <c r="AH124" s="725">
        <v>61.881448267713111</v>
      </c>
      <c r="AI124" s="725">
        <v>60.367078201946789</v>
      </c>
      <c r="AJ124" s="630"/>
    </row>
    <row r="125" spans="2:36">
      <c r="B125" s="315" t="s">
        <v>93</v>
      </c>
      <c r="C125" s="63">
        <v>479.83600000000001</v>
      </c>
      <c r="D125" s="63">
        <v>399.07600000000002</v>
      </c>
      <c r="E125" s="63">
        <v>330.363</v>
      </c>
      <c r="F125" s="63">
        <v>291.69499999999999</v>
      </c>
      <c r="G125" s="63">
        <v>306.44900000000001</v>
      </c>
      <c r="H125" s="63">
        <v>307.32499999999999</v>
      </c>
      <c r="I125" s="63">
        <v>335.75799999999998</v>
      </c>
      <c r="J125" s="63">
        <v>297.45999999999998</v>
      </c>
      <c r="K125" s="63">
        <v>280.69499999999999</v>
      </c>
      <c r="L125" s="63">
        <v>286.774</v>
      </c>
      <c r="M125" s="45"/>
      <c r="N125" s="45"/>
      <c r="O125" s="45"/>
      <c r="P125" s="45"/>
      <c r="Q125" s="45"/>
      <c r="R125" s="45"/>
      <c r="S125" s="45"/>
      <c r="T125" s="45"/>
      <c r="U125" s="45"/>
      <c r="V125" s="45"/>
      <c r="W125" s="324"/>
      <c r="X125" s="45"/>
      <c r="Y125" s="629" t="s">
        <v>93</v>
      </c>
      <c r="Z125" s="725">
        <v>76.420068523412169</v>
      </c>
      <c r="AA125" s="725">
        <v>79.995790275536493</v>
      </c>
      <c r="AB125" s="725">
        <v>80.732709171426578</v>
      </c>
      <c r="AC125" s="725">
        <v>81.35723958244057</v>
      </c>
      <c r="AD125" s="725">
        <v>77.961748937017262</v>
      </c>
      <c r="AE125" s="725">
        <v>77.009354917432688</v>
      </c>
      <c r="AF125" s="725">
        <v>76.533396076936356</v>
      </c>
      <c r="AG125" s="725">
        <v>71.088549720970889</v>
      </c>
      <c r="AH125" s="725">
        <v>69.172589465434015</v>
      </c>
      <c r="AI125" s="725">
        <v>65.731551674838016</v>
      </c>
      <c r="AJ125" s="630"/>
    </row>
    <row r="126" spans="2:36">
      <c r="B126" s="315" t="s">
        <v>94</v>
      </c>
      <c r="C126" s="63">
        <v>535.12099999999998</v>
      </c>
      <c r="D126" s="63">
        <v>462.81299999999999</v>
      </c>
      <c r="E126" s="63">
        <v>393.38299999999998</v>
      </c>
      <c r="F126" s="63">
        <v>349.81200000000001</v>
      </c>
      <c r="G126" s="63">
        <v>358.87599999999998</v>
      </c>
      <c r="H126" s="63">
        <v>344.63400000000001</v>
      </c>
      <c r="I126" s="63">
        <v>379.04199999999997</v>
      </c>
      <c r="J126" s="63">
        <v>323.75599999999997</v>
      </c>
      <c r="K126" s="63">
        <v>303.488</v>
      </c>
      <c r="L126" s="63">
        <v>307.37900000000002</v>
      </c>
      <c r="M126" s="45"/>
      <c r="N126" s="45"/>
      <c r="O126" s="45"/>
      <c r="P126" s="45"/>
      <c r="Q126" s="45"/>
      <c r="R126" s="45"/>
      <c r="S126" s="45"/>
      <c r="T126" s="45"/>
      <c r="U126" s="45"/>
      <c r="V126" s="45"/>
      <c r="W126" s="324"/>
      <c r="X126" s="45"/>
      <c r="Y126" s="629" t="s">
        <v>94</v>
      </c>
      <c r="Z126" s="725">
        <v>76.741522010909691</v>
      </c>
      <c r="AA126" s="725">
        <v>80.324234626080084</v>
      </c>
      <c r="AB126" s="725">
        <v>81.331425099711979</v>
      </c>
      <c r="AC126" s="725">
        <v>82.19700867894754</v>
      </c>
      <c r="AD126" s="725">
        <v>78.952897379596294</v>
      </c>
      <c r="AE126" s="725">
        <v>78.335857750541152</v>
      </c>
      <c r="AF126" s="725">
        <v>78.694445470422806</v>
      </c>
      <c r="AG126" s="725">
        <v>73.255476346384313</v>
      </c>
      <c r="AH126" s="725">
        <v>71.428853859131166</v>
      </c>
      <c r="AI126" s="725">
        <v>66.846141083157931</v>
      </c>
      <c r="AJ126" s="630"/>
    </row>
    <row r="127" spans="2:36">
      <c r="B127" s="315" t="s">
        <v>95</v>
      </c>
      <c r="C127" s="63">
        <v>1698.741</v>
      </c>
      <c r="D127" s="63">
        <v>1535.825</v>
      </c>
      <c r="E127" s="63">
        <v>1348.6869999999999</v>
      </c>
      <c r="F127" s="63">
        <v>1238.079</v>
      </c>
      <c r="G127" s="63">
        <v>1260.673</v>
      </c>
      <c r="H127" s="63">
        <v>1142.181</v>
      </c>
      <c r="I127" s="63">
        <v>1239.675</v>
      </c>
      <c r="J127" s="63">
        <v>1009.146</v>
      </c>
      <c r="K127" s="63">
        <v>920.90499999999997</v>
      </c>
      <c r="L127" s="63">
        <v>906.64</v>
      </c>
      <c r="M127" s="45"/>
      <c r="N127" s="45"/>
      <c r="O127" s="45"/>
      <c r="P127" s="45"/>
      <c r="Q127" s="45"/>
      <c r="R127" s="45"/>
      <c r="S127" s="45"/>
      <c r="T127" s="45"/>
      <c r="U127" s="45"/>
      <c r="V127" s="45"/>
      <c r="W127" s="324"/>
      <c r="X127" s="45"/>
      <c r="Y127" s="629" t="s">
        <v>95</v>
      </c>
      <c r="Z127" s="725">
        <v>76.331824568901325</v>
      </c>
      <c r="AA127" s="725">
        <v>79.385346637800524</v>
      </c>
      <c r="AB127" s="725">
        <v>80.52565198596858</v>
      </c>
      <c r="AC127" s="725">
        <v>82.057606986307022</v>
      </c>
      <c r="AD127" s="725">
        <v>78.387813493269078</v>
      </c>
      <c r="AE127" s="725">
        <v>78.835315943795237</v>
      </c>
      <c r="AF127" s="725">
        <v>79.631435658539544</v>
      </c>
      <c r="AG127" s="725">
        <v>74.266954434739873</v>
      </c>
      <c r="AH127" s="725">
        <v>72.600105331168805</v>
      </c>
      <c r="AI127" s="725">
        <v>67.158629665578417</v>
      </c>
      <c r="AJ127" s="630"/>
    </row>
    <row r="128" spans="2:36">
      <c r="B128" s="315" t="s">
        <v>96</v>
      </c>
      <c r="C128" s="63">
        <v>1655.605</v>
      </c>
      <c r="D128" s="63">
        <v>1518.1030000000001</v>
      </c>
      <c r="E128" s="63">
        <v>1338.453</v>
      </c>
      <c r="F128" s="63">
        <v>1236.3910000000001</v>
      </c>
      <c r="G128" s="63">
        <v>1286.0429999999999</v>
      </c>
      <c r="H128" s="63">
        <v>1109.9649999999999</v>
      </c>
      <c r="I128" s="63">
        <v>1235.9179999999999</v>
      </c>
      <c r="J128" s="63">
        <v>918.92899999999997</v>
      </c>
      <c r="K128" s="63">
        <v>823.25599999999997</v>
      </c>
      <c r="L128" s="63">
        <v>765.6</v>
      </c>
      <c r="M128" s="45"/>
      <c r="N128" s="45"/>
      <c r="O128" s="45"/>
      <c r="P128" s="45"/>
      <c r="Q128" s="45"/>
      <c r="R128" s="45"/>
      <c r="S128" s="45"/>
      <c r="T128" s="45"/>
      <c r="U128" s="45"/>
      <c r="V128" s="45"/>
      <c r="W128" s="324"/>
      <c r="X128" s="45"/>
      <c r="Y128" s="629" t="s">
        <v>96</v>
      </c>
      <c r="Z128" s="725">
        <v>74.832100652027506</v>
      </c>
      <c r="AA128" s="725">
        <v>76.459765905211967</v>
      </c>
      <c r="AB128" s="725">
        <v>76.564137851683995</v>
      </c>
      <c r="AC128" s="725">
        <v>77.800631030151465</v>
      </c>
      <c r="AD128" s="725">
        <v>71.880178189998318</v>
      </c>
      <c r="AE128" s="725">
        <v>74.744068506664632</v>
      </c>
      <c r="AF128" s="725">
        <v>77.148564872426832</v>
      </c>
      <c r="AG128" s="725">
        <v>70.216632623412693</v>
      </c>
      <c r="AH128" s="725">
        <v>69.648201774417686</v>
      </c>
      <c r="AI128" s="725">
        <v>65.200757575757578</v>
      </c>
      <c r="AJ128" s="630"/>
    </row>
    <row r="129" spans="2:36">
      <c r="B129" s="315" t="s">
        <v>97</v>
      </c>
      <c r="C129" s="63">
        <v>581.88699999999994</v>
      </c>
      <c r="D129" s="63">
        <v>515.01400000000001</v>
      </c>
      <c r="E129" s="63">
        <v>452.85599999999999</v>
      </c>
      <c r="F129" s="63">
        <v>395.767</v>
      </c>
      <c r="G129" s="63">
        <v>430.697</v>
      </c>
      <c r="H129" s="63">
        <v>348.56799999999998</v>
      </c>
      <c r="I129" s="63">
        <v>417.78899999999999</v>
      </c>
      <c r="J129" s="63">
        <v>288.94299999999998</v>
      </c>
      <c r="K129" s="63">
        <v>269.98899999999998</v>
      </c>
      <c r="L129" s="63">
        <v>234.39</v>
      </c>
      <c r="M129" s="45"/>
      <c r="N129" s="45"/>
      <c r="O129" s="45"/>
      <c r="P129" s="45"/>
      <c r="Q129" s="45"/>
      <c r="R129" s="45"/>
      <c r="S129" s="45"/>
      <c r="T129" s="45"/>
      <c r="U129" s="45"/>
      <c r="V129" s="45"/>
      <c r="W129" s="324"/>
      <c r="X129" s="45"/>
      <c r="Y129" s="629" t="s">
        <v>97</v>
      </c>
      <c r="Z129" s="725">
        <v>73.410645022143484</v>
      </c>
      <c r="AA129" s="725">
        <v>73.895466919345878</v>
      </c>
      <c r="AB129" s="725">
        <v>72.671666048368579</v>
      </c>
      <c r="AC129" s="725">
        <v>71.794515459853912</v>
      </c>
      <c r="AD129" s="725">
        <v>63.341746053490048</v>
      </c>
      <c r="AE129" s="725">
        <v>65.715728351426407</v>
      </c>
      <c r="AF129" s="725">
        <v>71.809454054558643</v>
      </c>
      <c r="AG129" s="725">
        <v>62.273527996871358</v>
      </c>
      <c r="AH129" s="725">
        <v>63.184055646711528</v>
      </c>
      <c r="AI129" s="725">
        <v>61.122488160757712</v>
      </c>
      <c r="AJ129" s="630"/>
    </row>
    <row r="130" spans="2:36">
      <c r="B130" s="315" t="s">
        <v>98</v>
      </c>
      <c r="C130" s="63">
        <v>231.214</v>
      </c>
      <c r="D130" s="63">
        <v>200.74</v>
      </c>
      <c r="E130" s="63">
        <v>178.07499999999999</v>
      </c>
      <c r="F130" s="63">
        <v>146.53200000000001</v>
      </c>
      <c r="G130" s="63">
        <v>172.44900000000001</v>
      </c>
      <c r="H130" s="63">
        <v>133.279</v>
      </c>
      <c r="I130" s="63">
        <v>160.91900000000001</v>
      </c>
      <c r="J130" s="63">
        <v>106.354</v>
      </c>
      <c r="K130" s="63">
        <v>104.032</v>
      </c>
      <c r="L130" s="63">
        <v>86.507999999999996</v>
      </c>
      <c r="M130" s="45"/>
      <c r="N130" s="45"/>
      <c r="O130" s="45"/>
      <c r="P130" s="45"/>
      <c r="Q130" s="45"/>
      <c r="R130" s="45"/>
      <c r="S130" s="45"/>
      <c r="T130" s="45"/>
      <c r="U130" s="45"/>
      <c r="V130" s="45"/>
      <c r="W130" s="324"/>
      <c r="X130" s="45"/>
      <c r="Y130" s="629" t="s">
        <v>98</v>
      </c>
      <c r="Z130" s="725">
        <v>72.255140259672856</v>
      </c>
      <c r="AA130" s="725">
        <v>72.188901066055578</v>
      </c>
      <c r="AB130" s="725">
        <v>70.302400673873379</v>
      </c>
      <c r="AC130" s="725">
        <v>67.772909671607579</v>
      </c>
      <c r="AD130" s="725">
        <v>59.202430863617643</v>
      </c>
      <c r="AE130" s="725">
        <v>58.781953646110786</v>
      </c>
      <c r="AF130" s="725">
        <v>66.950453333664754</v>
      </c>
      <c r="AG130" s="725">
        <v>55.127216653816504</v>
      </c>
      <c r="AH130" s="725">
        <v>57.452514610888954</v>
      </c>
      <c r="AI130" s="725">
        <v>55.319739214870303</v>
      </c>
      <c r="AJ130" s="630"/>
    </row>
    <row r="131" spans="2:36">
      <c r="B131" s="315" t="s">
        <v>99</v>
      </c>
      <c r="C131" s="63">
        <v>151.941</v>
      </c>
      <c r="D131" s="63">
        <v>136.22399999999999</v>
      </c>
      <c r="E131" s="63">
        <v>132.05000000000001</v>
      </c>
      <c r="F131" s="63">
        <v>106.91200000000001</v>
      </c>
      <c r="G131" s="63">
        <v>160.27500000000001</v>
      </c>
      <c r="H131" s="63">
        <v>125.503</v>
      </c>
      <c r="I131" s="63">
        <v>144.25299999999999</v>
      </c>
      <c r="J131" s="63">
        <v>108.702</v>
      </c>
      <c r="K131" s="63">
        <v>126.553</v>
      </c>
      <c r="L131" s="63">
        <v>90.76</v>
      </c>
      <c r="M131" s="45"/>
      <c r="N131" s="45"/>
      <c r="O131" s="45"/>
      <c r="P131" s="45"/>
      <c r="Q131" s="45"/>
      <c r="R131" s="45"/>
      <c r="S131" s="45"/>
      <c r="T131" s="45"/>
      <c r="U131" s="45"/>
      <c r="V131" s="45"/>
      <c r="W131" s="324"/>
      <c r="X131" s="45"/>
      <c r="Y131" s="629" t="s">
        <v>99</v>
      </c>
      <c r="Z131" s="725">
        <v>66.626519504281276</v>
      </c>
      <c r="AA131" s="725">
        <v>65.436340145642475</v>
      </c>
      <c r="AB131" s="725">
        <v>62.780764861794772</v>
      </c>
      <c r="AC131" s="725">
        <v>55.358612690811128</v>
      </c>
      <c r="AD131" s="725">
        <v>48.010606769614725</v>
      </c>
      <c r="AE131" s="725">
        <v>49.778092953953291</v>
      </c>
      <c r="AF131" s="725">
        <v>50.967397558456327</v>
      </c>
      <c r="AG131" s="725">
        <v>45.49594303692664</v>
      </c>
      <c r="AH131" s="725">
        <v>45.900926884388362</v>
      </c>
      <c r="AI131" s="725">
        <v>42.56280299691494</v>
      </c>
      <c r="AJ131" s="630"/>
    </row>
    <row r="132" spans="2:36" s="7" customFormat="1">
      <c r="B132" s="383" t="s">
        <v>70</v>
      </c>
      <c r="C132" s="384">
        <v>6329.3980000000001</v>
      </c>
      <c r="D132" s="384">
        <v>5550.6679999999997</v>
      </c>
      <c r="E132" s="384">
        <v>4814.8339999999998</v>
      </c>
      <c r="F132" s="384">
        <v>4350.3789999999999</v>
      </c>
      <c r="G132" s="384">
        <v>4610.7939999999999</v>
      </c>
      <c r="H132" s="384">
        <v>4180.6149999999998</v>
      </c>
      <c r="I132" s="384">
        <v>4647.7929999999997</v>
      </c>
      <c r="J132" s="384">
        <v>3738.12</v>
      </c>
      <c r="K132" s="384">
        <v>3472.1149999999998</v>
      </c>
      <c r="L132" s="384">
        <v>3328.8789999999999</v>
      </c>
      <c r="W132" s="731"/>
      <c r="Y132" s="665" t="s">
        <v>70</v>
      </c>
      <c r="Z132" s="732">
        <v>75.031890868610247</v>
      </c>
      <c r="AA132" s="732">
        <v>77.268213483494236</v>
      </c>
      <c r="AB132" s="732">
        <v>77.424455339477959</v>
      </c>
      <c r="AC132" s="732">
        <v>78.027178781434912</v>
      </c>
      <c r="AD132" s="732">
        <v>72.566503730160136</v>
      </c>
      <c r="AE132" s="732">
        <v>73.604672996676342</v>
      </c>
      <c r="AF132" s="732">
        <v>74.943978787351341</v>
      </c>
      <c r="AG132" s="732">
        <v>68.664515852888627</v>
      </c>
      <c r="AH132" s="732">
        <v>67.376051772478732</v>
      </c>
      <c r="AI132" s="732">
        <v>63.82547998890918</v>
      </c>
      <c r="AJ132" s="733"/>
    </row>
    <row r="133" spans="2:36">
      <c r="B133" s="112"/>
      <c r="C133" s="9"/>
      <c r="D133" s="9"/>
      <c r="E133" s="9"/>
      <c r="F133" s="9"/>
      <c r="G133" s="9"/>
      <c r="H133" s="45"/>
      <c r="I133" s="45"/>
      <c r="J133" s="45"/>
      <c r="K133" s="45"/>
      <c r="L133" s="45"/>
      <c r="M133" s="45"/>
      <c r="N133" s="45"/>
      <c r="O133" s="45"/>
      <c r="P133" s="45"/>
      <c r="Q133" s="45"/>
      <c r="R133" s="45"/>
      <c r="S133" s="45"/>
      <c r="T133" s="45"/>
      <c r="U133" s="45"/>
      <c r="V133" s="45"/>
      <c r="W133" s="324"/>
      <c r="X133" s="45"/>
      <c r="Y133" s="631"/>
      <c r="Z133" s="9"/>
      <c r="AA133" s="9"/>
      <c r="AB133" s="9"/>
      <c r="AC133" s="9"/>
      <c r="AD133" s="9"/>
      <c r="AE133" s="45"/>
      <c r="AF133" s="45"/>
      <c r="AG133" s="45"/>
      <c r="AH133" s="45"/>
      <c r="AI133" s="45"/>
      <c r="AJ133" s="630"/>
    </row>
    <row r="134" spans="2:36">
      <c r="B134" s="315" t="s">
        <v>102</v>
      </c>
      <c r="C134" s="55" t="s">
        <v>76</v>
      </c>
      <c r="D134" s="55" t="s">
        <v>73</v>
      </c>
      <c r="E134" s="55" t="s">
        <v>77</v>
      </c>
      <c r="F134" s="55"/>
      <c r="G134" s="55"/>
      <c r="H134" s="55"/>
      <c r="I134" s="55"/>
      <c r="J134" s="55"/>
      <c r="K134" s="55"/>
      <c r="L134" s="55"/>
      <c r="M134" s="45"/>
      <c r="N134" s="45"/>
      <c r="O134" s="45"/>
      <c r="P134" s="45"/>
      <c r="Q134" s="45"/>
      <c r="R134" s="45"/>
      <c r="S134" s="45"/>
      <c r="T134" s="45"/>
      <c r="U134" s="45"/>
      <c r="V134" s="45"/>
      <c r="W134" s="324"/>
      <c r="X134" s="45"/>
      <c r="Y134" s="629" t="s">
        <v>102</v>
      </c>
      <c r="Z134" s="55" t="s">
        <v>78</v>
      </c>
      <c r="AA134" s="55"/>
      <c r="AB134" s="55"/>
      <c r="AC134" s="55"/>
      <c r="AD134" s="55"/>
      <c r="AE134" s="55"/>
      <c r="AF134" s="55"/>
      <c r="AG134" s="55"/>
      <c r="AH134" s="55"/>
      <c r="AI134" s="55"/>
      <c r="AJ134" s="630"/>
    </row>
    <row r="135" spans="2:36">
      <c r="B135" s="315"/>
      <c r="C135" s="55" t="s">
        <v>81</v>
      </c>
      <c r="D135" s="55" t="s">
        <v>82</v>
      </c>
      <c r="E135" s="55" t="s">
        <v>83</v>
      </c>
      <c r="F135" s="55" t="s">
        <v>84</v>
      </c>
      <c r="G135" s="55" t="s">
        <v>85</v>
      </c>
      <c r="H135" s="55" t="s">
        <v>86</v>
      </c>
      <c r="I135" s="55" t="s">
        <v>87</v>
      </c>
      <c r="J135" s="55" t="s">
        <v>88</v>
      </c>
      <c r="K135" s="55" t="s">
        <v>89</v>
      </c>
      <c r="L135" s="55" t="s">
        <v>90</v>
      </c>
      <c r="M135" s="45"/>
      <c r="N135" s="45"/>
      <c r="O135" s="45"/>
      <c r="P135" s="45"/>
      <c r="Q135" s="45"/>
      <c r="R135" s="45"/>
      <c r="S135" s="45"/>
      <c r="T135" s="45"/>
      <c r="U135" s="45"/>
      <c r="V135" s="45"/>
      <c r="W135" s="324"/>
      <c r="X135" s="45"/>
      <c r="Y135" s="629"/>
      <c r="Z135" s="55" t="s">
        <v>81</v>
      </c>
      <c r="AA135" s="55" t="s">
        <v>82</v>
      </c>
      <c r="AB135" s="55" t="s">
        <v>83</v>
      </c>
      <c r="AC135" s="55" t="s">
        <v>84</v>
      </c>
      <c r="AD135" s="55" t="s">
        <v>85</v>
      </c>
      <c r="AE135" s="55" t="s">
        <v>86</v>
      </c>
      <c r="AF135" s="55" t="s">
        <v>87</v>
      </c>
      <c r="AG135" s="55" t="s">
        <v>88</v>
      </c>
      <c r="AH135" s="55" t="s">
        <v>89</v>
      </c>
      <c r="AI135" s="55" t="s">
        <v>90</v>
      </c>
      <c r="AJ135" s="630"/>
    </row>
    <row r="136" spans="2:36">
      <c r="B136" s="315" t="s">
        <v>92</v>
      </c>
      <c r="C136" s="59">
        <v>995.053</v>
      </c>
      <c r="D136" s="59">
        <v>782.86800000000005</v>
      </c>
      <c r="E136" s="59">
        <v>640.95600000000002</v>
      </c>
      <c r="F136" s="59">
        <v>585.18600000000004</v>
      </c>
      <c r="G136" s="59">
        <v>635.32799999999997</v>
      </c>
      <c r="H136" s="59">
        <v>669.15899999999999</v>
      </c>
      <c r="I136" s="59">
        <v>734.44</v>
      </c>
      <c r="J136" s="59">
        <v>684.82499999999993</v>
      </c>
      <c r="K136" s="59">
        <v>643.19600000000003</v>
      </c>
      <c r="L136" s="59">
        <v>650.81500000000005</v>
      </c>
      <c r="M136" s="45"/>
      <c r="N136" s="45"/>
      <c r="O136" s="45"/>
      <c r="P136" s="45"/>
      <c r="Q136" s="45"/>
      <c r="R136" s="45"/>
      <c r="S136" s="45"/>
      <c r="T136" s="45"/>
      <c r="U136" s="45"/>
      <c r="V136" s="45"/>
      <c r="W136" s="324"/>
      <c r="X136" s="45"/>
      <c r="Y136" s="629" t="s">
        <v>92</v>
      </c>
      <c r="Z136" s="309">
        <v>74</v>
      </c>
      <c r="AA136" s="309">
        <v>61</v>
      </c>
      <c r="AB136" s="309">
        <v>50</v>
      </c>
      <c r="AC136" s="309">
        <v>45</v>
      </c>
      <c r="AD136" s="309">
        <v>46</v>
      </c>
      <c r="AE136" s="309">
        <v>47</v>
      </c>
      <c r="AF136" s="309">
        <v>51</v>
      </c>
      <c r="AG136" s="309">
        <v>44</v>
      </c>
      <c r="AH136" s="309">
        <v>40</v>
      </c>
      <c r="AI136" s="309">
        <v>39</v>
      </c>
      <c r="AJ136" s="630"/>
    </row>
    <row r="137" spans="2:36" ht="15.75">
      <c r="B137" s="315" t="s">
        <v>93</v>
      </c>
      <c r="C137" s="59">
        <v>479.83600000000001</v>
      </c>
      <c r="D137" s="59">
        <v>399.07600000000002</v>
      </c>
      <c r="E137" s="59">
        <v>330.36300000000006</v>
      </c>
      <c r="F137" s="59">
        <v>291.69499999999999</v>
      </c>
      <c r="G137" s="59">
        <v>306.44899999999996</v>
      </c>
      <c r="H137" s="59">
        <v>307.32500000000005</v>
      </c>
      <c r="I137" s="59">
        <v>335.75799999999998</v>
      </c>
      <c r="J137" s="59">
        <v>297.46000000000004</v>
      </c>
      <c r="K137" s="59">
        <v>280.69500000000005</v>
      </c>
      <c r="L137" s="59">
        <v>286.774</v>
      </c>
      <c r="M137" s="45"/>
      <c r="N137" s="45"/>
      <c r="O137" s="45"/>
      <c r="P137" s="45"/>
      <c r="Q137" s="45"/>
      <c r="R137" s="45"/>
      <c r="S137" s="45"/>
      <c r="T137" s="45"/>
      <c r="U137" s="45"/>
      <c r="V137" s="45"/>
      <c r="W137" s="324"/>
      <c r="X137" s="410"/>
      <c r="Y137" s="629" t="s">
        <v>93</v>
      </c>
      <c r="Z137" s="309">
        <v>76</v>
      </c>
      <c r="AA137" s="309">
        <v>67</v>
      </c>
      <c r="AB137" s="309">
        <v>56</v>
      </c>
      <c r="AC137" s="309">
        <v>49</v>
      </c>
      <c r="AD137" s="309">
        <v>50</v>
      </c>
      <c r="AE137" s="309">
        <v>49</v>
      </c>
      <c r="AF137" s="309">
        <v>54</v>
      </c>
      <c r="AG137" s="309">
        <v>44</v>
      </c>
      <c r="AH137" s="309">
        <v>40</v>
      </c>
      <c r="AI137" s="309">
        <v>39</v>
      </c>
      <c r="AJ137" s="630"/>
    </row>
    <row r="138" spans="2:36">
      <c r="B138" s="315" t="s">
        <v>94</v>
      </c>
      <c r="C138" s="59">
        <v>535.12099999999998</v>
      </c>
      <c r="D138" s="59">
        <v>462.81299999999999</v>
      </c>
      <c r="E138" s="59">
        <v>393.38299999999998</v>
      </c>
      <c r="F138" s="59">
        <v>349.81200000000001</v>
      </c>
      <c r="G138" s="59">
        <v>358.87599999999998</v>
      </c>
      <c r="H138" s="59">
        <v>344.63400000000001</v>
      </c>
      <c r="I138" s="59">
        <v>379.04200000000003</v>
      </c>
      <c r="J138" s="59">
        <v>323.75599999999997</v>
      </c>
      <c r="K138" s="59">
        <v>303.48800000000006</v>
      </c>
      <c r="L138" s="59">
        <v>307.37900000000002</v>
      </c>
      <c r="M138" s="45"/>
      <c r="N138" s="45"/>
      <c r="O138" s="45"/>
      <c r="P138" s="45"/>
      <c r="Q138" s="45"/>
      <c r="R138" s="45"/>
      <c r="S138" s="45"/>
      <c r="T138" s="45"/>
      <c r="U138" s="45"/>
      <c r="V138" s="45"/>
      <c r="W138" s="324"/>
      <c r="X138" s="45"/>
      <c r="Y138" s="629" t="s">
        <v>94</v>
      </c>
      <c r="Z138" s="309">
        <v>77</v>
      </c>
      <c r="AA138" s="309">
        <v>69</v>
      </c>
      <c r="AB138" s="309">
        <v>60</v>
      </c>
      <c r="AC138" s="309">
        <v>54</v>
      </c>
      <c r="AD138" s="309">
        <v>53</v>
      </c>
      <c r="AE138" s="309">
        <v>50</v>
      </c>
      <c r="AF138" s="309">
        <v>56</v>
      </c>
      <c r="AG138" s="309">
        <v>44</v>
      </c>
      <c r="AH138" s="309">
        <v>41</v>
      </c>
      <c r="AI138" s="309">
        <v>38</v>
      </c>
      <c r="AJ138" s="630"/>
    </row>
    <row r="139" spans="2:36">
      <c r="B139" s="315" t="s">
        <v>95</v>
      </c>
      <c r="C139" s="59">
        <v>1698.741</v>
      </c>
      <c r="D139" s="59">
        <v>1535.825</v>
      </c>
      <c r="E139" s="59">
        <v>1348.6869999999999</v>
      </c>
      <c r="F139" s="59">
        <v>1238.0790000000002</v>
      </c>
      <c r="G139" s="59">
        <v>1260.673</v>
      </c>
      <c r="H139" s="59">
        <v>1142.181</v>
      </c>
      <c r="I139" s="59">
        <v>1239.675</v>
      </c>
      <c r="J139" s="59">
        <v>1009.1460000000001</v>
      </c>
      <c r="K139" s="59">
        <v>920.90500000000009</v>
      </c>
      <c r="L139" s="59">
        <v>906.64</v>
      </c>
      <c r="M139" s="45"/>
      <c r="N139" s="45"/>
      <c r="O139" s="45"/>
      <c r="P139" s="45"/>
      <c r="Q139" s="45"/>
      <c r="R139" s="45"/>
      <c r="S139" s="45"/>
      <c r="T139" s="45"/>
      <c r="U139" s="45"/>
      <c r="V139" s="45"/>
      <c r="W139" s="324"/>
      <c r="X139" s="45"/>
      <c r="Y139" s="629" t="s">
        <v>95</v>
      </c>
      <c r="Z139" s="309">
        <v>76</v>
      </c>
      <c r="AA139" s="309">
        <v>72</v>
      </c>
      <c r="AB139" s="309">
        <v>64</v>
      </c>
      <c r="AC139" s="309">
        <v>60</v>
      </c>
      <c r="AD139" s="309">
        <v>58</v>
      </c>
      <c r="AE139" s="309">
        <v>53</v>
      </c>
      <c r="AF139" s="309">
        <v>58</v>
      </c>
      <c r="AG139" s="309">
        <v>44</v>
      </c>
      <c r="AH139" s="309">
        <v>39</v>
      </c>
      <c r="AI139" s="309">
        <v>36</v>
      </c>
      <c r="AJ139" s="630"/>
    </row>
    <row r="140" spans="2:36">
      <c r="B140" s="315" t="s">
        <v>96</v>
      </c>
      <c r="C140" s="59">
        <v>1655.605</v>
      </c>
      <c r="D140" s="59">
        <v>1518.1030000000001</v>
      </c>
      <c r="E140" s="59">
        <v>1338.4530000000002</v>
      </c>
      <c r="F140" s="59">
        <v>1236.3910000000001</v>
      </c>
      <c r="G140" s="59">
        <v>1286.0429999999999</v>
      </c>
      <c r="H140" s="59">
        <v>1109.9649999999999</v>
      </c>
      <c r="I140" s="59">
        <v>1235.9180000000001</v>
      </c>
      <c r="J140" s="59">
        <v>918.92899999999997</v>
      </c>
      <c r="K140" s="59">
        <v>823.25599999999997</v>
      </c>
      <c r="L140" s="59">
        <v>765.6</v>
      </c>
      <c r="M140" s="45"/>
      <c r="N140" s="45"/>
      <c r="O140" s="45"/>
      <c r="P140" s="45"/>
      <c r="Q140" s="45"/>
      <c r="R140" s="45"/>
      <c r="S140" s="45"/>
      <c r="T140" s="45"/>
      <c r="U140" s="45"/>
      <c r="V140" s="45"/>
      <c r="W140" s="324"/>
      <c r="X140" s="45"/>
      <c r="Y140" s="629" t="s">
        <v>96</v>
      </c>
      <c r="Z140" s="309">
        <v>75</v>
      </c>
      <c r="AA140" s="309">
        <v>70</v>
      </c>
      <c r="AB140" s="309">
        <v>62</v>
      </c>
      <c r="AC140" s="309">
        <v>58</v>
      </c>
      <c r="AD140" s="309">
        <v>56</v>
      </c>
      <c r="AE140" s="309">
        <v>50</v>
      </c>
      <c r="AF140" s="309">
        <v>58</v>
      </c>
      <c r="AG140" s="309">
        <v>39</v>
      </c>
      <c r="AH140" s="309">
        <v>35</v>
      </c>
      <c r="AI140" s="309">
        <v>30</v>
      </c>
      <c r="AJ140" s="630"/>
    </row>
    <row r="141" spans="2:36">
      <c r="B141" s="315" t="s">
        <v>97</v>
      </c>
      <c r="C141" s="59">
        <v>581.88700000000006</v>
      </c>
      <c r="D141" s="59">
        <v>515.01400000000001</v>
      </c>
      <c r="E141" s="59">
        <v>452.85599999999999</v>
      </c>
      <c r="F141" s="59">
        <v>395.767</v>
      </c>
      <c r="G141" s="59">
        <v>430.697</v>
      </c>
      <c r="H141" s="59">
        <v>348.56799999999998</v>
      </c>
      <c r="I141" s="59">
        <v>417.78899999999999</v>
      </c>
      <c r="J141" s="59">
        <v>288.94299999999998</v>
      </c>
      <c r="K141" s="59">
        <v>269.98900000000003</v>
      </c>
      <c r="L141" s="59">
        <v>234.39</v>
      </c>
      <c r="M141" s="45"/>
      <c r="N141" s="45"/>
      <c r="O141" s="45"/>
      <c r="P141" s="45"/>
      <c r="Q141" s="45"/>
      <c r="R141" s="45"/>
      <c r="S141" s="45"/>
      <c r="T141" s="45"/>
      <c r="U141" s="45"/>
      <c r="V141" s="45"/>
      <c r="W141" s="324"/>
      <c r="X141" s="45"/>
      <c r="Y141" s="629" t="s">
        <v>97</v>
      </c>
      <c r="Z141" s="309">
        <v>73</v>
      </c>
      <c r="AA141" s="309">
        <v>65</v>
      </c>
      <c r="AB141" s="309">
        <v>57</v>
      </c>
      <c r="AC141" s="309">
        <v>49</v>
      </c>
      <c r="AD141" s="309">
        <v>47</v>
      </c>
      <c r="AE141" s="309">
        <v>39</v>
      </c>
      <c r="AF141" s="309">
        <v>52</v>
      </c>
      <c r="AG141" s="309">
        <v>31</v>
      </c>
      <c r="AH141" s="309">
        <v>29</v>
      </c>
      <c r="AI141" s="309">
        <v>25</v>
      </c>
      <c r="AJ141" s="630"/>
    </row>
    <row r="142" spans="2:36">
      <c r="B142" s="315" t="s">
        <v>98</v>
      </c>
      <c r="C142" s="59">
        <v>231.214</v>
      </c>
      <c r="D142" s="59">
        <v>200.74</v>
      </c>
      <c r="E142" s="59">
        <v>178.07499999999999</v>
      </c>
      <c r="F142" s="59">
        <v>146.53200000000001</v>
      </c>
      <c r="G142" s="59">
        <v>172.44900000000001</v>
      </c>
      <c r="H142" s="59">
        <v>133.279</v>
      </c>
      <c r="I142" s="59">
        <v>160.91899999999998</v>
      </c>
      <c r="J142" s="59">
        <v>106.354</v>
      </c>
      <c r="K142" s="59">
        <v>104.03200000000001</v>
      </c>
      <c r="L142" s="59">
        <v>86.507999999999996</v>
      </c>
      <c r="M142" s="45"/>
      <c r="N142" s="45"/>
      <c r="O142" s="45"/>
      <c r="P142" s="45"/>
      <c r="Q142" s="45"/>
      <c r="R142" s="45"/>
      <c r="S142" s="45"/>
      <c r="T142" s="45"/>
      <c r="U142" s="45"/>
      <c r="V142" s="45"/>
      <c r="W142" s="324"/>
      <c r="X142" s="45"/>
      <c r="Y142" s="629" t="s">
        <v>98</v>
      </c>
      <c r="Z142" s="309">
        <v>72</v>
      </c>
      <c r="AA142" s="309">
        <v>63</v>
      </c>
      <c r="AB142" s="309">
        <v>54</v>
      </c>
      <c r="AC142" s="309">
        <v>43</v>
      </c>
      <c r="AD142" s="309">
        <v>44</v>
      </c>
      <c r="AE142" s="309">
        <v>34</v>
      </c>
      <c r="AF142" s="309">
        <v>47</v>
      </c>
      <c r="AG142" s="309">
        <v>25</v>
      </c>
      <c r="AH142" s="309">
        <v>26</v>
      </c>
      <c r="AI142" s="309">
        <v>21</v>
      </c>
      <c r="AJ142" s="630"/>
    </row>
    <row r="143" spans="2:36">
      <c r="B143" s="315" t="s">
        <v>99</v>
      </c>
      <c r="C143" s="59">
        <v>151.941</v>
      </c>
      <c r="D143" s="59">
        <v>136.22399999999999</v>
      </c>
      <c r="E143" s="59">
        <v>132.05000000000001</v>
      </c>
      <c r="F143" s="59">
        <v>106.91199999999999</v>
      </c>
      <c r="G143" s="59">
        <v>160.27500000000001</v>
      </c>
      <c r="H143" s="59">
        <v>125.503</v>
      </c>
      <c r="I143" s="59">
        <v>144.25299999999999</v>
      </c>
      <c r="J143" s="59">
        <v>108.702</v>
      </c>
      <c r="K143" s="59">
        <v>126.553</v>
      </c>
      <c r="L143" s="59">
        <v>90.759999999999991</v>
      </c>
      <c r="M143" s="45"/>
      <c r="N143" s="45"/>
      <c r="O143" s="45"/>
      <c r="P143" s="45"/>
      <c r="Q143" s="45"/>
      <c r="R143" s="45"/>
      <c r="S143" s="45"/>
      <c r="T143" s="45"/>
      <c r="U143" s="45"/>
      <c r="V143" s="45"/>
      <c r="W143" s="324"/>
      <c r="X143" s="45"/>
      <c r="Y143" s="629" t="s">
        <v>99</v>
      </c>
      <c r="Z143" s="309">
        <v>67</v>
      </c>
      <c r="AA143" s="309">
        <v>59</v>
      </c>
      <c r="AB143" s="309">
        <v>55</v>
      </c>
      <c r="AC143" s="309">
        <v>39</v>
      </c>
      <c r="AD143" s="309">
        <v>51</v>
      </c>
      <c r="AE143" s="309">
        <v>41</v>
      </c>
      <c r="AF143" s="309">
        <v>48</v>
      </c>
      <c r="AG143" s="309">
        <v>33</v>
      </c>
      <c r="AH143" s="309">
        <v>38</v>
      </c>
      <c r="AI143" s="309">
        <v>25</v>
      </c>
      <c r="AJ143" s="630"/>
    </row>
    <row r="144" spans="2:36" s="7" customFormat="1">
      <c r="B144" s="383" t="s">
        <v>70</v>
      </c>
      <c r="C144" s="385">
        <v>6329.3980000000001</v>
      </c>
      <c r="D144" s="385">
        <v>5550.6680000000006</v>
      </c>
      <c r="E144" s="385">
        <v>4814.8340000000007</v>
      </c>
      <c r="F144" s="385">
        <v>4350.3789999999999</v>
      </c>
      <c r="G144" s="385">
        <v>4610.7939999999999</v>
      </c>
      <c r="H144" s="385">
        <v>4180.6149999999998</v>
      </c>
      <c r="I144" s="385">
        <v>4647.7930000000006</v>
      </c>
      <c r="J144" s="385">
        <v>3738.12</v>
      </c>
      <c r="K144" s="385">
        <v>3472.1150000000002</v>
      </c>
      <c r="L144" s="385">
        <v>3328.8789999999999</v>
      </c>
      <c r="W144" s="731"/>
      <c r="Y144" s="665" t="s">
        <v>70</v>
      </c>
      <c r="Z144" s="66">
        <v>75</v>
      </c>
      <c r="AA144" s="66">
        <v>68</v>
      </c>
      <c r="AB144" s="66">
        <v>59</v>
      </c>
      <c r="AC144" s="66">
        <v>54</v>
      </c>
      <c r="AD144" s="66">
        <v>53</v>
      </c>
      <c r="AE144" s="66">
        <v>49</v>
      </c>
      <c r="AF144" s="66">
        <v>55</v>
      </c>
      <c r="AG144" s="66">
        <v>41</v>
      </c>
      <c r="AH144" s="66">
        <v>37</v>
      </c>
      <c r="AI144" s="66">
        <v>34</v>
      </c>
      <c r="AJ144" s="733"/>
    </row>
    <row r="145" spans="2:36">
      <c r="Y145" s="633"/>
      <c r="AJ145" s="630"/>
    </row>
    <row r="146" spans="2:36">
      <c r="B146" s="111" t="s">
        <v>103</v>
      </c>
      <c r="C146" s="45"/>
      <c r="D146" s="45"/>
      <c r="E146" s="45"/>
      <c r="F146" s="45"/>
      <c r="G146" s="45"/>
      <c r="H146" s="45"/>
      <c r="I146" s="45"/>
      <c r="J146" s="45"/>
      <c r="K146" s="45"/>
      <c r="L146" s="45"/>
      <c r="M146" s="45"/>
      <c r="N146" s="45"/>
      <c r="O146" s="45"/>
      <c r="P146" s="45"/>
      <c r="Q146" s="45"/>
      <c r="R146" s="45"/>
      <c r="S146" s="45"/>
      <c r="T146" s="45"/>
      <c r="U146" s="45"/>
      <c r="V146" s="45"/>
      <c r="W146" s="324"/>
      <c r="X146" s="45"/>
      <c r="Y146" s="625" t="s">
        <v>103</v>
      </c>
      <c r="Z146" s="45"/>
      <c r="AA146" s="45"/>
      <c r="AB146" s="45"/>
      <c r="AC146" s="45"/>
      <c r="AD146" s="45"/>
      <c r="AE146" s="45"/>
      <c r="AF146" s="45"/>
      <c r="AG146" s="45"/>
      <c r="AH146" s="45"/>
      <c r="AI146" s="45"/>
      <c r="AJ146" s="630"/>
    </row>
    <row r="147" spans="2:36">
      <c r="B147" s="315" t="s">
        <v>44</v>
      </c>
      <c r="C147" s="55" t="s">
        <v>76</v>
      </c>
      <c r="D147" s="55" t="s">
        <v>73</v>
      </c>
      <c r="E147" s="55" t="s">
        <v>77</v>
      </c>
      <c r="F147" s="55"/>
      <c r="G147" s="55"/>
      <c r="H147" s="55"/>
      <c r="I147" s="55"/>
      <c r="J147" s="55"/>
      <c r="K147" s="55"/>
      <c r="L147" s="55"/>
      <c r="M147" s="55"/>
      <c r="N147" s="55"/>
      <c r="O147" s="55"/>
      <c r="P147" s="55"/>
      <c r="Q147" s="55"/>
      <c r="R147" s="55"/>
      <c r="S147" s="55"/>
      <c r="T147" s="55"/>
      <c r="U147" s="55"/>
      <c r="V147" s="55"/>
      <c r="W147" s="324"/>
      <c r="X147" s="45"/>
      <c r="Y147" s="629" t="s">
        <v>44</v>
      </c>
      <c r="Z147" s="55" t="s">
        <v>78</v>
      </c>
      <c r="AA147" s="55"/>
      <c r="AB147" s="55"/>
      <c r="AC147" s="55"/>
      <c r="AD147" s="55"/>
      <c r="AE147" s="55"/>
      <c r="AF147" s="55"/>
      <c r="AG147" s="55"/>
      <c r="AH147" s="55"/>
      <c r="AI147" s="55"/>
      <c r="AJ147" s="630"/>
    </row>
    <row r="148" spans="2:36">
      <c r="B148" s="315"/>
      <c r="C148" s="55" t="s">
        <v>81</v>
      </c>
      <c r="D148" s="55" t="s">
        <v>42</v>
      </c>
      <c r="E148" s="55" t="s">
        <v>82</v>
      </c>
      <c r="F148" s="55" t="s">
        <v>42</v>
      </c>
      <c r="G148" s="55" t="s">
        <v>83</v>
      </c>
      <c r="H148" s="55" t="s">
        <v>42</v>
      </c>
      <c r="I148" s="55" t="s">
        <v>84</v>
      </c>
      <c r="J148" s="55" t="s">
        <v>42</v>
      </c>
      <c r="K148" s="55" t="s">
        <v>85</v>
      </c>
      <c r="L148" s="55" t="s">
        <v>42</v>
      </c>
      <c r="M148" s="55" t="s">
        <v>86</v>
      </c>
      <c r="N148" s="55" t="s">
        <v>42</v>
      </c>
      <c r="O148" s="55" t="s">
        <v>87</v>
      </c>
      <c r="P148" s="55" t="s">
        <v>42</v>
      </c>
      <c r="Q148" s="55" t="s">
        <v>88</v>
      </c>
      <c r="R148" s="55" t="s">
        <v>42</v>
      </c>
      <c r="S148" s="55" t="s">
        <v>89</v>
      </c>
      <c r="T148" s="55" t="s">
        <v>42</v>
      </c>
      <c r="U148" s="55" t="s">
        <v>90</v>
      </c>
      <c r="V148" s="55" t="s">
        <v>42</v>
      </c>
      <c r="W148" s="324"/>
      <c r="X148" s="45"/>
      <c r="Y148" s="629"/>
      <c r="Z148" s="55" t="s">
        <v>81</v>
      </c>
      <c r="AA148" s="55" t="s">
        <v>82</v>
      </c>
      <c r="AB148" s="55" t="s">
        <v>83</v>
      </c>
      <c r="AC148" s="55" t="s">
        <v>84</v>
      </c>
      <c r="AD148" s="55" t="s">
        <v>85</v>
      </c>
      <c r="AE148" s="55" t="s">
        <v>86</v>
      </c>
      <c r="AF148" s="55" t="s">
        <v>87</v>
      </c>
      <c r="AG148" s="55" t="s">
        <v>88</v>
      </c>
      <c r="AH148" s="55" t="s">
        <v>89</v>
      </c>
      <c r="AI148" s="55" t="s">
        <v>90</v>
      </c>
      <c r="AJ148" s="630"/>
    </row>
    <row r="149" spans="2:36">
      <c r="B149" s="315" t="s">
        <v>92</v>
      </c>
      <c r="C149" s="97">
        <v>141.81700000000001</v>
      </c>
      <c r="D149" s="97">
        <v>11.271272883292115</v>
      </c>
      <c r="E149" s="97">
        <v>130.36099999999999</v>
      </c>
      <c r="F149" s="97">
        <v>10.982204103148147</v>
      </c>
      <c r="G149" s="97">
        <v>126.33199999999999</v>
      </c>
      <c r="H149" s="97">
        <v>11.859288991816857</v>
      </c>
      <c r="I149" s="97">
        <v>88.915000000000006</v>
      </c>
      <c r="J149" s="97">
        <v>11.302267800755461</v>
      </c>
      <c r="K149" s="97">
        <v>81.555000000000007</v>
      </c>
      <c r="L149" s="97">
        <v>9.7951785244809351</v>
      </c>
      <c r="M149" s="97">
        <v>98.05</v>
      </c>
      <c r="N149" s="97">
        <v>7.4163668220658776</v>
      </c>
      <c r="O149" s="97">
        <v>158.51499999999999</v>
      </c>
      <c r="P149" s="97">
        <v>10.608469457798853</v>
      </c>
      <c r="Q149" s="97">
        <v>114.75700000000001</v>
      </c>
      <c r="R149" s="97">
        <v>8.5663496736529368</v>
      </c>
      <c r="S149" s="97">
        <v>111.22799999999999</v>
      </c>
      <c r="T149" s="97">
        <v>7.5353790960279197</v>
      </c>
      <c r="U149" s="97">
        <v>106.583</v>
      </c>
      <c r="V149" s="97">
        <v>7.9993475496431508</v>
      </c>
      <c r="W149" s="324"/>
      <c r="X149" s="45"/>
      <c r="Y149" s="629" t="s">
        <v>92</v>
      </c>
      <c r="Z149" s="725">
        <v>55.859311648109887</v>
      </c>
      <c r="AA149" s="725">
        <v>46.623606753553595</v>
      </c>
      <c r="AB149" s="725">
        <v>42.098597346673841</v>
      </c>
      <c r="AC149" s="725">
        <v>40.723162570994766</v>
      </c>
      <c r="AD149" s="725">
        <v>31.377597940040463</v>
      </c>
      <c r="AE149" s="725">
        <v>38.559918408975015</v>
      </c>
      <c r="AF149" s="725">
        <v>57.895467305933188</v>
      </c>
      <c r="AG149" s="725">
        <v>48.532115687931892</v>
      </c>
      <c r="AH149" s="725">
        <v>55.053583630021222</v>
      </c>
      <c r="AI149" s="725">
        <v>44.230318155803459</v>
      </c>
      <c r="AJ149" s="630"/>
    </row>
    <row r="150" spans="2:36">
      <c r="B150" s="315" t="s">
        <v>93</v>
      </c>
      <c r="C150" s="97">
        <v>79.778000000000006</v>
      </c>
      <c r="D150" s="97">
        <v>12.329731517765049</v>
      </c>
      <c r="E150" s="97">
        <v>70.108000000000004</v>
      </c>
      <c r="F150" s="97">
        <v>13.230628164576611</v>
      </c>
      <c r="G150" s="97">
        <v>72.045000000000002</v>
      </c>
      <c r="H150" s="97">
        <v>13.870431134850239</v>
      </c>
      <c r="I150" s="97">
        <v>46.585999999999999</v>
      </c>
      <c r="J150" s="97">
        <v>13.957546277679093</v>
      </c>
      <c r="K150" s="97">
        <v>39.72</v>
      </c>
      <c r="L150" s="97">
        <v>13.405140339387847</v>
      </c>
      <c r="M150" s="97">
        <v>51.018000000000001</v>
      </c>
      <c r="N150" s="97">
        <v>9.7333735850302521</v>
      </c>
      <c r="O150" s="97">
        <v>87.962000000000003</v>
      </c>
      <c r="P150" s="97">
        <v>11.070809602160343</v>
      </c>
      <c r="Q150" s="97">
        <v>69.230999999999995</v>
      </c>
      <c r="R150" s="97">
        <v>9.6488320098908762</v>
      </c>
      <c r="S150" s="97">
        <v>71.703999999999994</v>
      </c>
      <c r="T150" s="97">
        <v>8.6620377210490638</v>
      </c>
      <c r="U150" s="97">
        <v>70.224999999999994</v>
      </c>
      <c r="V150" s="97">
        <v>8.3556688041546821</v>
      </c>
      <c r="W150" s="324"/>
      <c r="X150" s="45"/>
      <c r="Y150" s="629" t="s">
        <v>93</v>
      </c>
      <c r="Z150" s="725">
        <v>55.977838501842612</v>
      </c>
      <c r="AA150" s="725">
        <v>49.964340731442917</v>
      </c>
      <c r="AB150" s="725">
        <v>44.112707335692967</v>
      </c>
      <c r="AC150" s="725">
        <v>44.14201691495299</v>
      </c>
      <c r="AD150" s="725">
        <v>35.634441087613297</v>
      </c>
      <c r="AE150" s="725">
        <v>42.967188051276025</v>
      </c>
      <c r="AF150" s="725">
        <v>61.099110979741255</v>
      </c>
      <c r="AG150" s="725">
        <v>53.138045095405239</v>
      </c>
      <c r="AH150" s="725">
        <v>60.885027334597787</v>
      </c>
      <c r="AI150" s="725">
        <v>44.803132787468854</v>
      </c>
      <c r="AJ150" s="630"/>
    </row>
    <row r="151" spans="2:36">
      <c r="B151" s="315" t="s">
        <v>94</v>
      </c>
      <c r="C151" s="97">
        <v>109.139</v>
      </c>
      <c r="D151" s="97">
        <v>12.572500824038764</v>
      </c>
      <c r="E151" s="97">
        <v>93.441000000000003</v>
      </c>
      <c r="F151" s="97">
        <v>12.646978252158492</v>
      </c>
      <c r="G151" s="97">
        <v>96.864000000000004</v>
      </c>
      <c r="H151" s="97">
        <v>13.614123761607674</v>
      </c>
      <c r="I151" s="97">
        <v>62.622999999999998</v>
      </c>
      <c r="J151" s="97">
        <v>13.866731238548695</v>
      </c>
      <c r="K151" s="97">
        <v>52.058</v>
      </c>
      <c r="L151" s="97">
        <v>13.156766071103847</v>
      </c>
      <c r="M151" s="97">
        <v>65.25</v>
      </c>
      <c r="N151" s="97">
        <v>9.896820502359974</v>
      </c>
      <c r="O151" s="97">
        <v>109.812</v>
      </c>
      <c r="P151" s="97">
        <v>11.050507994453453</v>
      </c>
      <c r="Q151" s="97">
        <v>87.611999999999995</v>
      </c>
      <c r="R151" s="97">
        <v>9.978530815487936</v>
      </c>
      <c r="S151" s="97">
        <v>89.131</v>
      </c>
      <c r="T151" s="97">
        <v>8.5174413979266959</v>
      </c>
      <c r="U151" s="97">
        <v>86.542000000000002</v>
      </c>
      <c r="V151" s="97">
        <v>8.2423092257694535</v>
      </c>
      <c r="W151" s="324"/>
      <c r="X151" s="45"/>
      <c r="Y151" s="629" t="s">
        <v>94</v>
      </c>
      <c r="Z151" s="725">
        <v>55.947919625431787</v>
      </c>
      <c r="AA151" s="725">
        <v>48.695968579103393</v>
      </c>
      <c r="AB151" s="725">
        <v>43.218326726131487</v>
      </c>
      <c r="AC151" s="725">
        <v>43.993420947575174</v>
      </c>
      <c r="AD151" s="725">
        <v>32.830688847055207</v>
      </c>
      <c r="AE151" s="725">
        <v>40.96551724137931</v>
      </c>
      <c r="AF151" s="725">
        <v>58.994463264488395</v>
      </c>
      <c r="AG151" s="725">
        <v>50.993014655526636</v>
      </c>
      <c r="AH151" s="725">
        <v>59.303721488595443</v>
      </c>
      <c r="AI151" s="725">
        <v>44.338009290286791</v>
      </c>
      <c r="AJ151" s="630"/>
    </row>
    <row r="152" spans="2:36">
      <c r="B152" s="315" t="s">
        <v>95</v>
      </c>
      <c r="C152" s="97">
        <v>532.54899999999998</v>
      </c>
      <c r="D152" s="97">
        <v>10.988605466038397</v>
      </c>
      <c r="E152" s="97">
        <v>459.43599999999998</v>
      </c>
      <c r="F152" s="97">
        <v>11.306288017351871</v>
      </c>
      <c r="G152" s="97">
        <v>464.64600000000002</v>
      </c>
      <c r="H152" s="97">
        <v>12.344502699849965</v>
      </c>
      <c r="I152" s="97">
        <v>296.82299999999998</v>
      </c>
      <c r="J152" s="97">
        <v>12.071319886257418</v>
      </c>
      <c r="K152" s="97">
        <v>245.298</v>
      </c>
      <c r="L152" s="97">
        <v>12.4350345961836</v>
      </c>
      <c r="M152" s="97">
        <v>279.565</v>
      </c>
      <c r="N152" s="97">
        <v>9.6695069864603447</v>
      </c>
      <c r="O152" s="97">
        <v>419.24299999999999</v>
      </c>
      <c r="P152" s="97">
        <v>9.6105516164000289</v>
      </c>
      <c r="Q152" s="97">
        <v>380.61599999999999</v>
      </c>
      <c r="R152" s="97">
        <v>9.4872609229757732</v>
      </c>
      <c r="S152" s="97">
        <v>397.42</v>
      </c>
      <c r="T152" s="97">
        <v>8.5058671986021839</v>
      </c>
      <c r="U152" s="97">
        <v>372.31700000000001</v>
      </c>
      <c r="V152" s="97">
        <v>7.9253564568862833</v>
      </c>
      <c r="W152" s="324"/>
      <c r="X152" s="45"/>
      <c r="Y152" s="629" t="s">
        <v>95</v>
      </c>
      <c r="Z152" s="725">
        <v>54.43818315309953</v>
      </c>
      <c r="AA152" s="725">
        <v>46.348131186933543</v>
      </c>
      <c r="AB152" s="725">
        <v>39.763820198602808</v>
      </c>
      <c r="AC152" s="725">
        <v>41.372130865869558</v>
      </c>
      <c r="AD152" s="725">
        <v>32.618692366020106</v>
      </c>
      <c r="AE152" s="725">
        <v>38.933700570529219</v>
      </c>
      <c r="AF152" s="725">
        <v>55.681788366174267</v>
      </c>
      <c r="AG152" s="725">
        <v>49.484257099018429</v>
      </c>
      <c r="AH152" s="725">
        <v>58.826933722510191</v>
      </c>
      <c r="AI152" s="725">
        <v>42.255389896244324</v>
      </c>
      <c r="AJ152" s="630"/>
    </row>
    <row r="153" spans="2:36">
      <c r="B153" s="315" t="s">
        <v>96</v>
      </c>
      <c r="C153" s="97">
        <v>989.745</v>
      </c>
      <c r="D153" s="97">
        <v>8.7970003512570312</v>
      </c>
      <c r="E153" s="97">
        <v>882.95600000000002</v>
      </c>
      <c r="F153" s="97">
        <v>8.6441911448061521</v>
      </c>
      <c r="G153" s="97">
        <v>814.19500000000005</v>
      </c>
      <c r="H153" s="97">
        <v>9.3953765870939261</v>
      </c>
      <c r="I153" s="97">
        <v>565.33199999999999</v>
      </c>
      <c r="J153" s="97">
        <v>8.6037257548698634</v>
      </c>
      <c r="K153" s="97">
        <v>450.89299999999997</v>
      </c>
      <c r="L153" s="97">
        <v>10.095166449193568</v>
      </c>
      <c r="M153" s="97">
        <v>392.04</v>
      </c>
      <c r="N153" s="97">
        <v>8.9234511619071455</v>
      </c>
      <c r="O153" s="97">
        <v>477.06400000000002</v>
      </c>
      <c r="P153" s="97">
        <v>7.9980140660988548</v>
      </c>
      <c r="Q153" s="97">
        <v>521.66099999999994</v>
      </c>
      <c r="R153" s="97">
        <v>9.1883002342890965</v>
      </c>
      <c r="S153" s="97">
        <v>530.81100000000004</v>
      </c>
      <c r="T153" s="97">
        <v>8.5884471166439553</v>
      </c>
      <c r="U153" s="97">
        <v>436.09800000000001</v>
      </c>
      <c r="V153" s="97">
        <v>8.1518101054608998</v>
      </c>
      <c r="W153" s="324"/>
      <c r="X153" s="45"/>
      <c r="Y153" s="629" t="s">
        <v>96</v>
      </c>
      <c r="Z153" s="725">
        <v>47.988926440648854</v>
      </c>
      <c r="AA153" s="725">
        <v>40.843145071781606</v>
      </c>
      <c r="AB153" s="725">
        <v>37.342651330455233</v>
      </c>
      <c r="AC153" s="725">
        <v>33.874431307621009</v>
      </c>
      <c r="AD153" s="725">
        <v>28.562430554477448</v>
      </c>
      <c r="AE153" s="725">
        <v>34.080961126415673</v>
      </c>
      <c r="AF153" s="725">
        <v>46.477831066691259</v>
      </c>
      <c r="AG153" s="725">
        <v>44.66444683424676</v>
      </c>
      <c r="AH153" s="725">
        <v>57.335661845741704</v>
      </c>
      <c r="AI153" s="725">
        <v>38.419575416534819</v>
      </c>
      <c r="AJ153" s="630"/>
    </row>
    <row r="154" spans="2:36">
      <c r="B154" s="315" t="s">
        <v>97</v>
      </c>
      <c r="C154" s="97">
        <v>548.81299999999999</v>
      </c>
      <c r="D154" s="97">
        <v>7.6377829634985464</v>
      </c>
      <c r="E154" s="97">
        <v>492.125</v>
      </c>
      <c r="F154" s="97">
        <v>8.4937760363424566</v>
      </c>
      <c r="G154" s="97">
        <v>426.779</v>
      </c>
      <c r="H154" s="97">
        <v>7.6314573988929055</v>
      </c>
      <c r="I154" s="97">
        <v>335.06200000000001</v>
      </c>
      <c r="J154" s="97">
        <v>6.626736017923033</v>
      </c>
      <c r="K154" s="97">
        <v>261.64499999999998</v>
      </c>
      <c r="L154" s="97">
        <v>9.3580327620094064</v>
      </c>
      <c r="M154" s="97">
        <v>197.65600000000001</v>
      </c>
      <c r="N154" s="97">
        <v>8.7956363190315319</v>
      </c>
      <c r="O154" s="97">
        <v>207.346</v>
      </c>
      <c r="P154" s="97">
        <v>9.532724700211487</v>
      </c>
      <c r="Q154" s="97">
        <v>236.08099999999999</v>
      </c>
      <c r="R154" s="97">
        <v>8.7467190630541829</v>
      </c>
      <c r="S154" s="97">
        <v>238.91800000000001</v>
      </c>
      <c r="T154" s="97">
        <v>8.2200983270179755</v>
      </c>
      <c r="U154" s="97">
        <v>160.90100000000001</v>
      </c>
      <c r="V154" s="97">
        <v>9.7389250933555793</v>
      </c>
      <c r="W154" s="324"/>
      <c r="X154" s="45"/>
      <c r="Y154" s="629" t="s">
        <v>97</v>
      </c>
      <c r="Z154" s="725">
        <v>38.513664945983422</v>
      </c>
      <c r="AA154" s="725">
        <v>35.700076200152402</v>
      </c>
      <c r="AB154" s="725">
        <v>36.279666993924252</v>
      </c>
      <c r="AC154" s="725">
        <v>28.520691692880725</v>
      </c>
      <c r="AD154" s="725">
        <v>24.452980183072484</v>
      </c>
      <c r="AE154" s="725">
        <v>31.216355688671229</v>
      </c>
      <c r="AF154" s="725">
        <v>37.828557097797884</v>
      </c>
      <c r="AG154" s="725">
        <v>41.032950555106083</v>
      </c>
      <c r="AH154" s="725">
        <v>52.717250269967096</v>
      </c>
      <c r="AI154" s="725">
        <v>32.57655328431769</v>
      </c>
      <c r="AJ154" s="630"/>
    </row>
    <row r="155" spans="2:36">
      <c r="B155" s="315" t="s">
        <v>98</v>
      </c>
      <c r="C155" s="97">
        <v>275.339</v>
      </c>
      <c r="D155" s="97">
        <v>8.0304290726234004</v>
      </c>
      <c r="E155" s="97">
        <v>250.952</v>
      </c>
      <c r="F155" s="97">
        <v>9.6162907867636171</v>
      </c>
      <c r="G155" s="97">
        <v>209.166</v>
      </c>
      <c r="H155" s="97">
        <v>7.4086458128615709</v>
      </c>
      <c r="I155" s="97">
        <v>177.917</v>
      </c>
      <c r="J155" s="97">
        <v>6.5437368060824621</v>
      </c>
      <c r="K155" s="97">
        <v>138.36600000000001</v>
      </c>
      <c r="L155" s="97">
        <v>9.5259867184909872</v>
      </c>
      <c r="M155" s="97">
        <v>102.822</v>
      </c>
      <c r="N155" s="97">
        <v>8.973540475229786</v>
      </c>
      <c r="O155" s="97">
        <v>97.295000000000002</v>
      </c>
      <c r="P155" s="97">
        <v>10.289392312702164</v>
      </c>
      <c r="Q155" s="97">
        <v>103.619</v>
      </c>
      <c r="R155" s="97">
        <v>9.3263382385970353</v>
      </c>
      <c r="S155" s="97">
        <v>99.426000000000002</v>
      </c>
      <c r="T155" s="97">
        <v>8.4656358715136459</v>
      </c>
      <c r="U155" s="97">
        <v>52.451000000000001</v>
      </c>
      <c r="V155" s="97">
        <v>13.77412945553167</v>
      </c>
      <c r="W155" s="324"/>
      <c r="X155" s="45"/>
      <c r="Y155" s="629" t="s">
        <v>98</v>
      </c>
      <c r="Z155" s="725">
        <v>33.625458071686175</v>
      </c>
      <c r="AA155" s="725">
        <v>32.140807803882815</v>
      </c>
      <c r="AB155" s="725">
        <v>34.319153208456441</v>
      </c>
      <c r="AC155" s="725">
        <v>26.487631873289232</v>
      </c>
      <c r="AD155" s="725">
        <v>21.922293048870387</v>
      </c>
      <c r="AE155" s="725">
        <v>29.82143899165548</v>
      </c>
      <c r="AF155" s="725">
        <v>34.418007091834113</v>
      </c>
      <c r="AG155" s="725">
        <v>36.458564548972674</v>
      </c>
      <c r="AH155" s="725">
        <v>43.785327781465611</v>
      </c>
      <c r="AI155" s="725">
        <v>26.668700310766241</v>
      </c>
      <c r="AJ155" s="630"/>
    </row>
    <row r="156" spans="2:36">
      <c r="B156" s="315" t="s">
        <v>99</v>
      </c>
      <c r="C156" s="97">
        <v>433.84300000000002</v>
      </c>
      <c r="D156" s="97">
        <v>8.8565685312543536</v>
      </c>
      <c r="E156" s="97">
        <v>286.125</v>
      </c>
      <c r="F156" s="97">
        <v>8.7820747236761196</v>
      </c>
      <c r="G156" s="97">
        <v>240.535</v>
      </c>
      <c r="H156" s="97">
        <v>9.6264749081176078</v>
      </c>
      <c r="I156" s="97">
        <v>219.84700000000001</v>
      </c>
      <c r="J156" s="97">
        <v>7.761646399732979</v>
      </c>
      <c r="K156" s="97">
        <v>155.00700000000001</v>
      </c>
      <c r="L156" s="97">
        <v>12.355617438665751</v>
      </c>
      <c r="M156" s="97">
        <v>110.727</v>
      </c>
      <c r="N156" s="97">
        <v>13.185705657263151</v>
      </c>
      <c r="O156" s="97">
        <v>159.71700000000001</v>
      </c>
      <c r="P156" s="97">
        <v>32.277867553126931</v>
      </c>
      <c r="Q156" s="97">
        <v>108.747</v>
      </c>
      <c r="R156" s="97">
        <v>9.3085545184515652</v>
      </c>
      <c r="S156" s="97">
        <v>115.506</v>
      </c>
      <c r="T156" s="97">
        <v>10.096901470571316</v>
      </c>
      <c r="U156" s="97">
        <v>45.578000000000003</v>
      </c>
      <c r="V156" s="97">
        <v>20.256611106006169</v>
      </c>
      <c r="W156" s="324"/>
      <c r="X156" s="45"/>
      <c r="Y156" s="629" t="s">
        <v>99</v>
      </c>
      <c r="Z156" s="725">
        <v>17.376101492936385</v>
      </c>
      <c r="AA156" s="725">
        <v>28.366273481869815</v>
      </c>
      <c r="AB156" s="725">
        <v>25.030868688548445</v>
      </c>
      <c r="AC156" s="725">
        <v>28.750449176017867</v>
      </c>
      <c r="AD156" s="725">
        <v>23.827311024663402</v>
      </c>
      <c r="AE156" s="725">
        <v>35.639907159048832</v>
      </c>
      <c r="AF156" s="725">
        <v>27.798543674123604</v>
      </c>
      <c r="AG156" s="725">
        <v>43.115672156473281</v>
      </c>
      <c r="AH156" s="725">
        <v>44.346614028708466</v>
      </c>
      <c r="AI156" s="725">
        <v>23.443327921365569</v>
      </c>
      <c r="AJ156" s="630"/>
    </row>
    <row r="157" spans="2:36" s="7" customFormat="1">
      <c r="B157" s="383" t="s">
        <v>70</v>
      </c>
      <c r="C157" s="384">
        <v>3111.0259999999998</v>
      </c>
      <c r="D157" s="384">
        <v>7.3638136572510877</v>
      </c>
      <c r="E157" s="384">
        <v>2665.5050000000001</v>
      </c>
      <c r="F157" s="384">
        <v>7.9127287970322255</v>
      </c>
      <c r="G157" s="384">
        <v>2450.56</v>
      </c>
      <c r="H157" s="384">
        <v>8.5366719709913355</v>
      </c>
      <c r="I157" s="384">
        <v>1793.1</v>
      </c>
      <c r="J157" s="384">
        <v>7.5292578411224209</v>
      </c>
      <c r="K157" s="384">
        <v>1424.539</v>
      </c>
      <c r="L157" s="384">
        <v>9.0445593378225162</v>
      </c>
      <c r="M157" s="384">
        <v>1297.134</v>
      </c>
      <c r="N157" s="384">
        <v>7.7395840866569996</v>
      </c>
      <c r="O157" s="384">
        <v>1716.951</v>
      </c>
      <c r="P157" s="384">
        <v>8.5815392516595992</v>
      </c>
      <c r="Q157" s="384">
        <v>1622.319</v>
      </c>
      <c r="R157" s="384">
        <v>8.1848361063599704</v>
      </c>
      <c r="S157" s="384">
        <v>1654.144</v>
      </c>
      <c r="T157" s="384">
        <v>7.6157983874167332</v>
      </c>
      <c r="U157" s="384">
        <v>1330.6949999999999</v>
      </c>
      <c r="V157" s="384">
        <v>7.7894857041574621</v>
      </c>
      <c r="W157" s="731"/>
      <c r="Y157" s="665" t="s">
        <v>70</v>
      </c>
      <c r="Z157" s="732">
        <v>42.723911661297592</v>
      </c>
      <c r="AA157" s="732">
        <v>39.482011851412771</v>
      </c>
      <c r="AB157" s="732">
        <v>36.826521284930791</v>
      </c>
      <c r="AC157" s="732">
        <v>33.714182142657968</v>
      </c>
      <c r="AD157" s="732">
        <v>27.860170904411884</v>
      </c>
      <c r="AE157" s="732">
        <v>35.520231525809976</v>
      </c>
      <c r="AF157" s="732">
        <v>47.863217995155367</v>
      </c>
      <c r="AG157" s="732">
        <v>45.615997840128856</v>
      </c>
      <c r="AH157" s="732">
        <v>55.411802116381651</v>
      </c>
      <c r="AI157" s="732">
        <v>38.99676484844386</v>
      </c>
      <c r="AJ157" s="733"/>
    </row>
    <row r="158" spans="2:36">
      <c r="B158" s="112"/>
      <c r="C158" s="45"/>
      <c r="D158" s="45"/>
      <c r="E158" s="98"/>
      <c r="F158" s="45"/>
      <c r="G158" s="98"/>
      <c r="H158" s="45"/>
      <c r="I158" s="98"/>
      <c r="J158" s="45"/>
      <c r="K158" s="98"/>
      <c r="L158" s="45"/>
      <c r="M158" s="98"/>
      <c r="N158" s="45"/>
      <c r="O158" s="45"/>
      <c r="P158" s="45"/>
      <c r="Q158" s="45"/>
      <c r="R158" s="45"/>
      <c r="S158" s="45"/>
      <c r="T158" s="45"/>
      <c r="U158" s="45"/>
      <c r="V158" s="45"/>
      <c r="W158" s="324"/>
      <c r="X158" s="45"/>
      <c r="Y158" s="631"/>
      <c r="Z158" s="45"/>
      <c r="AA158" s="45"/>
      <c r="AB158" s="45"/>
      <c r="AC158" s="45"/>
      <c r="AD158" s="45"/>
      <c r="AE158" s="45"/>
      <c r="AF158" s="45"/>
      <c r="AG158" s="45"/>
      <c r="AH158" s="45"/>
      <c r="AI158" s="45"/>
      <c r="AJ158" s="630"/>
    </row>
    <row r="159" spans="2:36">
      <c r="B159" s="315" t="s">
        <v>45</v>
      </c>
      <c r="C159" s="55" t="s">
        <v>76</v>
      </c>
      <c r="D159" s="55" t="s">
        <v>73</v>
      </c>
      <c r="E159" s="55" t="s">
        <v>77</v>
      </c>
      <c r="F159" s="55"/>
      <c r="G159" s="55"/>
      <c r="H159" s="55"/>
      <c r="I159" s="55"/>
      <c r="J159" s="55"/>
      <c r="K159" s="55"/>
      <c r="L159" s="55"/>
      <c r="M159" s="55"/>
      <c r="N159" s="55"/>
      <c r="O159" s="55"/>
      <c r="P159" s="55"/>
      <c r="Q159" s="55"/>
      <c r="R159" s="55"/>
      <c r="S159" s="55"/>
      <c r="T159" s="55"/>
      <c r="U159" s="55"/>
      <c r="V159" s="55"/>
      <c r="W159" s="324"/>
      <c r="X159" s="45"/>
      <c r="Y159" s="629" t="s">
        <v>45</v>
      </c>
      <c r="Z159" s="55" t="s">
        <v>78</v>
      </c>
      <c r="AA159" s="55"/>
      <c r="AB159" s="55"/>
      <c r="AC159" s="55"/>
      <c r="AD159" s="55"/>
      <c r="AE159" s="55"/>
      <c r="AF159" s="55"/>
      <c r="AG159" s="55"/>
      <c r="AH159" s="55"/>
      <c r="AI159" s="55"/>
      <c r="AJ159" s="630"/>
    </row>
    <row r="160" spans="2:36">
      <c r="B160" s="315"/>
      <c r="C160" s="55" t="s">
        <v>81</v>
      </c>
      <c r="D160" s="55" t="s">
        <v>42</v>
      </c>
      <c r="E160" s="55" t="s">
        <v>82</v>
      </c>
      <c r="F160" s="55" t="s">
        <v>42</v>
      </c>
      <c r="G160" s="55" t="s">
        <v>83</v>
      </c>
      <c r="H160" s="55" t="s">
        <v>42</v>
      </c>
      <c r="I160" s="55" t="s">
        <v>84</v>
      </c>
      <c r="J160" s="55" t="s">
        <v>42</v>
      </c>
      <c r="K160" s="55" t="s">
        <v>85</v>
      </c>
      <c r="L160" s="55" t="s">
        <v>42</v>
      </c>
      <c r="M160" s="55" t="s">
        <v>86</v>
      </c>
      <c r="N160" s="55" t="s">
        <v>42</v>
      </c>
      <c r="O160" s="55" t="s">
        <v>87</v>
      </c>
      <c r="P160" s="55" t="s">
        <v>42</v>
      </c>
      <c r="Q160" s="55" t="s">
        <v>88</v>
      </c>
      <c r="R160" s="55" t="s">
        <v>42</v>
      </c>
      <c r="S160" s="55" t="s">
        <v>89</v>
      </c>
      <c r="T160" s="55" t="s">
        <v>42</v>
      </c>
      <c r="U160" s="55" t="s">
        <v>90</v>
      </c>
      <c r="V160" s="55" t="s">
        <v>42</v>
      </c>
      <c r="W160" s="324"/>
      <c r="X160" s="45"/>
      <c r="Y160" s="629"/>
      <c r="Z160" s="55" t="s">
        <v>81</v>
      </c>
      <c r="AA160" s="55" t="s">
        <v>82</v>
      </c>
      <c r="AB160" s="55" t="s">
        <v>83</v>
      </c>
      <c r="AC160" s="55" t="s">
        <v>84</v>
      </c>
      <c r="AD160" s="55" t="s">
        <v>85</v>
      </c>
      <c r="AE160" s="55" t="s">
        <v>86</v>
      </c>
      <c r="AF160" s="55" t="s">
        <v>87</v>
      </c>
      <c r="AG160" s="55" t="s">
        <v>88</v>
      </c>
      <c r="AH160" s="55" t="s">
        <v>89</v>
      </c>
      <c r="AI160" s="55" t="s">
        <v>90</v>
      </c>
      <c r="AJ160" s="630"/>
    </row>
    <row r="161" spans="2:36">
      <c r="B161" s="315" t="s">
        <v>92</v>
      </c>
      <c r="C161" s="97">
        <v>501.63</v>
      </c>
      <c r="D161" s="97">
        <v>8.4108416631841489</v>
      </c>
      <c r="E161" s="97">
        <v>678.32799999999997</v>
      </c>
      <c r="F161" s="97">
        <v>7.6426579212669203</v>
      </c>
      <c r="G161" s="97">
        <v>716.76599999999996</v>
      </c>
      <c r="H161" s="97">
        <v>7.6515378443959285</v>
      </c>
      <c r="I161" s="97">
        <v>615.61</v>
      </c>
      <c r="J161" s="97">
        <v>8.996838174216979</v>
      </c>
      <c r="K161" s="97">
        <v>544.61900000000003</v>
      </c>
      <c r="L161" s="97">
        <v>10.162227947948052</v>
      </c>
      <c r="M161" s="97">
        <v>545.02300000000002</v>
      </c>
      <c r="N161" s="97">
        <v>7.0262702055072301</v>
      </c>
      <c r="O161" s="97">
        <v>581.78399999999999</v>
      </c>
      <c r="P161" s="97">
        <v>6.9233847171730956</v>
      </c>
      <c r="Q161" s="97">
        <v>693.94100000000003</v>
      </c>
      <c r="R161" s="97">
        <v>4.5845162410338034</v>
      </c>
      <c r="S161" s="97">
        <v>500.589</v>
      </c>
      <c r="T161" s="97">
        <v>5.7158273630020178</v>
      </c>
      <c r="U161" s="97">
        <v>580.58699999999999</v>
      </c>
      <c r="V161" s="97">
        <v>4.3643332103631467</v>
      </c>
      <c r="W161" s="324"/>
      <c r="X161" s="45"/>
      <c r="Y161" s="629" t="s">
        <v>92</v>
      </c>
      <c r="Z161" s="725">
        <v>81.81966788270239</v>
      </c>
      <c r="AA161" s="725">
        <v>82.323890507247228</v>
      </c>
      <c r="AB161" s="725">
        <v>80.083458199747199</v>
      </c>
      <c r="AC161" s="725">
        <v>77.470638878510741</v>
      </c>
      <c r="AD161" s="725">
        <v>74.699009766460591</v>
      </c>
      <c r="AE161" s="725">
        <v>72.705188588371499</v>
      </c>
      <c r="AF161" s="725">
        <v>78.311366417777037</v>
      </c>
      <c r="AG161" s="725">
        <v>81.328527929607858</v>
      </c>
      <c r="AH161" s="725">
        <v>61.004936185173861</v>
      </c>
      <c r="AI161" s="725">
        <v>74.852692189112062</v>
      </c>
      <c r="AJ161" s="630"/>
    </row>
    <row r="162" spans="2:36">
      <c r="B162" s="315" t="s">
        <v>93</v>
      </c>
      <c r="C162" s="97">
        <v>304.55099999999999</v>
      </c>
      <c r="D162" s="97">
        <v>8.804383752750276</v>
      </c>
      <c r="E162" s="97">
        <v>422.17899999999997</v>
      </c>
      <c r="F162" s="97">
        <v>8.0089105721761147</v>
      </c>
      <c r="G162" s="97">
        <v>430.09699999999998</v>
      </c>
      <c r="H162" s="97">
        <v>7.924691869981964</v>
      </c>
      <c r="I162" s="97">
        <v>356.72199999999998</v>
      </c>
      <c r="J162" s="97">
        <v>8.7152844763927728</v>
      </c>
      <c r="K162" s="97">
        <v>297.70400000000001</v>
      </c>
      <c r="L162" s="97">
        <v>9.5355451210868587</v>
      </c>
      <c r="M162" s="97">
        <v>307.38099999999997</v>
      </c>
      <c r="N162" s="97">
        <v>6.8261563501280023</v>
      </c>
      <c r="O162" s="97">
        <v>342.57600000000002</v>
      </c>
      <c r="P162" s="97">
        <v>5.9467379411911994</v>
      </c>
      <c r="Q162" s="97">
        <v>476.34800000000001</v>
      </c>
      <c r="R162" s="97">
        <v>4.5345623148296905</v>
      </c>
      <c r="S162" s="97">
        <v>318.90100000000001</v>
      </c>
      <c r="T162" s="97">
        <v>5.5933951292903563</v>
      </c>
      <c r="U162" s="97">
        <v>378.3</v>
      </c>
      <c r="V162" s="97">
        <v>4.3915645372797085</v>
      </c>
      <c r="W162" s="324"/>
      <c r="X162" s="45"/>
      <c r="Y162" s="629" t="s">
        <v>93</v>
      </c>
      <c r="Z162" s="725">
        <v>82.939474833443327</v>
      </c>
      <c r="AA162" s="725">
        <v>83.17301429014708</v>
      </c>
      <c r="AB162" s="725">
        <v>81.475806620367024</v>
      </c>
      <c r="AC162" s="725">
        <v>78.1289071041315</v>
      </c>
      <c r="AD162" s="725">
        <v>72.762878563942706</v>
      </c>
      <c r="AE162" s="725">
        <v>70.183257911191646</v>
      </c>
      <c r="AF162" s="725">
        <v>79.095441595441599</v>
      </c>
      <c r="AG162" s="725">
        <v>83.903784628045045</v>
      </c>
      <c r="AH162" s="725">
        <v>63.11300372215829</v>
      </c>
      <c r="AI162" s="725">
        <v>76.114459423737785</v>
      </c>
      <c r="AJ162" s="630"/>
    </row>
    <row r="163" spans="2:36">
      <c r="B163" s="315" t="s">
        <v>94</v>
      </c>
      <c r="C163" s="97">
        <v>429.25299999999999</v>
      </c>
      <c r="D163" s="97">
        <v>8.7302564383452683</v>
      </c>
      <c r="E163" s="97">
        <v>575.52300000000002</v>
      </c>
      <c r="F163" s="97">
        <v>7.7799935917642458</v>
      </c>
      <c r="G163" s="97">
        <v>572.46299999999997</v>
      </c>
      <c r="H163" s="97">
        <v>7.7540351366059959</v>
      </c>
      <c r="I163" s="97">
        <v>447.517</v>
      </c>
      <c r="J163" s="97">
        <v>8.4890321273048936</v>
      </c>
      <c r="K163" s="97">
        <v>359.57100000000003</v>
      </c>
      <c r="L163" s="97">
        <v>8.8929242466853466</v>
      </c>
      <c r="M163" s="97">
        <v>377.92700000000002</v>
      </c>
      <c r="N163" s="97">
        <v>6.7054368788956529</v>
      </c>
      <c r="O163" s="97">
        <v>412.06700000000001</v>
      </c>
      <c r="P163" s="97">
        <v>5.7381702642119974</v>
      </c>
      <c r="Q163" s="97">
        <v>586.86900000000003</v>
      </c>
      <c r="R163" s="97">
        <v>4.5741579293454304</v>
      </c>
      <c r="S163" s="97">
        <v>396.61099999999999</v>
      </c>
      <c r="T163" s="97">
        <v>5.6329909960629321</v>
      </c>
      <c r="U163" s="97">
        <v>471.63</v>
      </c>
      <c r="V163" s="97">
        <v>4.4105468649673893</v>
      </c>
      <c r="W163" s="324"/>
      <c r="X163" s="45"/>
      <c r="Y163" s="629" t="s">
        <v>94</v>
      </c>
      <c r="Z163" s="725">
        <v>83.412579527691136</v>
      </c>
      <c r="AA163" s="725">
        <v>83.081649212976714</v>
      </c>
      <c r="AB163" s="725">
        <v>81.825899665131203</v>
      </c>
      <c r="AC163" s="725">
        <v>77.465660522393563</v>
      </c>
      <c r="AD163" s="725">
        <v>70.309062744214629</v>
      </c>
      <c r="AE163" s="725">
        <v>68.443376630936655</v>
      </c>
      <c r="AF163" s="725">
        <v>77.405858755979011</v>
      </c>
      <c r="AG163" s="725">
        <v>83.297465022006605</v>
      </c>
      <c r="AH163" s="725">
        <v>62.884287122646619</v>
      </c>
      <c r="AI163" s="725">
        <v>76.122172041642813</v>
      </c>
      <c r="AJ163" s="630"/>
    </row>
    <row r="164" spans="2:36">
      <c r="B164" s="315" t="s">
        <v>95</v>
      </c>
      <c r="C164" s="97">
        <v>1910.385</v>
      </c>
      <c r="D164" s="97">
        <v>8.2031130852252918</v>
      </c>
      <c r="E164" s="97">
        <v>2455.4589999999998</v>
      </c>
      <c r="F164" s="97">
        <v>7.4864158614885383</v>
      </c>
      <c r="G164" s="97">
        <v>2357.8330000000001</v>
      </c>
      <c r="H164" s="97">
        <v>7.4680902844344876</v>
      </c>
      <c r="I164" s="97">
        <v>1768.5889999999999</v>
      </c>
      <c r="J164" s="97">
        <v>7.9421279559809594</v>
      </c>
      <c r="K164" s="97">
        <v>1331.7370000000001</v>
      </c>
      <c r="L164" s="97">
        <v>7.6920807050365285</v>
      </c>
      <c r="M164" s="97">
        <v>1448.566</v>
      </c>
      <c r="N164" s="97">
        <v>6.4610758080652566</v>
      </c>
      <c r="O164" s="97">
        <v>1640.63</v>
      </c>
      <c r="P164" s="97">
        <v>5.463033596523319</v>
      </c>
      <c r="Q164" s="97">
        <v>2562.942</v>
      </c>
      <c r="R164" s="97">
        <v>4.5004328129591196</v>
      </c>
      <c r="S164" s="97">
        <v>1656.53</v>
      </c>
      <c r="T164" s="97">
        <v>5.15567663420837</v>
      </c>
      <c r="U164" s="97">
        <v>1982.6949999999999</v>
      </c>
      <c r="V164" s="97">
        <v>4.2871806254090234</v>
      </c>
      <c r="W164" s="324"/>
      <c r="X164" s="45"/>
      <c r="Y164" s="629" t="s">
        <v>95</v>
      </c>
      <c r="Z164" s="725">
        <v>82.639834378934083</v>
      </c>
      <c r="AA164" s="725">
        <v>82.450531652126955</v>
      </c>
      <c r="AB164" s="725">
        <v>80.659486910226462</v>
      </c>
      <c r="AC164" s="725">
        <v>74.752359083992943</v>
      </c>
      <c r="AD164" s="725">
        <v>65.09115538578564</v>
      </c>
      <c r="AE164" s="725">
        <v>64.726771165414618</v>
      </c>
      <c r="AF164" s="725">
        <v>77.696250830473659</v>
      </c>
      <c r="AG164" s="725">
        <v>84.262343822060743</v>
      </c>
      <c r="AH164" s="725">
        <v>65.668958606243166</v>
      </c>
      <c r="AI164" s="725">
        <v>76.694751335934171</v>
      </c>
      <c r="AJ164" s="630"/>
    </row>
    <row r="165" spans="2:36">
      <c r="B165" s="315" t="s">
        <v>96</v>
      </c>
      <c r="C165" s="97">
        <v>2818.8429999999998</v>
      </c>
      <c r="D165" s="97">
        <v>7.6437736469185866</v>
      </c>
      <c r="E165" s="97">
        <v>3542.1010000000001</v>
      </c>
      <c r="F165" s="97">
        <v>7.149812508255124</v>
      </c>
      <c r="G165" s="97">
        <v>3297.4470000000001</v>
      </c>
      <c r="H165" s="97">
        <v>7.0667936311273447</v>
      </c>
      <c r="I165" s="97">
        <v>2214.0520000000001</v>
      </c>
      <c r="J165" s="97">
        <v>7.5289363254279094</v>
      </c>
      <c r="K165" s="97">
        <v>1514.9369999999999</v>
      </c>
      <c r="L165" s="97">
        <v>7.2065197633073632</v>
      </c>
      <c r="M165" s="97">
        <v>1680.9760000000001</v>
      </c>
      <c r="N165" s="97">
        <v>6.6830011144342008</v>
      </c>
      <c r="O165" s="97">
        <v>1969.2059999999999</v>
      </c>
      <c r="P165" s="97">
        <v>5.1558158570278554</v>
      </c>
      <c r="Q165" s="97">
        <v>3161.31</v>
      </c>
      <c r="R165" s="97">
        <v>4.3683044245313507</v>
      </c>
      <c r="S165" s="97">
        <v>1821.6389999999999</v>
      </c>
      <c r="T165" s="97">
        <v>4.690794819158504</v>
      </c>
      <c r="U165" s="97">
        <v>2115.0039999999999</v>
      </c>
      <c r="V165" s="97">
        <v>4.4863712215797351</v>
      </c>
      <c r="W165" s="324"/>
      <c r="X165" s="45"/>
      <c r="Y165" s="629" t="s">
        <v>96</v>
      </c>
      <c r="Z165" s="725">
        <v>80.923024091799363</v>
      </c>
      <c r="AA165" s="725">
        <v>81.655774355389639</v>
      </c>
      <c r="AB165" s="725">
        <v>77.820204540057816</v>
      </c>
      <c r="AC165" s="725">
        <v>68.638767291825118</v>
      </c>
      <c r="AD165" s="725">
        <v>55.071795064745267</v>
      </c>
      <c r="AE165" s="725">
        <v>56.484149684469017</v>
      </c>
      <c r="AF165" s="725">
        <v>76.461325021353787</v>
      </c>
      <c r="AG165" s="725">
        <v>84.827871989776398</v>
      </c>
      <c r="AH165" s="725">
        <v>69.365390178844436</v>
      </c>
      <c r="AI165" s="725">
        <v>78.032429253088893</v>
      </c>
      <c r="AJ165" s="630"/>
    </row>
    <row r="166" spans="2:36">
      <c r="B166" s="315" t="s">
        <v>97</v>
      </c>
      <c r="C166" s="97">
        <v>1221.431</v>
      </c>
      <c r="D166" s="97">
        <v>8.1984231964523229</v>
      </c>
      <c r="E166" s="97">
        <v>1509.25</v>
      </c>
      <c r="F166" s="97">
        <v>7.4088984655794796</v>
      </c>
      <c r="G166" s="97">
        <v>1436.6479999999999</v>
      </c>
      <c r="H166" s="97">
        <v>7.4728280319114537</v>
      </c>
      <c r="I166" s="97">
        <v>911.92700000000002</v>
      </c>
      <c r="J166" s="97">
        <v>8.1258059476315054</v>
      </c>
      <c r="K166" s="97">
        <v>576.85</v>
      </c>
      <c r="L166" s="97">
        <v>7.941460800901849</v>
      </c>
      <c r="M166" s="97">
        <v>628.68399999999997</v>
      </c>
      <c r="N166" s="97">
        <v>7.3609043326963288</v>
      </c>
      <c r="O166" s="97">
        <v>745.97900000000004</v>
      </c>
      <c r="P166" s="97">
        <v>5.261210652294154</v>
      </c>
      <c r="Q166" s="97">
        <v>1131.8109999999999</v>
      </c>
      <c r="R166" s="97">
        <v>4.3829722875007517</v>
      </c>
      <c r="S166" s="97">
        <v>597.17100000000005</v>
      </c>
      <c r="T166" s="97">
        <v>4.8328603506603738</v>
      </c>
      <c r="U166" s="97">
        <v>597.74800000000005</v>
      </c>
      <c r="V166" s="97">
        <v>5.5236789255947878</v>
      </c>
      <c r="W166" s="324"/>
      <c r="X166" s="45"/>
      <c r="Y166" s="629" t="s">
        <v>97</v>
      </c>
      <c r="Z166" s="725">
        <v>78.476803028578786</v>
      </c>
      <c r="AA166" s="725">
        <v>80.800000000000011</v>
      </c>
      <c r="AB166" s="725">
        <v>74.001634359982404</v>
      </c>
      <c r="AC166" s="725">
        <v>64.443645160193739</v>
      </c>
      <c r="AD166" s="725">
        <v>48.023923030250501</v>
      </c>
      <c r="AE166" s="725">
        <v>50.06903309134637</v>
      </c>
      <c r="AF166" s="725">
        <v>74.396598295662471</v>
      </c>
      <c r="AG166" s="725">
        <v>83.886797353975169</v>
      </c>
      <c r="AH166" s="725">
        <v>71.581506804583611</v>
      </c>
      <c r="AI166" s="725">
        <v>78.468351211547343</v>
      </c>
      <c r="AJ166" s="630"/>
    </row>
    <row r="167" spans="2:36">
      <c r="B167" s="315" t="s">
        <v>98</v>
      </c>
      <c r="C167" s="97">
        <v>544.29999999999995</v>
      </c>
      <c r="D167" s="97">
        <v>9.3831793169337114</v>
      </c>
      <c r="E167" s="97">
        <v>627.49300000000005</v>
      </c>
      <c r="F167" s="97">
        <v>8.7797642522580688</v>
      </c>
      <c r="G167" s="97">
        <v>632.23400000000004</v>
      </c>
      <c r="H167" s="97">
        <v>8.8083853608547162</v>
      </c>
      <c r="I167" s="97">
        <v>393.072</v>
      </c>
      <c r="J167" s="97">
        <v>9.2376349541978708</v>
      </c>
      <c r="K167" s="97">
        <v>233.495</v>
      </c>
      <c r="L167" s="97">
        <v>9.1021020035671434</v>
      </c>
      <c r="M167" s="97">
        <v>242.04</v>
      </c>
      <c r="N167" s="97">
        <v>8.5937254815194333</v>
      </c>
      <c r="O167" s="97">
        <v>255.11799999999999</v>
      </c>
      <c r="P167" s="97">
        <v>6.3969904829386239</v>
      </c>
      <c r="Q167" s="97">
        <v>310.16399999999999</v>
      </c>
      <c r="R167" s="97">
        <v>5.0668175769116681</v>
      </c>
      <c r="S167" s="97">
        <v>172.596</v>
      </c>
      <c r="T167" s="97">
        <v>6.4369180254462135</v>
      </c>
      <c r="U167" s="97">
        <v>120.97799999999999</v>
      </c>
      <c r="V167" s="97">
        <v>8.751684716464414</v>
      </c>
      <c r="W167" s="324"/>
      <c r="X167" s="45"/>
      <c r="Y167" s="629" t="s">
        <v>98</v>
      </c>
      <c r="Z167" s="725">
        <v>76.29487415028477</v>
      </c>
      <c r="AA167" s="725">
        <v>79.28996817494378</v>
      </c>
      <c r="AB167" s="725">
        <v>70.36540268318376</v>
      </c>
      <c r="AC167" s="725">
        <v>62.95665933976472</v>
      </c>
      <c r="AD167" s="725">
        <v>45.867363326837832</v>
      </c>
      <c r="AE167" s="725">
        <v>48.375061973227567</v>
      </c>
      <c r="AF167" s="725">
        <v>67.188516686396099</v>
      </c>
      <c r="AG167" s="725">
        <v>76.723281876684595</v>
      </c>
      <c r="AH167" s="725">
        <v>67.768082690212978</v>
      </c>
      <c r="AI167" s="725">
        <v>71.427036320653343</v>
      </c>
      <c r="AJ167" s="630"/>
    </row>
    <row r="168" spans="2:36">
      <c r="B168" s="315" t="s">
        <v>99</v>
      </c>
      <c r="C168" s="97">
        <v>366.14499999999998</v>
      </c>
      <c r="D168" s="97">
        <v>10.464465139600753</v>
      </c>
      <c r="E168" s="97">
        <v>385.13099999999997</v>
      </c>
      <c r="F168" s="97">
        <v>12.151028564063758</v>
      </c>
      <c r="G168" s="97">
        <v>418.95699999999999</v>
      </c>
      <c r="H168" s="97">
        <v>11.09899762192355</v>
      </c>
      <c r="I168" s="97">
        <v>325.92700000000002</v>
      </c>
      <c r="J168" s="97">
        <v>8.6055664954743207</v>
      </c>
      <c r="K168" s="97">
        <v>219.208</v>
      </c>
      <c r="L168" s="97">
        <v>12.678527450924122</v>
      </c>
      <c r="M168" s="97">
        <v>204.90600000000001</v>
      </c>
      <c r="N168" s="97">
        <v>11.481948029806443</v>
      </c>
      <c r="O168" s="97">
        <v>225.18199999999999</v>
      </c>
      <c r="P168" s="97">
        <v>10.658521132002168</v>
      </c>
      <c r="Q168" s="97">
        <v>205.83600000000001</v>
      </c>
      <c r="R168" s="97">
        <v>10.711825217979838</v>
      </c>
      <c r="S168" s="97">
        <v>210.36500000000001</v>
      </c>
      <c r="T168" s="97">
        <v>11.083850126598314</v>
      </c>
      <c r="U168" s="97">
        <v>50.366</v>
      </c>
      <c r="V168" s="97">
        <v>10.927539433852132</v>
      </c>
      <c r="W168" s="324"/>
      <c r="X168" s="45"/>
      <c r="Y168" s="629" t="s">
        <v>99</v>
      </c>
      <c r="Z168" s="725">
        <v>53.337065916508486</v>
      </c>
      <c r="AA168" s="725">
        <v>68.328698546728262</v>
      </c>
      <c r="AB168" s="725">
        <v>56.794611380165506</v>
      </c>
      <c r="AC168" s="725">
        <v>65.713487989641848</v>
      </c>
      <c r="AD168" s="725">
        <v>58.801229882121085</v>
      </c>
      <c r="AE168" s="725">
        <v>66.066391418504082</v>
      </c>
      <c r="AF168" s="725">
        <v>75.223152827490651</v>
      </c>
      <c r="AG168" s="725">
        <v>77.404827143939841</v>
      </c>
      <c r="AH168" s="725">
        <v>80.76486107479856</v>
      </c>
      <c r="AI168" s="725">
        <v>70.18226581423977</v>
      </c>
      <c r="AJ168" s="630"/>
    </row>
    <row r="169" spans="2:36" s="7" customFormat="1">
      <c r="B169" s="383" t="s">
        <v>70</v>
      </c>
      <c r="C169" s="384">
        <v>8096.5379999999996</v>
      </c>
      <c r="D169" s="384">
        <v>7.1817520156256798</v>
      </c>
      <c r="E169" s="384">
        <v>10195.465</v>
      </c>
      <c r="F169" s="384">
        <v>6.7536863813098202</v>
      </c>
      <c r="G169" s="384">
        <v>9862.4439999999995</v>
      </c>
      <c r="H169" s="384">
        <v>6.623134712934645</v>
      </c>
      <c r="I169" s="384">
        <v>7033.42</v>
      </c>
      <c r="J169" s="384">
        <v>6.855970054519763</v>
      </c>
      <c r="K169" s="384">
        <v>5078.1229999999996</v>
      </c>
      <c r="L169" s="384">
        <v>6.7366714624228656</v>
      </c>
      <c r="M169" s="384">
        <v>5435.5039999999999</v>
      </c>
      <c r="N169" s="384">
        <v>5.9695270947877006</v>
      </c>
      <c r="O169" s="384">
        <v>6172.5379999999996</v>
      </c>
      <c r="P169" s="384">
        <v>4.8601973476174543</v>
      </c>
      <c r="Q169" s="384">
        <v>9129.2199999999993</v>
      </c>
      <c r="R169" s="384">
        <v>4.2210984970147205</v>
      </c>
      <c r="S169" s="384">
        <v>5674.4009999999998</v>
      </c>
      <c r="T169" s="384">
        <v>4.6532002766858236</v>
      </c>
      <c r="U169" s="384">
        <v>6297.3090000000002</v>
      </c>
      <c r="V169" s="384">
        <v>4.3032625186758917</v>
      </c>
      <c r="W169" s="731"/>
      <c r="Y169" s="665" t="s">
        <v>70</v>
      </c>
      <c r="Z169" s="732">
        <v>79.663789634532691</v>
      </c>
      <c r="AA169" s="732">
        <v>81.259236336940006</v>
      </c>
      <c r="AB169" s="732">
        <v>77.128103338280042</v>
      </c>
      <c r="AC169" s="732">
        <v>70.99497826093139</v>
      </c>
      <c r="AD169" s="732">
        <v>60.857545199279336</v>
      </c>
      <c r="AE169" s="732">
        <v>61.1716043259282</v>
      </c>
      <c r="AF169" s="732">
        <v>76.495243933694695</v>
      </c>
      <c r="AG169" s="732">
        <v>83.697084745465659</v>
      </c>
      <c r="AH169" s="732">
        <v>67.351514283181615</v>
      </c>
      <c r="AI169" s="732">
        <v>76.911423593792207</v>
      </c>
      <c r="AJ169" s="733"/>
    </row>
    <row r="170" spans="2:36">
      <c r="B170" s="112"/>
      <c r="C170" s="98"/>
      <c r="D170" s="45"/>
      <c r="E170" s="98"/>
      <c r="F170" s="45"/>
      <c r="G170" s="98"/>
      <c r="H170" s="45"/>
      <c r="I170" s="98"/>
      <c r="J170" s="45"/>
      <c r="K170" s="98"/>
      <c r="L170" s="45"/>
      <c r="M170" s="98"/>
      <c r="N170" s="45"/>
      <c r="O170" s="98"/>
      <c r="P170" s="45"/>
      <c r="Q170" s="98"/>
      <c r="R170" s="45"/>
      <c r="S170" s="98"/>
      <c r="T170" s="45"/>
      <c r="U170" s="98"/>
      <c r="V170" s="45"/>
      <c r="W170" s="324"/>
      <c r="X170" s="45"/>
      <c r="Y170" s="631"/>
      <c r="Z170" s="45"/>
      <c r="AA170" s="45"/>
      <c r="AB170" s="45"/>
      <c r="AC170" s="45"/>
      <c r="AD170" s="45"/>
      <c r="AE170" s="45"/>
      <c r="AF170" s="45"/>
      <c r="AG170" s="45"/>
      <c r="AH170" s="45"/>
      <c r="AI170" s="45"/>
      <c r="AJ170" s="630"/>
    </row>
    <row r="171" spans="2:36">
      <c r="B171" s="315" t="s">
        <v>46</v>
      </c>
      <c r="C171" s="55" t="s">
        <v>76</v>
      </c>
      <c r="D171" s="55" t="s">
        <v>73</v>
      </c>
      <c r="E171" s="55" t="s">
        <v>77</v>
      </c>
      <c r="F171" s="55"/>
      <c r="G171" s="55"/>
      <c r="H171" s="55"/>
      <c r="I171" s="55"/>
      <c r="J171" s="55"/>
      <c r="K171" s="55"/>
      <c r="L171" s="55"/>
      <c r="M171" s="55"/>
      <c r="N171" s="55"/>
      <c r="O171" s="55"/>
      <c r="P171" s="55"/>
      <c r="Q171" s="55"/>
      <c r="R171" s="55"/>
      <c r="S171" s="55"/>
      <c r="T171" s="55"/>
      <c r="U171" s="55"/>
      <c r="V171" s="55"/>
      <c r="W171" s="324"/>
      <c r="X171" s="45"/>
      <c r="Y171" s="629" t="s">
        <v>46</v>
      </c>
      <c r="Z171" s="55" t="s">
        <v>78</v>
      </c>
      <c r="AA171" s="55"/>
      <c r="AB171" s="55"/>
      <c r="AC171" s="55"/>
      <c r="AD171" s="55"/>
      <c r="AE171" s="55"/>
      <c r="AF171" s="55"/>
      <c r="AG171" s="55"/>
      <c r="AH171" s="55"/>
      <c r="AI171" s="55"/>
      <c r="AJ171" s="630"/>
    </row>
    <row r="172" spans="2:36">
      <c r="B172" s="315"/>
      <c r="C172" s="55" t="s">
        <v>81</v>
      </c>
      <c r="D172" s="55" t="s">
        <v>42</v>
      </c>
      <c r="E172" s="55" t="s">
        <v>82</v>
      </c>
      <c r="F172" s="55" t="s">
        <v>42</v>
      </c>
      <c r="G172" s="55" t="s">
        <v>83</v>
      </c>
      <c r="H172" s="55" t="s">
        <v>42</v>
      </c>
      <c r="I172" s="55" t="s">
        <v>84</v>
      </c>
      <c r="J172" s="55" t="s">
        <v>42</v>
      </c>
      <c r="K172" s="55" t="s">
        <v>85</v>
      </c>
      <c r="L172" s="55" t="s">
        <v>42</v>
      </c>
      <c r="M172" s="55" t="s">
        <v>86</v>
      </c>
      <c r="N172" s="55" t="s">
        <v>42</v>
      </c>
      <c r="O172" s="55" t="s">
        <v>87</v>
      </c>
      <c r="P172" s="55" t="s">
        <v>42</v>
      </c>
      <c r="Q172" s="55" t="s">
        <v>88</v>
      </c>
      <c r="R172" s="55" t="s">
        <v>42</v>
      </c>
      <c r="S172" s="55" t="s">
        <v>89</v>
      </c>
      <c r="T172" s="55" t="s">
        <v>42</v>
      </c>
      <c r="U172" s="55" t="s">
        <v>90</v>
      </c>
      <c r="V172" s="55" t="s">
        <v>42</v>
      </c>
      <c r="W172" s="324"/>
      <c r="X172" s="45"/>
      <c r="Y172" s="629"/>
      <c r="Z172" s="55" t="s">
        <v>81</v>
      </c>
      <c r="AA172" s="55" t="s">
        <v>82</v>
      </c>
      <c r="AB172" s="55" t="s">
        <v>83</v>
      </c>
      <c r="AC172" s="55" t="s">
        <v>84</v>
      </c>
      <c r="AD172" s="55" t="s">
        <v>85</v>
      </c>
      <c r="AE172" s="55" t="s">
        <v>86</v>
      </c>
      <c r="AF172" s="55" t="s">
        <v>87</v>
      </c>
      <c r="AG172" s="55" t="s">
        <v>88</v>
      </c>
      <c r="AH172" s="55" t="s">
        <v>89</v>
      </c>
      <c r="AI172" s="55" t="s">
        <v>90</v>
      </c>
      <c r="AJ172" s="630"/>
    </row>
    <row r="173" spans="2:36">
      <c r="B173" s="315" t="s">
        <v>92</v>
      </c>
      <c r="C173" s="97">
        <v>55.319000000000003</v>
      </c>
      <c r="D173" s="97">
        <v>24.449116161071959</v>
      </c>
      <c r="E173" s="97">
        <v>32.976999999999997</v>
      </c>
      <c r="F173" s="97">
        <v>17.70329098070297</v>
      </c>
      <c r="G173" s="97">
        <v>83.08</v>
      </c>
      <c r="H173" s="97">
        <v>19.162903239978213</v>
      </c>
      <c r="I173" s="97">
        <v>44.62</v>
      </c>
      <c r="J173" s="97">
        <v>22.608414074834872</v>
      </c>
      <c r="K173" s="97">
        <v>76.891000000000005</v>
      </c>
      <c r="L173" s="97">
        <v>20.15868938695742</v>
      </c>
      <c r="M173" s="97">
        <v>73.415999999999997</v>
      </c>
      <c r="N173" s="97">
        <v>16.820959747778957</v>
      </c>
      <c r="O173" s="97">
        <v>118.91</v>
      </c>
      <c r="P173" s="97">
        <v>9.3180252818698008</v>
      </c>
      <c r="Q173" s="97">
        <v>56.601999999999997</v>
      </c>
      <c r="R173" s="97">
        <v>14.25966680111603</v>
      </c>
      <c r="S173" s="97">
        <v>63.594000000000001</v>
      </c>
      <c r="T173" s="97">
        <v>9.8480372080526539</v>
      </c>
      <c r="U173" s="97">
        <v>41.689</v>
      </c>
      <c r="V173" s="97">
        <v>14.956478689768362</v>
      </c>
      <c r="W173" s="324"/>
      <c r="X173" s="45"/>
      <c r="Y173" s="629" t="s">
        <v>92</v>
      </c>
      <c r="Z173" s="725">
        <v>85.052152063486318</v>
      </c>
      <c r="AA173" s="725">
        <v>59.362586044819125</v>
      </c>
      <c r="AB173" s="725">
        <v>79.64853153586904</v>
      </c>
      <c r="AC173" s="725">
        <v>62.160466158673245</v>
      </c>
      <c r="AD173" s="725">
        <v>84.04104511581329</v>
      </c>
      <c r="AE173" s="725">
        <v>73.430859758090889</v>
      </c>
      <c r="AF173" s="725">
        <v>84.96341771087377</v>
      </c>
      <c r="AG173" s="725">
        <v>78.265785661284042</v>
      </c>
      <c r="AH173" s="725">
        <v>79.414724659559084</v>
      </c>
      <c r="AI173" s="725">
        <v>79.697282256710395</v>
      </c>
      <c r="AJ173" s="630"/>
    </row>
    <row r="174" spans="2:36">
      <c r="B174" s="315" t="s">
        <v>93</v>
      </c>
      <c r="C174" s="97">
        <v>33.167999999999999</v>
      </c>
      <c r="D174" s="97">
        <v>25.75</v>
      </c>
      <c r="E174" s="97">
        <v>21.221</v>
      </c>
      <c r="F174" s="97">
        <v>18.993769743811118</v>
      </c>
      <c r="G174" s="97">
        <v>49.962000000000003</v>
      </c>
      <c r="H174" s="97">
        <v>19.681906075425633</v>
      </c>
      <c r="I174" s="97">
        <v>23.062999999999999</v>
      </c>
      <c r="J174" s="97">
        <v>24.766972557548311</v>
      </c>
      <c r="K174" s="97">
        <v>42.988999999999997</v>
      </c>
      <c r="L174" s="97">
        <v>20.388577454664816</v>
      </c>
      <c r="M174" s="97">
        <v>38.802999999999997</v>
      </c>
      <c r="N174" s="97">
        <v>15.849588535684191</v>
      </c>
      <c r="O174" s="97">
        <v>68.745000000000005</v>
      </c>
      <c r="P174" s="97">
        <v>8.9058770130720202</v>
      </c>
      <c r="Q174" s="97">
        <v>32.409999999999997</v>
      </c>
      <c r="R174" s="97">
        <v>14.20398096851927</v>
      </c>
      <c r="S174" s="97">
        <v>38.880000000000003</v>
      </c>
      <c r="T174" s="97">
        <v>10.046140876696544</v>
      </c>
      <c r="U174" s="97">
        <v>26.026</v>
      </c>
      <c r="V174" s="97">
        <v>14.721778386419439</v>
      </c>
      <c r="W174" s="324"/>
      <c r="X174" s="45"/>
      <c r="Y174" s="629" t="s">
        <v>93</v>
      </c>
      <c r="Z174" s="725">
        <v>88.157260009647857</v>
      </c>
      <c r="AA174" s="725">
        <v>61.476838980255408</v>
      </c>
      <c r="AB174" s="725">
        <v>80.579240222569155</v>
      </c>
      <c r="AC174" s="725">
        <v>61.449074274812467</v>
      </c>
      <c r="AD174" s="725">
        <v>87.229291214031505</v>
      </c>
      <c r="AE174" s="725">
        <v>73.955621987990611</v>
      </c>
      <c r="AF174" s="725">
        <v>85.281838679176673</v>
      </c>
      <c r="AG174" s="725">
        <v>81.490280777537791</v>
      </c>
      <c r="AH174" s="725">
        <v>80.55812757201646</v>
      </c>
      <c r="AI174" s="725">
        <v>80.085299316068543</v>
      </c>
      <c r="AJ174" s="630"/>
    </row>
    <row r="175" spans="2:36">
      <c r="B175" s="315" t="s">
        <v>94</v>
      </c>
      <c r="C175" s="97">
        <v>42.320999999999998</v>
      </c>
      <c r="D175" s="97">
        <v>24.95</v>
      </c>
      <c r="E175" s="97">
        <v>29.135000000000002</v>
      </c>
      <c r="F175" s="97">
        <v>18.968698951985637</v>
      </c>
      <c r="G175" s="97">
        <v>65.62</v>
      </c>
      <c r="H175" s="97">
        <v>18.912799779349566</v>
      </c>
      <c r="I175" s="97">
        <v>27.991</v>
      </c>
      <c r="J175" s="97">
        <v>25.884966245908672</v>
      </c>
      <c r="K175" s="97">
        <v>51.012999999999998</v>
      </c>
      <c r="L175" s="97">
        <v>19.778062038218753</v>
      </c>
      <c r="M175" s="97">
        <v>45.786999999999999</v>
      </c>
      <c r="N175" s="97">
        <v>15.089949841548693</v>
      </c>
      <c r="O175" s="97">
        <v>83.679000000000002</v>
      </c>
      <c r="P175" s="97">
        <v>8.9209199823563861</v>
      </c>
      <c r="Q175" s="97">
        <v>38.862000000000002</v>
      </c>
      <c r="R175" s="97">
        <v>14.021428703189466</v>
      </c>
      <c r="S175" s="97">
        <v>47.417000000000002</v>
      </c>
      <c r="T175" s="97">
        <v>10.075425697627582</v>
      </c>
      <c r="U175" s="97">
        <v>31.965</v>
      </c>
      <c r="V175" s="97">
        <v>14.930503955803019</v>
      </c>
      <c r="W175" s="324"/>
      <c r="X175" s="45"/>
      <c r="Y175" s="629" t="s">
        <v>94</v>
      </c>
      <c r="Z175" s="725">
        <v>88.065026818836984</v>
      </c>
      <c r="AA175" s="725">
        <v>61.73331045134718</v>
      </c>
      <c r="AB175" s="725">
        <v>80.388601036269421</v>
      </c>
      <c r="AC175" s="725">
        <v>59.040405844735808</v>
      </c>
      <c r="AD175" s="725">
        <v>87.375766961362785</v>
      </c>
      <c r="AE175" s="725">
        <v>72.435407430056557</v>
      </c>
      <c r="AF175" s="725">
        <v>84.61860203874329</v>
      </c>
      <c r="AG175" s="725">
        <v>82.34522155318821</v>
      </c>
      <c r="AH175" s="725">
        <v>80.458485353354277</v>
      </c>
      <c r="AI175" s="725">
        <v>79.893633661817603</v>
      </c>
      <c r="AJ175" s="630"/>
    </row>
    <row r="176" spans="2:36">
      <c r="B176" s="315" t="s">
        <v>95</v>
      </c>
      <c r="C176" s="97">
        <v>179.02600000000001</v>
      </c>
      <c r="D176" s="97">
        <v>20.87</v>
      </c>
      <c r="E176" s="97">
        <v>139.739</v>
      </c>
      <c r="F176" s="97">
        <v>17.13</v>
      </c>
      <c r="G176" s="97">
        <v>269.78399999999999</v>
      </c>
      <c r="H176" s="97">
        <v>17.798812666578371</v>
      </c>
      <c r="I176" s="97">
        <v>119.759</v>
      </c>
      <c r="J176" s="97">
        <v>23.59448943575703</v>
      </c>
      <c r="K176" s="97">
        <v>187.73400000000001</v>
      </c>
      <c r="L176" s="97">
        <v>19.648325782379342</v>
      </c>
      <c r="M176" s="97">
        <v>162.922</v>
      </c>
      <c r="N176" s="97">
        <v>15.211938714235973</v>
      </c>
      <c r="O176" s="97">
        <v>298.20400000000001</v>
      </c>
      <c r="P176" s="97">
        <v>8.7710161735450285</v>
      </c>
      <c r="Q176" s="97">
        <v>139.82300000000001</v>
      </c>
      <c r="R176" s="97">
        <v>13.093471928239097</v>
      </c>
      <c r="S176" s="97">
        <v>180.45400000000001</v>
      </c>
      <c r="T176" s="97">
        <v>9.7637707530184947</v>
      </c>
      <c r="U176" s="97">
        <v>121.622</v>
      </c>
      <c r="V176" s="97">
        <v>13.527995869672667</v>
      </c>
      <c r="W176" s="324"/>
      <c r="X176" s="45"/>
      <c r="Y176" s="629" t="s">
        <v>95</v>
      </c>
      <c r="Z176" s="725">
        <v>84.432987387306866</v>
      </c>
      <c r="AA176" s="725">
        <v>58.501921439254609</v>
      </c>
      <c r="AB176" s="725">
        <v>78.16846069448151</v>
      </c>
      <c r="AC176" s="725">
        <v>54.80256181163837</v>
      </c>
      <c r="AD176" s="725">
        <v>86.16233607124974</v>
      </c>
      <c r="AE176" s="725">
        <v>70.137857379604966</v>
      </c>
      <c r="AF176" s="725">
        <v>82.397955761827461</v>
      </c>
      <c r="AG176" s="725">
        <v>82.984916644614984</v>
      </c>
      <c r="AH176" s="725">
        <v>78.993538519511901</v>
      </c>
      <c r="AI176" s="725">
        <v>77.118448964825447</v>
      </c>
      <c r="AJ176" s="630"/>
    </row>
    <row r="177" spans="2:36">
      <c r="B177" s="315" t="s">
        <v>96</v>
      </c>
      <c r="C177" s="97">
        <v>232.07599999999999</v>
      </c>
      <c r="D177" s="97">
        <v>15.210000000000003</v>
      </c>
      <c r="E177" s="97">
        <v>245.607</v>
      </c>
      <c r="F177" s="97">
        <v>13.980000000000002</v>
      </c>
      <c r="G177" s="97">
        <v>341.98500000000001</v>
      </c>
      <c r="H177" s="97">
        <v>15.409999999999998</v>
      </c>
      <c r="I177" s="97">
        <v>186.57599999999999</v>
      </c>
      <c r="J177" s="97">
        <v>16.510000000000002</v>
      </c>
      <c r="K177" s="97">
        <v>191.51300000000001</v>
      </c>
      <c r="L177" s="97">
        <v>16.599480005579846</v>
      </c>
      <c r="M177" s="97">
        <v>165.626</v>
      </c>
      <c r="N177" s="97">
        <v>14.651276613124873</v>
      </c>
      <c r="O177" s="97">
        <v>261.79899999999998</v>
      </c>
      <c r="P177" s="97">
        <v>10.232275145548964</v>
      </c>
      <c r="Q177" s="97">
        <v>122.194</v>
      </c>
      <c r="R177" s="97">
        <v>11.414825303070916</v>
      </c>
      <c r="S177" s="97">
        <v>175.78200000000001</v>
      </c>
      <c r="T177" s="97">
        <v>8.9946698407674166</v>
      </c>
      <c r="U177" s="97">
        <v>111.691</v>
      </c>
      <c r="V177" s="97">
        <v>12.011132439635235</v>
      </c>
      <c r="W177" s="324"/>
      <c r="X177" s="45"/>
      <c r="Y177" s="629" t="s">
        <v>96</v>
      </c>
      <c r="Z177" s="725">
        <v>70.810424171392128</v>
      </c>
      <c r="AA177" s="725">
        <v>53.146693701726747</v>
      </c>
      <c r="AB177" s="725">
        <v>72.761963244001919</v>
      </c>
      <c r="AC177" s="725">
        <v>47.373188405797102</v>
      </c>
      <c r="AD177" s="725">
        <v>79.983082088422194</v>
      </c>
      <c r="AE177" s="725">
        <v>65.691376957724017</v>
      </c>
      <c r="AF177" s="725">
        <v>75.716866756557508</v>
      </c>
      <c r="AG177" s="725">
        <v>84.464867342095346</v>
      </c>
      <c r="AH177" s="725">
        <v>77.748574939413601</v>
      </c>
      <c r="AI177" s="725">
        <v>72.070265285475116</v>
      </c>
      <c r="AJ177" s="630"/>
    </row>
    <row r="178" spans="2:36">
      <c r="B178" s="315" t="s">
        <v>97</v>
      </c>
      <c r="C178" s="97">
        <v>106.158</v>
      </c>
      <c r="D178" s="97">
        <v>13.15</v>
      </c>
      <c r="E178" s="97">
        <v>126.35899999999999</v>
      </c>
      <c r="F178" s="97">
        <v>12.57</v>
      </c>
      <c r="G178" s="97">
        <v>128.97300000000001</v>
      </c>
      <c r="H178" s="97">
        <v>13.95</v>
      </c>
      <c r="I178" s="97">
        <v>103.027</v>
      </c>
      <c r="J178" s="97">
        <v>17.5</v>
      </c>
      <c r="K178" s="97">
        <v>71.191000000000003</v>
      </c>
      <c r="L178" s="97">
        <v>11.23</v>
      </c>
      <c r="M178" s="97">
        <v>57.808999999999997</v>
      </c>
      <c r="N178" s="97">
        <v>13.976378935319586</v>
      </c>
      <c r="O178" s="97">
        <v>75.472999999999999</v>
      </c>
      <c r="P178" s="97">
        <v>16.105954225742952</v>
      </c>
      <c r="Q178" s="97">
        <v>39.875999999999998</v>
      </c>
      <c r="R178" s="97">
        <v>12.730051721925804</v>
      </c>
      <c r="S178" s="97">
        <v>60.256999999999998</v>
      </c>
      <c r="T178" s="97">
        <v>10.666523387102728</v>
      </c>
      <c r="U178" s="97">
        <v>29.28</v>
      </c>
      <c r="V178" s="97">
        <v>12.104211964201861</v>
      </c>
      <c r="W178" s="324"/>
      <c r="X178" s="45"/>
      <c r="Y178" s="629" t="s">
        <v>97</v>
      </c>
      <c r="Z178" s="725">
        <v>54.31714990862676</v>
      </c>
      <c r="AA178" s="725">
        <v>49.619734249242235</v>
      </c>
      <c r="AB178" s="725">
        <v>65.712203329379008</v>
      </c>
      <c r="AC178" s="725">
        <v>43.51480679821794</v>
      </c>
      <c r="AD178" s="725">
        <v>74.335239004930401</v>
      </c>
      <c r="AE178" s="725">
        <v>62.789531041879286</v>
      </c>
      <c r="AF178" s="725">
        <v>68.639115975249439</v>
      </c>
      <c r="AG178" s="725">
        <v>85.046143043434654</v>
      </c>
      <c r="AH178" s="725">
        <v>77.134606767678449</v>
      </c>
      <c r="AI178" s="725">
        <v>65.949453551912569</v>
      </c>
      <c r="AJ178" s="630"/>
    </row>
    <row r="179" spans="2:36">
      <c r="B179" s="315" t="s">
        <v>98</v>
      </c>
      <c r="C179" s="97">
        <v>52.703000000000003</v>
      </c>
      <c r="D179" s="97">
        <v>13.79</v>
      </c>
      <c r="E179" s="97">
        <v>61.902999999999999</v>
      </c>
      <c r="F179" s="97">
        <v>13.05</v>
      </c>
      <c r="G179" s="97">
        <v>50.328000000000003</v>
      </c>
      <c r="H179" s="97">
        <v>15.02</v>
      </c>
      <c r="I179" s="97">
        <v>54.286999999999999</v>
      </c>
      <c r="J179" s="97">
        <v>20.5</v>
      </c>
      <c r="K179" s="97">
        <v>32.701000000000001</v>
      </c>
      <c r="L179" s="97">
        <v>11.78</v>
      </c>
      <c r="M179" s="97">
        <v>24.373999999999999</v>
      </c>
      <c r="N179" s="97">
        <v>16.420000000000002</v>
      </c>
      <c r="O179" s="97">
        <v>31.72</v>
      </c>
      <c r="P179" s="97">
        <v>20.557409250009975</v>
      </c>
      <c r="Q179" s="97">
        <v>19.495000000000001</v>
      </c>
      <c r="R179" s="97">
        <v>15.525166059523434</v>
      </c>
      <c r="S179" s="97">
        <v>24.536999999999999</v>
      </c>
      <c r="T179" s="97">
        <v>14.178699581947894</v>
      </c>
      <c r="U179" s="97">
        <v>7.7009999999999996</v>
      </c>
      <c r="V179" s="97">
        <v>12.599545657038579</v>
      </c>
      <c r="W179" s="324"/>
      <c r="X179" s="45"/>
      <c r="Y179" s="629" t="s">
        <v>98</v>
      </c>
      <c r="Z179" s="725">
        <v>47.47737320456141</v>
      </c>
      <c r="AA179" s="725">
        <v>48.968547566353813</v>
      </c>
      <c r="AB179" s="725">
        <v>62.700683516134163</v>
      </c>
      <c r="AC179" s="725">
        <v>42.214526498056628</v>
      </c>
      <c r="AD179" s="725">
        <v>75.529800311917057</v>
      </c>
      <c r="AE179" s="725">
        <v>64.716501189792396</v>
      </c>
      <c r="AF179" s="725">
        <v>72.588272383354351</v>
      </c>
      <c r="AG179" s="725">
        <v>84.508848422672472</v>
      </c>
      <c r="AH179" s="725">
        <v>79.390308513673219</v>
      </c>
      <c r="AI179" s="725">
        <v>67.939228671601086</v>
      </c>
      <c r="AJ179" s="630"/>
    </row>
    <row r="180" spans="2:36">
      <c r="B180" s="315" t="s">
        <v>99</v>
      </c>
      <c r="C180" s="97">
        <v>67.225999999999999</v>
      </c>
      <c r="D180" s="97">
        <v>20.48</v>
      </c>
      <c r="E180" s="97">
        <v>51.314</v>
      </c>
      <c r="F180" s="97">
        <v>17.829999999999998</v>
      </c>
      <c r="G180" s="97">
        <v>46.423000000000002</v>
      </c>
      <c r="H180" s="97">
        <v>19.79</v>
      </c>
      <c r="I180" s="97">
        <v>68.09</v>
      </c>
      <c r="J180" s="97">
        <v>24.17</v>
      </c>
      <c r="K180" s="97">
        <v>31.484999999999999</v>
      </c>
      <c r="L180" s="97">
        <v>14.49</v>
      </c>
      <c r="M180" s="97">
        <v>31.141999999999999</v>
      </c>
      <c r="N180" s="97">
        <v>18.13</v>
      </c>
      <c r="O180" s="97">
        <v>33.771999999999998</v>
      </c>
      <c r="P180" s="97">
        <v>17.98</v>
      </c>
      <c r="Q180" s="97">
        <v>31.704999999999998</v>
      </c>
      <c r="R180" s="97">
        <v>18.39</v>
      </c>
      <c r="S180" s="97">
        <v>42.287999999999997</v>
      </c>
      <c r="T180" s="97">
        <v>22.69</v>
      </c>
      <c r="U180" s="97">
        <v>8.3740000000000006</v>
      </c>
      <c r="V180" s="97">
        <v>19.34</v>
      </c>
      <c r="W180" s="324"/>
      <c r="X180" s="45"/>
      <c r="Y180" s="629" t="s">
        <v>99</v>
      </c>
      <c r="Z180" s="725">
        <v>28.576741141820129</v>
      </c>
      <c r="AA180" s="725">
        <v>41.086253264216396</v>
      </c>
      <c r="AB180" s="725">
        <v>58.055274325226726</v>
      </c>
      <c r="AC180" s="725">
        <v>47.155235717432809</v>
      </c>
      <c r="AD180" s="725">
        <v>79.339367952993484</v>
      </c>
      <c r="AE180" s="725">
        <v>70.062937512041614</v>
      </c>
      <c r="AF180" s="725">
        <v>83.723202653085394</v>
      </c>
      <c r="AG180" s="725">
        <v>89.216211953950491</v>
      </c>
      <c r="AH180" s="725">
        <v>73.791619371925847</v>
      </c>
      <c r="AI180" s="725">
        <v>78.397420587532835</v>
      </c>
      <c r="AJ180" s="630"/>
    </row>
    <row r="181" spans="2:36" s="7" customFormat="1">
      <c r="B181" s="383" t="s">
        <v>70</v>
      </c>
      <c r="C181" s="384">
        <v>767.99900000000002</v>
      </c>
      <c r="D181" s="384">
        <v>14.559943127376076</v>
      </c>
      <c r="E181" s="384">
        <v>708.255</v>
      </c>
      <c r="F181" s="384">
        <v>13.197706286425337</v>
      </c>
      <c r="G181" s="384">
        <v>1036.154</v>
      </c>
      <c r="H181" s="384">
        <v>14.4546928338676</v>
      </c>
      <c r="I181" s="384">
        <v>627.41200000000003</v>
      </c>
      <c r="J181" s="384">
        <v>16.191051545178137</v>
      </c>
      <c r="K181" s="384">
        <v>685.51499999999999</v>
      </c>
      <c r="L181" s="384">
        <v>14.709270639857431</v>
      </c>
      <c r="M181" s="384">
        <v>599.87900000000002</v>
      </c>
      <c r="N181" s="384">
        <v>12.858696641768862</v>
      </c>
      <c r="O181" s="384">
        <v>972.303</v>
      </c>
      <c r="P181" s="384">
        <v>8.889448444131558</v>
      </c>
      <c r="Q181" s="384">
        <v>480.96800000000002</v>
      </c>
      <c r="R181" s="384">
        <v>11.03449833015528</v>
      </c>
      <c r="S181" s="384">
        <v>633.20899999999995</v>
      </c>
      <c r="T181" s="384">
        <v>8.7196645580261443</v>
      </c>
      <c r="U181" s="384">
        <v>378.34699999999998</v>
      </c>
      <c r="V181" s="384">
        <v>12.373811821001114</v>
      </c>
      <c r="W181" s="731"/>
      <c r="Y181" s="665" t="s">
        <v>70</v>
      </c>
      <c r="Z181" s="732">
        <v>69.134074393326031</v>
      </c>
      <c r="AA181" s="732">
        <v>53.227156885584989</v>
      </c>
      <c r="AB181" s="732">
        <v>73.556826494903277</v>
      </c>
      <c r="AC181" s="732">
        <v>49.777339292203528</v>
      </c>
      <c r="AD181" s="732">
        <v>82.306587018518925</v>
      </c>
      <c r="AE181" s="732">
        <v>68.803375347361722</v>
      </c>
      <c r="AF181" s="732">
        <v>79.965813126155112</v>
      </c>
      <c r="AG181" s="732">
        <v>83.296186024849888</v>
      </c>
      <c r="AH181" s="732">
        <v>78.387230756353745</v>
      </c>
      <c r="AI181" s="732">
        <v>75.327675387937532</v>
      </c>
      <c r="AJ181" s="733"/>
    </row>
    <row r="182" spans="2:36">
      <c r="B182" s="112"/>
      <c r="C182" s="98"/>
      <c r="D182" s="45"/>
      <c r="E182" s="98"/>
      <c r="F182" s="45"/>
      <c r="G182" s="98"/>
      <c r="H182" s="45"/>
      <c r="I182" s="98"/>
      <c r="J182" s="45"/>
      <c r="K182" s="98"/>
      <c r="L182" s="45"/>
      <c r="M182" s="98"/>
      <c r="N182" s="45"/>
      <c r="O182" s="98"/>
      <c r="P182" s="45"/>
      <c r="Q182" s="98"/>
      <c r="R182" s="45"/>
      <c r="S182" s="98"/>
      <c r="T182" s="45"/>
      <c r="U182" s="98"/>
      <c r="V182" s="45"/>
      <c r="W182" s="324"/>
      <c r="X182" s="45"/>
      <c r="Y182" s="631"/>
      <c r="Z182" s="45"/>
      <c r="AA182" s="45"/>
      <c r="AB182" s="45"/>
      <c r="AC182" s="45"/>
      <c r="AD182" s="45"/>
      <c r="AE182" s="45"/>
      <c r="AF182" s="45"/>
      <c r="AG182" s="45"/>
      <c r="AH182" s="45"/>
      <c r="AI182" s="45"/>
      <c r="AJ182" s="630"/>
    </row>
    <row r="183" spans="2:36">
      <c r="B183" s="315" t="s">
        <v>101</v>
      </c>
      <c r="C183" s="55" t="s">
        <v>76</v>
      </c>
      <c r="D183" s="55" t="s">
        <v>73</v>
      </c>
      <c r="E183" s="55" t="s">
        <v>77</v>
      </c>
      <c r="F183" s="55"/>
      <c r="G183" s="55"/>
      <c r="H183" s="55"/>
      <c r="I183" s="55"/>
      <c r="J183" s="55"/>
      <c r="K183" s="55"/>
      <c r="L183" s="55"/>
      <c r="M183" s="55"/>
      <c r="N183" s="55"/>
      <c r="O183" s="55"/>
      <c r="P183" s="55"/>
      <c r="Q183" s="55"/>
      <c r="R183" s="55"/>
      <c r="S183" s="55"/>
      <c r="T183" s="55"/>
      <c r="U183" s="55"/>
      <c r="V183" s="55"/>
      <c r="W183" s="324"/>
      <c r="X183" s="45"/>
      <c r="Y183" s="629" t="s">
        <v>101</v>
      </c>
      <c r="Z183" s="55" t="s">
        <v>78</v>
      </c>
      <c r="AA183" s="55"/>
      <c r="AB183" s="55"/>
      <c r="AC183" s="55"/>
      <c r="AD183" s="55"/>
      <c r="AE183" s="55"/>
      <c r="AF183" s="55"/>
      <c r="AG183" s="55"/>
      <c r="AH183" s="55"/>
      <c r="AI183" s="55"/>
      <c r="AJ183" s="630"/>
    </row>
    <row r="184" spans="2:36">
      <c r="B184" s="315"/>
      <c r="C184" s="55" t="s">
        <v>81</v>
      </c>
      <c r="D184" s="55" t="s">
        <v>42</v>
      </c>
      <c r="E184" s="55" t="s">
        <v>82</v>
      </c>
      <c r="F184" s="55" t="s">
        <v>42</v>
      </c>
      <c r="G184" s="55" t="s">
        <v>83</v>
      </c>
      <c r="H184" s="55" t="s">
        <v>42</v>
      </c>
      <c r="I184" s="55" t="s">
        <v>84</v>
      </c>
      <c r="J184" s="55" t="s">
        <v>42</v>
      </c>
      <c r="K184" s="55" t="s">
        <v>85</v>
      </c>
      <c r="L184" s="55" t="s">
        <v>42</v>
      </c>
      <c r="M184" s="55" t="s">
        <v>86</v>
      </c>
      <c r="N184" s="55" t="s">
        <v>42</v>
      </c>
      <c r="O184" s="55" t="s">
        <v>87</v>
      </c>
      <c r="P184" s="55" t="s">
        <v>42</v>
      </c>
      <c r="Q184" s="55" t="s">
        <v>88</v>
      </c>
      <c r="R184" s="55" t="s">
        <v>42</v>
      </c>
      <c r="S184" s="55" t="s">
        <v>89</v>
      </c>
      <c r="T184" s="55" t="s">
        <v>42</v>
      </c>
      <c r="U184" s="55" t="s">
        <v>90</v>
      </c>
      <c r="V184" s="55" t="s">
        <v>42</v>
      </c>
      <c r="W184" s="324"/>
      <c r="X184" s="45"/>
      <c r="Y184" s="629"/>
      <c r="Z184" s="55" t="s">
        <v>81</v>
      </c>
      <c r="AA184" s="55" t="s">
        <v>82</v>
      </c>
      <c r="AB184" s="55" t="s">
        <v>83</v>
      </c>
      <c r="AC184" s="55" t="s">
        <v>84</v>
      </c>
      <c r="AD184" s="55" t="s">
        <v>85</v>
      </c>
      <c r="AE184" s="55" t="s">
        <v>86</v>
      </c>
      <c r="AF184" s="55" t="s">
        <v>87</v>
      </c>
      <c r="AG184" s="55" t="s">
        <v>88</v>
      </c>
      <c r="AH184" s="55" t="s">
        <v>89</v>
      </c>
      <c r="AI184" s="55" t="s">
        <v>90</v>
      </c>
      <c r="AJ184" s="630"/>
    </row>
    <row r="185" spans="2:36">
      <c r="B185" s="315" t="s">
        <v>92</v>
      </c>
      <c r="C185" s="97">
        <v>698.76599999999996</v>
      </c>
      <c r="D185" s="97">
        <v>6.740649640709993</v>
      </c>
      <c r="E185" s="97">
        <v>841.66600000000005</v>
      </c>
      <c r="F185" s="97">
        <v>6.4275717042664731</v>
      </c>
      <c r="G185" s="97">
        <v>926.178</v>
      </c>
      <c r="H185" s="97">
        <v>6.3746097019077892</v>
      </c>
      <c r="I185" s="97">
        <v>749.14499999999998</v>
      </c>
      <c r="J185" s="97">
        <v>7.6335765919727105</v>
      </c>
      <c r="K185" s="97">
        <v>703.06500000000005</v>
      </c>
      <c r="L185" s="97">
        <v>8.2535011604037543</v>
      </c>
      <c r="M185" s="97">
        <v>716.48900000000003</v>
      </c>
      <c r="N185" s="97">
        <v>5.7067942414566497</v>
      </c>
      <c r="O185" s="97">
        <v>859.20899999999995</v>
      </c>
      <c r="P185" s="97">
        <v>5.2411961275536907</v>
      </c>
      <c r="Q185" s="97">
        <v>865.3</v>
      </c>
      <c r="R185" s="97">
        <v>3.9595841008384025</v>
      </c>
      <c r="S185" s="97">
        <v>675.41099999999994</v>
      </c>
      <c r="T185" s="97">
        <v>4.5107015167601325</v>
      </c>
      <c r="U185" s="97">
        <v>728.85900000000004</v>
      </c>
      <c r="V185" s="97">
        <v>3.7664587776839209</v>
      </c>
      <c r="W185" s="324"/>
      <c r="X185" s="45"/>
      <c r="Y185" s="629" t="s">
        <v>92</v>
      </c>
      <c r="Z185" s="725">
        <v>76.806828036853531</v>
      </c>
      <c r="AA185" s="725">
        <v>75.894832391946451</v>
      </c>
      <c r="AB185" s="725">
        <v>74.863255227396891</v>
      </c>
      <c r="AC185" s="725">
        <v>72.197238184864077</v>
      </c>
      <c r="AD185" s="725">
        <v>70.695454901040449</v>
      </c>
      <c r="AE185" s="725">
        <v>68.106837648589163</v>
      </c>
      <c r="AF185" s="725">
        <v>75.465457182129143</v>
      </c>
      <c r="AG185" s="725">
        <v>76.778689471859479</v>
      </c>
      <c r="AH185" s="725">
        <v>61.758247940883408</v>
      </c>
      <c r="AI185" s="725">
        <v>70.651799593611386</v>
      </c>
      <c r="AJ185" s="630"/>
    </row>
    <row r="186" spans="2:36">
      <c r="B186" s="315" t="s">
        <v>93</v>
      </c>
      <c r="C186" s="97">
        <v>417.49700000000001</v>
      </c>
      <c r="D186" s="97">
        <v>7.1403536813996098</v>
      </c>
      <c r="E186" s="97">
        <v>513.50800000000004</v>
      </c>
      <c r="F186" s="97">
        <v>6.8727467114891239</v>
      </c>
      <c r="G186" s="97">
        <v>552.10400000000004</v>
      </c>
      <c r="H186" s="97">
        <v>6.6753111380613595</v>
      </c>
      <c r="I186" s="97">
        <v>426.37099999999998</v>
      </c>
      <c r="J186" s="97">
        <v>7.5688909219361804</v>
      </c>
      <c r="K186" s="97">
        <v>380.41300000000001</v>
      </c>
      <c r="L186" s="97">
        <v>7.9343630100658968</v>
      </c>
      <c r="M186" s="97">
        <v>397.202</v>
      </c>
      <c r="N186" s="97">
        <v>5.64495283995383</v>
      </c>
      <c r="O186" s="97">
        <v>499.28300000000002</v>
      </c>
      <c r="P186" s="97">
        <v>4.6857626390402132</v>
      </c>
      <c r="Q186" s="97">
        <v>577.98900000000003</v>
      </c>
      <c r="R186" s="97">
        <v>3.9920343703640038</v>
      </c>
      <c r="S186" s="97">
        <v>429.48500000000001</v>
      </c>
      <c r="T186" s="97">
        <v>4.4908325770490221</v>
      </c>
      <c r="U186" s="97">
        <v>474.55099999999999</v>
      </c>
      <c r="V186" s="97">
        <v>3.7995648553153374</v>
      </c>
      <c r="W186" s="324"/>
      <c r="X186" s="45"/>
      <c r="Y186" s="629" t="s">
        <v>93</v>
      </c>
      <c r="Z186" s="725">
        <v>78.201999056280641</v>
      </c>
      <c r="AA186" s="725">
        <v>77.742508393248016</v>
      </c>
      <c r="AB186" s="725">
        <v>76.519097851129501</v>
      </c>
      <c r="AC186" s="725">
        <v>73.513207980842978</v>
      </c>
      <c r="AD186" s="725">
        <v>70.5209864016214</v>
      </c>
      <c r="AE186" s="725">
        <v>67.056057119551255</v>
      </c>
      <c r="AF186" s="725">
        <v>76.776697784623153</v>
      </c>
      <c r="AG186" s="725">
        <v>80.083357987781781</v>
      </c>
      <c r="AH186" s="725">
        <v>64.320290580579069</v>
      </c>
      <c r="AI186" s="725">
        <v>71.698721528349949</v>
      </c>
      <c r="AJ186" s="630"/>
    </row>
    <row r="187" spans="2:36">
      <c r="B187" s="315" t="s">
        <v>94</v>
      </c>
      <c r="C187" s="97">
        <v>580.71299999999997</v>
      </c>
      <c r="D187" s="97">
        <v>7.1087172072467402</v>
      </c>
      <c r="E187" s="97">
        <v>698.09900000000005</v>
      </c>
      <c r="F187" s="97">
        <v>6.6806390641140547</v>
      </c>
      <c r="G187" s="97">
        <v>734.947</v>
      </c>
      <c r="H187" s="97">
        <v>6.5230079739599285</v>
      </c>
      <c r="I187" s="97">
        <v>538.13099999999997</v>
      </c>
      <c r="J187" s="97">
        <v>7.36577773545081</v>
      </c>
      <c r="K187" s="97">
        <v>462.642</v>
      </c>
      <c r="L187" s="97">
        <v>7.3972377386825743</v>
      </c>
      <c r="M187" s="97">
        <v>488.964</v>
      </c>
      <c r="N187" s="97">
        <v>5.531863254612233</v>
      </c>
      <c r="O187" s="97">
        <v>605.55799999999999</v>
      </c>
      <c r="P187" s="97">
        <v>4.5587049736149234</v>
      </c>
      <c r="Q187" s="97">
        <v>713.34299999999996</v>
      </c>
      <c r="R187" s="97">
        <v>4.0307478335663536</v>
      </c>
      <c r="S187" s="97">
        <v>533.15899999999999</v>
      </c>
      <c r="T187" s="97">
        <v>4.5154419359768374</v>
      </c>
      <c r="U187" s="97">
        <v>590.13699999999994</v>
      </c>
      <c r="V187" s="97">
        <v>3.8130823980243269</v>
      </c>
      <c r="W187" s="324"/>
      <c r="X187" s="45"/>
      <c r="Y187" s="629" t="s">
        <v>94</v>
      </c>
      <c r="Z187" s="725">
        <v>78.589940297530788</v>
      </c>
      <c r="AA187" s="725">
        <v>77.588135780168713</v>
      </c>
      <c r="AB187" s="725">
        <v>76.609197670036068</v>
      </c>
      <c r="AC187" s="725">
        <v>72.61205914544972</v>
      </c>
      <c r="AD187" s="725">
        <v>67.973724823945943</v>
      </c>
      <c r="AE187" s="725">
        <v>65.15039962042195</v>
      </c>
      <c r="AF187" s="725">
        <v>75.063825430429461</v>
      </c>
      <c r="AG187" s="725">
        <v>79.277991092644072</v>
      </c>
      <c r="AH187" s="725">
        <v>63.848683038268142</v>
      </c>
      <c r="AI187" s="725">
        <v>71.665392951128297</v>
      </c>
      <c r="AJ187" s="630"/>
    </row>
    <row r="188" spans="2:36">
      <c r="B188" s="315" t="s">
        <v>95</v>
      </c>
      <c r="C188" s="97">
        <v>2621.96</v>
      </c>
      <c r="D188" s="97">
        <v>6.5371967724720639</v>
      </c>
      <c r="E188" s="97">
        <v>3054.634</v>
      </c>
      <c r="F188" s="97">
        <v>6.302495378282325</v>
      </c>
      <c r="G188" s="97">
        <v>3092.2629999999999</v>
      </c>
      <c r="H188" s="97">
        <v>6.1869150026355051</v>
      </c>
      <c r="I188" s="97">
        <v>2185.1709999999998</v>
      </c>
      <c r="J188" s="97">
        <v>6.7587294662843096</v>
      </c>
      <c r="K188" s="97">
        <v>1764.769</v>
      </c>
      <c r="L188" s="97">
        <v>6.4070267480720693</v>
      </c>
      <c r="M188" s="97">
        <v>1891.0530000000001</v>
      </c>
      <c r="N188" s="97">
        <v>5.3156504024180835</v>
      </c>
      <c r="O188" s="97">
        <v>2358.0770000000002</v>
      </c>
      <c r="P188" s="97">
        <v>4.312385896828471</v>
      </c>
      <c r="Q188" s="97">
        <v>3083.3809999999999</v>
      </c>
      <c r="R188" s="97">
        <v>3.9645598051112518</v>
      </c>
      <c r="S188" s="97">
        <v>2234.404</v>
      </c>
      <c r="T188" s="97">
        <v>4.1857492294364045</v>
      </c>
      <c r="U188" s="97">
        <v>2476.634</v>
      </c>
      <c r="V188" s="97">
        <v>3.6933020706463608</v>
      </c>
      <c r="W188" s="324"/>
      <c r="X188" s="45"/>
      <c r="Y188" s="629" t="s">
        <v>95</v>
      </c>
      <c r="Z188" s="725">
        <v>77.034203420342024</v>
      </c>
      <c r="AA188" s="725">
        <v>75.924938961590811</v>
      </c>
      <c r="AB188" s="725">
        <v>74.297140961166633</v>
      </c>
      <c r="AC188" s="725">
        <v>69.124796182998949</v>
      </c>
      <c r="AD188" s="725">
        <v>62.819099836862499</v>
      </c>
      <c r="AE188" s="725">
        <v>61.379823833599588</v>
      </c>
      <c r="AF188" s="725">
        <v>74.376875733913693</v>
      </c>
      <c r="AG188" s="725">
        <v>79.91137001882025</v>
      </c>
      <c r="AH188" s="725">
        <v>65.52812293569113</v>
      </c>
      <c r="AI188" s="725">
        <v>71.538224864877094</v>
      </c>
      <c r="AJ188" s="630"/>
    </row>
    <row r="189" spans="2:36">
      <c r="B189" s="315" t="s">
        <v>96</v>
      </c>
      <c r="C189" s="97">
        <v>4040.6640000000002</v>
      </c>
      <c r="D189" s="97">
        <v>5.817318641510683</v>
      </c>
      <c r="E189" s="97">
        <v>4670.6639999999998</v>
      </c>
      <c r="F189" s="97">
        <v>5.7106247230991665</v>
      </c>
      <c r="G189" s="97">
        <v>4453.6270000000004</v>
      </c>
      <c r="H189" s="97">
        <v>5.6326390516457412</v>
      </c>
      <c r="I189" s="97">
        <v>2965.96</v>
      </c>
      <c r="J189" s="97">
        <v>5.9460311407731261</v>
      </c>
      <c r="K189" s="97">
        <v>2157.3429999999998</v>
      </c>
      <c r="L189" s="97">
        <v>5.6773922806272843</v>
      </c>
      <c r="M189" s="97">
        <v>2238.6419999999998</v>
      </c>
      <c r="N189" s="97">
        <v>5.3665117459142531</v>
      </c>
      <c r="O189" s="97">
        <v>2708.069</v>
      </c>
      <c r="P189" s="97">
        <v>4.1254744627951823</v>
      </c>
      <c r="Q189" s="97">
        <v>3805.165</v>
      </c>
      <c r="R189" s="97">
        <v>3.8590038630479895</v>
      </c>
      <c r="S189" s="97">
        <v>2528.232</v>
      </c>
      <c r="T189" s="97">
        <v>3.8814463590288599</v>
      </c>
      <c r="U189" s="97">
        <v>2662.7930000000001</v>
      </c>
      <c r="V189" s="97">
        <v>3.8385263868869717</v>
      </c>
      <c r="W189" s="324"/>
      <c r="X189" s="45"/>
      <c r="Y189" s="629" t="s">
        <v>96</v>
      </c>
      <c r="Z189" s="725">
        <v>72.275126068388758</v>
      </c>
      <c r="AA189" s="725">
        <v>72.441284579665762</v>
      </c>
      <c r="AB189" s="725">
        <v>70.031841463149021</v>
      </c>
      <c r="AC189" s="725">
        <v>60.674722518172864</v>
      </c>
      <c r="AD189" s="725">
        <v>51.742676060320491</v>
      </c>
      <c r="AE189" s="725">
        <v>53.242010111487239</v>
      </c>
      <c r="AF189" s="725">
        <v>71.107346230838289</v>
      </c>
      <c r="AG189" s="725">
        <v>79.310095620032257</v>
      </c>
      <c r="AH189" s="725">
        <v>67.422570397020536</v>
      </c>
      <c r="AI189" s="725">
        <v>71.294764557365141</v>
      </c>
      <c r="AJ189" s="630"/>
    </row>
    <row r="190" spans="2:36">
      <c r="B190" s="315" t="s">
        <v>97</v>
      </c>
      <c r="C190" s="97">
        <v>1876.402</v>
      </c>
      <c r="D190" s="97">
        <v>5.8330340395289157</v>
      </c>
      <c r="E190" s="97">
        <v>2127.7339999999999</v>
      </c>
      <c r="F190" s="97">
        <v>5.6599298278850156</v>
      </c>
      <c r="G190" s="97">
        <v>1992.4</v>
      </c>
      <c r="H190" s="97">
        <v>5.7028375970234793</v>
      </c>
      <c r="I190" s="97">
        <v>1350.0160000000001</v>
      </c>
      <c r="J190" s="97">
        <v>5.8836197234621341</v>
      </c>
      <c r="K190" s="97">
        <v>909.68600000000004</v>
      </c>
      <c r="L190" s="97">
        <v>5.7772470194501881</v>
      </c>
      <c r="M190" s="97">
        <v>884.149</v>
      </c>
      <c r="N190" s="97">
        <v>5.6654007460849467</v>
      </c>
      <c r="O190" s="97">
        <v>1028.798</v>
      </c>
      <c r="P190" s="97">
        <v>4.4317727968791054</v>
      </c>
      <c r="Q190" s="97">
        <v>1407.768</v>
      </c>
      <c r="R190" s="97">
        <v>3.8338949826099928</v>
      </c>
      <c r="S190" s="97">
        <v>896.346</v>
      </c>
      <c r="T190" s="97">
        <v>3.9600330191872137</v>
      </c>
      <c r="U190" s="97">
        <v>787.92899999999997</v>
      </c>
      <c r="V190" s="97">
        <v>4.6601789583252184</v>
      </c>
      <c r="W190" s="324"/>
      <c r="X190" s="45"/>
      <c r="Y190" s="629" t="s">
        <v>97</v>
      </c>
      <c r="Z190" s="725">
        <v>65.421482177060142</v>
      </c>
      <c r="AA190" s="725">
        <v>68.517117271237851</v>
      </c>
      <c r="AB190" s="725">
        <v>65.384862477414174</v>
      </c>
      <c r="AC190" s="725">
        <v>53.930694154735946</v>
      </c>
      <c r="AD190" s="725">
        <v>43.303513520049776</v>
      </c>
      <c r="AE190" s="725">
        <v>46.68613548168917</v>
      </c>
      <c r="AF190" s="725">
        <v>66.604231345706339</v>
      </c>
      <c r="AG190" s="725">
        <v>76.733098067295174</v>
      </c>
      <c r="AH190" s="725">
        <v>66.926610929261685</v>
      </c>
      <c r="AI190" s="725">
        <v>68.631691434126679</v>
      </c>
      <c r="AJ190" s="630"/>
    </row>
    <row r="191" spans="2:36">
      <c r="B191" s="315" t="s">
        <v>98</v>
      </c>
      <c r="C191" s="97">
        <v>872.34199999999998</v>
      </c>
      <c r="D191" s="97">
        <v>6.4339437989446076</v>
      </c>
      <c r="E191" s="97">
        <v>940.34799999999996</v>
      </c>
      <c r="F191" s="97">
        <v>6.453576021907887</v>
      </c>
      <c r="G191" s="97">
        <v>891.72799999999995</v>
      </c>
      <c r="H191" s="97">
        <v>6.5376009232807588</v>
      </c>
      <c r="I191" s="97">
        <v>625.27599999999995</v>
      </c>
      <c r="J191" s="97">
        <v>6.3527471404192521</v>
      </c>
      <c r="K191" s="97">
        <v>404.56200000000001</v>
      </c>
      <c r="L191" s="97">
        <v>6.2545015771410126</v>
      </c>
      <c r="M191" s="97">
        <v>369.23599999999999</v>
      </c>
      <c r="N191" s="97">
        <v>6.2572843166173469</v>
      </c>
      <c r="O191" s="97">
        <v>384.13299999999998</v>
      </c>
      <c r="P191" s="97">
        <v>5.265296829389797</v>
      </c>
      <c r="Q191" s="97">
        <v>433.27800000000002</v>
      </c>
      <c r="R191" s="97">
        <v>4.3149225488340104</v>
      </c>
      <c r="S191" s="97">
        <v>296.55900000000003</v>
      </c>
      <c r="T191" s="97">
        <v>4.8441988607829654</v>
      </c>
      <c r="U191" s="97">
        <v>181.13</v>
      </c>
      <c r="V191" s="97">
        <v>7.0967653009373732</v>
      </c>
      <c r="W191" s="324"/>
      <c r="X191" s="45"/>
      <c r="Y191" s="629" t="s">
        <v>98</v>
      </c>
      <c r="Z191" s="725">
        <v>61.086019015477873</v>
      </c>
      <c r="AA191" s="725">
        <v>64.711149489337998</v>
      </c>
      <c r="AB191" s="725">
        <v>61.477715177722359</v>
      </c>
      <c r="AC191" s="725">
        <v>50.778856057165157</v>
      </c>
      <c r="AD191" s="725">
        <v>40.075439611233875</v>
      </c>
      <c r="AE191" s="725">
        <v>44.287122599096513</v>
      </c>
      <c r="AF191" s="725">
        <v>59.334136874467958</v>
      </c>
      <c r="AG191" s="725">
        <v>67.44422749366457</v>
      </c>
      <c r="AH191" s="725">
        <v>60.689104023145482</v>
      </c>
      <c r="AI191" s="725">
        <v>58.317782807928012</v>
      </c>
      <c r="AJ191" s="630"/>
    </row>
    <row r="192" spans="2:36">
      <c r="B192" s="315" t="s">
        <v>99</v>
      </c>
      <c r="C192" s="97">
        <v>867.21400000000006</v>
      </c>
      <c r="D192" s="97">
        <v>6.4553761366231832</v>
      </c>
      <c r="E192" s="97">
        <v>722.57</v>
      </c>
      <c r="F192" s="97">
        <v>7.4593512277203722</v>
      </c>
      <c r="G192" s="97">
        <v>705.91499999999996</v>
      </c>
      <c r="H192" s="97">
        <v>7.4729054229889416</v>
      </c>
      <c r="I192" s="97">
        <v>613.86400000000003</v>
      </c>
      <c r="J192" s="97">
        <v>5.9825356354256058</v>
      </c>
      <c r="K192" s="97">
        <v>405.7</v>
      </c>
      <c r="L192" s="97">
        <v>8.3951714861430915</v>
      </c>
      <c r="M192" s="97">
        <v>346.77499999999998</v>
      </c>
      <c r="N192" s="97">
        <v>8.1490874068056751</v>
      </c>
      <c r="O192" s="97">
        <v>418.67099999999999</v>
      </c>
      <c r="P192" s="97">
        <v>13.659814711307607</v>
      </c>
      <c r="Q192" s="97">
        <v>346.28800000000001</v>
      </c>
      <c r="R192" s="97">
        <v>7.2056371011922806</v>
      </c>
      <c r="S192" s="97">
        <v>368.15899999999999</v>
      </c>
      <c r="T192" s="97">
        <v>7.545721688680108</v>
      </c>
      <c r="U192" s="97">
        <v>104.318</v>
      </c>
      <c r="V192" s="97">
        <v>10.419953151749034</v>
      </c>
      <c r="W192" s="324"/>
      <c r="X192" s="45"/>
      <c r="Y192" s="629" t="s">
        <v>99</v>
      </c>
      <c r="Z192" s="725">
        <v>33.427389317976882</v>
      </c>
      <c r="AA192" s="725">
        <v>50.569633391920512</v>
      </c>
      <c r="AB192" s="725">
        <v>46.054269990012962</v>
      </c>
      <c r="AC192" s="725">
        <v>50.417193384853974</v>
      </c>
      <c r="AD192" s="725">
        <v>47.032536356913972</v>
      </c>
      <c r="AE192" s="725">
        <v>56.709970441929201</v>
      </c>
      <c r="AF192" s="725">
        <v>57.816997117068055</v>
      </c>
      <c r="AG192" s="725">
        <v>67.718199879868777</v>
      </c>
      <c r="AH192" s="725">
        <v>68.53805013594669</v>
      </c>
      <c r="AI192" s="725">
        <v>50.4208286201806</v>
      </c>
      <c r="AJ192" s="630"/>
    </row>
    <row r="193" spans="2:36" s="7" customFormat="1">
      <c r="B193" s="383" t="s">
        <v>70</v>
      </c>
      <c r="C193" s="384">
        <v>11975.563</v>
      </c>
      <c r="D193" s="384">
        <v>5.3016245825718711</v>
      </c>
      <c r="E193" s="384">
        <v>13569.225</v>
      </c>
      <c r="F193" s="384">
        <v>5.3517346714932827</v>
      </c>
      <c r="G193" s="384">
        <v>13349.157999999999</v>
      </c>
      <c r="H193" s="384">
        <v>5.2591059239979279</v>
      </c>
      <c r="I193" s="384">
        <v>9453.9320000000007</v>
      </c>
      <c r="J193" s="384">
        <v>5.4046516152209287</v>
      </c>
      <c r="K193" s="384">
        <v>7188.1769999999997</v>
      </c>
      <c r="L193" s="384">
        <v>5.2754298437754246</v>
      </c>
      <c r="M193" s="384">
        <v>7332.5169999999998</v>
      </c>
      <c r="N193" s="384">
        <v>4.7500581563748776</v>
      </c>
      <c r="O193" s="384">
        <v>8861.7919999999995</v>
      </c>
      <c r="P193" s="384">
        <v>3.8956255529906785</v>
      </c>
      <c r="Q193" s="384">
        <v>11232.507</v>
      </c>
      <c r="R193" s="384">
        <v>3.6592885287838075</v>
      </c>
      <c r="S193" s="384">
        <v>7961.7539999999999</v>
      </c>
      <c r="T193" s="384">
        <v>3.7393591708249954</v>
      </c>
      <c r="U193" s="384">
        <v>8006.3509999999997</v>
      </c>
      <c r="V193" s="384">
        <v>3.6707120185611717</v>
      </c>
      <c r="W193" s="731"/>
      <c r="Y193" s="665" t="s">
        <v>70</v>
      </c>
      <c r="Z193" s="732">
        <v>69.392228156621954</v>
      </c>
      <c r="AA193" s="732">
        <v>71.589468079422375</v>
      </c>
      <c r="AB193" s="732">
        <v>69.452575211110684</v>
      </c>
      <c r="AC193" s="732">
        <v>62.515924590953261</v>
      </c>
      <c r="AD193" s="732">
        <v>56.363720592856858</v>
      </c>
      <c r="AE193" s="732">
        <v>57.258196605613051</v>
      </c>
      <c r="AF193" s="732">
        <v>71.328643236040747</v>
      </c>
      <c r="AG193" s="732">
        <v>78.179839994758069</v>
      </c>
      <c r="AH193" s="732">
        <v>65.748590071986641</v>
      </c>
      <c r="AI193" s="732">
        <v>70.534979043511839</v>
      </c>
      <c r="AJ193" s="733"/>
    </row>
    <row r="194" spans="2:36">
      <c r="B194" s="112"/>
      <c r="C194" s="98"/>
      <c r="D194" s="45"/>
      <c r="E194" s="98"/>
      <c r="F194" s="45"/>
      <c r="G194" s="98"/>
      <c r="H194" s="45"/>
      <c r="I194" s="98"/>
      <c r="J194" s="45"/>
      <c r="K194" s="98"/>
      <c r="L194" s="45"/>
      <c r="M194" s="98"/>
      <c r="N194" s="45"/>
      <c r="O194" s="98"/>
      <c r="P194" s="45"/>
      <c r="Q194" s="98"/>
      <c r="R194" s="45"/>
      <c r="S194" s="98"/>
      <c r="T194" s="45"/>
      <c r="U194" s="98"/>
      <c r="V194" s="45"/>
      <c r="W194" s="324"/>
      <c r="X194" s="45"/>
      <c r="Y194" s="631"/>
      <c r="Z194" s="45"/>
      <c r="AA194" s="45"/>
      <c r="AB194" s="45"/>
      <c r="AC194" s="45"/>
      <c r="AD194" s="45"/>
      <c r="AE194" s="45"/>
      <c r="AF194" s="45"/>
      <c r="AG194" s="45"/>
      <c r="AH194" s="45"/>
      <c r="AI194" s="45"/>
      <c r="AJ194" s="630"/>
    </row>
    <row r="195" spans="2:36">
      <c r="B195" s="315" t="s">
        <v>48</v>
      </c>
      <c r="C195" s="55" t="s">
        <v>76</v>
      </c>
      <c r="D195" s="55" t="s">
        <v>73</v>
      </c>
      <c r="E195" s="55" t="s">
        <v>77</v>
      </c>
      <c r="F195" s="325"/>
      <c r="G195" s="325"/>
      <c r="H195" s="325"/>
      <c r="I195" s="325"/>
      <c r="J195" s="325"/>
      <c r="K195" s="325"/>
      <c r="L195" s="325"/>
      <c r="M195" s="325"/>
      <c r="N195" s="325"/>
      <c r="O195" s="325"/>
      <c r="P195" s="325"/>
      <c r="Q195" s="325"/>
      <c r="R195" s="325"/>
      <c r="S195" s="325"/>
      <c r="T195" s="325"/>
      <c r="U195" s="325"/>
      <c r="V195" s="325"/>
      <c r="W195" s="324"/>
      <c r="X195" s="45"/>
      <c r="Y195" s="629" t="s">
        <v>48</v>
      </c>
      <c r="Z195" s="55" t="s">
        <v>78</v>
      </c>
      <c r="AA195" s="55"/>
      <c r="AB195" s="55"/>
      <c r="AC195" s="55"/>
      <c r="AD195" s="55"/>
      <c r="AE195" s="55"/>
      <c r="AF195" s="55"/>
      <c r="AG195" s="55"/>
      <c r="AH195" s="55"/>
      <c r="AI195" s="55"/>
      <c r="AJ195" s="630"/>
    </row>
    <row r="196" spans="2:36">
      <c r="B196" s="315"/>
      <c r="C196" s="55" t="s">
        <v>81</v>
      </c>
      <c r="D196" s="55" t="s">
        <v>42</v>
      </c>
      <c r="E196" s="55" t="s">
        <v>82</v>
      </c>
      <c r="F196" s="55" t="s">
        <v>42</v>
      </c>
      <c r="G196" s="55" t="s">
        <v>83</v>
      </c>
      <c r="H196" s="55" t="s">
        <v>42</v>
      </c>
      <c r="I196" s="55" t="s">
        <v>84</v>
      </c>
      <c r="J196" s="55" t="s">
        <v>42</v>
      </c>
      <c r="K196" s="55" t="s">
        <v>85</v>
      </c>
      <c r="L196" s="55" t="s">
        <v>42</v>
      </c>
      <c r="M196" s="325" t="s">
        <v>86</v>
      </c>
      <c r="N196" s="325" t="s">
        <v>42</v>
      </c>
      <c r="O196" s="325" t="s">
        <v>87</v>
      </c>
      <c r="P196" s="325" t="s">
        <v>42</v>
      </c>
      <c r="Q196" s="325" t="s">
        <v>88</v>
      </c>
      <c r="R196" s="325" t="s">
        <v>42</v>
      </c>
      <c r="S196" s="325" t="s">
        <v>89</v>
      </c>
      <c r="T196" s="325" t="s">
        <v>42</v>
      </c>
      <c r="U196" s="325" t="s">
        <v>90</v>
      </c>
      <c r="V196" s="325" t="s">
        <v>42</v>
      </c>
      <c r="W196" s="324"/>
      <c r="X196" s="45"/>
      <c r="Y196" s="629"/>
      <c r="Z196" s="55" t="s">
        <v>81</v>
      </c>
      <c r="AA196" s="55" t="s">
        <v>82</v>
      </c>
      <c r="AB196" s="55" t="s">
        <v>83</v>
      </c>
      <c r="AC196" s="55" t="s">
        <v>84</v>
      </c>
      <c r="AD196" s="55" t="s">
        <v>85</v>
      </c>
      <c r="AE196" s="55" t="s">
        <v>86</v>
      </c>
      <c r="AF196" s="55" t="s">
        <v>87</v>
      </c>
      <c r="AG196" s="55" t="s">
        <v>88</v>
      </c>
      <c r="AH196" s="55" t="s">
        <v>89</v>
      </c>
      <c r="AI196" s="55" t="s">
        <v>90</v>
      </c>
      <c r="AJ196" s="630"/>
    </row>
    <row r="197" spans="2:36">
      <c r="B197" s="315" t="s">
        <v>92</v>
      </c>
      <c r="C197" s="317">
        <v>699</v>
      </c>
      <c r="D197" s="317">
        <v>7</v>
      </c>
      <c r="E197" s="317">
        <v>842</v>
      </c>
      <c r="F197" s="317">
        <v>6</v>
      </c>
      <c r="G197" s="317">
        <v>926</v>
      </c>
      <c r="H197" s="317">
        <v>6</v>
      </c>
      <c r="I197" s="317">
        <v>749</v>
      </c>
      <c r="J197" s="317">
        <v>8</v>
      </c>
      <c r="K197" s="317">
        <v>703</v>
      </c>
      <c r="L197" s="317">
        <v>8</v>
      </c>
      <c r="M197" s="317">
        <v>716</v>
      </c>
      <c r="N197" s="317">
        <v>6</v>
      </c>
      <c r="O197" s="317">
        <v>859</v>
      </c>
      <c r="P197" s="317">
        <v>5</v>
      </c>
      <c r="Q197" s="317">
        <v>865</v>
      </c>
      <c r="R197" s="317">
        <v>4</v>
      </c>
      <c r="S197" s="317">
        <v>675</v>
      </c>
      <c r="T197" s="317">
        <v>5</v>
      </c>
      <c r="U197" s="317">
        <v>729</v>
      </c>
      <c r="V197" s="317">
        <v>4</v>
      </c>
      <c r="W197" s="324"/>
      <c r="X197" s="45"/>
      <c r="Y197" s="629" t="s">
        <v>92</v>
      </c>
      <c r="Z197" s="309">
        <v>77</v>
      </c>
      <c r="AA197" s="309">
        <v>76</v>
      </c>
      <c r="AB197" s="309">
        <v>75</v>
      </c>
      <c r="AC197" s="309">
        <v>72</v>
      </c>
      <c r="AD197" s="309">
        <v>71</v>
      </c>
      <c r="AE197" s="309">
        <v>68</v>
      </c>
      <c r="AF197" s="309">
        <v>75</v>
      </c>
      <c r="AG197" s="309">
        <v>77</v>
      </c>
      <c r="AH197" s="309">
        <v>62</v>
      </c>
      <c r="AI197" s="309">
        <v>71</v>
      </c>
      <c r="AJ197" s="630"/>
    </row>
    <row r="198" spans="2:36">
      <c r="B198" s="315" t="s">
        <v>93</v>
      </c>
      <c r="C198" s="317">
        <v>417</v>
      </c>
      <c r="D198" s="317">
        <v>7</v>
      </c>
      <c r="E198" s="317">
        <v>514</v>
      </c>
      <c r="F198" s="317">
        <v>7</v>
      </c>
      <c r="G198" s="317">
        <v>552</v>
      </c>
      <c r="H198" s="317">
        <v>7</v>
      </c>
      <c r="I198" s="317">
        <v>426</v>
      </c>
      <c r="J198" s="317">
        <v>8</v>
      </c>
      <c r="K198" s="317">
        <v>380</v>
      </c>
      <c r="L198" s="317">
        <v>8</v>
      </c>
      <c r="M198" s="317">
        <v>397</v>
      </c>
      <c r="N198" s="317">
        <v>6</v>
      </c>
      <c r="O198" s="317">
        <v>499</v>
      </c>
      <c r="P198" s="317">
        <v>5</v>
      </c>
      <c r="Q198" s="317">
        <v>578</v>
      </c>
      <c r="R198" s="317">
        <v>4</v>
      </c>
      <c r="S198" s="317">
        <v>429</v>
      </c>
      <c r="T198" s="317">
        <v>4</v>
      </c>
      <c r="U198" s="317">
        <v>475</v>
      </c>
      <c r="V198" s="317">
        <v>4</v>
      </c>
      <c r="W198" s="324"/>
      <c r="X198" s="45"/>
      <c r="Y198" s="629" t="s">
        <v>93</v>
      </c>
      <c r="Z198" s="309">
        <v>78</v>
      </c>
      <c r="AA198" s="309">
        <v>78</v>
      </c>
      <c r="AB198" s="309">
        <v>77</v>
      </c>
      <c r="AC198" s="309">
        <v>74</v>
      </c>
      <c r="AD198" s="309">
        <v>71</v>
      </c>
      <c r="AE198" s="309">
        <v>67</v>
      </c>
      <c r="AF198" s="309">
        <v>77</v>
      </c>
      <c r="AG198" s="309">
        <v>80</v>
      </c>
      <c r="AH198" s="309">
        <v>64</v>
      </c>
      <c r="AI198" s="309">
        <v>72</v>
      </c>
      <c r="AJ198" s="630"/>
    </row>
    <row r="199" spans="2:36">
      <c r="B199" s="315" t="s">
        <v>94</v>
      </c>
      <c r="C199" s="317">
        <v>581</v>
      </c>
      <c r="D199" s="317">
        <v>7</v>
      </c>
      <c r="E199" s="317">
        <v>698</v>
      </c>
      <c r="F199" s="317">
        <v>7</v>
      </c>
      <c r="G199" s="317">
        <v>735</v>
      </c>
      <c r="H199" s="317">
        <v>7</v>
      </c>
      <c r="I199" s="317">
        <v>538</v>
      </c>
      <c r="J199" s="317">
        <v>7</v>
      </c>
      <c r="K199" s="317">
        <v>463</v>
      </c>
      <c r="L199" s="317">
        <v>7</v>
      </c>
      <c r="M199" s="317">
        <v>489</v>
      </c>
      <c r="N199" s="317">
        <v>6</v>
      </c>
      <c r="O199" s="317">
        <v>606</v>
      </c>
      <c r="P199" s="317">
        <v>5</v>
      </c>
      <c r="Q199" s="317">
        <v>713</v>
      </c>
      <c r="R199" s="317">
        <v>4</v>
      </c>
      <c r="S199" s="317">
        <v>533</v>
      </c>
      <c r="T199" s="317">
        <v>5</v>
      </c>
      <c r="U199" s="317">
        <v>590</v>
      </c>
      <c r="V199" s="317">
        <v>4</v>
      </c>
      <c r="W199" s="324"/>
      <c r="X199" s="45"/>
      <c r="Y199" s="629" t="s">
        <v>94</v>
      </c>
      <c r="Z199" s="309">
        <v>79</v>
      </c>
      <c r="AA199" s="309">
        <v>78</v>
      </c>
      <c r="AB199" s="309">
        <v>77</v>
      </c>
      <c r="AC199" s="309">
        <v>73</v>
      </c>
      <c r="AD199" s="309">
        <v>68</v>
      </c>
      <c r="AE199" s="309">
        <v>65</v>
      </c>
      <c r="AF199" s="309">
        <v>75</v>
      </c>
      <c r="AG199" s="309">
        <v>79</v>
      </c>
      <c r="AH199" s="309">
        <v>64</v>
      </c>
      <c r="AI199" s="309">
        <v>72</v>
      </c>
      <c r="AJ199" s="630"/>
    </row>
    <row r="200" spans="2:36">
      <c r="B200" s="315" t="s">
        <v>95</v>
      </c>
      <c r="C200" s="317">
        <v>2622</v>
      </c>
      <c r="D200" s="317">
        <v>7</v>
      </c>
      <c r="E200" s="317">
        <v>3055</v>
      </c>
      <c r="F200" s="317">
        <v>6</v>
      </c>
      <c r="G200" s="317">
        <v>3092</v>
      </c>
      <c r="H200" s="317">
        <v>6</v>
      </c>
      <c r="I200" s="317">
        <v>2185</v>
      </c>
      <c r="J200" s="317">
        <v>7</v>
      </c>
      <c r="K200" s="317">
        <v>1765</v>
      </c>
      <c r="L200" s="317">
        <v>6</v>
      </c>
      <c r="M200" s="317">
        <v>1891</v>
      </c>
      <c r="N200" s="317">
        <v>5</v>
      </c>
      <c r="O200" s="317">
        <v>2358</v>
      </c>
      <c r="P200" s="317">
        <v>4</v>
      </c>
      <c r="Q200" s="317">
        <v>3083</v>
      </c>
      <c r="R200" s="317">
        <v>4</v>
      </c>
      <c r="S200" s="317">
        <v>2234</v>
      </c>
      <c r="T200" s="317">
        <v>4</v>
      </c>
      <c r="U200" s="317">
        <v>2477</v>
      </c>
      <c r="V200" s="317">
        <v>4</v>
      </c>
      <c r="W200" s="324"/>
      <c r="X200" s="45"/>
      <c r="Y200" s="629" t="s">
        <v>95</v>
      </c>
      <c r="Z200" s="309">
        <v>77</v>
      </c>
      <c r="AA200" s="309">
        <v>76</v>
      </c>
      <c r="AB200" s="309">
        <v>74</v>
      </c>
      <c r="AC200" s="309">
        <v>69</v>
      </c>
      <c r="AD200" s="309">
        <v>63</v>
      </c>
      <c r="AE200" s="309">
        <v>61</v>
      </c>
      <c r="AF200" s="309">
        <v>74</v>
      </c>
      <c r="AG200" s="309">
        <v>80</v>
      </c>
      <c r="AH200" s="309">
        <v>66</v>
      </c>
      <c r="AI200" s="309">
        <v>72</v>
      </c>
      <c r="AJ200" s="630"/>
    </row>
    <row r="201" spans="2:36">
      <c r="B201" s="315" t="s">
        <v>96</v>
      </c>
      <c r="C201" s="317">
        <v>4041</v>
      </c>
      <c r="D201" s="317">
        <v>6</v>
      </c>
      <c r="E201" s="317">
        <v>4671</v>
      </c>
      <c r="F201" s="317">
        <v>6</v>
      </c>
      <c r="G201" s="317">
        <v>4454</v>
      </c>
      <c r="H201" s="317">
        <v>6</v>
      </c>
      <c r="I201" s="317">
        <v>2966</v>
      </c>
      <c r="J201" s="317">
        <v>6</v>
      </c>
      <c r="K201" s="317">
        <v>2157</v>
      </c>
      <c r="L201" s="317">
        <v>6</v>
      </c>
      <c r="M201" s="317">
        <v>2239</v>
      </c>
      <c r="N201" s="317">
        <v>5</v>
      </c>
      <c r="O201" s="317">
        <v>2708</v>
      </c>
      <c r="P201" s="317">
        <v>4</v>
      </c>
      <c r="Q201" s="317">
        <v>3805</v>
      </c>
      <c r="R201" s="317">
        <v>4</v>
      </c>
      <c r="S201" s="317">
        <v>2528</v>
      </c>
      <c r="T201" s="317">
        <v>4</v>
      </c>
      <c r="U201" s="317">
        <v>2663</v>
      </c>
      <c r="V201" s="317">
        <v>4</v>
      </c>
      <c r="W201" s="324"/>
      <c r="X201" s="45"/>
      <c r="Y201" s="629" t="s">
        <v>96</v>
      </c>
      <c r="Z201" s="309">
        <v>72</v>
      </c>
      <c r="AA201" s="309">
        <v>72</v>
      </c>
      <c r="AB201" s="309">
        <v>70</v>
      </c>
      <c r="AC201" s="309">
        <v>61</v>
      </c>
      <c r="AD201" s="309">
        <v>52</v>
      </c>
      <c r="AE201" s="309">
        <v>53</v>
      </c>
      <c r="AF201" s="309">
        <v>71</v>
      </c>
      <c r="AG201" s="309">
        <v>79</v>
      </c>
      <c r="AH201" s="309">
        <v>67</v>
      </c>
      <c r="AI201" s="309">
        <v>71</v>
      </c>
      <c r="AJ201" s="630"/>
    </row>
    <row r="202" spans="2:36">
      <c r="B202" s="315" t="s">
        <v>97</v>
      </c>
      <c r="C202" s="317">
        <v>1876</v>
      </c>
      <c r="D202" s="317">
        <v>6</v>
      </c>
      <c r="E202" s="317">
        <v>2128</v>
      </c>
      <c r="F202" s="317">
        <v>6</v>
      </c>
      <c r="G202" s="317">
        <v>1992</v>
      </c>
      <c r="H202" s="317">
        <v>6</v>
      </c>
      <c r="I202" s="317">
        <v>1350</v>
      </c>
      <c r="J202" s="317">
        <v>6</v>
      </c>
      <c r="K202" s="317">
        <v>910</v>
      </c>
      <c r="L202" s="317">
        <v>6</v>
      </c>
      <c r="M202" s="317">
        <v>884</v>
      </c>
      <c r="N202" s="317">
        <v>6</v>
      </c>
      <c r="O202" s="317">
        <v>1029</v>
      </c>
      <c r="P202" s="317">
        <v>4</v>
      </c>
      <c r="Q202" s="317">
        <v>1408</v>
      </c>
      <c r="R202" s="317">
        <v>4</v>
      </c>
      <c r="S202" s="317">
        <v>896</v>
      </c>
      <c r="T202" s="317">
        <v>4</v>
      </c>
      <c r="U202" s="317">
        <v>788</v>
      </c>
      <c r="V202" s="317">
        <v>5</v>
      </c>
      <c r="W202" s="324"/>
      <c r="X202" s="45"/>
      <c r="Y202" s="629" t="s">
        <v>97</v>
      </c>
      <c r="Z202" s="309">
        <v>65</v>
      </c>
      <c r="AA202" s="309">
        <v>69</v>
      </c>
      <c r="AB202" s="309">
        <v>65</v>
      </c>
      <c r="AC202" s="309">
        <v>54</v>
      </c>
      <c r="AD202" s="309">
        <v>43</v>
      </c>
      <c r="AE202" s="309">
        <v>47</v>
      </c>
      <c r="AF202" s="309">
        <v>67</v>
      </c>
      <c r="AG202" s="309">
        <v>77</v>
      </c>
      <c r="AH202" s="309">
        <v>67</v>
      </c>
      <c r="AI202" s="309">
        <v>69</v>
      </c>
      <c r="AJ202" s="630"/>
    </row>
    <row r="203" spans="2:36">
      <c r="B203" s="315" t="s">
        <v>98</v>
      </c>
      <c r="C203" s="317">
        <v>872</v>
      </c>
      <c r="D203" s="317">
        <v>6</v>
      </c>
      <c r="E203" s="317">
        <v>940</v>
      </c>
      <c r="F203" s="317">
        <v>6</v>
      </c>
      <c r="G203" s="317">
        <v>892</v>
      </c>
      <c r="H203" s="317">
        <v>7</v>
      </c>
      <c r="I203" s="317">
        <v>625</v>
      </c>
      <c r="J203" s="317">
        <v>6</v>
      </c>
      <c r="K203" s="317">
        <v>405</v>
      </c>
      <c r="L203" s="317">
        <v>6</v>
      </c>
      <c r="M203" s="317">
        <v>369</v>
      </c>
      <c r="N203" s="317">
        <v>6</v>
      </c>
      <c r="O203" s="317">
        <v>384</v>
      </c>
      <c r="P203" s="317">
        <v>5</v>
      </c>
      <c r="Q203" s="317">
        <v>433</v>
      </c>
      <c r="R203" s="317">
        <v>4</v>
      </c>
      <c r="S203" s="317">
        <v>297</v>
      </c>
      <c r="T203" s="317">
        <v>5</v>
      </c>
      <c r="U203" s="317">
        <v>181</v>
      </c>
      <c r="V203" s="317">
        <v>7</v>
      </c>
      <c r="W203" s="324"/>
      <c r="X203" s="45"/>
      <c r="Y203" s="629" t="s">
        <v>98</v>
      </c>
      <c r="Z203" s="309">
        <v>61</v>
      </c>
      <c r="AA203" s="309">
        <v>65</v>
      </c>
      <c r="AB203" s="309">
        <v>61</v>
      </c>
      <c r="AC203" s="309">
        <v>51</v>
      </c>
      <c r="AD203" s="309">
        <v>40</v>
      </c>
      <c r="AE203" s="309">
        <v>44</v>
      </c>
      <c r="AF203" s="309">
        <v>59</v>
      </c>
      <c r="AG203" s="309">
        <v>67</v>
      </c>
      <c r="AH203" s="309">
        <v>61</v>
      </c>
      <c r="AI203" s="309">
        <v>58</v>
      </c>
      <c r="AJ203" s="630"/>
    </row>
    <row r="204" spans="2:36">
      <c r="B204" s="315" t="s">
        <v>99</v>
      </c>
      <c r="C204" s="317">
        <v>867</v>
      </c>
      <c r="D204" s="317">
        <v>6</v>
      </c>
      <c r="E204" s="317">
        <v>723</v>
      </c>
      <c r="F204" s="317">
        <v>7</v>
      </c>
      <c r="G204" s="317">
        <v>706</v>
      </c>
      <c r="H204" s="317">
        <v>7</v>
      </c>
      <c r="I204" s="317">
        <v>614</v>
      </c>
      <c r="J204" s="317">
        <v>6</v>
      </c>
      <c r="K204" s="317">
        <v>406</v>
      </c>
      <c r="L204" s="317">
        <v>8</v>
      </c>
      <c r="M204" s="317">
        <v>347</v>
      </c>
      <c r="N204" s="317">
        <v>8</v>
      </c>
      <c r="O204" s="317">
        <v>419</v>
      </c>
      <c r="P204" s="317">
        <v>14</v>
      </c>
      <c r="Q204" s="317">
        <v>346</v>
      </c>
      <c r="R204" s="317">
        <v>7</v>
      </c>
      <c r="S204" s="317">
        <v>368</v>
      </c>
      <c r="T204" s="317">
        <v>8</v>
      </c>
      <c r="U204" s="317">
        <v>104</v>
      </c>
      <c r="V204" s="317">
        <v>10</v>
      </c>
      <c r="W204" s="324"/>
      <c r="X204" s="45"/>
      <c r="Y204" s="629" t="s">
        <v>99</v>
      </c>
      <c r="Z204" s="309">
        <v>33</v>
      </c>
      <c r="AA204" s="309">
        <v>51</v>
      </c>
      <c r="AB204" s="309">
        <v>46</v>
      </c>
      <c r="AC204" s="309">
        <v>50</v>
      </c>
      <c r="AD204" s="309">
        <v>47</v>
      </c>
      <c r="AE204" s="309">
        <v>57</v>
      </c>
      <c r="AF204" s="309">
        <v>58</v>
      </c>
      <c r="AG204" s="309">
        <v>68</v>
      </c>
      <c r="AH204" s="309">
        <v>69</v>
      </c>
      <c r="AI204" s="309">
        <v>50</v>
      </c>
      <c r="AJ204" s="630"/>
    </row>
    <row r="205" spans="2:36" s="7" customFormat="1">
      <c r="B205" s="383" t="s">
        <v>70</v>
      </c>
      <c r="C205" s="385">
        <v>11976</v>
      </c>
      <c r="D205" s="385">
        <v>5</v>
      </c>
      <c r="E205" s="385">
        <v>13569</v>
      </c>
      <c r="F205" s="385">
        <v>5</v>
      </c>
      <c r="G205" s="385">
        <v>13349</v>
      </c>
      <c r="H205" s="385">
        <v>5</v>
      </c>
      <c r="I205" s="385">
        <v>9454</v>
      </c>
      <c r="J205" s="385">
        <v>5</v>
      </c>
      <c r="K205" s="385">
        <v>7188</v>
      </c>
      <c r="L205" s="385">
        <v>5</v>
      </c>
      <c r="M205" s="386">
        <v>7333</v>
      </c>
      <c r="N205" s="386">
        <v>5</v>
      </c>
      <c r="O205" s="386">
        <v>8862</v>
      </c>
      <c r="P205" s="386">
        <v>4</v>
      </c>
      <c r="Q205" s="386">
        <v>11233</v>
      </c>
      <c r="R205" s="386">
        <v>4</v>
      </c>
      <c r="S205" s="386">
        <v>7962</v>
      </c>
      <c r="T205" s="386">
        <v>4</v>
      </c>
      <c r="U205" s="386">
        <v>8006</v>
      </c>
      <c r="V205" s="386">
        <v>4</v>
      </c>
      <c r="W205" s="731"/>
      <c r="Y205" s="665" t="s">
        <v>70</v>
      </c>
      <c r="Z205" s="66">
        <v>69</v>
      </c>
      <c r="AA205" s="66">
        <v>72</v>
      </c>
      <c r="AB205" s="66">
        <v>69</v>
      </c>
      <c r="AC205" s="66">
        <v>63</v>
      </c>
      <c r="AD205" s="66">
        <v>56</v>
      </c>
      <c r="AE205" s="66">
        <v>57</v>
      </c>
      <c r="AF205" s="66">
        <v>71</v>
      </c>
      <c r="AG205" s="66">
        <v>78</v>
      </c>
      <c r="AH205" s="66">
        <v>66</v>
      </c>
      <c r="AI205" s="66">
        <v>71</v>
      </c>
      <c r="AJ205" s="733"/>
    </row>
    <row r="206" spans="2:36">
      <c r="B206" s="759" t="s">
        <v>49</v>
      </c>
      <c r="C206" s="761"/>
      <c r="D206" s="676" t="s">
        <v>451</v>
      </c>
      <c r="E206" s="677"/>
      <c r="F206" s="327"/>
      <c r="G206" s="327"/>
      <c r="H206" s="327"/>
      <c r="I206" s="327"/>
      <c r="J206" s="327"/>
      <c r="K206" s="327"/>
      <c r="L206" s="327"/>
      <c r="M206" s="45"/>
      <c r="N206" s="45"/>
      <c r="O206" s="45"/>
      <c r="P206" s="45"/>
      <c r="Q206" s="45"/>
      <c r="R206" s="45"/>
      <c r="S206" s="45"/>
      <c r="T206" s="45"/>
      <c r="U206" s="45"/>
      <c r="V206" s="45"/>
      <c r="W206" s="324"/>
      <c r="X206" s="45"/>
      <c r="Y206" s="752" t="s">
        <v>49</v>
      </c>
      <c r="Z206" s="753"/>
      <c r="AA206" s="360" t="s">
        <v>104</v>
      </c>
      <c r="AB206" s="159"/>
      <c r="AC206" s="158"/>
      <c r="AD206" s="158"/>
      <c r="AE206" s="77"/>
      <c r="AF206" s="77"/>
      <c r="AG206" s="77"/>
      <c r="AH206" s="77"/>
      <c r="AI206" s="77"/>
      <c r="AJ206" s="630"/>
    </row>
    <row r="207" spans="2:36">
      <c r="B207" s="760" t="s">
        <v>51</v>
      </c>
      <c r="C207" s="755"/>
      <c r="D207" s="524" t="s">
        <v>451</v>
      </c>
      <c r="E207" s="679"/>
      <c r="F207" s="536"/>
      <c r="G207" s="536"/>
      <c r="H207" s="536"/>
      <c r="I207" s="536"/>
      <c r="J207" s="536"/>
      <c r="K207" s="536"/>
      <c r="L207" s="536"/>
      <c r="M207" s="328"/>
      <c r="N207" s="328"/>
      <c r="O207" s="328"/>
      <c r="P207" s="328"/>
      <c r="Q207" s="328"/>
      <c r="R207" s="328"/>
      <c r="S207" s="328"/>
      <c r="T207" s="328"/>
      <c r="U207" s="328"/>
      <c r="V207" s="328"/>
      <c r="W207" s="329"/>
      <c r="X207" s="45"/>
      <c r="Y207" s="750" t="s">
        <v>51</v>
      </c>
      <c r="Z207" s="751"/>
      <c r="AA207" s="726" t="s">
        <v>104</v>
      </c>
      <c r="AB207" s="727"/>
      <c r="AC207" s="728"/>
      <c r="AD207" s="638"/>
      <c r="AE207" s="638"/>
      <c r="AF207" s="638"/>
      <c r="AG207" s="638"/>
      <c r="AH207" s="638"/>
      <c r="AI207" s="638"/>
      <c r="AJ207" s="729"/>
    </row>
    <row r="208" spans="2:36" ht="13.5" thickBot="1">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c r="AB208" s="45"/>
      <c r="AC208" s="45"/>
      <c r="AD208" s="45"/>
      <c r="AE208" s="45"/>
      <c r="AF208" s="45"/>
      <c r="AG208" s="45"/>
      <c r="AH208" s="45"/>
      <c r="AI208" s="45"/>
    </row>
    <row r="209" spans="2:24">
      <c r="B209" s="104" t="s">
        <v>444</v>
      </c>
      <c r="C209" s="77"/>
      <c r="D209" s="77"/>
      <c r="E209" s="77"/>
      <c r="F209" s="77"/>
      <c r="G209" s="77"/>
      <c r="H209" s="314"/>
      <c r="I209" s="45"/>
      <c r="J209" s="350" t="s">
        <v>442</v>
      </c>
      <c r="K209" s="322"/>
      <c r="L209" s="322"/>
      <c r="M209" s="322"/>
      <c r="N209" s="322"/>
      <c r="O209" s="322"/>
      <c r="P209" s="516" t="s">
        <v>105</v>
      </c>
      <c r="Q209" s="45"/>
      <c r="R209" s="610" t="s">
        <v>436</v>
      </c>
      <c r="S209" s="611"/>
      <c r="T209" s="611"/>
      <c r="U209" s="612"/>
      <c r="V209" s="45"/>
      <c r="W209" s="45"/>
      <c r="X209" s="45"/>
    </row>
    <row r="210" spans="2:24">
      <c r="B210" s="111" t="s">
        <v>445</v>
      </c>
      <c r="C210" s="45"/>
      <c r="D210" s="45"/>
      <c r="E210" s="45"/>
      <c r="F210" s="45"/>
      <c r="G210" s="45"/>
      <c r="H210" s="312"/>
      <c r="I210" s="45"/>
      <c r="J210" s="351" t="s">
        <v>443</v>
      </c>
      <c r="K210" s="45"/>
      <c r="L210" s="45"/>
      <c r="M210" s="45"/>
      <c r="N210" s="45"/>
      <c r="O210" s="45"/>
      <c r="P210" s="517" t="s">
        <v>106</v>
      </c>
      <c r="Q210" s="45"/>
      <c r="R210" s="613"/>
      <c r="S210" s="45"/>
      <c r="T210" s="45"/>
      <c r="U210" s="614"/>
      <c r="V210" s="45"/>
      <c r="W210" s="45"/>
      <c r="X210" s="45"/>
    </row>
    <row r="211" spans="2:24">
      <c r="B211" s="111"/>
      <c r="C211" s="45"/>
      <c r="D211" s="45"/>
      <c r="E211" s="45"/>
      <c r="F211" s="45"/>
      <c r="G211" s="45"/>
      <c r="H211" s="312"/>
      <c r="I211" s="45"/>
      <c r="J211" s="351"/>
      <c r="K211" s="45"/>
      <c r="L211" s="45"/>
      <c r="M211" s="45"/>
      <c r="N211" s="45"/>
      <c r="O211" s="45"/>
      <c r="P211" s="517"/>
      <c r="Q211" s="45"/>
      <c r="R211" s="615" t="s">
        <v>39</v>
      </c>
      <c r="S211" s="105" t="s">
        <v>107</v>
      </c>
      <c r="T211" s="105" t="s">
        <v>108</v>
      </c>
      <c r="U211" s="616" t="s">
        <v>109</v>
      </c>
      <c r="V211" s="45"/>
      <c r="W211" s="45"/>
      <c r="X211" s="45"/>
    </row>
    <row r="212" spans="2:24" ht="25.5">
      <c r="B212" s="111"/>
      <c r="C212" s="45"/>
      <c r="D212" s="45"/>
      <c r="E212" s="45"/>
      <c r="F212" s="45"/>
      <c r="G212" s="45"/>
      <c r="H212" s="312"/>
      <c r="I212" s="45"/>
      <c r="J212" s="351"/>
      <c r="K212" s="45"/>
      <c r="L212" s="45"/>
      <c r="M212" s="45"/>
      <c r="N212" s="45"/>
      <c r="O212" s="45"/>
      <c r="P212" s="517"/>
      <c r="Q212" s="45"/>
      <c r="R212" s="615"/>
      <c r="S212" s="316" t="s">
        <v>43</v>
      </c>
      <c r="T212" s="316" t="s">
        <v>43</v>
      </c>
      <c r="U212" s="617" t="s">
        <v>43</v>
      </c>
      <c r="V212" s="45"/>
      <c r="W212" s="45"/>
      <c r="X212" s="45"/>
    </row>
    <row r="213" spans="2:24">
      <c r="B213" s="117" t="s">
        <v>110</v>
      </c>
      <c r="C213" s="45"/>
      <c r="D213" s="45"/>
      <c r="E213" s="45"/>
      <c r="F213" s="45"/>
      <c r="G213" s="45"/>
      <c r="H213" s="312"/>
      <c r="I213" s="45"/>
      <c r="J213" s="518" t="s">
        <v>111</v>
      </c>
      <c r="K213"/>
      <c r="L213" s="45"/>
      <c r="M213" s="45"/>
      <c r="N213" s="45"/>
      <c r="O213" s="45"/>
      <c r="P213" s="324"/>
      <c r="Q213" s="45"/>
      <c r="R213" s="615" t="s">
        <v>44</v>
      </c>
      <c r="S213" s="63">
        <v>28580.403999999999</v>
      </c>
      <c r="T213" s="109">
        <v>29649.5363</v>
      </c>
      <c r="U213" s="618">
        <v>25753</v>
      </c>
      <c r="V213" s="45"/>
      <c r="W213" s="45"/>
      <c r="X213" s="45"/>
    </row>
    <row r="214" spans="2:24">
      <c r="B214" s="315" t="s">
        <v>68</v>
      </c>
      <c r="C214" s="55" t="s">
        <v>6</v>
      </c>
      <c r="D214" s="45"/>
      <c r="E214" s="55" t="s">
        <v>103</v>
      </c>
      <c r="F214" s="55"/>
      <c r="G214" s="45"/>
      <c r="H214" s="312"/>
      <c r="I214" s="45"/>
      <c r="J214" s="519"/>
      <c r="K214"/>
      <c r="L214" s="55" t="s">
        <v>6</v>
      </c>
      <c r="M214" s="45"/>
      <c r="N214" s="55" t="s">
        <v>103</v>
      </c>
      <c r="O214" s="55"/>
      <c r="P214" s="324"/>
      <c r="Q214" s="45"/>
      <c r="R214" s="615" t="s">
        <v>45</v>
      </c>
      <c r="S214" s="63">
        <v>76957.709000000003</v>
      </c>
      <c r="T214" s="109">
        <v>79712.639590000006</v>
      </c>
      <c r="U214" s="618">
        <v>76143</v>
      </c>
      <c r="V214" s="45"/>
      <c r="W214" s="45"/>
      <c r="X214" s="45"/>
    </row>
    <row r="215" spans="2:24" ht="27.75">
      <c r="B215" s="315"/>
      <c r="C215" s="55" t="s">
        <v>112</v>
      </c>
      <c r="D215" s="45"/>
      <c r="E215" s="55" t="s">
        <v>112</v>
      </c>
      <c r="F215" s="319" t="s">
        <v>42</v>
      </c>
      <c r="G215" s="45"/>
      <c r="H215" s="312"/>
      <c r="I215" s="45"/>
      <c r="J215" s="520"/>
      <c r="K215" s="45"/>
      <c r="L215" s="521" t="s">
        <v>113</v>
      </c>
      <c r="M215" s="45"/>
      <c r="N215" s="521" t="s">
        <v>113</v>
      </c>
      <c r="O215" s="319" t="s">
        <v>42</v>
      </c>
      <c r="P215" s="324"/>
      <c r="Q215" s="45"/>
      <c r="R215" s="615" t="s">
        <v>46</v>
      </c>
      <c r="S215" s="63">
        <v>22198.151999999998</v>
      </c>
      <c r="T215" s="109">
        <v>23624.74064</v>
      </c>
      <c r="U215" s="618">
        <v>19951</v>
      </c>
      <c r="V215" s="45"/>
      <c r="W215" s="45"/>
      <c r="X215" s="45"/>
    </row>
    <row r="216" spans="2:24">
      <c r="B216" s="315" t="s">
        <v>44</v>
      </c>
      <c r="C216"/>
      <c r="D216" s="45"/>
      <c r="E216" s="45"/>
      <c r="F216" s="45"/>
      <c r="G216" s="45"/>
      <c r="H216" s="312"/>
      <c r="I216" s="45"/>
      <c r="J216" s="519"/>
      <c r="K216" s="17" t="s">
        <v>114</v>
      </c>
      <c r="L216" s="45"/>
      <c r="M216" s="45"/>
      <c r="N216" s="45"/>
      <c r="O216" s="45"/>
      <c r="P216" s="324"/>
      <c r="Q216" s="45"/>
      <c r="R216" s="615" t="s">
        <v>47</v>
      </c>
      <c r="S216" s="63">
        <v>127736.265</v>
      </c>
      <c r="T216" s="109">
        <v>132986.91652999999</v>
      </c>
      <c r="U216" s="618">
        <v>121847</v>
      </c>
      <c r="V216" s="45"/>
      <c r="W216" s="45"/>
      <c r="X216" s="45"/>
    </row>
    <row r="217" spans="2:24">
      <c r="B217" s="315" t="s">
        <v>81</v>
      </c>
      <c r="C217" s="63">
        <v>30332.217529999998</v>
      </c>
      <c r="D217" s="45"/>
      <c r="E217" s="109">
        <v>58989.119880000006</v>
      </c>
      <c r="F217" s="109">
        <v>2.951491679601923</v>
      </c>
      <c r="G217" s="45"/>
      <c r="H217" s="312"/>
      <c r="I217" s="45"/>
      <c r="J217" s="519" t="s">
        <v>44</v>
      </c>
      <c r="K217" s="55" t="s">
        <v>81</v>
      </c>
      <c r="L217" s="109">
        <v>30261.282090000004</v>
      </c>
      <c r="M217" s="45"/>
      <c r="N217" s="522">
        <v>61611.629090000002</v>
      </c>
      <c r="O217" s="522">
        <v>3.0154049382387469</v>
      </c>
      <c r="P217" s="324"/>
      <c r="Q217" s="45"/>
      <c r="R217" s="613"/>
      <c r="S217" s="45"/>
      <c r="T217" s="45"/>
      <c r="U217" s="614"/>
      <c r="V217" s="45"/>
      <c r="W217" s="45"/>
      <c r="X217" s="45"/>
    </row>
    <row r="218" spans="2:24">
      <c r="B218" s="315" t="s">
        <v>82</v>
      </c>
      <c r="C218" s="63">
        <v>30997.694539999997</v>
      </c>
      <c r="D218" s="45"/>
      <c r="E218" s="109">
        <v>52842.588110000004</v>
      </c>
      <c r="F218" s="109">
        <v>3.1372270167881409</v>
      </c>
      <c r="G218" s="45"/>
      <c r="H218" s="312"/>
      <c r="I218" s="45"/>
      <c r="J218" s="519"/>
      <c r="K218" s="55" t="s">
        <v>82</v>
      </c>
      <c r="L218" s="109">
        <v>31016.66086</v>
      </c>
      <c r="M218" s="45"/>
      <c r="N218" s="522">
        <v>54660.735350000003</v>
      </c>
      <c r="O218" s="522">
        <v>3.1797400738112218</v>
      </c>
      <c r="P218" s="324"/>
      <c r="Q218" s="45"/>
      <c r="R218" s="613"/>
      <c r="S218" s="45"/>
      <c r="T218" s="45"/>
      <c r="U218" s="614"/>
      <c r="V218" s="45"/>
      <c r="W218" s="45"/>
      <c r="X218" s="45"/>
    </row>
    <row r="219" spans="2:24">
      <c r="B219" s="315" t="s">
        <v>83</v>
      </c>
      <c r="C219" s="63">
        <v>31813.139429999999</v>
      </c>
      <c r="D219" s="45"/>
      <c r="E219" s="109">
        <v>48470.361770000003</v>
      </c>
      <c r="F219" s="109">
        <v>3.1920726075290649</v>
      </c>
      <c r="G219" s="45"/>
      <c r="H219" s="312"/>
      <c r="I219" s="45"/>
      <c r="J219" s="519"/>
      <c r="K219" s="55" t="s">
        <v>83</v>
      </c>
      <c r="L219" s="109">
        <v>31819.54766</v>
      </c>
      <c r="M219" s="45"/>
      <c r="N219" s="522">
        <v>50162.173860000003</v>
      </c>
      <c r="O219" s="522">
        <v>3.3145356163666966</v>
      </c>
      <c r="P219" s="324"/>
      <c r="Q219" s="45"/>
      <c r="R219" s="613"/>
      <c r="S219" s="45"/>
      <c r="T219" s="45"/>
      <c r="U219" s="614"/>
      <c r="V219" s="45"/>
      <c r="W219" s="45"/>
      <c r="X219" s="45"/>
    </row>
    <row r="220" spans="2:24">
      <c r="B220" s="315" t="s">
        <v>84</v>
      </c>
      <c r="C220" s="63">
        <v>32269.224499999997</v>
      </c>
      <c r="D220" s="45"/>
      <c r="E220" s="109">
        <v>46648.115079999996</v>
      </c>
      <c r="F220" s="109">
        <v>3.2033087127454642</v>
      </c>
      <c r="G220" s="45"/>
      <c r="H220" s="312"/>
      <c r="I220" s="45"/>
      <c r="J220" s="519"/>
      <c r="K220" s="55" t="s">
        <v>84</v>
      </c>
      <c r="L220" s="109">
        <v>32402.156569999999</v>
      </c>
      <c r="M220" s="45"/>
      <c r="N220" s="522">
        <v>46754.309340000007</v>
      </c>
      <c r="O220" s="522">
        <v>3.2752725367202369</v>
      </c>
      <c r="P220" s="324"/>
      <c r="Q220" s="45"/>
      <c r="R220" s="768" t="s">
        <v>49</v>
      </c>
      <c r="S220" s="753"/>
      <c r="T220" s="77" t="s">
        <v>453</v>
      </c>
      <c r="U220" s="619"/>
      <c r="V220" s="45"/>
      <c r="W220" s="45"/>
      <c r="X220" s="45"/>
    </row>
    <row r="221" spans="2:24" ht="13.5" thickBot="1">
      <c r="B221" s="315" t="s">
        <v>85</v>
      </c>
      <c r="C221" s="63">
        <v>32384.958329999998</v>
      </c>
      <c r="D221" s="45"/>
      <c r="E221" s="109">
        <v>47437.266550000008</v>
      </c>
      <c r="F221" s="109">
        <v>3.1576156341081276</v>
      </c>
      <c r="G221" s="45"/>
      <c r="H221" s="312"/>
      <c r="I221" s="45"/>
      <c r="J221" s="519"/>
      <c r="K221" s="55" t="s">
        <v>85</v>
      </c>
      <c r="L221" s="109">
        <v>32501.566700000003</v>
      </c>
      <c r="M221" s="45"/>
      <c r="N221" s="522">
        <v>46421.260920000001</v>
      </c>
      <c r="O221" s="522">
        <v>3.2469942200038187</v>
      </c>
      <c r="P221" s="324"/>
      <c r="Q221" s="45"/>
      <c r="R221" s="769"/>
      <c r="S221" s="770"/>
      <c r="T221" s="620"/>
      <c r="U221" s="621"/>
      <c r="V221" s="45"/>
      <c r="W221" s="45"/>
      <c r="X221" s="45"/>
    </row>
    <row r="222" spans="2:24">
      <c r="B222" s="315" t="s">
        <v>86</v>
      </c>
      <c r="C222" s="63">
        <v>32266.232640000002</v>
      </c>
      <c r="D222" s="45"/>
      <c r="E222" s="109">
        <v>49470.592339999996</v>
      </c>
      <c r="F222" s="109">
        <v>3.0582588457175119</v>
      </c>
      <c r="G222" s="45"/>
      <c r="H222" s="312"/>
      <c r="I222" s="45"/>
      <c r="J222" s="519"/>
      <c r="K222" s="55" t="s">
        <v>86</v>
      </c>
      <c r="L222" s="109">
        <v>32281.358620000006</v>
      </c>
      <c r="M222" s="45"/>
      <c r="N222" s="522">
        <v>48289.147640000003</v>
      </c>
      <c r="O222" s="522">
        <v>3.1436139715897116</v>
      </c>
      <c r="P222" s="324"/>
      <c r="Q222" s="45"/>
      <c r="R222" s="45"/>
      <c r="S222" s="45"/>
      <c r="T222" s="45"/>
      <c r="U222" s="45"/>
      <c r="V222" s="45"/>
      <c r="W222" s="45"/>
      <c r="X222" s="45"/>
    </row>
    <row r="223" spans="2:24">
      <c r="B223" s="315" t="s">
        <v>87</v>
      </c>
      <c r="C223" s="63">
        <v>32334.786489999995</v>
      </c>
      <c r="D223" s="45"/>
      <c r="E223" s="109">
        <v>51211.628959999995</v>
      </c>
      <c r="F223" s="109">
        <v>2.8899980598070707</v>
      </c>
      <c r="G223" s="45"/>
      <c r="H223" s="312"/>
      <c r="I223" s="45"/>
      <c r="J223" s="519"/>
      <c r="K223" s="55" t="s">
        <v>87</v>
      </c>
      <c r="L223" s="109">
        <v>33051.364979999998</v>
      </c>
      <c r="M223" s="45"/>
      <c r="N223" s="522">
        <v>50955.859709999997</v>
      </c>
      <c r="O223" s="522">
        <v>3.0035538250809517</v>
      </c>
      <c r="P223" s="324"/>
      <c r="Q223" s="45"/>
      <c r="R223" s="45"/>
      <c r="S223" s="45"/>
      <c r="T223" s="45"/>
      <c r="U223" s="45"/>
      <c r="V223" s="45"/>
      <c r="W223" s="45"/>
      <c r="X223" s="45"/>
    </row>
    <row r="224" spans="2:24">
      <c r="B224" s="315" t="s">
        <v>88</v>
      </c>
      <c r="C224" s="63">
        <v>31734.708909999998</v>
      </c>
      <c r="D224" s="45"/>
      <c r="E224" s="109">
        <v>51095.90367</v>
      </c>
      <c r="F224" s="109">
        <v>2.712344495374337</v>
      </c>
      <c r="G224" s="45"/>
      <c r="H224" s="312"/>
      <c r="I224" s="45"/>
      <c r="J224" s="519"/>
      <c r="K224" s="55" t="s">
        <v>88</v>
      </c>
      <c r="L224" s="109">
        <v>31165.764449999999</v>
      </c>
      <c r="M224" s="45"/>
      <c r="N224" s="522">
        <v>50816.090509999995</v>
      </c>
      <c r="O224" s="522">
        <v>2.7666412602136798</v>
      </c>
      <c r="P224" s="324"/>
      <c r="Q224" s="45"/>
      <c r="R224" s="45"/>
      <c r="S224" s="45"/>
      <c r="T224" s="45"/>
      <c r="U224" s="45"/>
      <c r="V224" s="45"/>
      <c r="W224" s="45"/>
      <c r="X224" s="45"/>
    </row>
    <row r="225" spans="2:17">
      <c r="B225" s="315" t="s">
        <v>89</v>
      </c>
      <c r="C225" s="63">
        <v>33017.402689999995</v>
      </c>
      <c r="D225" s="45"/>
      <c r="E225" s="109">
        <v>52333.701700000005</v>
      </c>
      <c r="F225" s="109">
        <v>2.6705215133946325</v>
      </c>
      <c r="G225" s="45"/>
      <c r="H225" s="312"/>
      <c r="I225" s="45"/>
      <c r="J225" s="519"/>
      <c r="K225" s="55" t="s">
        <v>89</v>
      </c>
      <c r="L225" s="109">
        <v>32669.359370000002</v>
      </c>
      <c r="M225" s="45"/>
      <c r="N225" s="522">
        <v>52308.650329999989</v>
      </c>
      <c r="O225" s="522">
        <v>2.7274009698214057</v>
      </c>
      <c r="P225" s="324"/>
      <c r="Q225" s="45"/>
    </row>
    <row r="226" spans="2:17">
      <c r="B226" s="315" t="s">
        <v>90</v>
      </c>
      <c r="C226" s="63">
        <v>33429.885669999996</v>
      </c>
      <c r="D226" s="45"/>
      <c r="E226" s="109">
        <v>53292.598319999997</v>
      </c>
      <c r="F226" s="109">
        <v>2.6552636165266685</v>
      </c>
      <c r="G226" s="45"/>
      <c r="H226" s="312"/>
      <c r="I226" s="45"/>
      <c r="J226" s="519"/>
      <c r="K226" s="55" t="s">
        <v>90</v>
      </c>
      <c r="L226" s="109">
        <v>33297.278170000005</v>
      </c>
      <c r="M226" s="45"/>
      <c r="N226" s="522">
        <v>52483.94339</v>
      </c>
      <c r="O226" s="522">
        <v>2.7352759235767823</v>
      </c>
      <c r="P226" s="324"/>
      <c r="Q226" s="45"/>
    </row>
    <row r="227" spans="2:17">
      <c r="B227" s="315" t="s">
        <v>45</v>
      </c>
      <c r="C227" s="110"/>
      <c r="D227" s="45"/>
      <c r="E227" s="67"/>
      <c r="F227" s="67"/>
      <c r="G227" s="45"/>
      <c r="H227" s="312"/>
      <c r="I227" s="45"/>
      <c r="J227" s="519"/>
      <c r="K227" s="55"/>
      <c r="L227" s="110"/>
      <c r="M227" s="45"/>
      <c r="N227" s="523"/>
      <c r="O227" s="523"/>
      <c r="P227" s="324"/>
      <c r="Q227" s="45"/>
    </row>
    <row r="228" spans="2:17">
      <c r="B228" s="315" t="s">
        <v>81</v>
      </c>
      <c r="C228" s="63">
        <v>68974.922759999987</v>
      </c>
      <c r="D228" s="45"/>
      <c r="E228" s="109">
        <v>186733.17330000002</v>
      </c>
      <c r="F228" s="109">
        <v>1.9475962594614131</v>
      </c>
      <c r="G228" s="45"/>
      <c r="H228" s="312"/>
      <c r="I228" s="45"/>
      <c r="J228" s="519" t="s">
        <v>45</v>
      </c>
      <c r="K228" s="55" t="s">
        <v>81</v>
      </c>
      <c r="L228" s="63">
        <v>71294.139439999999</v>
      </c>
      <c r="M228" s="45"/>
      <c r="N228" s="522">
        <v>187690.93437</v>
      </c>
      <c r="O228" s="522">
        <v>2.019294154165403</v>
      </c>
      <c r="P228" s="324"/>
      <c r="Q228" s="45"/>
    </row>
    <row r="229" spans="2:17">
      <c r="B229" s="315" t="s">
        <v>82</v>
      </c>
      <c r="C229" s="63">
        <v>64113.105230000001</v>
      </c>
      <c r="D229" s="45"/>
      <c r="E229" s="109">
        <v>173325.71320000003</v>
      </c>
      <c r="F229" s="109">
        <v>2.1052198905891157</v>
      </c>
      <c r="G229" s="45"/>
      <c r="H229" s="312"/>
      <c r="I229" s="45"/>
      <c r="J229" s="519"/>
      <c r="K229" s="55" t="s">
        <v>82</v>
      </c>
      <c r="L229" s="63">
        <v>65731.56727</v>
      </c>
      <c r="M229" s="45"/>
      <c r="N229" s="522">
        <v>179413.91829</v>
      </c>
      <c r="O229" s="522">
        <v>2.187202085075628</v>
      </c>
      <c r="P229" s="324"/>
      <c r="Q229" s="45"/>
    </row>
    <row r="230" spans="2:17">
      <c r="B230" s="315" t="s">
        <v>83</v>
      </c>
      <c r="C230" s="63">
        <v>61843.776969999999</v>
      </c>
      <c r="D230" s="45"/>
      <c r="E230" s="109">
        <v>157421.89213999998</v>
      </c>
      <c r="F230" s="109">
        <v>2.1873646644197011</v>
      </c>
      <c r="G230" s="45"/>
      <c r="H230" s="312"/>
      <c r="I230" s="45"/>
      <c r="J230" s="519"/>
      <c r="K230" s="55" t="s">
        <v>83</v>
      </c>
      <c r="L230" s="63">
        <v>62483.538639999999</v>
      </c>
      <c r="M230" s="45"/>
      <c r="N230" s="522">
        <v>163987.83468</v>
      </c>
      <c r="O230" s="522">
        <v>2.3417500579800312</v>
      </c>
      <c r="P230" s="324"/>
      <c r="Q230" s="45"/>
    </row>
    <row r="231" spans="2:17">
      <c r="B231" s="315" t="s">
        <v>84</v>
      </c>
      <c r="C231" s="63">
        <v>61583.149659999995</v>
      </c>
      <c r="D231" s="45"/>
      <c r="E231" s="109">
        <v>148410.78899</v>
      </c>
      <c r="F231" s="109">
        <v>2.1717944435711352</v>
      </c>
      <c r="G231" s="45"/>
      <c r="H231" s="312"/>
      <c r="I231" s="45"/>
      <c r="J231" s="519"/>
      <c r="K231" s="55" t="s">
        <v>84</v>
      </c>
      <c r="L231" s="63">
        <v>61193.20302999999</v>
      </c>
      <c r="M231" s="45"/>
      <c r="N231" s="522">
        <v>150160.75712999998</v>
      </c>
      <c r="O231" s="522">
        <v>2.3347152681260743</v>
      </c>
      <c r="P231" s="324"/>
      <c r="Q231" s="45"/>
    </row>
    <row r="232" spans="2:17">
      <c r="B232" s="315" t="s">
        <v>85</v>
      </c>
      <c r="C232" s="63">
        <v>61958.467520000006</v>
      </c>
      <c r="D232" s="45"/>
      <c r="E232" s="109">
        <v>150917.82501999999</v>
      </c>
      <c r="F232" s="109">
        <v>2.1048481461740161</v>
      </c>
      <c r="G232" s="45"/>
      <c r="H232" s="312"/>
      <c r="I232" s="45"/>
      <c r="J232" s="519"/>
      <c r="K232" s="55" t="s">
        <v>85</v>
      </c>
      <c r="L232" s="63">
        <v>61896.520670000005</v>
      </c>
      <c r="M232" s="45"/>
      <c r="N232" s="522">
        <v>148062.11980000001</v>
      </c>
      <c r="O232" s="522">
        <v>2.1973621333578044</v>
      </c>
      <c r="P232" s="324"/>
      <c r="Q232" s="45"/>
    </row>
    <row r="233" spans="2:17">
      <c r="B233" s="315" t="s">
        <v>86</v>
      </c>
      <c r="C233" s="63">
        <v>62088.052160000014</v>
      </c>
      <c r="D233" s="45"/>
      <c r="E233" s="109">
        <v>159193.91198000003</v>
      </c>
      <c r="F233" s="109">
        <v>2.0462890548311776</v>
      </c>
      <c r="G233" s="45"/>
      <c r="H233" s="312"/>
      <c r="I233" s="45"/>
      <c r="J233" s="519"/>
      <c r="K233" s="55" t="s">
        <v>86</v>
      </c>
      <c r="L233" s="63">
        <v>62501.48083</v>
      </c>
      <c r="M233" s="45"/>
      <c r="N233" s="522">
        <v>156546.15010000003</v>
      </c>
      <c r="O233" s="522">
        <v>2.0902130173637499</v>
      </c>
      <c r="P233" s="324"/>
      <c r="Q233" s="45"/>
    </row>
    <row r="234" spans="2:17">
      <c r="B234" s="315" t="s">
        <v>87</v>
      </c>
      <c r="C234" s="63">
        <v>61452.866900000001</v>
      </c>
      <c r="D234" s="45"/>
      <c r="E234" s="109">
        <v>164062.26577999999</v>
      </c>
      <c r="F234" s="109">
        <v>2.0234497586795097</v>
      </c>
      <c r="G234" s="45"/>
      <c r="H234" s="312"/>
      <c r="I234" s="45"/>
      <c r="J234" s="519"/>
      <c r="K234" s="55" t="s">
        <v>87</v>
      </c>
      <c r="L234" s="63">
        <v>61406.304179999999</v>
      </c>
      <c r="M234" s="45"/>
      <c r="N234" s="522">
        <v>161379.21134000001</v>
      </c>
      <c r="O234" s="522">
        <v>2.0988182196473781</v>
      </c>
      <c r="P234" s="324"/>
      <c r="Q234" s="45"/>
    </row>
    <row r="235" spans="2:17">
      <c r="B235" s="315" t="s">
        <v>88</v>
      </c>
      <c r="C235" s="63">
        <v>59757.552109999997</v>
      </c>
      <c r="D235" s="45"/>
      <c r="E235" s="109">
        <v>159492.29826999997</v>
      </c>
      <c r="F235" s="109">
        <v>1.8859820472704079</v>
      </c>
      <c r="G235" s="45"/>
      <c r="H235" s="312"/>
      <c r="I235" s="45"/>
      <c r="J235" s="519"/>
      <c r="K235" s="55" t="s">
        <v>88</v>
      </c>
      <c r="L235" s="63">
        <v>59838.616689999995</v>
      </c>
      <c r="M235" s="45"/>
      <c r="N235" s="522">
        <v>165472.56268</v>
      </c>
      <c r="O235" s="522">
        <v>1.9941303620590218</v>
      </c>
      <c r="P235" s="324"/>
      <c r="Q235" s="45"/>
    </row>
    <row r="236" spans="2:17">
      <c r="B236" s="315" t="s">
        <v>89</v>
      </c>
      <c r="C236" s="63">
        <v>60619.584620000001</v>
      </c>
      <c r="D236" s="45"/>
      <c r="E236" s="109">
        <v>153399.52979999999</v>
      </c>
      <c r="F236" s="109">
        <v>1.8857218032568202</v>
      </c>
      <c r="G236" s="45"/>
      <c r="H236" s="312"/>
      <c r="I236" s="45"/>
      <c r="J236" s="519"/>
      <c r="K236" s="55" t="s">
        <v>89</v>
      </c>
      <c r="L236" s="63">
        <v>59787.095729999994</v>
      </c>
      <c r="M236" s="45"/>
      <c r="N236" s="522">
        <v>150863.674</v>
      </c>
      <c r="O236" s="522">
        <v>1.9374045616793873</v>
      </c>
      <c r="P236" s="324"/>
      <c r="Q236" s="45"/>
    </row>
    <row r="237" spans="2:17">
      <c r="B237" s="315" t="s">
        <v>90</v>
      </c>
      <c r="C237" s="63">
        <v>62718.693910000002</v>
      </c>
      <c r="D237" s="45"/>
      <c r="E237" s="109">
        <v>155451.84461</v>
      </c>
      <c r="F237" s="109">
        <v>1.8623457688190477</v>
      </c>
      <c r="G237" s="45"/>
      <c r="H237" s="312"/>
      <c r="I237" s="45"/>
      <c r="J237" s="519"/>
      <c r="K237" s="55" t="s">
        <v>90</v>
      </c>
      <c r="L237" s="63">
        <v>61535.891060000009</v>
      </c>
      <c r="M237" s="45"/>
      <c r="N237" s="522">
        <v>159100.71178000001</v>
      </c>
      <c r="O237" s="522">
        <v>1.8702147569809393</v>
      </c>
      <c r="P237" s="324"/>
      <c r="Q237" s="45"/>
    </row>
    <row r="238" spans="2:17">
      <c r="B238" s="315" t="s">
        <v>46</v>
      </c>
      <c r="C238" s="110"/>
      <c r="D238" s="45"/>
      <c r="E238" s="67"/>
      <c r="F238" s="67"/>
      <c r="G238" s="45"/>
      <c r="H238" s="312"/>
      <c r="I238" s="45"/>
      <c r="J238" s="519"/>
      <c r="K238" s="17"/>
      <c r="L238" s="110"/>
      <c r="M238" s="45"/>
      <c r="N238" s="523"/>
      <c r="O238" s="523"/>
      <c r="P238" s="324"/>
      <c r="Q238" s="45"/>
    </row>
    <row r="239" spans="2:17">
      <c r="B239" s="315" t="s">
        <v>81</v>
      </c>
      <c r="C239" s="63">
        <v>21587.283380000004</v>
      </c>
      <c r="D239" s="45"/>
      <c r="E239" s="109">
        <v>18578.69109</v>
      </c>
      <c r="F239" s="109">
        <v>5.3717997336266974</v>
      </c>
      <c r="G239" s="45"/>
      <c r="H239" s="312"/>
      <c r="I239" s="45"/>
      <c r="J239" s="519" t="s">
        <v>46</v>
      </c>
      <c r="K239" s="55" t="s">
        <v>81</v>
      </c>
      <c r="L239" s="63">
        <v>22091.611120000001</v>
      </c>
      <c r="M239" s="45"/>
      <c r="N239" s="522">
        <v>18666.379860000001</v>
      </c>
      <c r="O239" s="522">
        <v>5.5091471704602268</v>
      </c>
      <c r="P239" s="324"/>
      <c r="Q239" s="45"/>
    </row>
    <row r="240" spans="2:17">
      <c r="B240" s="315" t="s">
        <v>82</v>
      </c>
      <c r="C240" s="63">
        <v>20490.121950000004</v>
      </c>
      <c r="D240" s="45"/>
      <c r="E240" s="109">
        <v>17927.40035</v>
      </c>
      <c r="F240" s="109">
        <v>5.5294334679326802</v>
      </c>
      <c r="G240" s="45"/>
      <c r="H240" s="312"/>
      <c r="I240" s="45"/>
      <c r="J240" s="519"/>
      <c r="K240" s="55" t="s">
        <v>82</v>
      </c>
      <c r="L240" s="63">
        <v>20946.75576</v>
      </c>
      <c r="M240" s="45"/>
      <c r="N240" s="522">
        <v>18109.98359</v>
      </c>
      <c r="O240" s="522">
        <v>5.5443913048243338</v>
      </c>
      <c r="P240" s="324"/>
      <c r="Q240" s="45"/>
    </row>
    <row r="241" spans="2:17">
      <c r="B241" s="315" t="s">
        <v>83</v>
      </c>
      <c r="C241" s="63">
        <v>19782.41228</v>
      </c>
      <c r="D241" s="45"/>
      <c r="E241" s="109">
        <v>16487.239259999998</v>
      </c>
      <c r="F241" s="109">
        <v>5.5906861112629533</v>
      </c>
      <c r="G241" s="45"/>
      <c r="H241" s="312"/>
      <c r="I241" s="45"/>
      <c r="J241" s="519"/>
      <c r="K241" s="55" t="s">
        <v>83</v>
      </c>
      <c r="L241" s="63">
        <v>19898.542819999999</v>
      </c>
      <c r="M241" s="45"/>
      <c r="N241" s="522">
        <v>17022.322670000001</v>
      </c>
      <c r="O241" s="522">
        <v>5.7892208643460839</v>
      </c>
      <c r="P241" s="324"/>
      <c r="Q241" s="45"/>
    </row>
    <row r="242" spans="2:17">
      <c r="B242" s="315" t="s">
        <v>84</v>
      </c>
      <c r="C242" s="63">
        <v>20035.714640000002</v>
      </c>
      <c r="D242" s="45"/>
      <c r="E242" s="109">
        <v>15762.335369999999</v>
      </c>
      <c r="F242" s="109">
        <v>5.3928497759083314</v>
      </c>
      <c r="G242" s="45"/>
      <c r="H242" s="312"/>
      <c r="I242" s="45"/>
      <c r="J242" s="519"/>
      <c r="K242" s="55" t="s">
        <v>84</v>
      </c>
      <c r="L242" s="63">
        <v>20363.327209999999</v>
      </c>
      <c r="M242" s="45"/>
      <c r="N242" s="522">
        <v>15636.158840000002</v>
      </c>
      <c r="O242" s="522">
        <v>5.7128011861726549</v>
      </c>
      <c r="P242" s="324"/>
      <c r="Q242" s="45"/>
    </row>
    <row r="243" spans="2:17">
      <c r="B243" s="315" t="s">
        <v>85</v>
      </c>
      <c r="C243" s="63">
        <v>20777.680150000004</v>
      </c>
      <c r="D243" s="45"/>
      <c r="E243" s="109">
        <v>15252.226429999999</v>
      </c>
      <c r="F243" s="109">
        <v>4.9453398548567487</v>
      </c>
      <c r="G243" s="45"/>
      <c r="H243" s="312"/>
      <c r="I243" s="45"/>
      <c r="J243" s="519"/>
      <c r="K243" s="55" t="s">
        <v>85</v>
      </c>
      <c r="L243" s="63">
        <v>20910.84059</v>
      </c>
      <c r="M243" s="45"/>
      <c r="N243" s="522">
        <v>15213.90868</v>
      </c>
      <c r="O243" s="522">
        <v>5.2366974678475611</v>
      </c>
      <c r="P243" s="324"/>
      <c r="Q243" s="45"/>
    </row>
    <row r="244" spans="2:17">
      <c r="B244" s="315" t="s">
        <v>86</v>
      </c>
      <c r="C244" s="63">
        <v>21973.799629999998</v>
      </c>
      <c r="D244" s="45"/>
      <c r="E244" s="109">
        <v>15349.15877</v>
      </c>
      <c r="F244" s="109">
        <v>4.5095831408171749</v>
      </c>
      <c r="G244" s="45"/>
      <c r="H244" s="312"/>
      <c r="I244" s="45"/>
      <c r="J244" s="519"/>
      <c r="K244" s="55" t="s">
        <v>86</v>
      </c>
      <c r="L244" s="63">
        <v>21458.988550000002</v>
      </c>
      <c r="M244" s="45"/>
      <c r="N244" s="522">
        <v>15193.283309999999</v>
      </c>
      <c r="O244" s="522">
        <v>4.6832250716246326</v>
      </c>
      <c r="P244" s="324"/>
      <c r="Q244" s="45"/>
    </row>
    <row r="245" spans="2:17">
      <c r="B245" s="315" t="s">
        <v>87</v>
      </c>
      <c r="C245" s="63">
        <v>23623.464459999999</v>
      </c>
      <c r="D245" s="45"/>
      <c r="E245" s="109">
        <v>14164.19844</v>
      </c>
      <c r="F245" s="109">
        <v>4.5100869262879018</v>
      </c>
      <c r="G245" s="45"/>
      <c r="H245" s="312"/>
      <c r="I245" s="45"/>
      <c r="J245" s="519"/>
      <c r="K245" s="55" t="s">
        <v>87</v>
      </c>
      <c r="L245" s="63">
        <v>23225.916330000004</v>
      </c>
      <c r="M245" s="45"/>
      <c r="N245" s="522">
        <v>15277.10145</v>
      </c>
      <c r="O245" s="522">
        <v>4.5395164469927103</v>
      </c>
      <c r="P245" s="324"/>
      <c r="Q245" s="45"/>
    </row>
    <row r="246" spans="2:17">
      <c r="B246" s="315" t="s">
        <v>88</v>
      </c>
      <c r="C246" s="63">
        <v>24810.71932</v>
      </c>
      <c r="D246" s="45"/>
      <c r="E246" s="109">
        <v>13824.0355</v>
      </c>
      <c r="F246" s="109">
        <v>4.6298325735922417</v>
      </c>
      <c r="G246" s="45"/>
      <c r="H246" s="312"/>
      <c r="I246" s="45"/>
      <c r="J246" s="519"/>
      <c r="K246" s="55" t="s">
        <v>88</v>
      </c>
      <c r="L246" s="63">
        <v>24283.983070000002</v>
      </c>
      <c r="M246" s="45"/>
      <c r="N246" s="522">
        <v>13708.50432</v>
      </c>
      <c r="O246" s="522">
        <v>4.7271104979086811</v>
      </c>
      <c r="P246" s="324"/>
      <c r="Q246" s="45"/>
    </row>
    <row r="247" spans="2:17">
      <c r="B247" s="315" t="s">
        <v>89</v>
      </c>
      <c r="C247" s="63">
        <v>25913.749039999999</v>
      </c>
      <c r="D247" s="45"/>
      <c r="E247" s="109">
        <v>13836.596459999999</v>
      </c>
      <c r="F247" s="109">
        <v>4.6830013459119453</v>
      </c>
      <c r="G247" s="45"/>
      <c r="H247" s="312"/>
      <c r="I247" s="45"/>
      <c r="J247" s="519"/>
      <c r="K247" s="55" t="s">
        <v>89</v>
      </c>
      <c r="L247" s="63">
        <v>25364.36623</v>
      </c>
      <c r="M247" s="45"/>
      <c r="N247" s="522">
        <v>14218.887189999999</v>
      </c>
      <c r="O247" s="522">
        <v>4.6650373421646636</v>
      </c>
      <c r="P247" s="324"/>
      <c r="Q247" s="45"/>
    </row>
    <row r="248" spans="2:17">
      <c r="B248" s="315" t="s">
        <v>90</v>
      </c>
      <c r="C248" s="63">
        <v>26677.539870000001</v>
      </c>
      <c r="D248" s="45"/>
      <c r="E248" s="109">
        <v>14438.611639999999</v>
      </c>
      <c r="F248" s="109">
        <v>4.6810860867521384</v>
      </c>
      <c r="G248" s="45"/>
      <c r="H248" s="312"/>
      <c r="I248" s="45"/>
      <c r="J248" s="519"/>
      <c r="K248" s="55" t="s">
        <v>90</v>
      </c>
      <c r="L248" s="63">
        <v>26421.297170000002</v>
      </c>
      <c r="M248" s="45"/>
      <c r="N248" s="522">
        <v>14016.04708</v>
      </c>
      <c r="O248" s="522">
        <v>4.7610419170320792</v>
      </c>
      <c r="P248" s="324"/>
      <c r="Q248" s="45"/>
    </row>
    <row r="249" spans="2:17">
      <c r="B249" s="315" t="s">
        <v>47</v>
      </c>
      <c r="C249" s="110"/>
      <c r="D249" s="45"/>
      <c r="E249" s="67"/>
      <c r="F249" s="67"/>
      <c r="G249" s="45"/>
      <c r="H249" s="312"/>
      <c r="I249" s="45"/>
      <c r="J249" s="519"/>
      <c r="K249" s="17"/>
      <c r="L249" s="110"/>
      <c r="M249" s="45"/>
      <c r="N249" s="523"/>
      <c r="O249" s="523"/>
      <c r="P249" s="324"/>
      <c r="Q249" s="45"/>
    </row>
    <row r="250" spans="2:17">
      <c r="B250" s="315" t="s">
        <v>81</v>
      </c>
      <c r="C250" s="63">
        <v>120894.42366999999</v>
      </c>
      <c r="D250" s="45"/>
      <c r="E250" s="109">
        <v>264300.98427000002</v>
      </c>
      <c r="F250" s="109">
        <v>1.5716004786844642</v>
      </c>
      <c r="G250" s="45"/>
      <c r="H250" s="312"/>
      <c r="I250" s="45"/>
      <c r="J250" s="519" t="s">
        <v>47</v>
      </c>
      <c r="K250" s="55" t="s">
        <v>81</v>
      </c>
      <c r="L250" s="63">
        <v>123647.03265000001</v>
      </c>
      <c r="M250" s="318"/>
      <c r="N250" s="522">
        <v>267968.94332000002</v>
      </c>
      <c r="O250" s="522">
        <v>1.6212164331829995</v>
      </c>
      <c r="P250" s="324"/>
      <c r="Q250" s="45"/>
    </row>
    <row r="251" spans="2:17">
      <c r="B251" s="315" t="s">
        <v>82</v>
      </c>
      <c r="C251" s="63">
        <v>115600.92172</v>
      </c>
      <c r="D251" s="45"/>
      <c r="E251" s="109">
        <v>244095.70166000002</v>
      </c>
      <c r="F251" s="109">
        <v>1.691383736001739</v>
      </c>
      <c r="G251" s="45"/>
      <c r="H251" s="312"/>
      <c r="I251" s="45"/>
      <c r="J251" s="519"/>
      <c r="K251" s="55" t="s">
        <v>82</v>
      </c>
      <c r="L251" s="63">
        <v>117694.98389</v>
      </c>
      <c r="M251" s="45"/>
      <c r="N251" s="522">
        <v>252184.63722999999</v>
      </c>
      <c r="O251" s="522">
        <v>1.7478144753738158</v>
      </c>
      <c r="P251" s="324"/>
      <c r="Q251" s="45"/>
    </row>
    <row r="252" spans="2:17">
      <c r="B252" s="315" t="s">
        <v>83</v>
      </c>
      <c r="C252" s="63">
        <v>113439.32868000001</v>
      </c>
      <c r="D252" s="45"/>
      <c r="E252" s="109">
        <v>222379.49316999997</v>
      </c>
      <c r="F252" s="109">
        <v>1.7474299192301299</v>
      </c>
      <c r="G252" s="45"/>
      <c r="H252" s="312"/>
      <c r="I252" s="45"/>
      <c r="J252" s="519"/>
      <c r="K252" s="55" t="s">
        <v>83</v>
      </c>
      <c r="L252" s="63">
        <v>114201.62912</v>
      </c>
      <c r="M252" s="45"/>
      <c r="N252" s="522">
        <v>231172.33121000003</v>
      </c>
      <c r="O252" s="522">
        <v>1.8597087086175279</v>
      </c>
      <c r="P252" s="324"/>
      <c r="Q252" s="45"/>
    </row>
    <row r="253" spans="2:17">
      <c r="B253" s="315" t="s">
        <v>84</v>
      </c>
      <c r="C253" s="63">
        <v>113888.0888</v>
      </c>
      <c r="D253" s="45"/>
      <c r="E253" s="109">
        <v>210821.23944</v>
      </c>
      <c r="F253" s="109">
        <v>1.7327418511963482</v>
      </c>
      <c r="G253" s="45"/>
      <c r="H253" s="312"/>
      <c r="I253" s="45"/>
      <c r="J253" s="519"/>
      <c r="K253" s="55" t="s">
        <v>84</v>
      </c>
      <c r="L253" s="63">
        <v>113958.68681</v>
      </c>
      <c r="M253" s="45"/>
      <c r="N253" s="522">
        <v>212551.22531000001</v>
      </c>
      <c r="O253" s="522">
        <v>1.8482961207765962</v>
      </c>
      <c r="P253" s="324"/>
      <c r="Q253" s="45"/>
    </row>
    <row r="254" spans="2:17">
      <c r="B254" s="315" t="s">
        <v>85</v>
      </c>
      <c r="C254" s="63">
        <v>115121.106</v>
      </c>
      <c r="D254" s="45"/>
      <c r="E254" s="109">
        <v>213607.318</v>
      </c>
      <c r="F254" s="109">
        <v>1.6816464133342521</v>
      </c>
      <c r="G254" s="45"/>
      <c r="H254" s="312"/>
      <c r="I254" s="45"/>
      <c r="J254" s="519"/>
      <c r="K254" s="55" t="s">
        <v>85</v>
      </c>
      <c r="L254" s="63">
        <v>115308.92796000002</v>
      </c>
      <c r="M254" s="45"/>
      <c r="N254" s="522">
        <v>209697.28940000004</v>
      </c>
      <c r="O254" s="522">
        <v>1.7516218376836743</v>
      </c>
      <c r="P254" s="324"/>
      <c r="Q254" s="45"/>
    </row>
    <row r="255" spans="2:17">
      <c r="B255" s="315" t="s">
        <v>86</v>
      </c>
      <c r="C255" s="63">
        <v>116328.08443</v>
      </c>
      <c r="D255" s="45"/>
      <c r="E255" s="109">
        <v>224013.66309000005</v>
      </c>
      <c r="F255" s="109">
        <v>1.6328680011891243</v>
      </c>
      <c r="G255" s="45"/>
      <c r="H255" s="312"/>
      <c r="I255" s="45"/>
      <c r="J255" s="519"/>
      <c r="K255" s="55" t="s">
        <v>86</v>
      </c>
      <c r="L255" s="63">
        <v>116241.82799999999</v>
      </c>
      <c r="M255" s="45"/>
      <c r="N255" s="522">
        <v>220028.58105000001</v>
      </c>
      <c r="O255" s="522">
        <v>1.6709799453345775</v>
      </c>
      <c r="P255" s="324"/>
      <c r="Q255" s="45"/>
    </row>
    <row r="256" spans="2:17">
      <c r="B256" s="315" t="s">
        <v>87</v>
      </c>
      <c r="C256" s="63">
        <v>117411.11785</v>
      </c>
      <c r="D256" s="45"/>
      <c r="E256" s="109">
        <v>229438.09318</v>
      </c>
      <c r="F256" s="109">
        <v>1.6084515933264458</v>
      </c>
      <c r="G256" s="45"/>
      <c r="H256" s="312"/>
      <c r="I256" s="45"/>
      <c r="J256" s="519"/>
      <c r="K256" s="55" t="s">
        <v>87</v>
      </c>
      <c r="L256" s="63">
        <v>117683.58549</v>
      </c>
      <c r="M256" s="45"/>
      <c r="N256" s="522">
        <v>227612.17249999999</v>
      </c>
      <c r="O256" s="522">
        <v>1.6611316591795526</v>
      </c>
      <c r="P256" s="324"/>
      <c r="Q256" s="45"/>
    </row>
    <row r="257" spans="2:17">
      <c r="B257" s="315" t="s">
        <v>88</v>
      </c>
      <c r="C257" s="63">
        <v>116302.98034000001</v>
      </c>
      <c r="D257" s="45"/>
      <c r="E257" s="109">
        <v>224412.23744</v>
      </c>
      <c r="F257" s="109">
        <v>1.5031206853817485</v>
      </c>
      <c r="G257" s="45"/>
      <c r="H257" s="312"/>
      <c r="I257" s="45"/>
      <c r="J257" s="519"/>
      <c r="K257" s="55" t="s">
        <v>88</v>
      </c>
      <c r="L257" s="63">
        <v>115288.36421000001</v>
      </c>
      <c r="M257" s="45"/>
      <c r="N257" s="522">
        <v>229997.15750999999</v>
      </c>
      <c r="O257" s="522">
        <v>1.5847262472491748</v>
      </c>
      <c r="P257" s="324"/>
      <c r="Q257" s="45"/>
    </row>
    <row r="258" spans="2:17">
      <c r="B258" s="315" t="s">
        <v>89</v>
      </c>
      <c r="C258" s="63">
        <v>119550.73634999999</v>
      </c>
      <c r="D258" s="45"/>
      <c r="E258" s="109">
        <v>219569.82796</v>
      </c>
      <c r="F258" s="109">
        <v>1.492603875679583</v>
      </c>
      <c r="G258" s="45"/>
      <c r="H258" s="312"/>
      <c r="I258" s="45"/>
      <c r="J258" s="519"/>
      <c r="K258" s="55" t="s">
        <v>89</v>
      </c>
      <c r="L258" s="63">
        <v>117820.82132999999</v>
      </c>
      <c r="M258" s="45"/>
      <c r="N258" s="522">
        <v>217391.21151999998</v>
      </c>
      <c r="O258" s="522">
        <v>1.5269206261058998</v>
      </c>
      <c r="P258" s="324"/>
      <c r="Q258" s="45"/>
    </row>
    <row r="259" spans="2:17">
      <c r="B259" s="315" t="s">
        <v>90</v>
      </c>
      <c r="C259" s="63">
        <v>122826.11945</v>
      </c>
      <c r="D259" s="45"/>
      <c r="E259" s="109">
        <v>223183.05456999998</v>
      </c>
      <c r="F259" s="109">
        <v>1.4752446436369446</v>
      </c>
      <c r="G259" s="45"/>
      <c r="H259" s="312"/>
      <c r="I259" s="45"/>
      <c r="J259" s="519"/>
      <c r="K259" s="55" t="s">
        <v>90</v>
      </c>
      <c r="L259" s="63">
        <v>121254.46640000002</v>
      </c>
      <c r="M259" s="45"/>
      <c r="N259" s="522">
        <v>225600.70225000003</v>
      </c>
      <c r="O259" s="522">
        <v>1.4939898071988658</v>
      </c>
      <c r="P259" s="324"/>
      <c r="Q259" s="45"/>
    </row>
    <row r="260" spans="2:17">
      <c r="B260" s="759" t="s">
        <v>49</v>
      </c>
      <c r="C260" s="753"/>
      <c r="D260" s="195" t="s">
        <v>451</v>
      </c>
      <c r="E260" s="326"/>
      <c r="F260" s="327"/>
      <c r="G260" s="77"/>
      <c r="H260" s="314"/>
      <c r="I260" s="45"/>
      <c r="J260" s="767" t="s">
        <v>49</v>
      </c>
      <c r="K260" s="753"/>
      <c r="L260" s="195" t="s">
        <v>451</v>
      </c>
      <c r="M260" s="529"/>
      <c r="N260" s="526"/>
      <c r="O260" s="527"/>
      <c r="P260" s="323"/>
      <c r="Q260" s="45"/>
    </row>
    <row r="261" spans="2:17">
      <c r="B261" s="760" t="s">
        <v>51</v>
      </c>
      <c r="C261" s="755"/>
      <c r="D261" s="537" t="s">
        <v>451</v>
      </c>
      <c r="E261" s="538"/>
      <c r="F261" s="536"/>
      <c r="G261" s="515"/>
      <c r="H261" s="533"/>
      <c r="I261" s="45"/>
      <c r="J261" s="765" t="s">
        <v>51</v>
      </c>
      <c r="K261" s="766"/>
      <c r="L261" s="524" t="s">
        <v>451</v>
      </c>
      <c r="M261" s="530"/>
      <c r="N261" s="528"/>
      <c r="O261" s="525"/>
      <c r="P261" s="329"/>
      <c r="Q261" s="45"/>
    </row>
    <row r="262" spans="2:17">
      <c r="B262" s="45"/>
      <c r="C262" s="318"/>
      <c r="D262" s="45"/>
      <c r="E262" s="318"/>
      <c r="F262" s="45"/>
      <c r="G262" s="45"/>
      <c r="H262" s="45"/>
      <c r="I262" s="45"/>
      <c r="J262" s="45"/>
      <c r="K262" s="45"/>
      <c r="L262" s="45"/>
      <c r="M262" s="45"/>
      <c r="N262" s="45"/>
      <c r="O262" s="45"/>
      <c r="P262" s="45"/>
      <c r="Q262" s="45"/>
    </row>
    <row r="263" spans="2:17">
      <c r="B263" s="45"/>
      <c r="C263" s="318"/>
      <c r="D263" s="45"/>
      <c r="E263" s="318"/>
      <c r="F263" s="45"/>
      <c r="G263" s="45"/>
      <c r="H263" s="45"/>
      <c r="I263" s="45"/>
      <c r="J263" s="45"/>
      <c r="K263" s="45"/>
      <c r="L263" s="45"/>
      <c r="M263" s="45"/>
      <c r="N263" s="45"/>
      <c r="O263" s="45"/>
      <c r="P263" s="45"/>
      <c r="Q263" s="45"/>
    </row>
    <row r="264" spans="2:17">
      <c r="B264" s="622" t="s">
        <v>446</v>
      </c>
      <c r="C264" s="623"/>
      <c r="D264" s="623"/>
      <c r="E264" s="623"/>
      <c r="F264" s="623"/>
      <c r="G264" s="623"/>
      <c r="H264" s="624"/>
      <c r="I264" s="45"/>
      <c r="J264" s="45"/>
      <c r="K264" s="45"/>
      <c r="L264" s="45"/>
      <c r="M264" s="45"/>
      <c r="N264" s="45"/>
      <c r="O264" s="45"/>
      <c r="P264" s="45"/>
      <c r="Q264" s="45"/>
    </row>
    <row r="265" spans="2:17">
      <c r="B265" s="625" t="s">
        <v>447</v>
      </c>
      <c r="C265" s="45"/>
      <c r="D265" s="45"/>
      <c r="E265" s="45"/>
      <c r="F265" s="45"/>
      <c r="G265" s="45"/>
      <c r="H265" s="626"/>
      <c r="I265" s="45"/>
      <c r="J265" s="45"/>
      <c r="K265" s="45"/>
      <c r="L265" s="45"/>
      <c r="M265" s="45"/>
      <c r="N265" s="45"/>
      <c r="O265" s="45"/>
      <c r="P265" s="45"/>
      <c r="Q265" s="45"/>
    </row>
    <row r="266" spans="2:17">
      <c r="B266" s="625" t="s">
        <v>442</v>
      </c>
      <c r="C266" s="45"/>
      <c r="D266" s="45"/>
      <c r="E266" s="45"/>
      <c r="F266" s="45"/>
      <c r="G266" s="45"/>
      <c r="H266" s="627" t="s">
        <v>105</v>
      </c>
      <c r="I266" s="45"/>
      <c r="J266" s="45"/>
      <c r="K266" s="45"/>
      <c r="L266" s="45"/>
      <c r="M266" s="45"/>
      <c r="N266" s="45"/>
      <c r="O266" s="45"/>
      <c r="P266" s="45"/>
      <c r="Q266" s="45"/>
    </row>
    <row r="267" spans="2:17">
      <c r="B267" s="625" t="s">
        <v>443</v>
      </c>
      <c r="C267" s="45"/>
      <c r="D267" s="45"/>
      <c r="E267" s="45"/>
      <c r="F267" s="45"/>
      <c r="G267" s="45"/>
      <c r="H267" s="627" t="s">
        <v>106</v>
      </c>
      <c r="I267" s="45"/>
      <c r="J267" s="45"/>
      <c r="K267" s="45"/>
      <c r="L267" s="45"/>
      <c r="M267" s="45"/>
      <c r="N267" s="45"/>
      <c r="O267" s="45"/>
      <c r="P267" s="45"/>
      <c r="Q267" s="45"/>
    </row>
    <row r="268" spans="2:17">
      <c r="B268" s="628" t="s">
        <v>115</v>
      </c>
      <c r="C268" s="45"/>
      <c r="D268" s="45"/>
      <c r="E268" s="45"/>
      <c r="F268" s="45"/>
      <c r="G268" s="45"/>
      <c r="H268" s="626"/>
      <c r="I268" s="45"/>
      <c r="J268" s="45"/>
      <c r="K268" s="45"/>
      <c r="L268" s="45"/>
      <c r="M268" s="45"/>
      <c r="N268" s="45"/>
      <c r="O268" s="45"/>
      <c r="P268" s="45"/>
      <c r="Q268" s="45"/>
    </row>
    <row r="269" spans="2:17">
      <c r="B269" s="629" t="s">
        <v>68</v>
      </c>
      <c r="C269" s="318" t="s">
        <v>6</v>
      </c>
      <c r="D269" s="318"/>
      <c r="E269" s="318" t="s">
        <v>103</v>
      </c>
      <c r="F269" s="318"/>
      <c r="G269" s="45"/>
      <c r="H269" s="626"/>
      <c r="I269" s="45"/>
      <c r="J269" s="45"/>
      <c r="K269" s="45"/>
      <c r="L269" s="45"/>
      <c r="M269" s="45"/>
      <c r="N269" s="45"/>
      <c r="O269" s="45"/>
      <c r="P269" s="45"/>
      <c r="Q269" s="45"/>
    </row>
    <row r="270" spans="2:17">
      <c r="B270" s="629"/>
      <c r="C270" s="318" t="s">
        <v>112</v>
      </c>
      <c r="D270" s="318"/>
      <c r="E270" s="318" t="s">
        <v>112</v>
      </c>
      <c r="F270" s="318" t="s">
        <v>42</v>
      </c>
      <c r="G270" s="45"/>
      <c r="H270" s="626"/>
      <c r="I270" s="45"/>
      <c r="J270" s="45"/>
      <c r="K270" s="45"/>
      <c r="L270" s="45"/>
      <c r="M270" s="45"/>
      <c r="N270" s="45"/>
      <c r="O270" s="45"/>
      <c r="P270" s="45"/>
      <c r="Q270" s="45"/>
    </row>
    <row r="271" spans="2:17">
      <c r="B271" s="629" t="s">
        <v>44</v>
      </c>
      <c r="C271" s="45"/>
      <c r="D271" s="45"/>
      <c r="E271" s="45"/>
      <c r="F271" s="45"/>
      <c r="G271" s="45"/>
      <c r="H271" s="626"/>
      <c r="I271" s="45"/>
      <c r="J271" s="45"/>
      <c r="K271" s="45"/>
      <c r="L271" s="45"/>
      <c r="M271" s="45"/>
      <c r="N271" s="45"/>
      <c r="O271" s="45"/>
      <c r="P271" s="45"/>
      <c r="Q271" s="45"/>
    </row>
    <row r="272" spans="2:17">
      <c r="B272" s="629" t="s">
        <v>81</v>
      </c>
      <c r="C272" s="63">
        <v>1339.1428599999999</v>
      </c>
      <c r="D272" s="45"/>
      <c r="E272" s="109">
        <v>1890.8547699999999</v>
      </c>
      <c r="F272" s="109">
        <v>3.060787790131811</v>
      </c>
      <c r="G272" s="45"/>
      <c r="H272" s="626"/>
      <c r="I272" s="45"/>
      <c r="J272" s="45"/>
      <c r="K272" s="45"/>
      <c r="L272" s="45"/>
      <c r="M272" s="45"/>
      <c r="N272" s="45"/>
      <c r="O272" s="45"/>
      <c r="P272" s="45"/>
      <c r="Q272" s="45"/>
    </row>
    <row r="273" spans="2:8">
      <c r="B273" s="629" t="s">
        <v>82</v>
      </c>
      <c r="C273" s="63">
        <v>1289.5349000000001</v>
      </c>
      <c r="D273" s="45"/>
      <c r="E273" s="109">
        <v>1681.20724</v>
      </c>
      <c r="F273" s="109">
        <v>3.0954501913027967</v>
      </c>
      <c r="H273" s="630"/>
    </row>
    <row r="274" spans="2:8">
      <c r="B274" s="629" t="s">
        <v>83</v>
      </c>
      <c r="C274" s="63">
        <v>1235.0716400000001</v>
      </c>
      <c r="D274" s="45"/>
      <c r="E274" s="109">
        <v>1617.1004699999999</v>
      </c>
      <c r="F274" s="109">
        <v>2.957057400668226</v>
      </c>
      <c r="H274" s="630"/>
    </row>
    <row r="275" spans="2:8">
      <c r="B275" s="629" t="s">
        <v>84</v>
      </c>
      <c r="C275" s="63">
        <v>1188.6314399999999</v>
      </c>
      <c r="D275" s="45"/>
      <c r="E275" s="109">
        <v>1653.1811200000002</v>
      </c>
      <c r="F275" s="109">
        <v>2.8346688927368011</v>
      </c>
      <c r="H275" s="630"/>
    </row>
    <row r="276" spans="2:8">
      <c r="B276" s="629" t="s">
        <v>85</v>
      </c>
      <c r="C276" s="63">
        <v>1151.4337600000001</v>
      </c>
      <c r="D276" s="45"/>
      <c r="E276" s="109">
        <v>1745.4038299999997</v>
      </c>
      <c r="F276" s="109">
        <v>2.6861109056168395</v>
      </c>
      <c r="H276" s="630"/>
    </row>
    <row r="277" spans="2:8">
      <c r="B277" s="629" t="s">
        <v>86</v>
      </c>
      <c r="C277" s="63">
        <v>1110.6027799999999</v>
      </c>
      <c r="D277" s="45"/>
      <c r="E277" s="109">
        <v>1808.2967600000002</v>
      </c>
      <c r="F277" s="109">
        <v>2.6111172890577024</v>
      </c>
      <c r="H277" s="630"/>
    </row>
    <row r="278" spans="2:8">
      <c r="B278" s="629" t="s">
        <v>87</v>
      </c>
      <c r="C278" s="63">
        <v>1098.14104</v>
      </c>
      <c r="D278" s="45"/>
      <c r="E278" s="109">
        <v>1816.2330199999999</v>
      </c>
      <c r="F278" s="109">
        <v>2.5733782332122339</v>
      </c>
      <c r="H278" s="630"/>
    </row>
    <row r="279" spans="2:8">
      <c r="B279" s="629" t="s">
        <v>88</v>
      </c>
      <c r="C279" s="63">
        <v>1049.1749199999999</v>
      </c>
      <c r="D279" s="45"/>
      <c r="E279" s="109">
        <v>1766.6176799999998</v>
      </c>
      <c r="F279" s="109">
        <v>2.5742040712728853</v>
      </c>
      <c r="H279" s="630"/>
    </row>
    <row r="280" spans="2:8">
      <c r="B280" s="629" t="s">
        <v>89</v>
      </c>
      <c r="C280" s="63">
        <v>1057.71308</v>
      </c>
      <c r="D280" s="45"/>
      <c r="E280" s="109">
        <v>1726.2917499999999</v>
      </c>
      <c r="F280" s="109">
        <v>2.5629122739548449</v>
      </c>
      <c r="H280" s="630"/>
    </row>
    <row r="281" spans="2:8">
      <c r="B281" s="629" t="s">
        <v>90</v>
      </c>
      <c r="C281" s="63">
        <v>1040.09555</v>
      </c>
      <c r="D281" s="45"/>
      <c r="E281" s="109">
        <v>1670.8407299999999</v>
      </c>
      <c r="F281" s="109">
        <v>2.5410172460811009</v>
      </c>
      <c r="H281" s="630"/>
    </row>
    <row r="282" spans="2:8">
      <c r="B282" s="629" t="s">
        <v>45</v>
      </c>
      <c r="C282" s="110"/>
      <c r="D282" s="45"/>
      <c r="E282" s="67"/>
      <c r="F282" s="67"/>
      <c r="H282" s="630"/>
    </row>
    <row r="283" spans="2:8">
      <c r="B283" s="629" t="s">
        <v>81</v>
      </c>
      <c r="C283" s="63">
        <v>2853.3275000000003</v>
      </c>
      <c r="D283" s="45"/>
      <c r="E283" s="109">
        <v>7475.8441500000008</v>
      </c>
      <c r="F283" s="109">
        <v>1.7320521565813589</v>
      </c>
      <c r="H283" s="630"/>
    </row>
    <row r="284" spans="2:8">
      <c r="B284" s="629" t="s">
        <v>82</v>
      </c>
      <c r="C284" s="63">
        <v>2714.1500699999997</v>
      </c>
      <c r="D284" s="45"/>
      <c r="E284" s="109">
        <v>7067.3073800000011</v>
      </c>
      <c r="F284" s="109">
        <v>1.8358040378880811</v>
      </c>
      <c r="H284" s="630"/>
    </row>
    <row r="285" spans="2:8">
      <c r="B285" s="629" t="s">
        <v>83</v>
      </c>
      <c r="C285" s="63">
        <v>2628.2581600000003</v>
      </c>
      <c r="D285" s="45"/>
      <c r="E285" s="109">
        <v>6628.8047299999998</v>
      </c>
      <c r="F285" s="109">
        <v>1.8748063471295382</v>
      </c>
      <c r="H285" s="630"/>
    </row>
    <row r="286" spans="2:8">
      <c r="B286" s="629" t="s">
        <v>84</v>
      </c>
      <c r="C286" s="63">
        <v>2644.1658200000002</v>
      </c>
      <c r="D286" s="45"/>
      <c r="E286" s="109">
        <v>6410.2859200000003</v>
      </c>
      <c r="F286" s="109">
        <v>1.8236336459504621</v>
      </c>
      <c r="H286" s="630"/>
    </row>
    <row r="287" spans="2:8">
      <c r="B287" s="629" t="s">
        <v>85</v>
      </c>
      <c r="C287" s="63">
        <v>2636.7142300000005</v>
      </c>
      <c r="D287" s="45"/>
      <c r="E287" s="109">
        <v>6515.0996999999988</v>
      </c>
      <c r="F287" s="109">
        <v>1.7067568337093466</v>
      </c>
      <c r="H287" s="630"/>
    </row>
    <row r="288" spans="2:8">
      <c r="B288" s="629" t="s">
        <v>86</v>
      </c>
      <c r="C288" s="63">
        <v>2578.26917</v>
      </c>
      <c r="D288" s="45"/>
      <c r="E288" s="109">
        <v>6767.9287300000005</v>
      </c>
      <c r="F288" s="109">
        <v>1.5955432016704771</v>
      </c>
      <c r="H288" s="630"/>
    </row>
    <row r="289" spans="2:8">
      <c r="B289" s="629" t="s">
        <v>87</v>
      </c>
      <c r="C289" s="63">
        <v>2499.9957100000001</v>
      </c>
      <c r="D289" s="45"/>
      <c r="E289" s="109">
        <v>6875.8162600000005</v>
      </c>
      <c r="F289" s="109">
        <v>1.5345403781539106</v>
      </c>
      <c r="H289" s="630"/>
    </row>
    <row r="290" spans="2:8">
      <c r="B290" s="629" t="s">
        <v>88</v>
      </c>
      <c r="C290" s="63">
        <v>2395.1088300000001</v>
      </c>
      <c r="D290" s="45"/>
      <c r="E290" s="109">
        <v>6698.5836900000004</v>
      </c>
      <c r="F290" s="109">
        <v>1.4249755493986784</v>
      </c>
      <c r="H290" s="630"/>
    </row>
    <row r="291" spans="2:8">
      <c r="B291" s="629" t="s">
        <v>89</v>
      </c>
      <c r="C291" s="63">
        <v>2351.6103599999997</v>
      </c>
      <c r="D291" s="45"/>
      <c r="E291" s="109">
        <v>6349.6628100000007</v>
      </c>
      <c r="F291" s="109">
        <v>1.3583699772196669</v>
      </c>
      <c r="H291" s="630"/>
    </row>
    <row r="292" spans="2:8">
      <c r="B292" s="629" t="s">
        <v>90</v>
      </c>
      <c r="C292" s="63">
        <v>2339.0095499999998</v>
      </c>
      <c r="D292" s="45"/>
      <c r="E292" s="109">
        <v>6254.8305600000003</v>
      </c>
      <c r="F292" s="109">
        <v>1.2995660383606409</v>
      </c>
      <c r="H292" s="630"/>
    </row>
    <row r="293" spans="2:8">
      <c r="B293" s="629" t="s">
        <v>46</v>
      </c>
      <c r="C293" s="110"/>
      <c r="D293" s="45"/>
      <c r="E293" s="67"/>
      <c r="F293" s="67"/>
      <c r="H293" s="630"/>
    </row>
    <row r="294" spans="2:8">
      <c r="B294" s="629" t="s">
        <v>81</v>
      </c>
      <c r="C294" s="63">
        <v>958.56697000000008</v>
      </c>
      <c r="D294" s="45"/>
      <c r="E294" s="109">
        <v>662.298</v>
      </c>
      <c r="F294" s="109">
        <v>4.7593641087051264</v>
      </c>
      <c r="H294" s="630"/>
    </row>
    <row r="295" spans="2:8">
      <c r="B295" s="629" t="s">
        <v>82</v>
      </c>
      <c r="C295" s="63">
        <v>904.36244000000011</v>
      </c>
      <c r="D295" s="45"/>
      <c r="E295" s="109">
        <v>634.6973099999999</v>
      </c>
      <c r="F295" s="109">
        <v>4.400986702990564</v>
      </c>
      <c r="H295" s="630"/>
    </row>
    <row r="296" spans="2:8">
      <c r="B296" s="629" t="s">
        <v>83</v>
      </c>
      <c r="C296" s="63">
        <v>838.46928000000003</v>
      </c>
      <c r="D296" s="45"/>
      <c r="E296" s="109">
        <v>615.54263999999989</v>
      </c>
      <c r="F296" s="109">
        <v>3.9846546787289943</v>
      </c>
      <c r="H296" s="630"/>
    </row>
    <row r="297" spans="2:8">
      <c r="B297" s="629" t="s">
        <v>84</v>
      </c>
      <c r="C297" s="63">
        <v>809.77598999999998</v>
      </c>
      <c r="D297" s="45"/>
      <c r="E297" s="109">
        <v>611.45817</v>
      </c>
      <c r="F297" s="109">
        <v>3.8297813954757549</v>
      </c>
      <c r="H297" s="630"/>
    </row>
    <row r="298" spans="2:8">
      <c r="B298" s="629" t="s">
        <v>85</v>
      </c>
      <c r="C298" s="63">
        <v>792.18124</v>
      </c>
      <c r="D298" s="45"/>
      <c r="E298" s="109">
        <v>616.60050000000001</v>
      </c>
      <c r="F298" s="109">
        <v>3.6186583855814223</v>
      </c>
      <c r="H298" s="630"/>
    </row>
    <row r="299" spans="2:8">
      <c r="B299" s="629" t="s">
        <v>86</v>
      </c>
      <c r="C299" s="63">
        <v>781.79481999999996</v>
      </c>
      <c r="D299" s="45"/>
      <c r="E299" s="109">
        <v>624.63512000000003</v>
      </c>
      <c r="F299" s="109">
        <v>3.6635008971531882</v>
      </c>
      <c r="H299" s="630"/>
    </row>
    <row r="300" spans="2:8">
      <c r="B300" s="629" t="s">
        <v>87</v>
      </c>
      <c r="C300" s="63">
        <v>782.03466000000003</v>
      </c>
      <c r="D300" s="45"/>
      <c r="E300" s="109">
        <v>605.34587999999985</v>
      </c>
      <c r="F300" s="109">
        <v>3.8858749183900896</v>
      </c>
      <c r="H300" s="630"/>
    </row>
    <row r="301" spans="2:8">
      <c r="B301" s="629" t="s">
        <v>88</v>
      </c>
      <c r="C301" s="63">
        <v>763.74370999999996</v>
      </c>
      <c r="D301" s="45"/>
      <c r="E301" s="109">
        <v>583.64963</v>
      </c>
      <c r="F301" s="109">
        <v>4.0710309547209089</v>
      </c>
      <c r="H301" s="630"/>
    </row>
    <row r="302" spans="2:8">
      <c r="B302" s="629" t="s">
        <v>89</v>
      </c>
      <c r="C302" s="63">
        <v>737.50598000000002</v>
      </c>
      <c r="D302" s="45"/>
      <c r="E302" s="109">
        <v>592.17565999999999</v>
      </c>
      <c r="F302" s="109">
        <v>3.9007872301892421</v>
      </c>
      <c r="H302" s="630"/>
    </row>
    <row r="303" spans="2:8">
      <c r="B303" s="629" t="s">
        <v>90</v>
      </c>
      <c r="C303" s="63">
        <v>692.4982</v>
      </c>
      <c r="D303" s="45"/>
      <c r="E303" s="109">
        <v>603.31898999999999</v>
      </c>
      <c r="F303" s="109">
        <v>3.7960905293683802</v>
      </c>
      <c r="H303" s="630"/>
    </row>
    <row r="304" spans="2:8">
      <c r="B304" s="629" t="s">
        <v>47</v>
      </c>
      <c r="C304" s="110"/>
      <c r="D304" s="45"/>
      <c r="E304" s="67"/>
      <c r="F304" s="67"/>
      <c r="H304" s="630"/>
    </row>
    <row r="305" spans="2:8">
      <c r="B305" s="629" t="s">
        <v>81</v>
      </c>
      <c r="C305" s="63">
        <v>5151.0373300000001</v>
      </c>
      <c r="D305" s="45"/>
      <c r="E305" s="109">
        <v>10028.99692</v>
      </c>
      <c r="F305" s="109">
        <v>1.4487136903698121</v>
      </c>
      <c r="H305" s="630"/>
    </row>
    <row r="306" spans="2:8">
      <c r="B306" s="629" t="s">
        <v>82</v>
      </c>
      <c r="C306" s="63">
        <v>4908.0474100000001</v>
      </c>
      <c r="D306" s="45"/>
      <c r="E306" s="109">
        <v>9383.2119300000013</v>
      </c>
      <c r="F306" s="109">
        <v>1.5192388583576186</v>
      </c>
      <c r="H306" s="630"/>
    </row>
    <row r="307" spans="2:8">
      <c r="B307" s="629" t="s">
        <v>83</v>
      </c>
      <c r="C307" s="63">
        <v>4701.7990799999998</v>
      </c>
      <c r="D307" s="45"/>
      <c r="E307" s="109">
        <v>8861.4478400000007</v>
      </c>
      <c r="F307" s="109">
        <v>1.5279619600040146</v>
      </c>
      <c r="H307" s="630"/>
    </row>
    <row r="308" spans="2:8">
      <c r="B308" s="629" t="s">
        <v>84</v>
      </c>
      <c r="C308" s="63">
        <v>4642.5732500000004</v>
      </c>
      <c r="D308" s="45"/>
      <c r="E308" s="109">
        <v>8674.9252100000012</v>
      </c>
      <c r="F308" s="109">
        <v>1.476691264070598</v>
      </c>
      <c r="H308" s="630"/>
    </row>
    <row r="309" spans="2:8">
      <c r="B309" s="629" t="s">
        <v>85</v>
      </c>
      <c r="C309" s="63">
        <v>4580.3292300000003</v>
      </c>
      <c r="D309" s="45"/>
      <c r="E309" s="109">
        <v>8877.1040299999986</v>
      </c>
      <c r="F309" s="109">
        <v>1.3824544073099507</v>
      </c>
      <c r="H309" s="630"/>
    </row>
    <row r="310" spans="2:8">
      <c r="B310" s="629" t="s">
        <v>86</v>
      </c>
      <c r="C310" s="63">
        <v>4470.6667700000007</v>
      </c>
      <c r="D310" s="45"/>
      <c r="E310" s="109">
        <v>9200.8606099999997</v>
      </c>
      <c r="F310" s="109">
        <v>1.304854497959786</v>
      </c>
      <c r="H310" s="630"/>
    </row>
    <row r="311" spans="2:8">
      <c r="B311" s="629" t="s">
        <v>87</v>
      </c>
      <c r="C311" s="63">
        <v>4380.1714099999999</v>
      </c>
      <c r="D311" s="45"/>
      <c r="E311" s="109">
        <v>9297.39516</v>
      </c>
      <c r="F311" s="109">
        <v>1.2667385543969165</v>
      </c>
      <c r="H311" s="630"/>
    </row>
    <row r="312" spans="2:8">
      <c r="B312" s="629" t="s">
        <v>88</v>
      </c>
      <c r="C312" s="63">
        <v>4208.0274600000002</v>
      </c>
      <c r="D312" s="45"/>
      <c r="E312" s="109">
        <v>9048.8510000000024</v>
      </c>
      <c r="F312" s="109">
        <v>1.1976062584589313</v>
      </c>
      <c r="H312" s="630"/>
    </row>
    <row r="313" spans="2:8">
      <c r="B313" s="629" t="s">
        <v>89</v>
      </c>
      <c r="C313" s="63">
        <v>4146.82942</v>
      </c>
      <c r="D313" s="45"/>
      <c r="E313" s="109">
        <v>8668.1302200000009</v>
      </c>
      <c r="F313" s="109">
        <v>1.1496327112823101</v>
      </c>
      <c r="H313" s="630"/>
    </row>
    <row r="314" spans="2:8">
      <c r="B314" s="629" t="s">
        <v>90</v>
      </c>
      <c r="C314" s="63">
        <v>4071.6032999999998</v>
      </c>
      <c r="D314" s="45"/>
      <c r="E314" s="109">
        <v>8528.9902800000018</v>
      </c>
      <c r="F314" s="109">
        <v>1.1082447765583683</v>
      </c>
      <c r="H314" s="630"/>
    </row>
    <row r="315" spans="2:8">
      <c r="B315" s="752" t="s">
        <v>49</v>
      </c>
      <c r="C315" s="753"/>
      <c r="D315" s="195" t="s">
        <v>451</v>
      </c>
      <c r="E315" s="326"/>
      <c r="F315" s="327"/>
      <c r="H315" s="630"/>
    </row>
    <row r="316" spans="2:8">
      <c r="B316" s="750" t="s">
        <v>51</v>
      </c>
      <c r="C316" s="751"/>
      <c r="D316" s="647" t="s">
        <v>451</v>
      </c>
      <c r="E316" s="648"/>
      <c r="F316" s="638"/>
      <c r="G316" s="730"/>
      <c r="H316" s="729"/>
    </row>
    <row r="317" spans="2:8">
      <c r="B317" s="631"/>
      <c r="C317" s="45"/>
      <c r="D317" s="45"/>
      <c r="E317" s="45"/>
      <c r="F317" s="45"/>
      <c r="H317" s="630"/>
    </row>
    <row r="318" spans="2:8">
      <c r="B318" s="631"/>
      <c r="C318" s="45"/>
      <c r="D318" s="45"/>
      <c r="E318" s="45"/>
      <c r="F318" s="45"/>
      <c r="H318" s="630"/>
    </row>
    <row r="319" spans="2:8">
      <c r="B319" s="631"/>
      <c r="C319" s="45"/>
      <c r="D319" s="45"/>
      <c r="E319" s="45"/>
      <c r="F319" s="45"/>
      <c r="H319" s="630"/>
    </row>
    <row r="320" spans="2:8">
      <c r="B320" s="622" t="s">
        <v>448</v>
      </c>
      <c r="C320" s="623"/>
      <c r="D320" s="623"/>
      <c r="E320" s="623"/>
      <c r="F320" s="624"/>
      <c r="H320" s="630"/>
    </row>
    <row r="321" spans="2:8">
      <c r="B321" s="633"/>
      <c r="F321" s="630"/>
      <c r="H321" s="630"/>
    </row>
    <row r="322" spans="2:8" s="1" customFormat="1">
      <c r="B322" s="631"/>
      <c r="C322" s="105" t="s">
        <v>6</v>
      </c>
      <c r="D322" s="105" t="s">
        <v>103</v>
      </c>
      <c r="E322" s="45"/>
      <c r="F322" s="626"/>
      <c r="G322" s="634"/>
      <c r="H322" s="635"/>
    </row>
    <row r="323" spans="2:8" s="1" customFormat="1">
      <c r="B323" s="629" t="s">
        <v>44</v>
      </c>
      <c r="C323" s="636">
        <v>15.657648479053549</v>
      </c>
      <c r="D323" s="636">
        <v>15.854428272961449</v>
      </c>
      <c r="E323" s="45"/>
      <c r="F323" s="626"/>
      <c r="G323" s="634"/>
      <c r="H323" s="635"/>
    </row>
    <row r="324" spans="2:8" s="1" customFormat="1">
      <c r="B324" s="629" t="s">
        <v>45</v>
      </c>
      <c r="C324" s="636">
        <v>14.277330920438255</v>
      </c>
      <c r="D324" s="636">
        <v>16.509399469411196</v>
      </c>
      <c r="E324" s="45"/>
      <c r="F324" s="626"/>
      <c r="G324" s="634"/>
      <c r="H324" s="635"/>
    </row>
    <row r="325" spans="2:8">
      <c r="B325" s="629" t="s">
        <v>46</v>
      </c>
      <c r="C325" s="636">
        <v>17.399999999999999</v>
      </c>
      <c r="D325" s="636">
        <v>16.96</v>
      </c>
      <c r="E325" s="45"/>
      <c r="F325" s="626"/>
      <c r="G325" s="7"/>
      <c r="H325" s="626"/>
    </row>
    <row r="326" spans="2:8">
      <c r="B326" s="629" t="s">
        <v>47</v>
      </c>
      <c r="C326" s="636">
        <v>15.094367933177988</v>
      </c>
      <c r="D326" s="636">
        <v>16.416956754365568</v>
      </c>
      <c r="E326" s="45"/>
      <c r="F326" s="626"/>
      <c r="G326" s="45"/>
      <c r="H326" s="626"/>
    </row>
    <row r="327" spans="2:8">
      <c r="B327" s="752" t="s">
        <v>49</v>
      </c>
      <c r="C327" s="753"/>
      <c r="D327" s="195" t="s">
        <v>50</v>
      </c>
      <c r="E327" s="197"/>
      <c r="F327" s="645"/>
      <c r="G327" s="45"/>
      <c r="H327" s="626"/>
    </row>
    <row r="328" spans="2:8">
      <c r="B328" s="750" t="s">
        <v>51</v>
      </c>
      <c r="C328" s="751"/>
      <c r="D328" s="694" t="s">
        <v>50</v>
      </c>
      <c r="E328" s="648"/>
      <c r="F328" s="639"/>
      <c r="G328" s="45"/>
      <c r="H328" s="626"/>
    </row>
    <row r="329" spans="2:8">
      <c r="B329" s="631"/>
      <c r="C329" s="45"/>
      <c r="D329" s="45"/>
      <c r="E329" s="45"/>
      <c r="F329" s="45"/>
      <c r="G329" s="7"/>
      <c r="H329" s="626"/>
    </row>
    <row r="330" spans="2:8">
      <c r="B330" s="631"/>
      <c r="C330" s="45"/>
      <c r="D330" s="45"/>
      <c r="E330" s="45"/>
      <c r="F330" s="45"/>
      <c r="G330" s="45"/>
      <c r="H330" s="626"/>
    </row>
    <row r="331" spans="2:8">
      <c r="B331" s="631"/>
      <c r="C331" s="45"/>
      <c r="D331" s="45"/>
      <c r="E331" s="45"/>
      <c r="F331" s="45"/>
      <c r="G331" s="45"/>
      <c r="H331" s="626"/>
    </row>
    <row r="332" spans="2:8">
      <c r="B332" s="637"/>
      <c r="C332" s="638"/>
      <c r="D332" s="638"/>
      <c r="E332" s="638"/>
      <c r="F332" s="638"/>
      <c r="G332" s="638"/>
      <c r="H332" s="639"/>
    </row>
    <row r="333" spans="2:8">
      <c r="B333" s="622" t="s">
        <v>449</v>
      </c>
      <c r="C333" s="623"/>
      <c r="D333" s="623"/>
      <c r="E333" s="623"/>
      <c r="F333" s="623"/>
      <c r="G333" s="623"/>
      <c r="H333" s="624"/>
    </row>
    <row r="334" spans="2:8">
      <c r="B334" s="625" t="s">
        <v>116</v>
      </c>
      <c r="C334" s="45"/>
      <c r="D334" s="45"/>
      <c r="E334" s="45"/>
      <c r="F334" s="45"/>
      <c r="G334" s="45"/>
      <c r="H334" s="626"/>
    </row>
    <row r="335" spans="2:8">
      <c r="B335" s="631"/>
      <c r="C335" s="45"/>
      <c r="D335" s="45"/>
      <c r="E335" s="45"/>
      <c r="F335" s="45"/>
      <c r="G335" s="45"/>
      <c r="H335" s="626"/>
    </row>
    <row r="336" spans="2:8">
      <c r="B336" s="631"/>
      <c r="C336" s="55" t="s">
        <v>117</v>
      </c>
      <c r="D336" s="55" t="s">
        <v>118</v>
      </c>
      <c r="E336" s="55" t="s">
        <v>119</v>
      </c>
      <c r="F336" s="55" t="s">
        <v>120</v>
      </c>
      <c r="G336" s="55" t="s">
        <v>121</v>
      </c>
      <c r="H336" s="640" t="s">
        <v>122</v>
      </c>
    </row>
    <row r="337" spans="2:8">
      <c r="B337" s="629">
        <v>1979</v>
      </c>
      <c r="C337" s="641">
        <v>878.20479999999998</v>
      </c>
      <c r="D337" s="641">
        <v>2235</v>
      </c>
      <c r="E337" s="641">
        <v>2055.7975999999999</v>
      </c>
      <c r="F337" s="641">
        <v>2934.0023999999999</v>
      </c>
      <c r="G337" s="641">
        <v>1090</v>
      </c>
      <c r="H337" s="642">
        <v>3325</v>
      </c>
    </row>
    <row r="338" spans="2:8">
      <c r="B338" s="629">
        <v>1980</v>
      </c>
      <c r="C338" s="641">
        <v>888.18439999999998</v>
      </c>
      <c r="D338" s="641">
        <v>2365</v>
      </c>
      <c r="E338" s="641">
        <v>2405.0835999999999</v>
      </c>
      <c r="F338" s="641">
        <v>3293.268</v>
      </c>
      <c r="G338" s="641">
        <v>1189</v>
      </c>
      <c r="H338" s="642">
        <v>3554</v>
      </c>
    </row>
    <row r="339" spans="2:8">
      <c r="B339" s="629">
        <v>1981</v>
      </c>
      <c r="C339" s="641">
        <v>728.51080000000002</v>
      </c>
      <c r="D339" s="641">
        <v>2495</v>
      </c>
      <c r="E339" s="641">
        <v>2524.8388</v>
      </c>
      <c r="F339" s="641">
        <v>3253.3496</v>
      </c>
      <c r="G339" s="641">
        <v>1288</v>
      </c>
      <c r="H339" s="642">
        <v>3783</v>
      </c>
    </row>
    <row r="340" spans="2:8">
      <c r="B340" s="629">
        <v>1982</v>
      </c>
      <c r="C340" s="641">
        <v>858.24559999999997</v>
      </c>
      <c r="D340" s="641">
        <v>2625</v>
      </c>
      <c r="E340" s="641">
        <v>2684.5124000000001</v>
      </c>
      <c r="F340" s="641">
        <v>3542.7579999999998</v>
      </c>
      <c r="G340" s="641">
        <v>1387</v>
      </c>
      <c r="H340" s="642">
        <v>4012</v>
      </c>
    </row>
    <row r="341" spans="2:8">
      <c r="B341" s="629">
        <v>1983</v>
      </c>
      <c r="C341" s="641">
        <v>938.08239999999989</v>
      </c>
      <c r="D341" s="641">
        <v>2755</v>
      </c>
      <c r="E341" s="641">
        <v>2764.3492000000001</v>
      </c>
      <c r="F341" s="641">
        <v>3702.4315999999999</v>
      </c>
      <c r="G341" s="641">
        <v>1486</v>
      </c>
      <c r="H341" s="642">
        <v>4241</v>
      </c>
    </row>
    <row r="342" spans="2:8">
      <c r="B342" s="629">
        <v>1984</v>
      </c>
      <c r="C342" s="641">
        <v>1107.7356</v>
      </c>
      <c r="D342" s="641">
        <v>2885</v>
      </c>
      <c r="E342" s="641">
        <v>2884.1043999999997</v>
      </c>
      <c r="F342" s="641">
        <v>3991.8399999999997</v>
      </c>
      <c r="G342" s="641">
        <v>1585</v>
      </c>
      <c r="H342" s="642">
        <v>4470</v>
      </c>
    </row>
    <row r="343" spans="2:8">
      <c r="B343" s="629">
        <v>1985</v>
      </c>
      <c r="C343" s="641">
        <v>1217.5111999999999</v>
      </c>
      <c r="D343" s="641">
        <v>2985</v>
      </c>
      <c r="E343" s="641">
        <v>2943.982</v>
      </c>
      <c r="F343" s="641">
        <v>4161.4931999999999</v>
      </c>
      <c r="G343" s="641">
        <v>1614</v>
      </c>
      <c r="H343" s="642">
        <v>4599</v>
      </c>
    </row>
    <row r="344" spans="2:8">
      <c r="B344" s="629">
        <v>1986</v>
      </c>
      <c r="C344" s="641">
        <v>1337.2663999999997</v>
      </c>
      <c r="D344" s="641">
        <v>3085</v>
      </c>
      <c r="E344" s="641">
        <v>3143.5739999999996</v>
      </c>
      <c r="F344" s="641">
        <v>4480.8403999999991</v>
      </c>
      <c r="G344" s="641">
        <v>1643</v>
      </c>
      <c r="H344" s="642">
        <v>4728</v>
      </c>
    </row>
    <row r="345" spans="2:8">
      <c r="B345" s="629">
        <v>1987</v>
      </c>
      <c r="C345" s="641">
        <v>1626.6747999999998</v>
      </c>
      <c r="D345" s="641">
        <v>3185</v>
      </c>
      <c r="E345" s="641">
        <v>3333.1863999999996</v>
      </c>
      <c r="F345" s="641">
        <v>4959.8611999999994</v>
      </c>
      <c r="G345" s="641">
        <v>1672</v>
      </c>
      <c r="H345" s="642">
        <v>4857</v>
      </c>
    </row>
    <row r="346" spans="2:8">
      <c r="B346" s="629">
        <v>1988</v>
      </c>
      <c r="C346" s="641">
        <v>1916.0831999999998</v>
      </c>
      <c r="D346" s="641">
        <v>3285</v>
      </c>
      <c r="E346" s="641">
        <v>3323.2067999999999</v>
      </c>
      <c r="F346" s="641">
        <v>5239.29</v>
      </c>
      <c r="G346" s="641">
        <v>1701</v>
      </c>
      <c r="H346" s="642">
        <v>4986</v>
      </c>
    </row>
    <row r="347" spans="2:8">
      <c r="B347" s="629">
        <v>1989</v>
      </c>
      <c r="C347" s="641">
        <v>2255.3896</v>
      </c>
      <c r="D347" s="641">
        <v>3385</v>
      </c>
      <c r="E347" s="641">
        <v>3482.8804</v>
      </c>
      <c r="F347" s="641">
        <v>5738.27</v>
      </c>
      <c r="G347" s="641">
        <v>1730</v>
      </c>
      <c r="H347" s="642">
        <v>5115</v>
      </c>
    </row>
    <row r="348" spans="2:8">
      <c r="B348" s="629">
        <v>1990</v>
      </c>
      <c r="C348" s="641">
        <v>2195.5119999999997</v>
      </c>
      <c r="D348" s="641">
        <v>3481.8</v>
      </c>
      <c r="E348" s="641">
        <v>3452.9416000000001</v>
      </c>
      <c r="F348" s="641">
        <v>5648.4535999999998</v>
      </c>
      <c r="G348" s="641">
        <v>1887.6</v>
      </c>
      <c r="H348" s="642">
        <v>5369.4</v>
      </c>
    </row>
    <row r="349" spans="2:8">
      <c r="B349" s="629">
        <v>1991</v>
      </c>
      <c r="C349" s="641">
        <v>1975.9608000000001</v>
      </c>
      <c r="D349" s="641">
        <v>3578.6</v>
      </c>
      <c r="E349" s="641">
        <v>3752.3295999999996</v>
      </c>
      <c r="F349" s="641">
        <v>5728.2903999999999</v>
      </c>
      <c r="G349" s="641">
        <v>2045.2</v>
      </c>
      <c r="H349" s="642">
        <v>5623.8</v>
      </c>
    </row>
    <row r="350" spans="2:8">
      <c r="B350" s="629">
        <v>1992</v>
      </c>
      <c r="C350" s="641">
        <v>2075.7568000000001</v>
      </c>
      <c r="D350" s="641">
        <v>3675.4</v>
      </c>
      <c r="E350" s="641">
        <v>4051.7175999999999</v>
      </c>
      <c r="F350" s="641">
        <v>6127.4744000000001</v>
      </c>
      <c r="G350" s="641">
        <v>2202.8000000000002</v>
      </c>
      <c r="H350" s="642">
        <v>5878.2000000000007</v>
      </c>
    </row>
    <row r="351" spans="2:8">
      <c r="B351" s="629">
        <v>1993</v>
      </c>
      <c r="C351" s="641">
        <v>2375.1448</v>
      </c>
      <c r="D351" s="641">
        <v>3772.2</v>
      </c>
      <c r="E351" s="641">
        <v>4131.5544</v>
      </c>
      <c r="F351" s="641">
        <v>6506.6992</v>
      </c>
      <c r="G351" s="641">
        <v>2360.4</v>
      </c>
      <c r="H351" s="642">
        <v>6132.6</v>
      </c>
    </row>
    <row r="352" spans="2:8">
      <c r="B352" s="629">
        <v>1994</v>
      </c>
      <c r="C352" s="641">
        <v>3036.7995999999998</v>
      </c>
      <c r="D352" s="641">
        <v>3869</v>
      </c>
      <c r="E352" s="641">
        <v>4311.1872000000003</v>
      </c>
      <c r="F352" s="641">
        <v>7347.9868000000006</v>
      </c>
      <c r="G352" s="641">
        <v>2518</v>
      </c>
      <c r="H352" s="642">
        <v>6387</v>
      </c>
    </row>
    <row r="353" spans="2:8">
      <c r="B353" s="629">
        <v>1995</v>
      </c>
      <c r="C353" s="641">
        <v>3493.0307999999995</v>
      </c>
      <c r="D353" s="641">
        <v>4048.2</v>
      </c>
      <c r="E353" s="641">
        <v>4122.5751999999993</v>
      </c>
      <c r="F353" s="641">
        <v>7615.6059999999989</v>
      </c>
      <c r="G353" s="641">
        <v>2702.2</v>
      </c>
      <c r="H353" s="642">
        <v>6750.4</v>
      </c>
    </row>
    <row r="354" spans="2:8">
      <c r="B354" s="629">
        <v>1996</v>
      </c>
      <c r="C354" s="641">
        <v>3332.1981999999998</v>
      </c>
      <c r="D354" s="641">
        <v>4227.3999999999996</v>
      </c>
      <c r="E354" s="641">
        <v>4282.8954000000003</v>
      </c>
      <c r="F354" s="641">
        <v>7615.0936000000002</v>
      </c>
      <c r="G354" s="641">
        <v>2886.4</v>
      </c>
      <c r="H354" s="642">
        <v>7113.7999999999993</v>
      </c>
    </row>
    <row r="355" spans="2:8">
      <c r="B355" s="629">
        <v>1997</v>
      </c>
      <c r="C355" s="641">
        <v>3425.4916000000003</v>
      </c>
      <c r="D355" s="641">
        <v>4406.6000000000004</v>
      </c>
      <c r="E355" s="641">
        <v>4563.0806000000002</v>
      </c>
      <c r="F355" s="641">
        <v>7988.5722000000005</v>
      </c>
      <c r="G355" s="641">
        <v>3070.6</v>
      </c>
      <c r="H355" s="642">
        <v>7477.2000000000007</v>
      </c>
    </row>
    <row r="356" spans="2:8">
      <c r="B356" s="629">
        <v>1998</v>
      </c>
      <c r="C356" s="641">
        <v>3172.1951999999997</v>
      </c>
      <c r="D356" s="641">
        <v>4585.8</v>
      </c>
      <c r="E356" s="641">
        <v>4818.7316000000001</v>
      </c>
      <c r="F356" s="641">
        <v>7990.9267999999993</v>
      </c>
      <c r="G356" s="641">
        <v>3254.8</v>
      </c>
      <c r="H356" s="642">
        <v>7840.6</v>
      </c>
    </row>
    <row r="357" spans="2:8">
      <c r="B357" s="629">
        <v>1999</v>
      </c>
      <c r="C357" s="641">
        <v>3071.2036000000003</v>
      </c>
      <c r="D357" s="641">
        <v>4765</v>
      </c>
      <c r="E357" s="641">
        <v>5432.0011999999997</v>
      </c>
      <c r="F357" s="641">
        <v>8503.2047999999995</v>
      </c>
      <c r="G357" s="641">
        <v>3439</v>
      </c>
      <c r="H357" s="642">
        <v>8204</v>
      </c>
    </row>
    <row r="358" spans="2:8">
      <c r="B358" s="629">
        <v>2000</v>
      </c>
      <c r="C358" s="641">
        <v>3101.7645999999995</v>
      </c>
      <c r="D358" s="641">
        <v>4837</v>
      </c>
      <c r="E358" s="641">
        <v>5518.7187999999996</v>
      </c>
      <c r="F358" s="641">
        <v>8620.4833999999992</v>
      </c>
      <c r="G358" s="641">
        <v>3900.4</v>
      </c>
      <c r="H358" s="642">
        <v>8737.4</v>
      </c>
    </row>
    <row r="359" spans="2:8">
      <c r="B359" s="629">
        <v>2001</v>
      </c>
      <c r="C359" s="641">
        <v>3490.7006000000001</v>
      </c>
      <c r="D359" s="641">
        <v>4909</v>
      </c>
      <c r="E359" s="641">
        <v>5133.6135999999997</v>
      </c>
      <c r="F359" s="641">
        <v>8624.3142000000007</v>
      </c>
      <c r="G359" s="641">
        <v>4361.8</v>
      </c>
      <c r="H359" s="642">
        <v>9270.7999999999993</v>
      </c>
    </row>
    <row r="360" spans="2:8">
      <c r="B360" s="629">
        <v>2002</v>
      </c>
      <c r="C360" s="641">
        <v>3371.1893999999998</v>
      </c>
      <c r="D360" s="641">
        <v>4981</v>
      </c>
      <c r="E360" s="641">
        <v>5203.0925999999999</v>
      </c>
      <c r="F360" s="641">
        <v>8574.2819999999992</v>
      </c>
      <c r="G360" s="641">
        <v>4823.2</v>
      </c>
      <c r="H360" s="642">
        <v>9804.2000000000007</v>
      </c>
    </row>
    <row r="361" spans="2:8">
      <c r="B361" s="629">
        <v>2003</v>
      </c>
      <c r="C361" s="641">
        <v>3734.9079999999999</v>
      </c>
      <c r="D361" s="641">
        <v>5053</v>
      </c>
      <c r="E361" s="641">
        <v>5358.7401999999993</v>
      </c>
      <c r="F361" s="641">
        <v>9093.6481999999996</v>
      </c>
      <c r="G361" s="641">
        <v>5284.6</v>
      </c>
      <c r="H361" s="642">
        <v>10337.6</v>
      </c>
    </row>
    <row r="362" spans="2:8">
      <c r="B362" s="629">
        <v>2004</v>
      </c>
      <c r="C362" s="641">
        <v>3923.9836</v>
      </c>
      <c r="D362" s="641">
        <v>5125</v>
      </c>
      <c r="E362" s="641">
        <v>5507.1776</v>
      </c>
      <c r="F362" s="641">
        <v>9431.1612000000005</v>
      </c>
      <c r="G362" s="641">
        <v>5746</v>
      </c>
      <c r="H362" s="642">
        <v>10871</v>
      </c>
    </row>
    <row r="363" spans="2:8">
      <c r="B363" s="629">
        <v>2005</v>
      </c>
      <c r="C363" s="641">
        <v>4219.9312</v>
      </c>
      <c r="D363" s="641">
        <v>5177.8</v>
      </c>
      <c r="E363" s="641">
        <v>5155.2197999999999</v>
      </c>
      <c r="F363" s="641">
        <v>9375.1509999999998</v>
      </c>
      <c r="G363" s="641">
        <v>5834.4</v>
      </c>
      <c r="H363" s="642">
        <v>11012.2</v>
      </c>
    </row>
    <row r="364" spans="2:8">
      <c r="B364" s="629">
        <v>2006</v>
      </c>
      <c r="C364" s="641">
        <v>4441.8126000000002</v>
      </c>
      <c r="D364" s="641">
        <v>5230.6000000000004</v>
      </c>
      <c r="E364" s="641">
        <v>5146.1063999999997</v>
      </c>
      <c r="F364" s="641">
        <v>9587.9189999999999</v>
      </c>
      <c r="G364" s="641">
        <v>5922.8</v>
      </c>
      <c r="H364" s="642">
        <v>11153.400000000001</v>
      </c>
    </row>
    <row r="365" spans="2:8">
      <c r="B365" s="629">
        <v>2007</v>
      </c>
      <c r="C365" s="641">
        <v>4945.1845999999996</v>
      </c>
      <c r="D365" s="641">
        <v>5283.4</v>
      </c>
      <c r="E365" s="641">
        <v>5233.8244000000004</v>
      </c>
      <c r="F365" s="641">
        <v>10179.009</v>
      </c>
      <c r="G365" s="641">
        <v>6011.2</v>
      </c>
      <c r="H365" s="642">
        <v>11294.599999999999</v>
      </c>
    </row>
    <row r="366" spans="2:8">
      <c r="B366" s="629">
        <v>2008</v>
      </c>
      <c r="C366" s="641">
        <v>4633.7551999999996</v>
      </c>
      <c r="D366" s="641">
        <v>5336.2</v>
      </c>
      <c r="E366" s="641">
        <v>4901.0205999999998</v>
      </c>
      <c r="F366" s="641">
        <v>9534.7757999999994</v>
      </c>
      <c r="G366" s="641">
        <v>6099.6</v>
      </c>
      <c r="H366" s="642">
        <v>11435.8</v>
      </c>
    </row>
    <row r="367" spans="2:8">
      <c r="B367" s="629">
        <v>2009</v>
      </c>
      <c r="C367" s="641">
        <v>3956.0207999999998</v>
      </c>
      <c r="D367" s="641">
        <v>5389</v>
      </c>
      <c r="E367" s="641">
        <v>5737.5867999999991</v>
      </c>
      <c r="F367" s="641">
        <v>9693.6075999999994</v>
      </c>
      <c r="G367" s="641">
        <v>6188</v>
      </c>
      <c r="H367" s="642">
        <v>11577</v>
      </c>
    </row>
    <row r="368" spans="2:8">
      <c r="B368" s="629">
        <v>2010</v>
      </c>
      <c r="C368" s="641">
        <v>5582.0975047599995</v>
      </c>
      <c r="D368" s="641">
        <v>5513.8</v>
      </c>
      <c r="E368" s="641">
        <v>5148.32395008</v>
      </c>
      <c r="F368" s="641">
        <v>10730.42145484</v>
      </c>
      <c r="G368" s="641">
        <v>6468.6</v>
      </c>
      <c r="H368" s="642">
        <v>11982.400000000001</v>
      </c>
    </row>
    <row r="369" spans="2:8">
      <c r="B369" s="629">
        <v>2011</v>
      </c>
      <c r="C369" s="641">
        <v>6262.8304073400004</v>
      </c>
      <c r="D369" s="641">
        <v>5638.6</v>
      </c>
      <c r="E369" s="641">
        <v>5416.6993451199996</v>
      </c>
      <c r="F369" s="641">
        <v>11679.529752459999</v>
      </c>
      <c r="G369" s="641">
        <v>6749.2</v>
      </c>
      <c r="H369" s="642">
        <v>12387.8</v>
      </c>
    </row>
    <row r="370" spans="2:8">
      <c r="B370" s="629">
        <v>2012</v>
      </c>
      <c r="C370" s="641">
        <v>6367.0254186800003</v>
      </c>
      <c r="D370" s="641">
        <v>5763.4</v>
      </c>
      <c r="E370" s="641">
        <v>5421.9496126800004</v>
      </c>
      <c r="F370" s="641">
        <v>11788.975031360002</v>
      </c>
      <c r="G370" s="641">
        <v>7029.8</v>
      </c>
      <c r="H370" s="642">
        <v>12793.2</v>
      </c>
    </row>
    <row r="371" spans="2:8">
      <c r="B371" s="629">
        <v>2013</v>
      </c>
      <c r="C371" s="641">
        <v>7110.7671378799996</v>
      </c>
      <c r="D371" s="641">
        <v>5888.2</v>
      </c>
      <c r="E371" s="641">
        <v>5734.0166944799994</v>
      </c>
      <c r="F371" s="641">
        <v>12844.783832359999</v>
      </c>
      <c r="G371" s="641">
        <v>7310.4</v>
      </c>
      <c r="H371" s="642">
        <v>13198.599999999999</v>
      </c>
    </row>
    <row r="372" spans="2:8">
      <c r="B372" s="629">
        <v>2014</v>
      </c>
      <c r="C372" s="641">
        <v>8045.3624216399994</v>
      </c>
      <c r="D372" s="641">
        <v>6013</v>
      </c>
      <c r="E372" s="641">
        <v>5533.12135872</v>
      </c>
      <c r="F372" s="641">
        <v>13578.483780359998</v>
      </c>
      <c r="G372" s="641">
        <v>7591</v>
      </c>
      <c r="H372" s="642">
        <v>13604</v>
      </c>
    </row>
    <row r="373" spans="2:8">
      <c r="B373" s="629">
        <v>2015</v>
      </c>
      <c r="C373" s="641">
        <v>7246.9236494399993</v>
      </c>
      <c r="D373" s="641">
        <v>6013.2</v>
      </c>
      <c r="E373" s="641">
        <v>5316.9033451199994</v>
      </c>
      <c r="F373" s="641">
        <v>12563.826994559999</v>
      </c>
      <c r="G373" s="641">
        <v>7684.9229999999998</v>
      </c>
      <c r="H373" s="642">
        <v>13698.123</v>
      </c>
    </row>
    <row r="374" spans="2:8">
      <c r="B374" s="629">
        <v>2016</v>
      </c>
      <c r="C374" s="641">
        <v>6954.087940039999</v>
      </c>
      <c r="D374" s="641">
        <v>6013.4</v>
      </c>
      <c r="E374" s="641">
        <v>5695.4036261600004</v>
      </c>
      <c r="F374" s="641">
        <v>12649.491566199998</v>
      </c>
      <c r="G374" s="641">
        <v>7778.8459999999995</v>
      </c>
      <c r="H374" s="642">
        <v>13792.245999999999</v>
      </c>
    </row>
    <row r="375" spans="2:8">
      <c r="B375" s="629">
        <v>2017</v>
      </c>
      <c r="C375" s="641">
        <v>7368.0026263</v>
      </c>
      <c r="D375" s="641">
        <v>6013.6</v>
      </c>
      <c r="E375" s="641">
        <v>5389.5059330800004</v>
      </c>
      <c r="F375" s="641">
        <v>12757.508559379999</v>
      </c>
      <c r="G375" s="641">
        <v>7872.7690000000002</v>
      </c>
      <c r="H375" s="642">
        <v>13886.369000000001</v>
      </c>
    </row>
    <row r="376" spans="2:8">
      <c r="B376" s="629">
        <v>2018</v>
      </c>
      <c r="C376" s="641">
        <v>8271.8850041999995</v>
      </c>
      <c r="D376" s="641">
        <v>6013.8</v>
      </c>
      <c r="E376" s="641">
        <v>5114.4861203599994</v>
      </c>
      <c r="F376" s="641">
        <v>13386.371124559999</v>
      </c>
      <c r="G376" s="641">
        <v>7966.692</v>
      </c>
      <c r="H376" s="642">
        <v>13980.492</v>
      </c>
    </row>
    <row r="377" spans="2:8">
      <c r="B377" s="629">
        <v>2019</v>
      </c>
      <c r="C377" s="641">
        <v>7124.91251328</v>
      </c>
      <c r="D377" s="641">
        <v>6014</v>
      </c>
      <c r="E377" s="641">
        <v>4371.7034943999997</v>
      </c>
      <c r="F377" s="641">
        <v>11496.616007680001</v>
      </c>
      <c r="G377" s="641">
        <v>8060.6149999999998</v>
      </c>
      <c r="H377" s="642">
        <v>14074.615</v>
      </c>
    </row>
    <row r="378" spans="2:8">
      <c r="B378" s="629">
        <v>2020</v>
      </c>
      <c r="C378" s="641">
        <v>6538.0448466600001</v>
      </c>
      <c r="D378" s="641">
        <v>6024.2654000000002</v>
      </c>
      <c r="E378" s="641">
        <v>5148.66724832</v>
      </c>
      <c r="F378" s="641">
        <v>11686.712094980001</v>
      </c>
      <c r="G378" s="641">
        <v>8149.4781999999996</v>
      </c>
      <c r="H378" s="642">
        <v>14173.7436</v>
      </c>
    </row>
    <row r="379" spans="2:8">
      <c r="B379" s="629">
        <v>2021</v>
      </c>
      <c r="C379" s="641">
        <v>7687.363170659999</v>
      </c>
      <c r="D379" s="641">
        <v>6034.5308000000005</v>
      </c>
      <c r="E379" s="641">
        <v>4488.1414753600002</v>
      </c>
      <c r="F379" s="641">
        <v>12175.504646019999</v>
      </c>
      <c r="G379" s="641">
        <v>8238.3413999999993</v>
      </c>
      <c r="H379" s="642">
        <v>14272.8722</v>
      </c>
    </row>
    <row r="380" spans="2:8">
      <c r="B380" s="629">
        <v>2022</v>
      </c>
      <c r="C380" s="641">
        <v>6558.5556159799999</v>
      </c>
      <c r="D380" s="641">
        <v>6044.7961999999998</v>
      </c>
      <c r="E380" s="641">
        <v>4076.5648080799997</v>
      </c>
      <c r="F380" s="641">
        <v>10635.12042406</v>
      </c>
      <c r="G380" s="641">
        <v>8327.2046000000009</v>
      </c>
      <c r="H380" s="642">
        <v>14372.000800000002</v>
      </c>
    </row>
    <row r="381" spans="2:8">
      <c r="B381" s="629">
        <v>2023</v>
      </c>
      <c r="C381" s="641">
        <v>6157.1609759800003</v>
      </c>
      <c r="D381" s="641">
        <v>6055.0616</v>
      </c>
      <c r="E381" s="641">
        <v>4494.6591521199998</v>
      </c>
      <c r="F381" s="641">
        <v>10651.8201281</v>
      </c>
      <c r="G381" s="641">
        <v>8416.0678000000007</v>
      </c>
      <c r="H381" s="642">
        <v>14471.129400000002</v>
      </c>
    </row>
    <row r="382" spans="2:8">
      <c r="B382" s="629">
        <v>2024</v>
      </c>
      <c r="C382" s="641">
        <v>6336.2229379799992</v>
      </c>
      <c r="D382" s="641">
        <v>6065.3270000000002</v>
      </c>
      <c r="E382" s="641">
        <v>5217.5075270799998</v>
      </c>
      <c r="F382" s="641">
        <v>11553.730465059998</v>
      </c>
      <c r="G382" s="641">
        <v>8504.9310000000005</v>
      </c>
      <c r="H382" s="642">
        <v>14570.258000000002</v>
      </c>
    </row>
    <row r="383" spans="2:8">
      <c r="B383" s="752" t="s">
        <v>49</v>
      </c>
      <c r="C383" s="753"/>
      <c r="D383" s="196" t="s">
        <v>123</v>
      </c>
      <c r="E383" s="330"/>
      <c r="F383" s="331"/>
      <c r="G383" s="331"/>
      <c r="H383" s="643"/>
    </row>
    <row r="384" spans="2:8">
      <c r="B384" s="754" t="s">
        <v>51</v>
      </c>
      <c r="C384" s="755"/>
      <c r="D384" s="609" t="s">
        <v>123</v>
      </c>
      <c r="E384" s="535"/>
      <c r="F384" s="515"/>
      <c r="G384" s="515"/>
      <c r="H384" s="644"/>
    </row>
    <row r="385" spans="2:8">
      <c r="B385" s="633"/>
      <c r="H385" s="630"/>
    </row>
    <row r="386" spans="2:8">
      <c r="B386" s="633"/>
      <c r="H386" s="630"/>
    </row>
    <row r="387" spans="2:8">
      <c r="B387" s="633"/>
      <c r="H387" s="630"/>
    </row>
    <row r="388" spans="2:8">
      <c r="B388" s="632" t="s">
        <v>450</v>
      </c>
      <c r="C388" s="77"/>
      <c r="D388" s="77"/>
      <c r="E388" s="77"/>
      <c r="F388" s="77"/>
      <c r="G388" s="77" t="s">
        <v>124</v>
      </c>
      <c r="H388" s="645"/>
    </row>
    <row r="389" spans="2:8">
      <c r="B389" s="631"/>
      <c r="C389" s="45"/>
      <c r="D389" s="45"/>
      <c r="E389" s="45"/>
      <c r="F389" s="45"/>
      <c r="G389" s="45"/>
      <c r="H389" s="626"/>
    </row>
    <row r="390" spans="2:8">
      <c r="B390" s="631"/>
      <c r="C390" s="55" t="s">
        <v>6</v>
      </c>
      <c r="D390" s="55" t="s">
        <v>125</v>
      </c>
      <c r="E390" s="45"/>
      <c r="F390" s="45"/>
      <c r="G390" s="55" t="s">
        <v>126</v>
      </c>
      <c r="H390" s="640" t="s">
        <v>127</v>
      </c>
    </row>
    <row r="391" spans="2:8">
      <c r="B391" s="629" t="s">
        <v>128</v>
      </c>
      <c r="C391" s="353">
        <v>59.998150000000003</v>
      </c>
      <c r="D391" s="695">
        <v>106.41918000000001</v>
      </c>
      <c r="E391" s="73"/>
      <c r="F391" s="73"/>
      <c r="G391" s="695">
        <v>4.9056936078181215</v>
      </c>
      <c r="H391" s="696">
        <v>5.2205989107524609</v>
      </c>
    </row>
    <row r="392" spans="2:8">
      <c r="B392" s="629" t="s">
        <v>129</v>
      </c>
      <c r="C392" s="353">
        <v>66.75124000000001</v>
      </c>
      <c r="D392" s="695">
        <v>74.960490000000007</v>
      </c>
      <c r="E392" s="73"/>
      <c r="F392" s="73"/>
      <c r="G392" s="695">
        <v>4.0215322090048007</v>
      </c>
      <c r="H392" s="696">
        <v>3.0145602493778232</v>
      </c>
    </row>
    <row r="393" spans="2:8">
      <c r="B393" s="629" t="s">
        <v>130</v>
      </c>
      <c r="C393" s="353">
        <v>68.053449999999998</v>
      </c>
      <c r="D393" s="695">
        <v>103.62419</v>
      </c>
      <c r="E393" s="73"/>
      <c r="F393" s="73"/>
      <c r="G393" s="695">
        <v>4.8050196089838648</v>
      </c>
      <c r="H393" s="696">
        <v>4.9791626491506973</v>
      </c>
    </row>
    <row r="394" spans="2:8">
      <c r="B394" s="629" t="s">
        <v>131</v>
      </c>
      <c r="C394" s="353">
        <v>72.726699999999994</v>
      </c>
      <c r="D394" s="695">
        <v>148.40885999999998</v>
      </c>
      <c r="E394" s="73"/>
      <c r="F394" s="73"/>
      <c r="G394" s="695">
        <v>4.08979998818275</v>
      </c>
      <c r="H394" s="696">
        <v>6.0696255387421525</v>
      </c>
    </row>
    <row r="395" spans="2:8">
      <c r="B395" s="629" t="s">
        <v>132</v>
      </c>
      <c r="C395" s="353">
        <v>66.785520000000005</v>
      </c>
      <c r="D395" s="695">
        <v>131.04616999999999</v>
      </c>
      <c r="E395" s="73"/>
      <c r="F395" s="73"/>
      <c r="G395" s="695">
        <v>4.3160562345436233</v>
      </c>
      <c r="H395" s="696">
        <v>5.6560263904156347</v>
      </c>
    </row>
    <row r="396" spans="2:8">
      <c r="B396" s="629" t="s">
        <v>133</v>
      </c>
      <c r="C396" s="353">
        <v>52.58558</v>
      </c>
      <c r="D396" s="695">
        <v>84.184699999999978</v>
      </c>
      <c r="E396" s="73"/>
      <c r="F396" s="73"/>
      <c r="G396" s="695">
        <v>5.1555921226917816</v>
      </c>
      <c r="H396" s="696">
        <v>4.3402197617117073</v>
      </c>
    </row>
    <row r="397" spans="2:8">
      <c r="B397" s="629" t="s">
        <v>134</v>
      </c>
      <c r="C397" s="353">
        <v>37.421860000000002</v>
      </c>
      <c r="D397" s="353">
        <v>25.64254</v>
      </c>
      <c r="E397" s="73"/>
      <c r="F397" s="73"/>
      <c r="G397" s="695">
        <v>6.1034187320040756</v>
      </c>
      <c r="H397" s="696">
        <v>1.5650715897216378</v>
      </c>
    </row>
    <row r="398" spans="2:8">
      <c r="B398" s="629" t="s">
        <v>135</v>
      </c>
      <c r="C398" s="353">
        <v>37.421860000000002</v>
      </c>
      <c r="D398" s="353">
        <v>25.64254</v>
      </c>
      <c r="E398" s="73"/>
      <c r="F398" s="73"/>
      <c r="G398" s="695">
        <v>6.1034187320040756</v>
      </c>
      <c r="H398" s="696">
        <v>1.5650715897216378</v>
      </c>
    </row>
    <row r="399" spans="2:8">
      <c r="B399" s="629" t="s">
        <v>136</v>
      </c>
      <c r="C399" s="353">
        <v>9.1017099999999989</v>
      </c>
      <c r="D399" s="353">
        <v>5.5526650000000002</v>
      </c>
      <c r="E399" s="73"/>
      <c r="F399" s="73"/>
      <c r="G399" s="695">
        <v>12.167775659268887</v>
      </c>
      <c r="H399" s="696">
        <v>0.67563582031074276</v>
      </c>
    </row>
    <row r="400" spans="2:8">
      <c r="B400" s="629" t="s">
        <v>137</v>
      </c>
      <c r="C400" s="353">
        <v>9.1017099999999989</v>
      </c>
      <c r="D400" s="353">
        <v>5.5526650000000002</v>
      </c>
      <c r="E400" s="73"/>
      <c r="F400" s="73"/>
      <c r="G400" s="695">
        <v>12.167775659268887</v>
      </c>
      <c r="H400" s="696">
        <v>0.67563582031074276</v>
      </c>
    </row>
    <row r="401" spans="2:12">
      <c r="B401" s="629" t="s">
        <v>138</v>
      </c>
      <c r="C401" s="353">
        <v>0.91470750000000001</v>
      </c>
      <c r="D401" s="353">
        <v>1.4242024999999998</v>
      </c>
      <c r="E401" s="73"/>
      <c r="F401" s="73"/>
      <c r="G401" s="695">
        <v>14.108510096480908</v>
      </c>
      <c r="H401" s="696">
        <v>0.20093375350683348</v>
      </c>
    </row>
    <row r="402" spans="2:12">
      <c r="B402" s="629" t="s">
        <v>139</v>
      </c>
      <c r="C402" s="353">
        <v>0.91470750000000001</v>
      </c>
      <c r="D402" s="353">
        <v>1.4242024999999998</v>
      </c>
      <c r="E402" s="73"/>
      <c r="F402" s="73"/>
      <c r="G402" s="695">
        <v>14.108510096480908</v>
      </c>
      <c r="H402" s="696">
        <v>0.20093375350683348</v>
      </c>
    </row>
    <row r="403" spans="2:12">
      <c r="B403" s="629" t="s">
        <v>140</v>
      </c>
      <c r="C403" s="353">
        <v>0.91470750000000001</v>
      </c>
      <c r="D403" s="353">
        <v>1.4242024999999998</v>
      </c>
      <c r="E403" s="73"/>
      <c r="F403" s="73"/>
      <c r="G403" s="695">
        <v>14.108510096480908</v>
      </c>
      <c r="H403" s="696">
        <v>0.20093375350683348</v>
      </c>
    </row>
    <row r="404" spans="2:12">
      <c r="B404" s="629" t="s">
        <v>141</v>
      </c>
      <c r="C404" s="353">
        <v>0.91470750000000001</v>
      </c>
      <c r="D404" s="353">
        <v>1.4242024999999998</v>
      </c>
      <c r="E404" s="73"/>
      <c r="F404" s="73"/>
      <c r="G404" s="695">
        <v>14.108510096480908</v>
      </c>
      <c r="H404" s="696">
        <v>0.20093375350683348</v>
      </c>
    </row>
    <row r="405" spans="2:12">
      <c r="B405" s="629" t="s">
        <v>142</v>
      </c>
      <c r="C405" s="353">
        <v>0.37657249999999998</v>
      </c>
      <c r="D405" s="353">
        <v>0.2293925</v>
      </c>
      <c r="E405" s="73"/>
      <c r="F405" s="73"/>
      <c r="G405" s="695">
        <v>29.409593445411634</v>
      </c>
      <c r="H405" s="696">
        <v>6.7463401644265883E-2</v>
      </c>
    </row>
    <row r="406" spans="2:12">
      <c r="B406" s="629" t="s">
        <v>143</v>
      </c>
      <c r="C406" s="353">
        <v>0.37657249999999998</v>
      </c>
      <c r="D406" s="353">
        <v>0.2293925</v>
      </c>
      <c r="E406" s="73"/>
      <c r="F406" s="73"/>
      <c r="G406" s="695">
        <v>29.409593445411634</v>
      </c>
      <c r="H406" s="696">
        <v>6.7463401644265883E-2</v>
      </c>
    </row>
    <row r="407" spans="2:12">
      <c r="B407" s="629" t="s">
        <v>144</v>
      </c>
      <c r="C407" s="353">
        <v>0.37657249999999998</v>
      </c>
      <c r="D407" s="353">
        <v>0.2293925</v>
      </c>
      <c r="E407" s="73"/>
      <c r="F407" s="73"/>
      <c r="G407" s="695">
        <v>29.409593445411634</v>
      </c>
      <c r="H407" s="696">
        <v>6.7463401644265883E-2</v>
      </c>
    </row>
    <row r="408" spans="2:12">
      <c r="B408" s="629" t="s">
        <v>145</v>
      </c>
      <c r="C408" s="353">
        <v>0.37657249999999998</v>
      </c>
      <c r="D408" s="353">
        <v>0.2293925</v>
      </c>
      <c r="E408" s="73"/>
      <c r="F408" s="73"/>
      <c r="G408" s="695">
        <v>29.409593445411634</v>
      </c>
      <c r="H408" s="696">
        <v>6.7463401644265883E-2</v>
      </c>
    </row>
    <row r="409" spans="2:12">
      <c r="B409" s="629" t="s">
        <v>146</v>
      </c>
      <c r="C409" s="353">
        <v>4.3300000000000005E-2</v>
      </c>
      <c r="D409" s="695">
        <v>0.32490999999999998</v>
      </c>
      <c r="E409" s="73"/>
      <c r="F409" s="73"/>
      <c r="G409" s="695">
        <v>54.482876807135284</v>
      </c>
      <c r="H409" s="696">
        <v>0.17702031503406324</v>
      </c>
    </row>
    <row r="410" spans="2:12">
      <c r="B410" s="752" t="s">
        <v>49</v>
      </c>
      <c r="C410" s="753"/>
      <c r="D410" s="198" t="s">
        <v>451</v>
      </c>
      <c r="E410" s="197"/>
      <c r="F410" s="77"/>
      <c r="G410" s="80"/>
      <c r="H410" s="646"/>
    </row>
    <row r="411" spans="2:12">
      <c r="B411" s="750" t="s">
        <v>51</v>
      </c>
      <c r="C411" s="751"/>
      <c r="D411" s="647" t="s">
        <v>451</v>
      </c>
      <c r="E411" s="648"/>
      <c r="F411" s="638"/>
      <c r="G411" s="638"/>
      <c r="H411" s="639"/>
    </row>
    <row r="412" spans="2:12">
      <c r="B412" s="45"/>
      <c r="C412" s="45"/>
      <c r="D412" s="45"/>
      <c r="E412" s="332"/>
      <c r="F412" s="45"/>
      <c r="G412" s="45"/>
      <c r="H412" s="45"/>
    </row>
    <row r="413" spans="2:12">
      <c r="B413" s="45"/>
      <c r="C413" s="45"/>
      <c r="D413" s="45"/>
      <c r="E413" s="45"/>
      <c r="F413" s="45"/>
      <c r="G413" s="45"/>
      <c r="H413" s="45"/>
    </row>
    <row r="414" spans="2:12">
      <c r="B414" s="45"/>
      <c r="C414" s="45"/>
      <c r="D414" s="45"/>
      <c r="E414" s="45"/>
      <c r="F414" s="45"/>
      <c r="G414" s="45"/>
      <c r="H414" s="45"/>
    </row>
    <row r="415" spans="2:12">
      <c r="B415" s="45"/>
      <c r="C415" s="45"/>
      <c r="D415" s="45"/>
      <c r="E415" s="45"/>
      <c r="F415" s="45"/>
      <c r="G415" s="45"/>
      <c r="H415" s="45"/>
    </row>
    <row r="416" spans="2:12">
      <c r="B416" s="622" t="s">
        <v>148</v>
      </c>
      <c r="C416" s="623"/>
      <c r="D416" s="623"/>
      <c r="E416" s="623"/>
      <c r="F416" s="623"/>
      <c r="G416" s="623"/>
      <c r="H416" s="623"/>
      <c r="I416" s="649"/>
      <c r="J416" s="649"/>
      <c r="K416" s="649"/>
      <c r="L416" s="650"/>
    </row>
    <row r="417" spans="2:12">
      <c r="B417" s="633"/>
      <c r="L417" s="630"/>
    </row>
    <row r="418" spans="2:12">
      <c r="B418" s="629" t="s">
        <v>44</v>
      </c>
      <c r="C418" s="55" t="s">
        <v>81</v>
      </c>
      <c r="D418" s="55" t="s">
        <v>82</v>
      </c>
      <c r="E418" s="55" t="s">
        <v>83</v>
      </c>
      <c r="F418" s="55" t="s">
        <v>84</v>
      </c>
      <c r="G418" s="55" t="s">
        <v>85</v>
      </c>
      <c r="H418" s="55" t="s">
        <v>86</v>
      </c>
      <c r="I418" s="55" t="s">
        <v>87</v>
      </c>
      <c r="J418" s="55" t="s">
        <v>88</v>
      </c>
      <c r="K418" s="55" t="s">
        <v>89</v>
      </c>
      <c r="L418" s="640" t="s">
        <v>90</v>
      </c>
    </row>
    <row r="419" spans="2:12">
      <c r="B419" s="629"/>
      <c r="C419" s="651"/>
      <c r="D419" s="651"/>
      <c r="E419" s="651"/>
      <c r="F419" s="651"/>
      <c r="G419" s="651"/>
      <c r="H419" s="651"/>
      <c r="I419" s="651"/>
      <c r="J419" s="651"/>
      <c r="K419" s="651"/>
      <c r="L419" s="652"/>
    </row>
    <row r="420" spans="2:12">
      <c r="B420" s="629" t="s">
        <v>92</v>
      </c>
      <c r="C420" s="653">
        <v>336.88599999999997</v>
      </c>
      <c r="D420" s="653">
        <v>296.45499999999998</v>
      </c>
      <c r="E420" s="653">
        <v>262.30099999999999</v>
      </c>
      <c r="F420" s="653">
        <v>225.61500000000001</v>
      </c>
      <c r="G420" s="653">
        <v>236.20699999999999</v>
      </c>
      <c r="H420" s="653">
        <v>238.37900000000002</v>
      </c>
      <c r="I420" s="653">
        <v>357.84199999999998</v>
      </c>
      <c r="J420" s="653">
        <v>248.333</v>
      </c>
      <c r="K420" s="653">
        <v>262.48500000000001</v>
      </c>
      <c r="L420" s="654">
        <v>293.83000000000004</v>
      </c>
    </row>
    <row r="421" spans="2:12">
      <c r="B421" s="629" t="s">
        <v>93</v>
      </c>
      <c r="C421" s="653">
        <v>165.74099999999999</v>
      </c>
      <c r="D421" s="653">
        <v>149.69900000000001</v>
      </c>
      <c r="E421" s="653">
        <v>138.55200000000002</v>
      </c>
      <c r="F421" s="653">
        <v>111.622</v>
      </c>
      <c r="G421" s="653">
        <v>106.256</v>
      </c>
      <c r="H421" s="653">
        <v>107.52600000000001</v>
      </c>
      <c r="I421" s="653">
        <v>173.81900000000002</v>
      </c>
      <c r="J421" s="653">
        <v>116.91399999999999</v>
      </c>
      <c r="K421" s="653">
        <v>129.79599999999999</v>
      </c>
      <c r="L421" s="654">
        <v>146.18099999999998</v>
      </c>
    </row>
    <row r="422" spans="2:12">
      <c r="B422" s="629" t="s">
        <v>94</v>
      </c>
      <c r="C422" s="653">
        <v>197.93200000000002</v>
      </c>
      <c r="D422" s="653">
        <v>181.67500000000001</v>
      </c>
      <c r="E422" s="653">
        <v>175.01</v>
      </c>
      <c r="F422" s="653">
        <v>140.58099999999999</v>
      </c>
      <c r="G422" s="653">
        <v>126.56</v>
      </c>
      <c r="H422" s="653">
        <v>127.30799999999999</v>
      </c>
      <c r="I422" s="653">
        <v>206.33499999999998</v>
      </c>
      <c r="J422" s="653">
        <v>137.19900000000001</v>
      </c>
      <c r="K422" s="653">
        <v>150.56</v>
      </c>
      <c r="L422" s="654">
        <v>165.357</v>
      </c>
    </row>
    <row r="423" spans="2:12">
      <c r="B423" s="629" t="s">
        <v>95</v>
      </c>
      <c r="C423" s="653">
        <v>791.55899999999997</v>
      </c>
      <c r="D423" s="653">
        <v>737.82500000000005</v>
      </c>
      <c r="E423" s="653">
        <v>737.80700000000002</v>
      </c>
      <c r="F423" s="653">
        <v>587.19899999999996</v>
      </c>
      <c r="G423" s="653">
        <v>512.08400000000006</v>
      </c>
      <c r="H423" s="653">
        <v>492.07499999999999</v>
      </c>
      <c r="I423" s="653">
        <v>744.29500000000007</v>
      </c>
      <c r="J423" s="653">
        <v>537.93100000000004</v>
      </c>
      <c r="K423" s="653">
        <v>590.27</v>
      </c>
      <c r="L423" s="654">
        <v>598.99800000000005</v>
      </c>
    </row>
    <row r="424" spans="2:12">
      <c r="B424" s="629" t="s">
        <v>96</v>
      </c>
      <c r="C424" s="653">
        <v>1257.377</v>
      </c>
      <c r="D424" s="653">
        <v>1172.7550000000001</v>
      </c>
      <c r="E424" s="653">
        <v>1119.68</v>
      </c>
      <c r="F424" s="653">
        <v>906.08199999999999</v>
      </c>
      <c r="G424" s="653">
        <v>788.64300000000003</v>
      </c>
      <c r="H424" s="653">
        <v>662.33100000000002</v>
      </c>
      <c r="I424" s="653">
        <v>861.44100000000003</v>
      </c>
      <c r="J424" s="653">
        <v>709.9559999999999</v>
      </c>
      <c r="K424" s="653">
        <v>747.16100000000006</v>
      </c>
      <c r="L424" s="654">
        <v>654.91200000000003</v>
      </c>
    </row>
    <row r="425" spans="2:12">
      <c r="B425" s="629" t="s">
        <v>97</v>
      </c>
      <c r="C425" s="653">
        <v>663.41399999999999</v>
      </c>
      <c r="D425" s="653">
        <v>608.99599999999998</v>
      </c>
      <c r="E425" s="653">
        <v>545.29899999999998</v>
      </c>
      <c r="F425" s="653">
        <v>464.19200000000001</v>
      </c>
      <c r="G425" s="653">
        <v>410.64499999999998</v>
      </c>
      <c r="H425" s="653">
        <v>319.73900000000003</v>
      </c>
      <c r="I425" s="653">
        <v>370.90300000000002</v>
      </c>
      <c r="J425" s="653">
        <v>321.25799999999998</v>
      </c>
      <c r="K425" s="653">
        <v>333.04500000000002</v>
      </c>
      <c r="L425" s="654">
        <v>245.88200000000001</v>
      </c>
    </row>
    <row r="426" spans="2:12">
      <c r="B426" s="629" t="s">
        <v>98</v>
      </c>
      <c r="C426" s="653">
        <v>328.72</v>
      </c>
      <c r="D426" s="653">
        <v>303.44600000000003</v>
      </c>
      <c r="E426" s="653">
        <v>260.09699999999998</v>
      </c>
      <c r="F426" s="653">
        <v>230.50900000000001</v>
      </c>
      <c r="G426" s="653">
        <v>206.40000000000003</v>
      </c>
      <c r="H426" s="653">
        <v>159.43700000000001</v>
      </c>
      <c r="I426" s="653">
        <v>171.63</v>
      </c>
      <c r="J426" s="653">
        <v>144.374</v>
      </c>
      <c r="K426" s="653">
        <v>143.09399999999999</v>
      </c>
      <c r="L426" s="654">
        <v>89.194000000000003</v>
      </c>
    </row>
    <row r="427" spans="2:12">
      <c r="B427" s="629" t="s">
        <v>99</v>
      </c>
      <c r="C427" s="653">
        <v>484.05900000000003</v>
      </c>
      <c r="D427" s="653">
        <v>333.846</v>
      </c>
      <c r="E427" s="653">
        <v>291.72000000000003</v>
      </c>
      <c r="F427" s="653">
        <v>274.08</v>
      </c>
      <c r="G427" s="653">
        <v>245.51300000000001</v>
      </c>
      <c r="H427" s="653">
        <v>176.19200000000001</v>
      </c>
      <c r="I427" s="653">
        <v>243.005</v>
      </c>
      <c r="J427" s="653">
        <v>165.624</v>
      </c>
      <c r="K427" s="653">
        <v>189.136</v>
      </c>
      <c r="L427" s="654">
        <v>98.117999999999995</v>
      </c>
    </row>
    <row r="428" spans="2:12" s="7" customFormat="1">
      <c r="B428" s="665" t="s">
        <v>70</v>
      </c>
      <c r="C428" s="734">
        <v>4225.6929999999993</v>
      </c>
      <c r="D428" s="734">
        <v>3784.701</v>
      </c>
      <c r="E428" s="734">
        <v>3530.4719999999998</v>
      </c>
      <c r="F428" s="734">
        <v>2939.8779999999997</v>
      </c>
      <c r="G428" s="734">
        <v>2632.306</v>
      </c>
      <c r="H428" s="734">
        <v>2282.9899999999998</v>
      </c>
      <c r="I428" s="734">
        <v>3129.2660000000001</v>
      </c>
      <c r="J428" s="734">
        <v>2381.5839999999998</v>
      </c>
      <c r="K428" s="734">
        <v>2545.5520000000001</v>
      </c>
      <c r="L428" s="735">
        <v>2292.4759999999997</v>
      </c>
    </row>
    <row r="429" spans="2:12">
      <c r="B429" s="631"/>
      <c r="C429" s="45"/>
      <c r="D429" s="45"/>
      <c r="E429" s="45"/>
      <c r="F429" s="45"/>
      <c r="G429" s="45"/>
      <c r="H429" s="45"/>
      <c r="I429" s="45"/>
      <c r="J429" s="45"/>
      <c r="K429" s="45"/>
      <c r="L429" s="626"/>
    </row>
    <row r="430" spans="2:12">
      <c r="B430" s="629" t="s">
        <v>45</v>
      </c>
      <c r="C430" s="55" t="s">
        <v>81</v>
      </c>
      <c r="D430" s="55" t="s">
        <v>82</v>
      </c>
      <c r="E430" s="55" t="s">
        <v>83</v>
      </c>
      <c r="F430" s="55" t="s">
        <v>84</v>
      </c>
      <c r="G430" s="55" t="s">
        <v>85</v>
      </c>
      <c r="H430" s="55" t="s">
        <v>86</v>
      </c>
      <c r="I430" s="55" t="s">
        <v>87</v>
      </c>
      <c r="J430" s="55" t="s">
        <v>88</v>
      </c>
      <c r="K430" s="55" t="s">
        <v>89</v>
      </c>
      <c r="L430" s="640" t="s">
        <v>90</v>
      </c>
    </row>
    <row r="431" spans="2:12">
      <c r="B431" s="629"/>
      <c r="C431" s="651"/>
      <c r="D431" s="651"/>
      <c r="E431" s="651"/>
      <c r="F431" s="651"/>
      <c r="G431" s="651"/>
      <c r="H431" s="651"/>
      <c r="I431" s="651"/>
      <c r="J431" s="651"/>
      <c r="K431" s="651"/>
      <c r="L431" s="652"/>
    </row>
    <row r="432" spans="2:12">
      <c r="B432" s="629" t="s">
        <v>92</v>
      </c>
      <c r="C432" s="653">
        <v>1142.027</v>
      </c>
      <c r="D432" s="653">
        <v>1175.825</v>
      </c>
      <c r="E432" s="653">
        <v>1098.682</v>
      </c>
      <c r="F432" s="653">
        <v>968.08100000000002</v>
      </c>
      <c r="G432" s="653">
        <v>931.89300000000003</v>
      </c>
      <c r="H432" s="653">
        <v>1008.5830000000001</v>
      </c>
      <c r="I432" s="653">
        <v>1038.742</v>
      </c>
      <c r="J432" s="653">
        <v>1160.4390000000001</v>
      </c>
      <c r="K432" s="653">
        <v>911.16800000000001</v>
      </c>
      <c r="L432" s="654">
        <v>950.65699999999993</v>
      </c>
    </row>
    <row r="433" spans="2:12">
      <c r="B433" s="629" t="s">
        <v>93</v>
      </c>
      <c r="C433" s="653">
        <v>619</v>
      </c>
      <c r="D433" s="653">
        <v>682.76700000000005</v>
      </c>
      <c r="E433" s="653">
        <v>633.08399999999995</v>
      </c>
      <c r="F433" s="653">
        <v>538.67899999999997</v>
      </c>
      <c r="G433" s="653">
        <v>493.15899999999999</v>
      </c>
      <c r="H433" s="653">
        <v>529.82399999999996</v>
      </c>
      <c r="I433" s="653">
        <v>558.54399999999998</v>
      </c>
      <c r="J433" s="653">
        <v>690.55799999999999</v>
      </c>
      <c r="K433" s="653">
        <v>507.39700000000005</v>
      </c>
      <c r="L433" s="654">
        <v>547.28600000000006</v>
      </c>
    </row>
    <row r="434" spans="2:12">
      <c r="B434" s="629" t="s">
        <v>94</v>
      </c>
      <c r="C434" s="653">
        <v>784.25299999999993</v>
      </c>
      <c r="D434" s="653">
        <v>879.74</v>
      </c>
      <c r="E434" s="653">
        <v>814.779</v>
      </c>
      <c r="F434" s="653">
        <v>665.83500000000004</v>
      </c>
      <c r="G434" s="653">
        <v>591.31899999999996</v>
      </c>
      <c r="H434" s="653">
        <v>627.47199999999998</v>
      </c>
      <c r="I434" s="653">
        <v>655.58199999999999</v>
      </c>
      <c r="J434" s="653">
        <v>820.88400000000001</v>
      </c>
      <c r="K434" s="653">
        <v>601.26199999999994</v>
      </c>
      <c r="L434" s="654">
        <v>653.87</v>
      </c>
    </row>
    <row r="435" spans="2:12">
      <c r="B435" s="629" t="s">
        <v>95</v>
      </c>
      <c r="C435" s="653">
        <v>3048.1480000000001</v>
      </c>
      <c r="D435" s="653">
        <v>3469.1089999999999</v>
      </c>
      <c r="E435" s="653">
        <v>3181.5219999999999</v>
      </c>
      <c r="F435" s="653">
        <v>2514.0639999999999</v>
      </c>
      <c r="G435" s="653">
        <v>2137.3760000000002</v>
      </c>
      <c r="H435" s="653">
        <v>2261.5770000000002</v>
      </c>
      <c r="I435" s="653">
        <v>2422.096</v>
      </c>
      <c r="J435" s="653">
        <v>3274.94</v>
      </c>
      <c r="K435" s="653">
        <v>2254.5569999999998</v>
      </c>
      <c r="L435" s="654">
        <v>2510.5519999999997</v>
      </c>
    </row>
    <row r="436" spans="2:12">
      <c r="B436" s="629" t="s">
        <v>96</v>
      </c>
      <c r="C436" s="653">
        <v>3875.1529999999998</v>
      </c>
      <c r="D436" s="653">
        <v>4509.1660000000002</v>
      </c>
      <c r="E436" s="653">
        <v>4088.8220000000001</v>
      </c>
      <c r="F436" s="653">
        <v>2881.8740000000003</v>
      </c>
      <c r="G436" s="653">
        <v>2270.3620000000001</v>
      </c>
      <c r="H436" s="653">
        <v>2396.2280000000001</v>
      </c>
      <c r="I436" s="653">
        <v>2668.9519999999998</v>
      </c>
      <c r="J436" s="653">
        <v>3749.873</v>
      </c>
      <c r="K436" s="653">
        <v>2274.7289999999998</v>
      </c>
      <c r="L436" s="654">
        <v>2506.2179999999998</v>
      </c>
    </row>
    <row r="437" spans="2:12">
      <c r="B437" s="629" t="s">
        <v>97</v>
      </c>
      <c r="C437" s="653">
        <v>1552.865</v>
      </c>
      <c r="D437" s="653">
        <v>1807.62</v>
      </c>
      <c r="E437" s="653">
        <v>1690.4369999999999</v>
      </c>
      <c r="F437" s="653">
        <v>1103.482</v>
      </c>
      <c r="G437" s="653">
        <v>796.84100000000001</v>
      </c>
      <c r="H437" s="653">
        <v>816.8</v>
      </c>
      <c r="I437" s="653">
        <v>938.71100000000001</v>
      </c>
      <c r="J437" s="653">
        <v>1294.4099999999999</v>
      </c>
      <c r="K437" s="653">
        <v>717.14700000000005</v>
      </c>
      <c r="L437" s="654">
        <v>698.71</v>
      </c>
    </row>
    <row r="438" spans="2:12">
      <c r="B438" s="629" t="s">
        <v>98</v>
      </c>
      <c r="C438" s="653">
        <v>660.79599999999994</v>
      </c>
      <c r="D438" s="653">
        <v>732.1110000000001</v>
      </c>
      <c r="E438" s="653">
        <v>725.82100000000003</v>
      </c>
      <c r="F438" s="653">
        <v>460.21300000000002</v>
      </c>
      <c r="G438" s="653">
        <v>313.54899999999998</v>
      </c>
      <c r="H438" s="653">
        <v>304.608</v>
      </c>
      <c r="I438" s="653">
        <v>313.87599999999998</v>
      </c>
      <c r="J438" s="653">
        <v>363.14599999999996</v>
      </c>
      <c r="K438" s="653">
        <v>211.935</v>
      </c>
      <c r="L438" s="654">
        <v>154.06799999999998</v>
      </c>
    </row>
    <row r="439" spans="2:12">
      <c r="B439" s="629" t="s">
        <v>99</v>
      </c>
      <c r="C439" s="653">
        <v>422.767</v>
      </c>
      <c r="D439" s="653">
        <v>439.72499999999997</v>
      </c>
      <c r="E439" s="653">
        <v>474.113</v>
      </c>
      <c r="F439" s="653">
        <v>359.178</v>
      </c>
      <c r="G439" s="653">
        <v>267.56700000000001</v>
      </c>
      <c r="H439" s="653">
        <v>254.20400000000001</v>
      </c>
      <c r="I439" s="653">
        <v>263.25299999999999</v>
      </c>
      <c r="J439" s="653">
        <v>245.63100000000003</v>
      </c>
      <c r="K439" s="653">
        <v>242.74600000000001</v>
      </c>
      <c r="L439" s="654">
        <v>74.792000000000002</v>
      </c>
    </row>
    <row r="440" spans="2:12" s="7" customFormat="1">
      <c r="B440" s="665" t="s">
        <v>70</v>
      </c>
      <c r="C440" s="734">
        <v>12105.005999999999</v>
      </c>
      <c r="D440" s="734">
        <v>13696.065000000001</v>
      </c>
      <c r="E440" s="734">
        <v>12707.261999999999</v>
      </c>
      <c r="F440" s="734">
        <v>9491.4110000000001</v>
      </c>
      <c r="G440" s="734">
        <v>7802.07</v>
      </c>
      <c r="H440" s="734">
        <v>8199.2999999999993</v>
      </c>
      <c r="I440" s="734">
        <v>8859.7520000000004</v>
      </c>
      <c r="J440" s="734">
        <v>11599.884</v>
      </c>
      <c r="K440" s="734">
        <v>7720.9359999999997</v>
      </c>
      <c r="L440" s="735">
        <v>8096.1620000000003</v>
      </c>
    </row>
    <row r="441" spans="2:12">
      <c r="B441" s="631"/>
      <c r="C441" s="45"/>
      <c r="D441" s="45"/>
      <c r="E441" s="45"/>
      <c r="F441" s="45"/>
      <c r="G441" s="45"/>
      <c r="H441" s="45"/>
      <c r="I441" s="45"/>
      <c r="J441" s="45"/>
      <c r="K441" s="45"/>
      <c r="L441" s="626"/>
    </row>
    <row r="442" spans="2:12">
      <c r="B442" s="629" t="s">
        <v>46</v>
      </c>
      <c r="C442" s="55" t="s">
        <v>81</v>
      </c>
      <c r="D442" s="55" t="s">
        <v>82</v>
      </c>
      <c r="E442" s="55" t="s">
        <v>83</v>
      </c>
      <c r="F442" s="55" t="s">
        <v>84</v>
      </c>
      <c r="G442" s="55" t="s">
        <v>85</v>
      </c>
      <c r="H442" s="55" t="s">
        <v>86</v>
      </c>
      <c r="I442" s="55" t="s">
        <v>87</v>
      </c>
      <c r="J442" s="55" t="s">
        <v>88</v>
      </c>
      <c r="K442" s="55" t="s">
        <v>89</v>
      </c>
      <c r="L442" s="640" t="s">
        <v>90</v>
      </c>
    </row>
    <row r="443" spans="2:12">
      <c r="B443" s="629"/>
      <c r="C443" s="651"/>
      <c r="D443" s="651"/>
      <c r="E443" s="651"/>
      <c r="F443" s="651"/>
      <c r="G443" s="651"/>
      <c r="H443" s="651"/>
      <c r="I443" s="651"/>
      <c r="J443" s="651"/>
      <c r="K443" s="651"/>
      <c r="L443" s="652"/>
    </row>
    <row r="444" spans="2:12">
      <c r="B444" s="629" t="s">
        <v>92</v>
      </c>
      <c r="C444" s="653">
        <v>214.90600000000001</v>
      </c>
      <c r="D444" s="653">
        <v>152.25399999999999</v>
      </c>
      <c r="E444" s="653">
        <v>206.15100000000001</v>
      </c>
      <c r="F444" s="653">
        <v>140.63499999999999</v>
      </c>
      <c r="G444" s="653">
        <v>170.29300000000001</v>
      </c>
      <c r="H444" s="653">
        <v>138.68599999999998</v>
      </c>
      <c r="I444" s="653">
        <v>197.065</v>
      </c>
      <c r="J444" s="653">
        <v>141.35300000000001</v>
      </c>
      <c r="K444" s="653">
        <v>144.95400000000001</v>
      </c>
      <c r="L444" s="654">
        <v>135.18700000000001</v>
      </c>
    </row>
    <row r="445" spans="2:12">
      <c r="B445" s="629" t="s">
        <v>93</v>
      </c>
      <c r="C445" s="653">
        <v>112.59200000000001</v>
      </c>
      <c r="D445" s="653">
        <v>80.117999999999995</v>
      </c>
      <c r="E445" s="653">
        <v>110.831</v>
      </c>
      <c r="F445" s="653">
        <v>67.765000000000001</v>
      </c>
      <c r="G445" s="653">
        <v>87.447000000000003</v>
      </c>
      <c r="H445" s="653">
        <v>67.176999999999992</v>
      </c>
      <c r="I445" s="653">
        <v>102.678</v>
      </c>
      <c r="J445" s="653">
        <v>67.977000000000004</v>
      </c>
      <c r="K445" s="653">
        <v>72.986999999999995</v>
      </c>
      <c r="L445" s="654">
        <v>67.858000000000004</v>
      </c>
    </row>
    <row r="446" spans="2:12">
      <c r="B446" s="629" t="s">
        <v>94</v>
      </c>
      <c r="C446" s="653">
        <v>133.649</v>
      </c>
      <c r="D446" s="653">
        <v>99.497</v>
      </c>
      <c r="E446" s="653">
        <v>138.541</v>
      </c>
      <c r="F446" s="653">
        <v>81.527000000000001</v>
      </c>
      <c r="G446" s="653">
        <v>103.639</v>
      </c>
      <c r="H446" s="653">
        <v>78.817999999999998</v>
      </c>
      <c r="I446" s="653">
        <v>122.68299999999999</v>
      </c>
      <c r="J446" s="653">
        <v>79.016000000000005</v>
      </c>
      <c r="K446" s="653">
        <v>84.825000000000003</v>
      </c>
      <c r="L446" s="654">
        <v>78.289000000000001</v>
      </c>
    </row>
    <row r="447" spans="2:12">
      <c r="B447" s="629" t="s">
        <v>95</v>
      </c>
      <c r="C447" s="653">
        <v>480.99400000000003</v>
      </c>
      <c r="D447" s="653">
        <v>383.52499999999998</v>
      </c>
      <c r="E447" s="653">
        <v>521.62099999999998</v>
      </c>
      <c r="F447" s="653">
        <v>321.98700000000002</v>
      </c>
      <c r="G447" s="653">
        <v>375.98199999999997</v>
      </c>
      <c r="H447" s="653">
        <v>279.58199999999999</v>
      </c>
      <c r="I447" s="653">
        <v>431.36099999999999</v>
      </c>
      <c r="J447" s="653">
        <v>279.65600000000001</v>
      </c>
      <c r="K447" s="653">
        <v>310.48199999999997</v>
      </c>
      <c r="L447" s="654">
        <v>273.72399999999999</v>
      </c>
    </row>
    <row r="448" spans="2:12">
      <c r="B448" s="629" t="s">
        <v>96</v>
      </c>
      <c r="C448" s="653">
        <v>563.73900000000003</v>
      </c>
      <c r="D448" s="653">
        <v>506.846</v>
      </c>
      <c r="E448" s="653">
        <v>583.57799999999997</v>
      </c>
      <c r="F448" s="653">
        <v>414.39499999999998</v>
      </c>
      <c r="G448" s="653">
        <v>384.38099999999997</v>
      </c>
      <c r="H448" s="653">
        <v>290.048</v>
      </c>
      <c r="I448" s="653">
        <v>413.59399999999994</v>
      </c>
      <c r="J448" s="653">
        <v>264.26499999999999</v>
      </c>
      <c r="K448" s="653">
        <v>329.59800000000001</v>
      </c>
      <c r="L448" s="654">
        <v>267.26300000000003</v>
      </c>
    </row>
    <row r="449" spans="2:12">
      <c r="B449" s="629" t="s">
        <v>97</v>
      </c>
      <c r="C449" s="653">
        <v>242.01</v>
      </c>
      <c r="D449" s="653">
        <v>226.13200000000001</v>
      </c>
      <c r="E449" s="653">
        <v>209.52</v>
      </c>
      <c r="F449" s="653">
        <v>178.10899999999998</v>
      </c>
      <c r="G449" s="653">
        <v>132.89699999999999</v>
      </c>
      <c r="H449" s="653">
        <v>96.177999999999997</v>
      </c>
      <c r="I449" s="653">
        <v>136.97300000000001</v>
      </c>
      <c r="J449" s="653">
        <v>81.043000000000006</v>
      </c>
      <c r="K449" s="653">
        <v>116.143</v>
      </c>
      <c r="L449" s="654">
        <v>77.727000000000004</v>
      </c>
    </row>
    <row r="450" spans="2:12">
      <c r="B450" s="629" t="s">
        <v>98</v>
      </c>
      <c r="C450" s="653">
        <v>114.04</v>
      </c>
      <c r="D450" s="653">
        <v>105.53100000000001</v>
      </c>
      <c r="E450" s="653">
        <v>83.885000000000005</v>
      </c>
      <c r="F450" s="653">
        <v>81.085999999999999</v>
      </c>
      <c r="G450" s="653">
        <v>57.061999999999998</v>
      </c>
      <c r="H450" s="653">
        <v>38.47</v>
      </c>
      <c r="I450" s="653">
        <v>59.545999999999999</v>
      </c>
      <c r="J450" s="653">
        <v>32.112000000000002</v>
      </c>
      <c r="K450" s="653">
        <v>45.561999999999998</v>
      </c>
      <c r="L450" s="654">
        <v>24.376000000000001</v>
      </c>
    </row>
    <row r="451" spans="2:12">
      <c r="B451" s="629" t="s">
        <v>99</v>
      </c>
      <c r="C451" s="653">
        <v>112.32900000000001</v>
      </c>
      <c r="D451" s="653">
        <v>85.222999999999999</v>
      </c>
      <c r="E451" s="653">
        <v>72.132000000000005</v>
      </c>
      <c r="F451" s="653">
        <v>87.518000000000001</v>
      </c>
      <c r="G451" s="653">
        <v>52.894999999999996</v>
      </c>
      <c r="H451" s="653">
        <v>41.881999999999998</v>
      </c>
      <c r="I451" s="653">
        <v>56.665999999999997</v>
      </c>
      <c r="J451" s="653">
        <v>43.734999999999999</v>
      </c>
      <c r="K451" s="653">
        <v>62.83</v>
      </c>
      <c r="L451" s="654">
        <v>22.167999999999999</v>
      </c>
    </row>
    <row r="452" spans="2:12" s="7" customFormat="1">
      <c r="B452" s="665" t="s">
        <v>70</v>
      </c>
      <c r="C452" s="734">
        <v>1974.2619999999999</v>
      </c>
      <c r="D452" s="734">
        <v>1639.127</v>
      </c>
      <c r="E452" s="734">
        <v>1926.258</v>
      </c>
      <c r="F452" s="734">
        <v>1373.0219999999999</v>
      </c>
      <c r="G452" s="734">
        <v>1364.595</v>
      </c>
      <c r="H452" s="734">
        <v>1030.8420000000001</v>
      </c>
      <c r="I452" s="734">
        <v>1520.567</v>
      </c>
      <c r="J452" s="734">
        <v>989.15899999999999</v>
      </c>
      <c r="K452" s="734">
        <v>1167.3809999999999</v>
      </c>
      <c r="L452" s="735">
        <v>946.59199999999998</v>
      </c>
    </row>
    <row r="453" spans="2:12">
      <c r="B453" s="631"/>
      <c r="C453" s="45"/>
      <c r="D453" s="45"/>
      <c r="E453" s="45"/>
      <c r="F453" s="45"/>
      <c r="G453" s="45"/>
      <c r="H453" s="45"/>
      <c r="I453" s="45"/>
      <c r="J453" s="45"/>
      <c r="K453" s="45"/>
      <c r="L453" s="626"/>
    </row>
    <row r="454" spans="2:12">
      <c r="B454" s="629" t="s">
        <v>101</v>
      </c>
      <c r="C454" s="55" t="s">
        <v>81</v>
      </c>
      <c r="D454" s="55" t="s">
        <v>82</v>
      </c>
      <c r="E454" s="55" t="s">
        <v>83</v>
      </c>
      <c r="F454" s="55" t="s">
        <v>84</v>
      </c>
      <c r="G454" s="55" t="s">
        <v>85</v>
      </c>
      <c r="H454" s="55" t="s">
        <v>86</v>
      </c>
      <c r="I454" s="55" t="s">
        <v>87</v>
      </c>
      <c r="J454" s="55" t="s">
        <v>88</v>
      </c>
      <c r="K454" s="55" t="s">
        <v>89</v>
      </c>
      <c r="L454" s="640" t="s">
        <v>90</v>
      </c>
    </row>
    <row r="455" spans="2:12">
      <c r="B455" s="629"/>
      <c r="C455" s="651"/>
      <c r="D455" s="651"/>
      <c r="E455" s="651"/>
      <c r="F455" s="651"/>
      <c r="G455" s="651"/>
      <c r="H455" s="651"/>
      <c r="I455" s="651"/>
      <c r="J455" s="651"/>
      <c r="K455" s="651"/>
      <c r="L455" s="652"/>
    </row>
    <row r="456" spans="2:12">
      <c r="B456" s="629" t="s">
        <v>92</v>
      </c>
      <c r="C456" s="653">
        <v>1693.819</v>
      </c>
      <c r="D456" s="653">
        <v>1624.5340000000001</v>
      </c>
      <c r="E456" s="653">
        <v>1567.134</v>
      </c>
      <c r="F456" s="653">
        <v>1334.3310000000001</v>
      </c>
      <c r="G456" s="653">
        <v>1338.393</v>
      </c>
      <c r="H456" s="653">
        <v>1385.6480000000001</v>
      </c>
      <c r="I456" s="653">
        <v>1593.6489999999999</v>
      </c>
      <c r="J456" s="653">
        <v>1550.125</v>
      </c>
      <c r="K456" s="653">
        <v>1318.607</v>
      </c>
      <c r="L456" s="654">
        <v>1379.674</v>
      </c>
    </row>
    <row r="457" spans="2:12">
      <c r="B457" s="629" t="s">
        <v>93</v>
      </c>
      <c r="C457" s="653">
        <v>897.33300000000008</v>
      </c>
      <c r="D457" s="653">
        <v>912.58400000000006</v>
      </c>
      <c r="E457" s="653">
        <v>882.4670000000001</v>
      </c>
      <c r="F457" s="653">
        <v>718.06600000000003</v>
      </c>
      <c r="G457" s="653">
        <v>686.86200000000008</v>
      </c>
      <c r="H457" s="653">
        <v>704.52700000000004</v>
      </c>
      <c r="I457" s="653">
        <v>835.04099999999994</v>
      </c>
      <c r="J457" s="653">
        <v>875.44900000000007</v>
      </c>
      <c r="K457" s="653">
        <v>710.18000000000006</v>
      </c>
      <c r="L457" s="654">
        <v>761.32500000000005</v>
      </c>
    </row>
    <row r="458" spans="2:12">
      <c r="B458" s="629" t="s">
        <v>94</v>
      </c>
      <c r="C458" s="653">
        <v>1115.8339999999998</v>
      </c>
      <c r="D458" s="653">
        <v>1160.912</v>
      </c>
      <c r="E458" s="653">
        <v>1128.33</v>
      </c>
      <c r="F458" s="653">
        <v>887.94299999999998</v>
      </c>
      <c r="G458" s="653">
        <v>821.51800000000003</v>
      </c>
      <c r="H458" s="653">
        <v>833.59799999999996</v>
      </c>
      <c r="I458" s="653">
        <v>984.59999999999991</v>
      </c>
      <c r="J458" s="653">
        <v>1037.0989999999999</v>
      </c>
      <c r="K458" s="653">
        <v>836.64699999999993</v>
      </c>
      <c r="L458" s="654">
        <v>897.51599999999996</v>
      </c>
    </row>
    <row r="459" spans="2:12">
      <c r="B459" s="629" t="s">
        <v>95</v>
      </c>
      <c r="C459" s="653">
        <v>4320.701</v>
      </c>
      <c r="D459" s="653">
        <v>4590.4589999999998</v>
      </c>
      <c r="E459" s="653">
        <v>4440.95</v>
      </c>
      <c r="F459" s="653">
        <v>3423.25</v>
      </c>
      <c r="G459" s="653">
        <v>3025.442</v>
      </c>
      <c r="H459" s="653">
        <v>3033.2340000000004</v>
      </c>
      <c r="I459" s="653">
        <v>3597.7520000000004</v>
      </c>
      <c r="J459" s="653">
        <v>4092.527</v>
      </c>
      <c r="K459" s="653">
        <v>3155.3090000000002</v>
      </c>
      <c r="L459" s="654">
        <v>3383.2739999999999</v>
      </c>
    </row>
    <row r="460" spans="2:12">
      <c r="B460" s="629" t="s">
        <v>96</v>
      </c>
      <c r="C460" s="653">
        <v>5696.2690000000002</v>
      </c>
      <c r="D460" s="653">
        <v>6188.7669999999998</v>
      </c>
      <c r="E460" s="653">
        <v>5792.08</v>
      </c>
      <c r="F460" s="653">
        <v>4202.3510000000006</v>
      </c>
      <c r="G460" s="653">
        <v>3443.3859999999995</v>
      </c>
      <c r="H460" s="653">
        <v>3348.607</v>
      </c>
      <c r="I460" s="653">
        <v>3943.9870000000001</v>
      </c>
      <c r="J460" s="653">
        <v>4724.0940000000001</v>
      </c>
      <c r="K460" s="653">
        <v>3351.4879999999998</v>
      </c>
      <c r="L460" s="654">
        <v>3428.393</v>
      </c>
    </row>
    <row r="461" spans="2:12">
      <c r="B461" s="629" t="s">
        <v>97</v>
      </c>
      <c r="C461" s="653">
        <v>2458.2889999999998</v>
      </c>
      <c r="D461" s="653">
        <v>2642.748</v>
      </c>
      <c r="E461" s="653">
        <v>2445.2560000000003</v>
      </c>
      <c r="F461" s="653">
        <v>1745.7830000000001</v>
      </c>
      <c r="G461" s="653">
        <v>1340.383</v>
      </c>
      <c r="H461" s="653">
        <v>1232.7170000000001</v>
      </c>
      <c r="I461" s="653">
        <v>1446.587</v>
      </c>
      <c r="J461" s="653">
        <v>1696.711</v>
      </c>
      <c r="K461" s="653">
        <v>1166.335</v>
      </c>
      <c r="L461" s="654">
        <v>1022.319</v>
      </c>
    </row>
    <row r="462" spans="2:12">
      <c r="B462" s="629" t="s">
        <v>98</v>
      </c>
      <c r="C462" s="653">
        <v>1103.556</v>
      </c>
      <c r="D462" s="653">
        <v>1141.088</v>
      </c>
      <c r="E462" s="653">
        <v>1069.8029999999999</v>
      </c>
      <c r="F462" s="653">
        <v>771.80799999999999</v>
      </c>
      <c r="G462" s="653">
        <v>577.01099999999997</v>
      </c>
      <c r="H462" s="653">
        <v>502.51499999999999</v>
      </c>
      <c r="I462" s="653">
        <v>545.05200000000002</v>
      </c>
      <c r="J462" s="653">
        <v>539.63200000000006</v>
      </c>
      <c r="K462" s="653">
        <v>400.59100000000001</v>
      </c>
      <c r="L462" s="654">
        <v>267.63799999999998</v>
      </c>
    </row>
    <row r="463" spans="2:12">
      <c r="B463" s="629" t="s">
        <v>99</v>
      </c>
      <c r="C463" s="653">
        <v>1019.1550000000001</v>
      </c>
      <c r="D463" s="653">
        <v>858.7940000000001</v>
      </c>
      <c r="E463" s="653">
        <v>837.96499999999992</v>
      </c>
      <c r="F463" s="653">
        <v>720.77600000000007</v>
      </c>
      <c r="G463" s="653">
        <v>565.97500000000002</v>
      </c>
      <c r="H463" s="653">
        <v>472.27799999999996</v>
      </c>
      <c r="I463" s="653">
        <v>562.92399999999998</v>
      </c>
      <c r="J463" s="653">
        <v>454.99</v>
      </c>
      <c r="K463" s="653">
        <v>494.71199999999999</v>
      </c>
      <c r="L463" s="654">
        <v>195.078</v>
      </c>
    </row>
    <row r="464" spans="2:12" s="7" customFormat="1">
      <c r="B464" s="665" t="s">
        <v>70</v>
      </c>
      <c r="C464" s="734">
        <v>18304.960999999999</v>
      </c>
      <c r="D464" s="734">
        <v>19119.893</v>
      </c>
      <c r="E464" s="734">
        <v>18163.991999999998</v>
      </c>
      <c r="F464" s="734">
        <v>13804.311000000002</v>
      </c>
      <c r="G464" s="734">
        <v>11798.971</v>
      </c>
      <c r="H464" s="734">
        <v>11513.132</v>
      </c>
      <c r="I464" s="734">
        <v>13509.584999999999</v>
      </c>
      <c r="J464" s="734">
        <v>14970.627</v>
      </c>
      <c r="K464" s="734">
        <v>11433.868999999999</v>
      </c>
      <c r="L464" s="735">
        <v>11335.23</v>
      </c>
    </row>
    <row r="465" spans="2:12">
      <c r="B465" s="633"/>
      <c r="L465" s="630"/>
    </row>
    <row r="466" spans="2:12">
      <c r="B466" s="629" t="s">
        <v>102</v>
      </c>
      <c r="C466" s="55" t="s">
        <v>81</v>
      </c>
      <c r="D466" s="55" t="s">
        <v>82</v>
      </c>
      <c r="E466" s="55" t="s">
        <v>83</v>
      </c>
      <c r="F466" s="55" t="s">
        <v>84</v>
      </c>
      <c r="G466" s="55" t="s">
        <v>85</v>
      </c>
      <c r="H466" s="55" t="s">
        <v>86</v>
      </c>
      <c r="I466" s="55" t="s">
        <v>87</v>
      </c>
      <c r="J466" s="55" t="s">
        <v>88</v>
      </c>
      <c r="K466" s="55" t="s">
        <v>89</v>
      </c>
      <c r="L466" s="640" t="s">
        <v>90</v>
      </c>
    </row>
    <row r="467" spans="2:12">
      <c r="B467" s="629"/>
      <c r="C467" s="309"/>
      <c r="D467" s="309"/>
      <c r="E467" s="309"/>
      <c r="F467" s="309"/>
      <c r="G467" s="309"/>
      <c r="H467" s="309"/>
      <c r="I467" s="309"/>
      <c r="J467" s="309"/>
      <c r="K467" s="309"/>
      <c r="L467" s="655"/>
    </row>
    <row r="468" spans="2:12">
      <c r="B468" s="629" t="s">
        <v>92</v>
      </c>
      <c r="C468" s="317">
        <v>1693.819</v>
      </c>
      <c r="D468" s="317">
        <v>1624.5340000000001</v>
      </c>
      <c r="E468" s="317">
        <v>1567.134</v>
      </c>
      <c r="F468" s="317">
        <v>1334.3310000000001</v>
      </c>
      <c r="G468" s="317">
        <v>1338.393</v>
      </c>
      <c r="H468" s="317">
        <v>1385.6480000000001</v>
      </c>
      <c r="I468" s="317">
        <v>1593.6489999999999</v>
      </c>
      <c r="J468" s="317">
        <v>1550.125</v>
      </c>
      <c r="K468" s="317">
        <v>1318.607</v>
      </c>
      <c r="L468" s="656">
        <v>1379.674</v>
      </c>
    </row>
    <row r="469" spans="2:12">
      <c r="B469" s="629" t="s">
        <v>93</v>
      </c>
      <c r="C469" s="317">
        <v>897.33300000000008</v>
      </c>
      <c r="D469" s="317">
        <v>912.58400000000006</v>
      </c>
      <c r="E469" s="317">
        <v>882.4670000000001</v>
      </c>
      <c r="F469" s="317">
        <v>718.06600000000003</v>
      </c>
      <c r="G469" s="317">
        <v>686.86200000000008</v>
      </c>
      <c r="H469" s="317">
        <v>704.52700000000004</v>
      </c>
      <c r="I469" s="317">
        <v>835.04099999999994</v>
      </c>
      <c r="J469" s="317">
        <v>875.44900000000007</v>
      </c>
      <c r="K469" s="317">
        <v>710.18000000000006</v>
      </c>
      <c r="L469" s="656">
        <v>761.32500000000005</v>
      </c>
    </row>
    <row r="470" spans="2:12">
      <c r="B470" s="629" t="s">
        <v>94</v>
      </c>
      <c r="C470" s="317">
        <v>1115.8339999999998</v>
      </c>
      <c r="D470" s="317">
        <v>1160.912</v>
      </c>
      <c r="E470" s="317">
        <v>1128.33</v>
      </c>
      <c r="F470" s="317">
        <v>887.94299999999998</v>
      </c>
      <c r="G470" s="317">
        <v>821.51800000000003</v>
      </c>
      <c r="H470" s="317">
        <v>833.59799999999996</v>
      </c>
      <c r="I470" s="317">
        <v>984.59999999999991</v>
      </c>
      <c r="J470" s="317">
        <v>1037.0989999999999</v>
      </c>
      <c r="K470" s="317">
        <v>836.64699999999993</v>
      </c>
      <c r="L470" s="656">
        <v>897.51599999999996</v>
      </c>
    </row>
    <row r="471" spans="2:12">
      <c r="B471" s="629" t="s">
        <v>95</v>
      </c>
      <c r="C471" s="317">
        <v>4320.701</v>
      </c>
      <c r="D471" s="317">
        <v>4590.4589999999998</v>
      </c>
      <c r="E471" s="317">
        <v>4440.95</v>
      </c>
      <c r="F471" s="317">
        <v>3423.25</v>
      </c>
      <c r="G471" s="317">
        <v>3025.442</v>
      </c>
      <c r="H471" s="317">
        <v>3033.2340000000004</v>
      </c>
      <c r="I471" s="317">
        <v>3597.7520000000004</v>
      </c>
      <c r="J471" s="317">
        <v>4092.527</v>
      </c>
      <c r="K471" s="317">
        <v>3155.3090000000002</v>
      </c>
      <c r="L471" s="656">
        <v>3383.2739999999999</v>
      </c>
    </row>
    <row r="472" spans="2:12">
      <c r="B472" s="629" t="s">
        <v>96</v>
      </c>
      <c r="C472" s="317">
        <v>5696.2690000000002</v>
      </c>
      <c r="D472" s="317">
        <v>6188.7669999999998</v>
      </c>
      <c r="E472" s="317">
        <v>5792.08</v>
      </c>
      <c r="F472" s="317">
        <v>4202.3510000000006</v>
      </c>
      <c r="G472" s="317">
        <v>3443.3859999999995</v>
      </c>
      <c r="H472" s="317">
        <v>3348.607</v>
      </c>
      <c r="I472" s="317">
        <v>3943.9870000000001</v>
      </c>
      <c r="J472" s="317">
        <v>4724.0940000000001</v>
      </c>
      <c r="K472" s="317">
        <v>3351.4879999999998</v>
      </c>
      <c r="L472" s="656">
        <v>3428.393</v>
      </c>
    </row>
    <row r="473" spans="2:12">
      <c r="B473" s="629" t="s">
        <v>97</v>
      </c>
      <c r="C473" s="317">
        <v>2458.2889999999998</v>
      </c>
      <c r="D473" s="317">
        <v>2642.748</v>
      </c>
      <c r="E473" s="317">
        <v>2445.2560000000003</v>
      </c>
      <c r="F473" s="317">
        <v>1745.7830000000001</v>
      </c>
      <c r="G473" s="317">
        <v>1340.383</v>
      </c>
      <c r="H473" s="317">
        <v>1232.7170000000001</v>
      </c>
      <c r="I473" s="317">
        <v>1446.587</v>
      </c>
      <c r="J473" s="317">
        <v>1696.711</v>
      </c>
      <c r="K473" s="317">
        <v>1166.335</v>
      </c>
      <c r="L473" s="656">
        <v>1022.319</v>
      </c>
    </row>
    <row r="474" spans="2:12">
      <c r="B474" s="629" t="s">
        <v>98</v>
      </c>
      <c r="C474" s="317">
        <v>1103.556</v>
      </c>
      <c r="D474" s="317">
        <v>1141.088</v>
      </c>
      <c r="E474" s="317">
        <v>1069.8029999999999</v>
      </c>
      <c r="F474" s="317">
        <v>771.80799999999999</v>
      </c>
      <c r="G474" s="317">
        <v>577.01099999999997</v>
      </c>
      <c r="H474" s="317">
        <v>502.51499999999999</v>
      </c>
      <c r="I474" s="317">
        <v>545.05200000000002</v>
      </c>
      <c r="J474" s="317">
        <v>539.63200000000006</v>
      </c>
      <c r="K474" s="317">
        <v>400.59100000000001</v>
      </c>
      <c r="L474" s="656">
        <v>267.63799999999998</v>
      </c>
    </row>
    <row r="475" spans="2:12">
      <c r="B475" s="629" t="s">
        <v>99</v>
      </c>
      <c r="C475" s="317">
        <v>1019.1550000000001</v>
      </c>
      <c r="D475" s="317">
        <v>858.7940000000001</v>
      </c>
      <c r="E475" s="317">
        <v>837.96499999999992</v>
      </c>
      <c r="F475" s="317">
        <v>720.77600000000007</v>
      </c>
      <c r="G475" s="317">
        <v>565.97500000000002</v>
      </c>
      <c r="H475" s="317">
        <v>472.27799999999996</v>
      </c>
      <c r="I475" s="317">
        <v>562.92399999999998</v>
      </c>
      <c r="J475" s="317">
        <v>454.99</v>
      </c>
      <c r="K475" s="317">
        <v>494.71199999999999</v>
      </c>
      <c r="L475" s="656">
        <v>195.078</v>
      </c>
    </row>
    <row r="476" spans="2:12" s="7" customFormat="1">
      <c r="B476" s="665" t="s">
        <v>70</v>
      </c>
      <c r="C476" s="385">
        <v>18304.960999999999</v>
      </c>
      <c r="D476" s="385">
        <v>19119.893</v>
      </c>
      <c r="E476" s="385">
        <v>18163.991999999998</v>
      </c>
      <c r="F476" s="385">
        <v>13804.311000000002</v>
      </c>
      <c r="G476" s="385">
        <v>11798.971</v>
      </c>
      <c r="H476" s="385">
        <v>11513.132</v>
      </c>
      <c r="I476" s="385">
        <v>13509.584999999999</v>
      </c>
      <c r="J476" s="385">
        <v>14970.627</v>
      </c>
      <c r="K476" s="385">
        <v>11433.868999999999</v>
      </c>
      <c r="L476" s="671">
        <v>11335.23</v>
      </c>
    </row>
    <row r="477" spans="2:12">
      <c r="B477" s="752" t="s">
        <v>49</v>
      </c>
      <c r="C477" s="753"/>
      <c r="D477" s="194" t="s">
        <v>451</v>
      </c>
      <c r="E477" s="326"/>
      <c r="F477" s="327"/>
      <c r="G477" s="327"/>
      <c r="H477" s="77"/>
      <c r="I477" s="77"/>
      <c r="J477" s="77"/>
      <c r="K477" s="77"/>
      <c r="L477" s="645"/>
    </row>
    <row r="478" spans="2:12">
      <c r="B478" s="750" t="s">
        <v>51</v>
      </c>
      <c r="C478" s="751"/>
      <c r="D478" s="657" t="s">
        <v>451</v>
      </c>
      <c r="E478" s="648"/>
      <c r="F478" s="638"/>
      <c r="G478" s="638"/>
      <c r="H478" s="638"/>
      <c r="I478" s="638"/>
      <c r="J478" s="638"/>
      <c r="K478" s="638"/>
      <c r="L478" s="639"/>
    </row>
    <row r="481" spans="2:13">
      <c r="B481" s="45"/>
      <c r="C481" s="45"/>
      <c r="D481" s="45"/>
      <c r="E481" s="45"/>
      <c r="F481" s="45"/>
      <c r="G481" s="45"/>
      <c r="H481" s="45"/>
      <c r="I481" s="45"/>
      <c r="J481" s="45"/>
      <c r="K481" s="45"/>
      <c r="L481" s="45"/>
      <c r="M481" s="45"/>
    </row>
    <row r="482" spans="2:13" ht="15">
      <c r="B482" s="622" t="s">
        <v>149</v>
      </c>
      <c r="C482" s="623"/>
      <c r="D482" s="623"/>
      <c r="E482" s="623" t="s">
        <v>150</v>
      </c>
      <c r="F482" s="623"/>
      <c r="G482" s="623"/>
      <c r="H482" s="624"/>
      <c r="I482" s="45"/>
      <c r="J482" s="45"/>
      <c r="K482" s="45"/>
      <c r="L482" s="45"/>
      <c r="M482" s="45"/>
    </row>
    <row r="483" spans="2:13">
      <c r="B483" s="631"/>
      <c r="C483" s="55" t="s">
        <v>151</v>
      </c>
      <c r="D483" s="55" t="s">
        <v>20</v>
      </c>
      <c r="E483" s="45"/>
      <c r="F483" s="45"/>
      <c r="G483" s="55" t="s">
        <v>126</v>
      </c>
      <c r="H483" s="640" t="s">
        <v>127</v>
      </c>
      <c r="I483" s="45"/>
      <c r="J483" s="45"/>
      <c r="K483" s="45"/>
      <c r="L483" s="45"/>
      <c r="M483" s="45"/>
    </row>
    <row r="484" spans="2:13">
      <c r="B484" s="697" t="s">
        <v>152</v>
      </c>
      <c r="C484" s="698">
        <v>0</v>
      </c>
      <c r="D484" s="658">
        <v>0</v>
      </c>
      <c r="E484" s="45"/>
      <c r="F484" s="45"/>
      <c r="G484" s="698">
        <v>0</v>
      </c>
      <c r="H484" s="659">
        <v>0</v>
      </c>
      <c r="I484" s="45"/>
      <c r="J484" s="45"/>
      <c r="K484" s="45"/>
      <c r="L484" s="45"/>
      <c r="M484" s="45"/>
    </row>
    <row r="485" spans="2:13">
      <c r="B485" s="697" t="s">
        <v>153</v>
      </c>
      <c r="C485" s="698">
        <v>223.12576000000001</v>
      </c>
      <c r="D485" s="658">
        <v>547.97099000000003</v>
      </c>
      <c r="E485" s="45"/>
      <c r="F485" s="45"/>
      <c r="G485" s="698">
        <v>33.105551581177927</v>
      </c>
      <c r="H485" s="659">
        <v>181.40881874434135</v>
      </c>
      <c r="I485" s="45"/>
      <c r="J485" s="45"/>
      <c r="K485" s="45"/>
      <c r="L485" s="45"/>
      <c r="M485" s="45"/>
    </row>
    <row r="486" spans="2:13">
      <c r="B486" s="697" t="s">
        <v>154</v>
      </c>
      <c r="C486" s="698">
        <v>10110.39666</v>
      </c>
      <c r="D486" s="658">
        <v>10824.77449</v>
      </c>
      <c r="E486" s="45"/>
      <c r="F486" s="45"/>
      <c r="G486" s="698">
        <v>4.6969854880537794</v>
      </c>
      <c r="H486" s="659">
        <v>508.43808690984747</v>
      </c>
      <c r="I486" s="45"/>
      <c r="J486" s="45"/>
      <c r="K486" s="45"/>
      <c r="L486" s="45"/>
      <c r="M486" s="45"/>
    </row>
    <row r="487" spans="2:13">
      <c r="B487" s="697" t="s">
        <v>155</v>
      </c>
      <c r="C487" s="698">
        <v>29980.50388</v>
      </c>
      <c r="D487" s="658">
        <v>32731.340589999996</v>
      </c>
      <c r="E487" s="45"/>
      <c r="F487" s="45"/>
      <c r="G487" s="698">
        <v>1.7179736142439881</v>
      </c>
      <c r="H487" s="659">
        <v>562.31579492453238</v>
      </c>
      <c r="I487" s="45"/>
      <c r="J487" s="45"/>
      <c r="K487" s="45"/>
      <c r="L487" s="45"/>
      <c r="M487" s="45"/>
    </row>
    <row r="488" spans="2:13">
      <c r="B488" s="697" t="s">
        <v>156</v>
      </c>
      <c r="C488" s="698">
        <v>53550.649859999998</v>
      </c>
      <c r="D488" s="658">
        <v>108622.04025000001</v>
      </c>
      <c r="E488" s="45"/>
      <c r="F488" s="45"/>
      <c r="G488" s="698">
        <v>1.022580131977479</v>
      </c>
      <c r="H488" s="659">
        <v>1110.7474025450804</v>
      </c>
      <c r="I488" s="45"/>
      <c r="J488" s="45"/>
      <c r="K488" s="45"/>
      <c r="L488" s="45"/>
      <c r="M488" s="45"/>
    </row>
    <row r="489" spans="2:13">
      <c r="B489" s="697" t="s">
        <v>157</v>
      </c>
      <c r="C489" s="698">
        <v>22756.073179999999</v>
      </c>
      <c r="D489" s="658">
        <v>66310.479200000002</v>
      </c>
      <c r="E489" s="45"/>
      <c r="F489" s="45"/>
      <c r="G489" s="698">
        <v>1.8069891365156265</v>
      </c>
      <c r="H489" s="659">
        <v>1198.223155515454</v>
      </c>
      <c r="I489" s="45"/>
      <c r="J489" s="45"/>
      <c r="K489" s="45"/>
      <c r="L489" s="45"/>
      <c r="M489" s="45"/>
    </row>
    <row r="490" spans="2:13">
      <c r="B490" s="697" t="s">
        <v>158</v>
      </c>
      <c r="C490" s="698">
        <v>14008.215830000003</v>
      </c>
      <c r="D490" s="658">
        <v>42671.219500000007</v>
      </c>
      <c r="E490" s="45"/>
      <c r="F490" s="45"/>
      <c r="G490" s="698">
        <v>4.7115259371555274</v>
      </c>
      <c r="H490" s="659">
        <v>2010.4655744430675</v>
      </c>
      <c r="I490" s="45"/>
      <c r="J490" s="45"/>
      <c r="K490" s="45"/>
      <c r="L490" s="45"/>
      <c r="M490" s="45"/>
    </row>
    <row r="491" spans="2:13">
      <c r="B491" s="697" t="s">
        <v>159</v>
      </c>
      <c r="C491" s="698">
        <v>1920.2033999999996</v>
      </c>
      <c r="D491" s="658">
        <v>9403.9240000000009</v>
      </c>
      <c r="E491" s="45"/>
      <c r="F491" s="45"/>
      <c r="G491" s="698">
        <v>17.368021159275397</v>
      </c>
      <c r="H491" s="659">
        <v>1633.2755101221774</v>
      </c>
      <c r="I491" s="45"/>
      <c r="J491" s="45"/>
      <c r="K491" s="45"/>
      <c r="L491" s="45"/>
      <c r="M491" s="45"/>
    </row>
    <row r="492" spans="2:13">
      <c r="B492" s="697" t="s">
        <v>160</v>
      </c>
      <c r="C492" s="698">
        <v>437.74795</v>
      </c>
      <c r="D492" s="658">
        <v>4279.7934499999992</v>
      </c>
      <c r="E492" s="45"/>
      <c r="F492" s="45"/>
      <c r="G492" s="698">
        <v>43.402483937851514</v>
      </c>
      <c r="H492" s="659">
        <v>1857.5366647094709</v>
      </c>
      <c r="I492" s="45"/>
      <c r="J492" s="45"/>
      <c r="K492" s="45"/>
      <c r="L492" s="45"/>
      <c r="M492" s="45"/>
    </row>
    <row r="493" spans="2:13">
      <c r="B493" s="752" t="s">
        <v>49</v>
      </c>
      <c r="C493" s="753"/>
      <c r="D493" s="194" t="s">
        <v>451</v>
      </c>
      <c r="E493" s="326"/>
      <c r="F493" s="45"/>
      <c r="G493" s="45"/>
      <c r="H493" s="626"/>
      <c r="I493" s="45"/>
      <c r="J493" s="45"/>
      <c r="K493" s="45"/>
      <c r="L493" s="45"/>
      <c r="M493" s="45"/>
    </row>
    <row r="494" spans="2:13">
      <c r="B494" s="750" t="s">
        <v>51</v>
      </c>
      <c r="C494" s="751"/>
      <c r="D494" s="657" t="s">
        <v>451</v>
      </c>
      <c r="E494" s="648"/>
      <c r="F494" s="638"/>
      <c r="G494" s="638"/>
      <c r="H494" s="639"/>
      <c r="I494" s="45"/>
      <c r="J494" s="45"/>
      <c r="K494" s="45"/>
      <c r="L494" s="45"/>
      <c r="M494" s="45"/>
    </row>
    <row r="495" spans="2:13">
      <c r="B495" s="45"/>
      <c r="C495" s="45"/>
      <c r="D495" s="45"/>
      <c r="E495" s="45"/>
      <c r="F495" s="45"/>
      <c r="G495" s="45"/>
      <c r="H495" s="45"/>
      <c r="I495" s="45"/>
      <c r="J495" s="45"/>
      <c r="K495" s="45"/>
      <c r="L495" s="45"/>
      <c r="M495" s="45"/>
    </row>
    <row r="496" spans="2:13" ht="15">
      <c r="B496" s="660" t="s">
        <v>161</v>
      </c>
      <c r="C496" s="623"/>
      <c r="D496" s="623" t="s">
        <v>150</v>
      </c>
      <c r="E496" s="624"/>
      <c r="F496" s="45"/>
      <c r="G496" s="45"/>
      <c r="H496" s="45"/>
      <c r="I496" s="45"/>
      <c r="J496" s="45"/>
      <c r="K496" s="45"/>
      <c r="L496" s="45"/>
      <c r="M496" s="45"/>
    </row>
    <row r="497" spans="2:13">
      <c r="B497" s="631"/>
      <c r="C497" s="45"/>
      <c r="D497" s="45"/>
      <c r="E497" s="626"/>
      <c r="F497" s="45"/>
      <c r="G497" s="45"/>
      <c r="H497" s="45"/>
      <c r="I497" s="45"/>
      <c r="J497" s="45"/>
      <c r="K497" s="45"/>
      <c r="L497" s="45"/>
      <c r="M497" s="45"/>
    </row>
    <row r="498" spans="2:13">
      <c r="B498" s="631" t="s">
        <v>44</v>
      </c>
      <c r="C498" s="55" t="s">
        <v>151</v>
      </c>
      <c r="D498" s="55" t="s">
        <v>162</v>
      </c>
      <c r="E498" s="640" t="s">
        <v>126</v>
      </c>
      <c r="F498" s="45"/>
      <c r="G498" s="45"/>
      <c r="H498" s="45"/>
      <c r="I498" s="45"/>
      <c r="J498" s="45"/>
      <c r="K498" s="45"/>
      <c r="L498" s="45"/>
      <c r="M498" s="45"/>
    </row>
    <row r="499" spans="2:13">
      <c r="B499" s="697" t="s">
        <v>152</v>
      </c>
      <c r="C499" s="109">
        <v>0</v>
      </c>
      <c r="D499" s="522">
        <v>0</v>
      </c>
      <c r="E499" s="699">
        <v>0</v>
      </c>
      <c r="F499" s="45"/>
      <c r="G499" s="45"/>
      <c r="H499" s="45"/>
      <c r="I499" s="45"/>
      <c r="J499" s="45"/>
      <c r="K499" s="45"/>
      <c r="L499" s="45"/>
      <c r="M499" s="45"/>
    </row>
    <row r="500" spans="2:13">
      <c r="B500" s="697" t="s">
        <v>153</v>
      </c>
      <c r="C500" s="109">
        <v>37.441380000000002</v>
      </c>
      <c r="D500" s="522">
        <v>115.00727000000001</v>
      </c>
      <c r="E500" s="699">
        <v>24.260219900552102</v>
      </c>
      <c r="F500" s="45"/>
      <c r="G500" s="45"/>
      <c r="H500" s="45"/>
      <c r="I500" s="45"/>
      <c r="J500" s="45"/>
      <c r="K500" s="45"/>
      <c r="L500" s="45"/>
      <c r="M500" s="45"/>
    </row>
    <row r="501" spans="2:13">
      <c r="B501" s="697" t="s">
        <v>154</v>
      </c>
      <c r="C501" s="109">
        <v>1966.3541300000002</v>
      </c>
      <c r="D501" s="522">
        <v>1206.6754699999999</v>
      </c>
      <c r="E501" s="699">
        <v>12.246214779348474</v>
      </c>
      <c r="F501" s="45"/>
      <c r="G501" s="45"/>
      <c r="H501" s="45"/>
      <c r="I501" s="45"/>
      <c r="J501" s="45"/>
      <c r="K501" s="45"/>
      <c r="L501" s="45"/>
      <c r="M501" s="45"/>
    </row>
    <row r="502" spans="2:13">
      <c r="B502" s="697" t="s">
        <v>155</v>
      </c>
      <c r="C502" s="109">
        <v>6437.9647299999997</v>
      </c>
      <c r="D502" s="522">
        <v>3405.5191500000005</v>
      </c>
      <c r="E502" s="699">
        <v>13.860266937513703</v>
      </c>
      <c r="F502" s="45"/>
      <c r="G502" s="45"/>
      <c r="H502" s="45"/>
      <c r="I502" s="45"/>
      <c r="J502" s="45"/>
      <c r="K502" s="45"/>
      <c r="L502" s="45"/>
      <c r="M502" s="45"/>
    </row>
    <row r="503" spans="2:13">
      <c r="B503" s="697" t="s">
        <v>156</v>
      </c>
      <c r="C503" s="109">
        <v>7962.4151400000001</v>
      </c>
      <c r="D503" s="522">
        <v>15958.594030000002</v>
      </c>
      <c r="E503" s="699">
        <v>7.1716646844888841</v>
      </c>
      <c r="F503" s="45"/>
      <c r="G503" s="45"/>
      <c r="H503" s="45"/>
      <c r="I503" s="45"/>
      <c r="J503" s="45"/>
      <c r="K503" s="45"/>
      <c r="L503" s="45"/>
      <c r="M503" s="45"/>
    </row>
    <row r="504" spans="2:13">
      <c r="B504" s="697" t="s">
        <v>157</v>
      </c>
      <c r="C504" s="109">
        <v>5520.3285699999997</v>
      </c>
      <c r="D504" s="522">
        <v>18178.564599999998</v>
      </c>
      <c r="E504" s="699">
        <v>6.3444298240097226</v>
      </c>
      <c r="F504" s="45"/>
      <c r="G504" s="45"/>
      <c r="H504" s="45"/>
      <c r="I504" s="45"/>
      <c r="J504" s="45"/>
      <c r="K504" s="45"/>
      <c r="L504" s="45"/>
      <c r="M504" s="45"/>
    </row>
    <row r="505" spans="2:13">
      <c r="B505" s="697" t="s">
        <v>158</v>
      </c>
      <c r="C505" s="109">
        <v>6451.5479000000005</v>
      </c>
      <c r="D505" s="522">
        <v>18992.598670000003</v>
      </c>
      <c r="E505" s="699">
        <v>6.292869583009236</v>
      </c>
      <c r="F505" s="45"/>
      <c r="G505" s="45"/>
      <c r="H505" s="45"/>
      <c r="I505" s="45"/>
      <c r="J505" s="45"/>
      <c r="K505" s="45"/>
      <c r="L505" s="45"/>
      <c r="M505" s="45"/>
    </row>
    <row r="506" spans="2:13">
      <c r="B506" s="697" t="s">
        <v>159</v>
      </c>
      <c r="C506" s="109">
        <v>1067.6318099999999</v>
      </c>
      <c r="D506" s="522">
        <v>4958.8606899999995</v>
      </c>
      <c r="E506" s="699">
        <v>13.527809158637169</v>
      </c>
      <c r="F506" s="45"/>
      <c r="G506" s="45"/>
      <c r="H506" s="45"/>
      <c r="I506" s="45"/>
      <c r="J506" s="45"/>
      <c r="K506" s="45"/>
      <c r="L506" s="45"/>
      <c r="M506" s="45"/>
    </row>
    <row r="507" spans="2:13">
      <c r="B507" s="697" t="s">
        <v>160</v>
      </c>
      <c r="C507" s="109">
        <v>205.85264000000001</v>
      </c>
      <c r="D507" s="522">
        <v>2512.19209</v>
      </c>
      <c r="E507" s="699">
        <v>23.662530737776148</v>
      </c>
      <c r="F507" s="45"/>
      <c r="G507" s="45"/>
      <c r="H507" s="45"/>
      <c r="I507" s="45"/>
      <c r="J507" s="45"/>
      <c r="K507" s="45"/>
      <c r="L507" s="45"/>
      <c r="M507" s="45"/>
    </row>
    <row r="508" spans="2:13">
      <c r="B508" s="697" t="s">
        <v>45</v>
      </c>
      <c r="C508" s="67"/>
      <c r="D508" s="67"/>
      <c r="E508" s="661"/>
      <c r="F508" s="45"/>
      <c r="G508" s="45"/>
      <c r="H508" s="45"/>
      <c r="I508" s="45"/>
      <c r="J508" s="45"/>
      <c r="K508" s="45"/>
      <c r="L508" s="45"/>
      <c r="M508" s="45"/>
    </row>
    <row r="509" spans="2:13">
      <c r="B509" s="697" t="s">
        <v>152</v>
      </c>
      <c r="C509" s="109">
        <v>0</v>
      </c>
      <c r="D509" s="522">
        <v>0</v>
      </c>
      <c r="E509" s="699">
        <v>0</v>
      </c>
      <c r="F509" s="45"/>
      <c r="G509" s="45"/>
      <c r="H509" s="45"/>
      <c r="I509" s="45"/>
      <c r="J509" s="45"/>
      <c r="K509" s="45"/>
      <c r="L509" s="45"/>
      <c r="M509" s="45"/>
    </row>
    <row r="510" spans="2:13">
      <c r="B510" s="697" t="s">
        <v>153</v>
      </c>
      <c r="C510" s="109">
        <v>157.33377999999999</v>
      </c>
      <c r="D510" s="522">
        <v>391.16048000000001</v>
      </c>
      <c r="E510" s="699">
        <v>13.422414184900777</v>
      </c>
      <c r="F510" s="45"/>
      <c r="G510" s="45"/>
      <c r="H510" s="45"/>
      <c r="I510" s="45"/>
      <c r="J510" s="45"/>
      <c r="K510" s="45"/>
      <c r="L510" s="45"/>
      <c r="M510" s="45"/>
    </row>
    <row r="511" spans="2:13">
      <c r="B511" s="697" t="s">
        <v>154</v>
      </c>
      <c r="C511" s="109">
        <v>7009.3854900000006</v>
      </c>
      <c r="D511" s="522">
        <v>8891.9102600000006</v>
      </c>
      <c r="E511" s="699">
        <v>4.9642982630803854</v>
      </c>
      <c r="F511" s="45"/>
      <c r="G511" s="45"/>
      <c r="H511" s="45"/>
      <c r="I511" s="45"/>
      <c r="J511" s="45"/>
      <c r="K511" s="45"/>
      <c r="L511" s="45"/>
      <c r="M511" s="45"/>
    </row>
    <row r="512" spans="2:13">
      <c r="B512" s="697" t="s">
        <v>155</v>
      </c>
      <c r="C512" s="109">
        <v>18495.89172</v>
      </c>
      <c r="D512" s="522">
        <v>26772.784259999997</v>
      </c>
      <c r="E512" s="699">
        <v>5.8561795067203422</v>
      </c>
      <c r="F512" s="45"/>
      <c r="G512" s="45"/>
      <c r="H512" s="45"/>
      <c r="I512" s="45"/>
      <c r="J512" s="45"/>
      <c r="K512" s="45"/>
      <c r="L512" s="45"/>
      <c r="M512" s="45"/>
    </row>
    <row r="513" spans="2:13">
      <c r="B513" s="697" t="s">
        <v>156</v>
      </c>
      <c r="C513" s="109">
        <v>36459.964919999999</v>
      </c>
      <c r="D513" s="522">
        <v>86911.313539999988</v>
      </c>
      <c r="E513" s="699">
        <v>4.0612725399677165</v>
      </c>
      <c r="F513" s="45"/>
      <c r="G513" s="45"/>
      <c r="H513" s="45"/>
      <c r="I513" s="45"/>
      <c r="J513" s="45"/>
      <c r="K513" s="45"/>
      <c r="L513" s="45"/>
      <c r="M513" s="45"/>
    </row>
    <row r="514" spans="2:13">
      <c r="B514" s="697" t="s">
        <v>157</v>
      </c>
      <c r="C514" s="109">
        <v>12503.99676</v>
      </c>
      <c r="D514" s="522">
        <v>42622.210009999995</v>
      </c>
      <c r="E514" s="699">
        <v>6.7720851567314702</v>
      </c>
      <c r="F514" s="45"/>
      <c r="G514" s="45"/>
      <c r="H514" s="45"/>
      <c r="I514" s="45"/>
      <c r="J514" s="45"/>
      <c r="K514" s="45"/>
      <c r="L514" s="45"/>
      <c r="M514" s="45"/>
    </row>
    <row r="515" spans="2:13">
      <c r="B515" s="697" t="s">
        <v>158</v>
      </c>
      <c r="C515" s="109">
        <v>4503.0290600000008</v>
      </c>
      <c r="D515" s="522">
        <v>19463.287479999999</v>
      </c>
      <c r="E515" s="699">
        <v>8.8746185150028509</v>
      </c>
      <c r="F515" s="45"/>
      <c r="G515" s="45"/>
      <c r="H515" s="45"/>
      <c r="I515" s="45"/>
      <c r="J515" s="45"/>
      <c r="K515" s="45"/>
      <c r="L515" s="45"/>
      <c r="M515" s="45"/>
    </row>
    <row r="516" spans="2:13">
      <c r="B516" s="697" t="s">
        <v>159</v>
      </c>
      <c r="C516" s="109">
        <v>464.53791000000001</v>
      </c>
      <c r="D516" s="522">
        <v>3301.6383800000003</v>
      </c>
      <c r="E516" s="699">
        <v>15.523511521925117</v>
      </c>
      <c r="F516" s="45"/>
      <c r="G516" s="45"/>
      <c r="H516" s="45"/>
      <c r="I516" s="45"/>
      <c r="J516" s="45"/>
      <c r="K516" s="45"/>
      <c r="L516" s="45"/>
      <c r="M516" s="45"/>
    </row>
    <row r="517" spans="2:13">
      <c r="B517" s="697" t="s">
        <v>160</v>
      </c>
      <c r="C517" s="109">
        <v>118.49995</v>
      </c>
      <c r="D517" s="522">
        <v>1646.7395100000001</v>
      </c>
      <c r="E517" s="699">
        <v>35.062289147273539</v>
      </c>
      <c r="F517" s="45"/>
      <c r="G517" s="45"/>
      <c r="H517" s="45"/>
      <c r="I517" s="45"/>
      <c r="J517" s="45"/>
      <c r="K517" s="45"/>
      <c r="L517" s="45"/>
      <c r="M517" s="45"/>
    </row>
    <row r="518" spans="2:13">
      <c r="B518" s="697" t="s">
        <v>46</v>
      </c>
      <c r="C518" s="67"/>
      <c r="D518" s="67"/>
      <c r="E518" s="661"/>
      <c r="F518" s="45"/>
      <c r="G518" s="45"/>
      <c r="H518" s="45"/>
      <c r="I518" s="45"/>
      <c r="J518" s="45"/>
      <c r="K518" s="45"/>
      <c r="L518" s="45"/>
      <c r="M518" s="45"/>
    </row>
    <row r="519" spans="2:13">
      <c r="B519" s="697" t="s">
        <v>152</v>
      </c>
      <c r="C519" s="109">
        <v>0</v>
      </c>
      <c r="D519" s="522">
        <v>0</v>
      </c>
      <c r="E519" s="699">
        <v>0</v>
      </c>
      <c r="F519" s="45"/>
      <c r="G519" s="45"/>
      <c r="H519" s="45"/>
      <c r="I519" s="45"/>
      <c r="J519" s="45"/>
      <c r="K519" s="45"/>
      <c r="L519" s="45"/>
      <c r="M519" s="45"/>
    </row>
    <row r="520" spans="2:13">
      <c r="B520" s="697" t="s">
        <v>153</v>
      </c>
      <c r="C520" s="109">
        <v>28.350600000000004</v>
      </c>
      <c r="D520" s="522">
        <v>41.803239999999995</v>
      </c>
      <c r="E520" s="699">
        <v>19.95</v>
      </c>
      <c r="F520" s="45"/>
      <c r="G520" s="45"/>
      <c r="H520" s="45"/>
      <c r="I520" s="45"/>
      <c r="J520" s="45"/>
      <c r="K520" s="45"/>
      <c r="L520" s="45"/>
      <c r="M520" s="45"/>
    </row>
    <row r="521" spans="2:13">
      <c r="B521" s="697" t="s">
        <v>154</v>
      </c>
      <c r="C521" s="109">
        <v>1134.6570400000001</v>
      </c>
      <c r="D521" s="522">
        <v>726.18876</v>
      </c>
      <c r="E521" s="699">
        <v>16.510000000000002</v>
      </c>
      <c r="F521" s="45"/>
      <c r="G521" s="45"/>
      <c r="H521" s="45"/>
      <c r="I521" s="45"/>
      <c r="J521" s="45"/>
      <c r="K521" s="45"/>
      <c r="L521" s="45"/>
      <c r="M521" s="45"/>
    </row>
    <row r="522" spans="2:13">
      <c r="B522" s="697" t="s">
        <v>155</v>
      </c>
      <c r="C522" s="109">
        <v>5046.64743</v>
      </c>
      <c r="D522" s="522">
        <v>2553.0371800000003</v>
      </c>
      <c r="E522" s="699">
        <v>15.370000000000001</v>
      </c>
      <c r="F522" s="45"/>
      <c r="G522" s="45"/>
      <c r="H522" s="45"/>
      <c r="I522" s="45"/>
      <c r="J522" s="45"/>
      <c r="K522" s="45"/>
      <c r="L522" s="45"/>
      <c r="M522" s="45"/>
    </row>
    <row r="523" spans="2:13">
      <c r="B523" s="697" t="s">
        <v>156</v>
      </c>
      <c r="C523" s="109">
        <v>9128.2698</v>
      </c>
      <c r="D523" s="522">
        <v>5752.1326799999997</v>
      </c>
      <c r="E523" s="699">
        <v>11.4</v>
      </c>
      <c r="F523" s="45"/>
      <c r="G523" s="45"/>
      <c r="H523" s="45"/>
      <c r="I523" s="45"/>
      <c r="J523" s="45"/>
      <c r="K523" s="45"/>
      <c r="L523" s="45"/>
      <c r="M523" s="45"/>
    </row>
    <row r="524" spans="2:13">
      <c r="B524" s="697" t="s">
        <v>157</v>
      </c>
      <c r="C524" s="109">
        <v>4731.7478499999997</v>
      </c>
      <c r="D524" s="522">
        <v>5509.7045900000003</v>
      </c>
      <c r="E524" s="699">
        <v>12.62</v>
      </c>
      <c r="F524" s="45"/>
      <c r="G524" s="45"/>
      <c r="H524" s="45"/>
      <c r="I524" s="45"/>
      <c r="J524" s="45"/>
      <c r="K524" s="45"/>
      <c r="L524" s="45"/>
      <c r="M524" s="45"/>
    </row>
    <row r="525" spans="2:13">
      <c r="B525" s="697" t="s">
        <v>158</v>
      </c>
      <c r="C525" s="109">
        <v>3053.6388700000002</v>
      </c>
      <c r="D525" s="522">
        <v>4215.3333499999999</v>
      </c>
      <c r="E525" s="699">
        <v>18.309999999999999</v>
      </c>
      <c r="F525" s="45"/>
      <c r="G525" s="45"/>
      <c r="H525" s="45"/>
      <c r="I525" s="45"/>
      <c r="J525" s="45"/>
      <c r="K525" s="45"/>
      <c r="L525" s="45"/>
      <c r="M525" s="45"/>
    </row>
    <row r="526" spans="2:13">
      <c r="B526" s="697" t="s">
        <v>159</v>
      </c>
      <c r="C526" s="109">
        <v>388.03368</v>
      </c>
      <c r="D526" s="522">
        <v>1143.4249299999999</v>
      </c>
      <c r="E526" s="699">
        <v>34.24</v>
      </c>
      <c r="F526" s="45"/>
      <c r="G526" s="45"/>
      <c r="H526" s="45"/>
      <c r="I526" s="45"/>
      <c r="J526" s="45"/>
      <c r="K526" s="45"/>
      <c r="L526" s="45"/>
      <c r="M526" s="45"/>
    </row>
    <row r="527" spans="2:13">
      <c r="B527" s="697" t="s">
        <v>160</v>
      </c>
      <c r="C527" s="109">
        <v>113.39536</v>
      </c>
      <c r="D527" s="522">
        <v>120.86185</v>
      </c>
      <c r="E527" s="699">
        <v>58.12</v>
      </c>
      <c r="F527" s="45"/>
      <c r="G527" s="45"/>
      <c r="H527" s="45"/>
      <c r="I527" s="45"/>
      <c r="J527" s="45"/>
      <c r="K527" s="45"/>
      <c r="L527" s="45"/>
      <c r="M527" s="45"/>
    </row>
    <row r="528" spans="2:13">
      <c r="B528" s="697" t="s">
        <v>101</v>
      </c>
      <c r="C528" s="67"/>
      <c r="D528" s="67"/>
      <c r="E528" s="661"/>
      <c r="F528" s="45"/>
      <c r="G528" s="45"/>
      <c r="H528" s="45"/>
      <c r="I528" s="45"/>
      <c r="J528" s="45"/>
      <c r="K528" s="45"/>
      <c r="L528" s="45"/>
      <c r="M528" s="45"/>
    </row>
    <row r="529" spans="1:13">
      <c r="A529" s="45"/>
      <c r="B529" s="697" t="s">
        <v>152</v>
      </c>
      <c r="C529" s="109">
        <v>0</v>
      </c>
      <c r="D529" s="522">
        <v>0</v>
      </c>
      <c r="E529" s="699">
        <v>0</v>
      </c>
      <c r="F529" s="45"/>
      <c r="G529" s="45"/>
      <c r="H529" s="45"/>
      <c r="I529" s="45"/>
      <c r="J529" s="45"/>
      <c r="K529" s="45"/>
      <c r="L529" s="45"/>
      <c r="M529" s="45"/>
    </row>
    <row r="530" spans="1:13">
      <c r="A530" s="45"/>
      <c r="B530" s="697" t="s">
        <v>153</v>
      </c>
      <c r="C530" s="109">
        <v>223.12576000000001</v>
      </c>
      <c r="D530" s="522">
        <v>547.97099000000003</v>
      </c>
      <c r="E530" s="699">
        <v>33.105551581177927</v>
      </c>
      <c r="F530" s="45"/>
      <c r="G530" s="45"/>
      <c r="H530" s="45"/>
      <c r="I530" s="45"/>
      <c r="J530" s="45"/>
      <c r="K530" s="45"/>
      <c r="L530" s="45"/>
      <c r="M530" s="45"/>
    </row>
    <row r="531" spans="1:13">
      <c r="A531" s="45"/>
      <c r="B531" s="697" t="s">
        <v>154</v>
      </c>
      <c r="C531" s="109">
        <v>10110.39666</v>
      </c>
      <c r="D531" s="522">
        <v>10824.77449</v>
      </c>
      <c r="E531" s="699">
        <v>4.6969854880537794</v>
      </c>
      <c r="F531" s="45"/>
      <c r="G531" s="45"/>
      <c r="H531" s="45"/>
      <c r="I531" s="45"/>
      <c r="J531" s="45"/>
      <c r="K531" s="45"/>
      <c r="L531" s="45"/>
      <c r="M531" s="45"/>
    </row>
    <row r="532" spans="1:13">
      <c r="A532" s="45"/>
      <c r="B532" s="697" t="s">
        <v>155</v>
      </c>
      <c r="C532" s="109">
        <v>29980.50388</v>
      </c>
      <c r="D532" s="522">
        <v>32731.340589999996</v>
      </c>
      <c r="E532" s="699">
        <v>1.7179736142439881</v>
      </c>
      <c r="F532" s="45"/>
      <c r="G532" s="45"/>
      <c r="H532" s="45"/>
      <c r="I532" s="45"/>
      <c r="J532" s="45"/>
      <c r="K532" s="45"/>
      <c r="L532" s="45"/>
      <c r="M532" s="45"/>
    </row>
    <row r="533" spans="1:13">
      <c r="A533" s="45"/>
      <c r="B533" s="697" t="s">
        <v>156</v>
      </c>
      <c r="C533" s="109">
        <v>53550.649859999998</v>
      </c>
      <c r="D533" s="522">
        <v>108622.04025000001</v>
      </c>
      <c r="E533" s="699">
        <v>1.022580131977479</v>
      </c>
      <c r="F533" s="45"/>
      <c r="G533" s="45"/>
      <c r="H533" s="45"/>
      <c r="I533" s="45"/>
      <c r="J533" s="45"/>
      <c r="K533" s="45"/>
      <c r="L533" s="45"/>
      <c r="M533" s="45"/>
    </row>
    <row r="534" spans="1:13">
      <c r="A534" s="45"/>
      <c r="B534" s="697" t="s">
        <v>157</v>
      </c>
      <c r="C534" s="109">
        <v>22756.073179999999</v>
      </c>
      <c r="D534" s="522">
        <v>66310.479200000002</v>
      </c>
      <c r="E534" s="699">
        <v>1.8069891365156265</v>
      </c>
      <c r="F534" s="45"/>
      <c r="G534" s="45"/>
      <c r="H534" s="45"/>
      <c r="I534" s="45"/>
      <c r="J534" s="45"/>
      <c r="K534" s="45"/>
      <c r="L534" s="45"/>
      <c r="M534" s="45"/>
    </row>
    <row r="535" spans="1:13">
      <c r="A535" s="45"/>
      <c r="B535" s="697" t="s">
        <v>158</v>
      </c>
      <c r="C535" s="109">
        <v>14008.215830000003</v>
      </c>
      <c r="D535" s="522">
        <v>42671.219500000007</v>
      </c>
      <c r="E535" s="699">
        <v>4.7115259371555274</v>
      </c>
      <c r="F535" s="45"/>
      <c r="G535" s="45"/>
      <c r="H535" s="45"/>
      <c r="I535" s="45"/>
      <c r="J535" s="45"/>
      <c r="K535" s="45"/>
      <c r="L535" s="45"/>
      <c r="M535" s="45"/>
    </row>
    <row r="536" spans="1:13">
      <c r="A536" s="45"/>
      <c r="B536" s="697" t="s">
        <v>159</v>
      </c>
      <c r="C536" s="109">
        <v>1920.2033999999996</v>
      </c>
      <c r="D536" s="522">
        <v>9403.9240000000009</v>
      </c>
      <c r="E536" s="699">
        <v>17.368021159275397</v>
      </c>
      <c r="F536" s="45"/>
      <c r="G536" s="45"/>
      <c r="H536" s="45"/>
      <c r="I536" s="45"/>
      <c r="J536" s="45"/>
      <c r="K536" s="45"/>
      <c r="L536" s="45"/>
      <c r="M536" s="45"/>
    </row>
    <row r="537" spans="1:13">
      <c r="A537" s="45"/>
      <c r="B537" s="697" t="s">
        <v>160</v>
      </c>
      <c r="C537" s="109">
        <v>437.74795</v>
      </c>
      <c r="D537" s="522">
        <v>4279.7934499999992</v>
      </c>
      <c r="E537" s="699">
        <v>43.402483937851514</v>
      </c>
      <c r="F537" s="45"/>
      <c r="G537" s="45"/>
      <c r="H537" s="45"/>
      <c r="I537" s="45"/>
      <c r="J537" s="45"/>
      <c r="K537" s="45"/>
      <c r="L537" s="45"/>
      <c r="M537" s="45"/>
    </row>
    <row r="538" spans="1:13">
      <c r="A538" s="45"/>
      <c r="B538" s="752" t="s">
        <v>49</v>
      </c>
      <c r="C538" s="753"/>
      <c r="D538" s="194" t="s">
        <v>451</v>
      </c>
      <c r="E538" s="662"/>
      <c r="F538" s="45"/>
      <c r="G538" s="45"/>
      <c r="H538" s="45"/>
      <c r="I538" s="45"/>
      <c r="J538" s="45"/>
      <c r="K538" s="45"/>
      <c r="L538" s="45"/>
      <c r="M538" s="45"/>
    </row>
    <row r="539" spans="1:13">
      <c r="A539" s="45"/>
      <c r="B539" s="750" t="s">
        <v>51</v>
      </c>
      <c r="C539" s="751"/>
      <c r="D539" s="657" t="s">
        <v>451</v>
      </c>
      <c r="E539" s="663"/>
      <c r="F539" s="45"/>
      <c r="G539" s="45"/>
      <c r="H539" s="45"/>
      <c r="I539" s="45"/>
      <c r="J539" s="45"/>
      <c r="K539" s="45"/>
      <c r="L539" s="45"/>
      <c r="M539" s="45"/>
    </row>
    <row r="540" spans="1:13">
      <c r="A540" s="45"/>
      <c r="B540" s="45"/>
      <c r="C540" s="45"/>
      <c r="D540" s="45"/>
      <c r="E540" s="45"/>
      <c r="F540" s="45"/>
      <c r="G540" s="45"/>
      <c r="H540" s="45"/>
      <c r="I540" s="45"/>
      <c r="J540" s="45"/>
      <c r="K540" s="45"/>
      <c r="L540" s="45"/>
      <c r="M540" s="45"/>
    </row>
    <row r="541" spans="1:13">
      <c r="A541" s="45"/>
      <c r="B541" s="45"/>
      <c r="C541" s="45"/>
      <c r="D541" s="45"/>
      <c r="E541" s="45"/>
      <c r="F541" s="45"/>
      <c r="G541" s="45"/>
      <c r="H541" s="45"/>
      <c r="I541" s="45"/>
      <c r="J541" s="45"/>
      <c r="K541" s="45"/>
      <c r="L541" s="45"/>
      <c r="M541" s="45"/>
    </row>
    <row r="542" spans="1:13">
      <c r="A542" s="45"/>
      <c r="B542" s="622"/>
      <c r="C542" s="623" t="s">
        <v>163</v>
      </c>
      <c r="D542" s="623"/>
      <c r="E542" s="623"/>
      <c r="F542" s="623"/>
      <c r="G542" s="623"/>
      <c r="H542" s="623"/>
      <c r="I542" s="623"/>
      <c r="J542" s="623"/>
      <c r="K542" s="623"/>
      <c r="L542" s="624"/>
      <c r="M542" s="45"/>
    </row>
    <row r="543" spans="1:13">
      <c r="A543" s="45"/>
      <c r="B543" s="625" t="s">
        <v>341</v>
      </c>
      <c r="C543" s="45"/>
      <c r="D543" s="45"/>
      <c r="E543" s="45"/>
      <c r="F543" s="45"/>
      <c r="G543" s="45"/>
      <c r="H543" s="45"/>
      <c r="I543" s="45"/>
      <c r="J543" s="45"/>
      <c r="K543" s="45"/>
      <c r="L543" s="626"/>
      <c r="M543" s="45"/>
    </row>
    <row r="544" spans="1:13">
      <c r="A544" s="7"/>
      <c r="B544" s="629" t="s">
        <v>44</v>
      </c>
      <c r="C544" s="55" t="s">
        <v>76</v>
      </c>
      <c r="D544" s="55" t="s">
        <v>77</v>
      </c>
      <c r="E544" s="55"/>
      <c r="F544" s="55"/>
      <c r="G544" s="55"/>
      <c r="H544" s="55"/>
      <c r="I544" s="55"/>
      <c r="J544" s="55"/>
      <c r="K544" s="55"/>
      <c r="L544" s="640"/>
      <c r="M544" s="45"/>
    </row>
    <row r="545" spans="1:13">
      <c r="A545" s="61" t="s">
        <v>164</v>
      </c>
      <c r="B545" s="629"/>
      <c r="C545" s="270" t="s">
        <v>81</v>
      </c>
      <c r="D545" s="270" t="s">
        <v>82</v>
      </c>
      <c r="E545" s="270" t="s">
        <v>83</v>
      </c>
      <c r="F545" s="270" t="s">
        <v>84</v>
      </c>
      <c r="G545" s="270" t="s">
        <v>85</v>
      </c>
      <c r="H545" s="270" t="s">
        <v>86</v>
      </c>
      <c r="I545" s="270" t="s">
        <v>87</v>
      </c>
      <c r="J545" s="270" t="s">
        <v>88</v>
      </c>
      <c r="K545" s="270" t="s">
        <v>89</v>
      </c>
      <c r="L545" s="664" t="s">
        <v>90</v>
      </c>
      <c r="M545" s="45"/>
    </row>
    <row r="546" spans="1:13">
      <c r="A546" s="45"/>
      <c r="B546" s="629" t="s">
        <v>92</v>
      </c>
      <c r="C546" s="63">
        <v>141.94</v>
      </c>
      <c r="D546" s="63">
        <v>121.11</v>
      </c>
      <c r="E546" s="63">
        <v>93.676000000000002</v>
      </c>
      <c r="F546" s="63">
        <v>89.186000000000007</v>
      </c>
      <c r="G546" s="63">
        <v>93.078000000000003</v>
      </c>
      <c r="H546" s="63">
        <v>70.207999999999998</v>
      </c>
      <c r="I546" s="63">
        <v>121.97</v>
      </c>
      <c r="J546" s="63">
        <v>52.02</v>
      </c>
      <c r="K546" s="63">
        <v>63.326000000000001</v>
      </c>
      <c r="L546" s="63">
        <v>101.666</v>
      </c>
      <c r="M546" s="45"/>
    </row>
    <row r="547" spans="1:13">
      <c r="A547" s="45"/>
      <c r="B547" s="629" t="s">
        <v>93</v>
      </c>
      <c r="C547" s="63">
        <v>66.272999999999996</v>
      </c>
      <c r="D547" s="63">
        <v>61.878</v>
      </c>
      <c r="E547" s="63">
        <v>50.588000000000001</v>
      </c>
      <c r="F547" s="63">
        <v>49.29</v>
      </c>
      <c r="G547" s="63">
        <v>47.121000000000002</v>
      </c>
      <c r="H547" s="63">
        <v>36.119999999999997</v>
      </c>
      <c r="I547" s="63">
        <v>64.066999999999993</v>
      </c>
      <c r="J547" s="63">
        <v>25.623000000000001</v>
      </c>
      <c r="K547" s="63">
        <v>32.427</v>
      </c>
      <c r="L547" s="63">
        <v>49.313000000000002</v>
      </c>
      <c r="M547" s="45"/>
    </row>
    <row r="548" spans="1:13">
      <c r="A548" s="45"/>
      <c r="B548" s="629" t="s">
        <v>94</v>
      </c>
      <c r="C548" s="63">
        <v>68.843999999999994</v>
      </c>
      <c r="D548" s="63">
        <v>69.271000000000001</v>
      </c>
      <c r="E548" s="63">
        <v>60.683999999999997</v>
      </c>
      <c r="F548" s="63">
        <v>61.210999999999999</v>
      </c>
      <c r="G548" s="63">
        <v>54.758000000000003</v>
      </c>
      <c r="H548" s="63">
        <v>42.207999999999998</v>
      </c>
      <c r="I548" s="63">
        <v>75.872</v>
      </c>
      <c r="J548" s="63">
        <v>29.661999999999999</v>
      </c>
      <c r="K548" s="63">
        <v>37.823999999999998</v>
      </c>
      <c r="L548" s="63">
        <v>53.962000000000003</v>
      </c>
      <c r="M548" s="45"/>
    </row>
    <row r="549" spans="1:13">
      <c r="A549" s="45"/>
      <c r="B549" s="629" t="s">
        <v>95</v>
      </c>
      <c r="C549" s="63">
        <v>200.768</v>
      </c>
      <c r="D549" s="63">
        <v>219.13800000000001</v>
      </c>
      <c r="E549" s="63">
        <v>215.47300000000001</v>
      </c>
      <c r="F549" s="63">
        <v>234.298</v>
      </c>
      <c r="G549" s="63">
        <v>197.751</v>
      </c>
      <c r="H549" s="63">
        <v>149.94800000000001</v>
      </c>
      <c r="I549" s="63">
        <v>262.31700000000001</v>
      </c>
      <c r="J549" s="63">
        <v>102.25700000000001</v>
      </c>
      <c r="K549" s="63">
        <v>124.84699999999999</v>
      </c>
      <c r="L549" s="63">
        <v>158.59100000000001</v>
      </c>
      <c r="M549" s="45"/>
    </row>
    <row r="550" spans="1:13">
      <c r="A550" s="45"/>
      <c r="B550" s="629" t="s">
        <v>96</v>
      </c>
      <c r="C550" s="63">
        <v>202.57599999999999</v>
      </c>
      <c r="D550" s="63">
        <v>220.80600000000001</v>
      </c>
      <c r="E550" s="63">
        <v>233.67699999999999</v>
      </c>
      <c r="F550" s="63">
        <v>266.089</v>
      </c>
      <c r="G550" s="63">
        <v>229.52699999999999</v>
      </c>
      <c r="H550" s="63">
        <v>183.21899999999999</v>
      </c>
      <c r="I550" s="63">
        <v>295.459</v>
      </c>
      <c r="J550" s="63">
        <v>116.64</v>
      </c>
      <c r="K550" s="63">
        <v>125.965</v>
      </c>
      <c r="L550" s="63">
        <v>137.649</v>
      </c>
      <c r="M550" s="45"/>
    </row>
    <row r="551" spans="1:13">
      <c r="A551" s="45"/>
      <c r="B551" s="629" t="s">
        <v>97</v>
      </c>
      <c r="C551" s="63">
        <v>84.622</v>
      </c>
      <c r="D551" s="63">
        <v>84.555999999999997</v>
      </c>
      <c r="E551" s="63">
        <v>82.745999999999995</v>
      </c>
      <c r="F551" s="63">
        <v>90.938999999999993</v>
      </c>
      <c r="G551" s="63">
        <v>85.936999999999998</v>
      </c>
      <c r="H551" s="63">
        <v>74.855000000000004</v>
      </c>
      <c r="I551" s="63">
        <v>112.18300000000001</v>
      </c>
      <c r="J551" s="63">
        <v>43.655999999999999</v>
      </c>
      <c r="K551" s="63">
        <v>41.152999999999999</v>
      </c>
      <c r="L551" s="63">
        <v>41.436</v>
      </c>
      <c r="M551" s="45"/>
    </row>
    <row r="552" spans="1:13">
      <c r="A552" s="45"/>
      <c r="B552" s="629" t="s">
        <v>98</v>
      </c>
      <c r="C552" s="63">
        <v>38.622</v>
      </c>
      <c r="D552" s="63">
        <v>36.497</v>
      </c>
      <c r="E552" s="63">
        <v>32.677999999999997</v>
      </c>
      <c r="F552" s="63">
        <v>33.194000000000003</v>
      </c>
      <c r="G552" s="63">
        <v>34.143000000000001</v>
      </c>
      <c r="H552" s="63">
        <v>31.547000000000001</v>
      </c>
      <c r="I552" s="63">
        <v>46.735999999999997</v>
      </c>
      <c r="J552" s="63">
        <v>18.288</v>
      </c>
      <c r="K552" s="63">
        <v>15.101000000000001</v>
      </c>
      <c r="L552" s="63">
        <v>14.129</v>
      </c>
      <c r="M552" s="45"/>
    </row>
    <row r="553" spans="1:13">
      <c r="A553" s="45"/>
      <c r="B553" s="629" t="s">
        <v>99</v>
      </c>
      <c r="C553" s="63">
        <v>34.097000000000001</v>
      </c>
      <c r="D553" s="63">
        <v>29.006</v>
      </c>
      <c r="E553" s="63">
        <v>28.042000000000002</v>
      </c>
      <c r="F553" s="63">
        <v>27.846</v>
      </c>
      <c r="G553" s="63">
        <v>31.84</v>
      </c>
      <c r="H553" s="63">
        <v>25.123999999999999</v>
      </c>
      <c r="I553" s="63">
        <v>32.01</v>
      </c>
      <c r="J553" s="63">
        <v>14.744</v>
      </c>
      <c r="K553" s="63">
        <v>14.249000000000001</v>
      </c>
      <c r="L553" s="63">
        <v>12.058999999999999</v>
      </c>
      <c r="M553" s="45"/>
    </row>
    <row r="554" spans="1:13">
      <c r="A554" s="45"/>
      <c r="B554" s="665" t="s">
        <v>70</v>
      </c>
      <c r="C554" s="384">
        <v>837.74199999999996</v>
      </c>
      <c r="D554" s="384">
        <v>842.26400000000001</v>
      </c>
      <c r="E554" s="384">
        <v>797.56299999999999</v>
      </c>
      <c r="F554" s="384">
        <v>852.05</v>
      </c>
      <c r="G554" s="384">
        <v>774.16</v>
      </c>
      <c r="H554" s="384">
        <v>613.226</v>
      </c>
      <c r="I554" s="384">
        <v>1010.6180000000001</v>
      </c>
      <c r="J554" s="384">
        <v>402.89299999999997</v>
      </c>
      <c r="K554" s="384">
        <v>454.89699999999999</v>
      </c>
      <c r="L554" s="384">
        <v>568.80600000000004</v>
      </c>
      <c r="M554" s="45"/>
    </row>
    <row r="555" spans="1:13">
      <c r="A555" s="45"/>
      <c r="B555" s="631"/>
      <c r="C555" s="45"/>
      <c r="D555" s="45"/>
      <c r="E555" s="45"/>
      <c r="F555" s="45"/>
      <c r="G555" s="45"/>
      <c r="H555" s="45"/>
      <c r="I555" s="45"/>
      <c r="J555" s="45"/>
      <c r="K555" s="45"/>
      <c r="L555" s="626"/>
      <c r="M555" s="45"/>
    </row>
    <row r="556" spans="1:13">
      <c r="A556" s="45"/>
      <c r="B556" s="629" t="s">
        <v>45</v>
      </c>
      <c r="C556" s="55" t="s">
        <v>76</v>
      </c>
      <c r="D556" s="55" t="s">
        <v>77</v>
      </c>
      <c r="E556" s="55"/>
      <c r="F556" s="55"/>
      <c r="G556" s="55"/>
      <c r="H556" s="55"/>
      <c r="I556" s="55"/>
      <c r="J556" s="55"/>
      <c r="K556" s="55"/>
      <c r="L556" s="640"/>
      <c r="M556" s="45"/>
    </row>
    <row r="557" spans="1:13">
      <c r="A557" s="45"/>
      <c r="B557" s="629"/>
      <c r="C557" s="272" t="s">
        <v>81</v>
      </c>
      <c r="D557" s="272" t="s">
        <v>82</v>
      </c>
      <c r="E557" s="272" t="s">
        <v>83</v>
      </c>
      <c r="F557" s="272" t="s">
        <v>84</v>
      </c>
      <c r="G557" s="272" t="s">
        <v>85</v>
      </c>
      <c r="H557" s="272" t="s">
        <v>86</v>
      </c>
      <c r="I557" s="272" t="s">
        <v>87</v>
      </c>
      <c r="J557" s="272" t="s">
        <v>88</v>
      </c>
      <c r="K557" s="272" t="s">
        <v>89</v>
      </c>
      <c r="L557" s="666" t="s">
        <v>90</v>
      </c>
      <c r="M557" s="45"/>
    </row>
    <row r="558" spans="1:13">
      <c r="A558" s="45"/>
      <c r="B558" s="629" t="s">
        <v>92</v>
      </c>
      <c r="C558" s="63">
        <v>531.08399999999995</v>
      </c>
      <c r="D558" s="63">
        <v>395.22</v>
      </c>
      <c r="E558" s="63">
        <v>310.93599999999998</v>
      </c>
      <c r="F558" s="63">
        <v>298.904</v>
      </c>
      <c r="G558" s="63">
        <v>315.45699999999999</v>
      </c>
      <c r="H558" s="63">
        <v>397.226</v>
      </c>
      <c r="I558" s="63">
        <v>369.024</v>
      </c>
      <c r="J558" s="63">
        <v>362.40800000000002</v>
      </c>
      <c r="K558" s="63">
        <v>313.81900000000002</v>
      </c>
      <c r="L558" s="63">
        <v>273.75200000000001</v>
      </c>
      <c r="M558" s="45"/>
    </row>
    <row r="559" spans="1:13">
      <c r="A559" s="45"/>
      <c r="B559" s="629" t="s">
        <v>93</v>
      </c>
      <c r="C559" s="63">
        <v>280.76</v>
      </c>
      <c r="D559" s="63">
        <v>218.73</v>
      </c>
      <c r="E559" s="63">
        <v>171.35</v>
      </c>
      <c r="F559" s="63">
        <v>161.518</v>
      </c>
      <c r="G559" s="63">
        <v>167.34200000000001</v>
      </c>
      <c r="H559" s="63">
        <v>201.95599999999999</v>
      </c>
      <c r="I559" s="63">
        <v>191.494</v>
      </c>
      <c r="J559" s="63">
        <v>184.489</v>
      </c>
      <c r="K559" s="63">
        <v>161.792</v>
      </c>
      <c r="L559" s="63">
        <v>139.107</v>
      </c>
      <c r="M559" s="45"/>
    </row>
    <row r="560" spans="1:13">
      <c r="A560" s="45"/>
      <c r="B560" s="629" t="s">
        <v>94</v>
      </c>
      <c r="C560" s="63">
        <v>326.13600000000002</v>
      </c>
      <c r="D560" s="63">
        <v>263.79500000000002</v>
      </c>
      <c r="E560" s="63">
        <v>208.02500000000001</v>
      </c>
      <c r="F560" s="63">
        <v>196.19399999999999</v>
      </c>
      <c r="G560" s="63">
        <v>198.95400000000001</v>
      </c>
      <c r="H560" s="63">
        <v>228.68199999999999</v>
      </c>
      <c r="I560" s="63">
        <v>219.977</v>
      </c>
      <c r="J560" s="63">
        <v>205.76</v>
      </c>
      <c r="K560" s="63">
        <v>180.792</v>
      </c>
      <c r="L560" s="63">
        <v>154.386</v>
      </c>
      <c r="M560" s="45"/>
    </row>
    <row r="561" spans="1:13">
      <c r="A561" s="45"/>
      <c r="B561" s="629" t="s">
        <v>95</v>
      </c>
      <c r="C561" s="63">
        <v>1079.7470000000001</v>
      </c>
      <c r="D561" s="63">
        <v>919.12599999999998</v>
      </c>
      <c r="E561" s="63">
        <v>729.97400000000005</v>
      </c>
      <c r="F561" s="63">
        <v>682.56799999999998</v>
      </c>
      <c r="G561" s="63">
        <v>680.62900000000002</v>
      </c>
      <c r="H561" s="63">
        <v>743.18499999999995</v>
      </c>
      <c r="I561" s="63">
        <v>707.01099999999997</v>
      </c>
      <c r="J561" s="63">
        <v>625.63599999999997</v>
      </c>
      <c r="K561" s="63">
        <v>538.553</v>
      </c>
      <c r="L561" s="63">
        <v>457.27499999999998</v>
      </c>
      <c r="M561" s="45"/>
    </row>
    <row r="562" spans="1:13">
      <c r="B562" s="629" t="s">
        <v>96</v>
      </c>
      <c r="C562" s="63">
        <v>1021.31</v>
      </c>
      <c r="D562" s="63">
        <v>898.89300000000003</v>
      </c>
      <c r="E562" s="63">
        <v>716.03599999999994</v>
      </c>
      <c r="F562" s="63">
        <v>617.94399999999996</v>
      </c>
      <c r="G562" s="63">
        <v>596.654</v>
      </c>
      <c r="H562" s="63">
        <v>630.5</v>
      </c>
      <c r="I562" s="63">
        <v>602.29600000000005</v>
      </c>
      <c r="J562" s="63">
        <v>479.59800000000001</v>
      </c>
      <c r="K562" s="63">
        <v>391.94200000000001</v>
      </c>
      <c r="L562" s="63">
        <v>324.923</v>
      </c>
      <c r="M562" s="45"/>
    </row>
    <row r="563" spans="1:13">
      <c r="B563" s="629" t="s">
        <v>97</v>
      </c>
      <c r="C563" s="63">
        <v>320.61900000000003</v>
      </c>
      <c r="D563" s="63">
        <v>275.78399999999999</v>
      </c>
      <c r="E563" s="63">
        <v>226.77099999999999</v>
      </c>
      <c r="F563" s="63">
        <v>174.15199999999999</v>
      </c>
      <c r="G563" s="63">
        <v>158.607</v>
      </c>
      <c r="H563" s="63">
        <v>154.85499999999999</v>
      </c>
      <c r="I563" s="63">
        <v>153.46100000000001</v>
      </c>
      <c r="J563" s="63">
        <v>118.40300000000001</v>
      </c>
      <c r="K563" s="63">
        <v>93.909000000000006</v>
      </c>
      <c r="L563" s="63">
        <v>74.328000000000003</v>
      </c>
      <c r="M563" s="45"/>
    </row>
    <row r="564" spans="1:13">
      <c r="B564" s="629" t="s">
        <v>98</v>
      </c>
      <c r="C564" s="63">
        <v>112.104</v>
      </c>
      <c r="D564" s="63">
        <v>94.971999999999994</v>
      </c>
      <c r="E564" s="63">
        <v>81.975999999999999</v>
      </c>
      <c r="F564" s="63">
        <v>59.912999999999997</v>
      </c>
      <c r="G564" s="63">
        <v>54.838999999999999</v>
      </c>
      <c r="H564" s="63">
        <v>47.948</v>
      </c>
      <c r="I564" s="63">
        <v>42.707999999999998</v>
      </c>
      <c r="J564" s="63">
        <v>34.872999999999998</v>
      </c>
      <c r="K564" s="63">
        <v>27.532</v>
      </c>
      <c r="L564" s="63">
        <v>21.074000000000002</v>
      </c>
      <c r="M564" s="45"/>
    </row>
    <row r="565" spans="1:13">
      <c r="B565" s="629" t="s">
        <v>99</v>
      </c>
      <c r="C565" s="63">
        <v>52.091999999999999</v>
      </c>
      <c r="D565" s="63">
        <v>44.41</v>
      </c>
      <c r="E565" s="63">
        <v>39.575000000000003</v>
      </c>
      <c r="F565" s="63">
        <v>26.21</v>
      </c>
      <c r="G565" s="63">
        <v>26.85</v>
      </c>
      <c r="H565" s="63">
        <v>34.598999999999997</v>
      </c>
      <c r="I565" s="63">
        <v>21.65</v>
      </c>
      <c r="J565" s="63">
        <v>21.63</v>
      </c>
      <c r="K565" s="63">
        <v>16.265000000000001</v>
      </c>
      <c r="L565" s="63">
        <v>10.327999999999999</v>
      </c>
      <c r="M565" s="45"/>
    </row>
    <row r="566" spans="1:13">
      <c r="B566" s="665" t="s">
        <v>70</v>
      </c>
      <c r="C566" s="384">
        <v>3723.8539999999998</v>
      </c>
      <c r="D566" s="384">
        <v>3110.9349999999999</v>
      </c>
      <c r="E566" s="384">
        <v>2484.6489999999999</v>
      </c>
      <c r="F566" s="384">
        <v>2217.4079999999999</v>
      </c>
      <c r="G566" s="384">
        <v>2199.3249999999998</v>
      </c>
      <c r="H566" s="384">
        <v>2438.9479999999999</v>
      </c>
      <c r="I566" s="384">
        <v>2307.6219999999998</v>
      </c>
      <c r="J566" s="384">
        <v>2032.798</v>
      </c>
      <c r="K566" s="384">
        <v>1724.597</v>
      </c>
      <c r="L566" s="384">
        <v>1455.173</v>
      </c>
      <c r="M566" s="45"/>
    </row>
    <row r="567" spans="1:13">
      <c r="B567" s="631"/>
      <c r="C567" s="45"/>
      <c r="D567" s="45"/>
      <c r="E567" s="45"/>
      <c r="F567" s="45"/>
      <c r="G567" s="45"/>
      <c r="H567" s="45"/>
      <c r="I567" s="45"/>
      <c r="J567" s="45"/>
      <c r="K567" s="45"/>
      <c r="L567" s="626"/>
      <c r="M567" s="45"/>
    </row>
    <row r="568" spans="1:13">
      <c r="B568" s="629" t="s">
        <v>46</v>
      </c>
      <c r="C568" s="55" t="s">
        <v>76</v>
      </c>
      <c r="D568" s="55" t="s">
        <v>77</v>
      </c>
      <c r="E568" s="55"/>
      <c r="F568" s="55"/>
      <c r="G568" s="55"/>
      <c r="H568" s="55"/>
      <c r="I568" s="55"/>
      <c r="J568" s="55"/>
      <c r="K568" s="55"/>
      <c r="L568" s="640"/>
      <c r="M568" s="45"/>
    </row>
    <row r="569" spans="1:13">
      <c r="B569" s="629"/>
      <c r="C569" s="270" t="s">
        <v>81</v>
      </c>
      <c r="D569" s="270" t="s">
        <v>82</v>
      </c>
      <c r="E569" s="270" t="s">
        <v>83</v>
      </c>
      <c r="F569" s="270" t="s">
        <v>84</v>
      </c>
      <c r="G569" s="270" t="s">
        <v>85</v>
      </c>
      <c r="H569" s="270" t="s">
        <v>86</v>
      </c>
      <c r="I569" s="270" t="s">
        <v>87</v>
      </c>
      <c r="J569" s="270" t="s">
        <v>88</v>
      </c>
      <c r="K569" s="270" t="s">
        <v>89</v>
      </c>
      <c r="L569" s="664" t="s">
        <v>90</v>
      </c>
      <c r="M569" s="45"/>
    </row>
    <row r="570" spans="1:13">
      <c r="B570" s="629" t="s">
        <v>92</v>
      </c>
      <c r="C570" s="63">
        <v>110.684</v>
      </c>
      <c r="D570" s="63">
        <v>77.081999999999994</v>
      </c>
      <c r="E570" s="63">
        <v>81.173000000000002</v>
      </c>
      <c r="F570" s="63">
        <v>53.984000000000002</v>
      </c>
      <c r="G570" s="63">
        <v>54.805</v>
      </c>
      <c r="H570" s="63">
        <v>31.454000000000001</v>
      </c>
      <c r="I570" s="63">
        <v>41.42</v>
      </c>
      <c r="J570" s="63">
        <v>45.779000000000003</v>
      </c>
      <c r="K570" s="63">
        <v>43.094999999999999</v>
      </c>
      <c r="L570" s="63">
        <v>59.052999999999997</v>
      </c>
      <c r="M570" s="45"/>
    </row>
    <row r="571" spans="1:13">
      <c r="B571" s="629" t="s">
        <v>93</v>
      </c>
      <c r="C571" s="63">
        <v>60.212000000000003</v>
      </c>
      <c r="D571" s="63">
        <v>43.906999999999996</v>
      </c>
      <c r="E571" s="63">
        <v>47.058999999999997</v>
      </c>
      <c r="F571" s="63">
        <v>30.981000000000002</v>
      </c>
      <c r="G571" s="63">
        <v>31.06</v>
      </c>
      <c r="H571" s="63">
        <v>16.457999999999998</v>
      </c>
      <c r="I571" s="63">
        <v>22.161000000000001</v>
      </c>
      <c r="J571" s="63">
        <v>23.513000000000002</v>
      </c>
      <c r="K571" s="63">
        <v>21.771999999999998</v>
      </c>
      <c r="L571" s="63">
        <v>29.690999999999999</v>
      </c>
      <c r="M571" s="45"/>
    </row>
    <row r="572" spans="1:13">
      <c r="B572" s="629" t="s">
        <v>94</v>
      </c>
      <c r="C572" s="63">
        <v>73.429000000000002</v>
      </c>
      <c r="D572" s="63">
        <v>56.002000000000002</v>
      </c>
      <c r="E572" s="63">
        <v>59.981000000000002</v>
      </c>
      <c r="F572" s="63">
        <v>40.970999999999997</v>
      </c>
      <c r="G572" s="63">
        <v>39.966000000000001</v>
      </c>
      <c r="H572" s="63">
        <v>21.134</v>
      </c>
      <c r="I572" s="63">
        <v>27.486000000000001</v>
      </c>
      <c r="J572" s="63">
        <v>28.56</v>
      </c>
      <c r="K572" s="63">
        <v>25.832000000000001</v>
      </c>
      <c r="L572" s="63">
        <v>34.758000000000003</v>
      </c>
      <c r="M572" s="45"/>
    </row>
    <row r="573" spans="1:13">
      <c r="B573" s="629" t="s">
        <v>95</v>
      </c>
      <c r="C573" s="63">
        <v>265.233</v>
      </c>
      <c r="D573" s="63">
        <v>210.226</v>
      </c>
      <c r="E573" s="63">
        <v>220.625</v>
      </c>
      <c r="F573" s="63">
        <v>172.328</v>
      </c>
      <c r="G573" s="63">
        <v>157.071</v>
      </c>
      <c r="H573" s="63">
        <v>84.486000000000004</v>
      </c>
      <c r="I573" s="63">
        <v>100.518</v>
      </c>
      <c r="J573" s="63">
        <v>106.81699999999999</v>
      </c>
      <c r="K573" s="63">
        <v>97.85</v>
      </c>
      <c r="L573" s="63">
        <v>120.402</v>
      </c>
      <c r="M573" s="45"/>
    </row>
    <row r="574" spans="1:13">
      <c r="B574" s="629" t="s">
        <v>96</v>
      </c>
      <c r="C574" s="63">
        <v>311.73599999999999</v>
      </c>
      <c r="D574" s="63">
        <v>240.714</v>
      </c>
      <c r="E574" s="63">
        <v>219.96299999999999</v>
      </c>
      <c r="F574" s="63">
        <v>205.24100000000001</v>
      </c>
      <c r="G574" s="63">
        <v>167.69399999999999</v>
      </c>
      <c r="H574" s="63">
        <v>98.930999999999997</v>
      </c>
      <c r="I574" s="63">
        <v>123.328</v>
      </c>
      <c r="J574" s="63">
        <v>111.27800000000001</v>
      </c>
      <c r="K574" s="63">
        <v>121.38500000000001</v>
      </c>
      <c r="L574" s="63">
        <v>123.247</v>
      </c>
      <c r="M574" s="45"/>
    </row>
    <row r="575" spans="1:13">
      <c r="B575" s="629" t="s">
        <v>97</v>
      </c>
      <c r="C575" s="63">
        <v>129.09399999999999</v>
      </c>
      <c r="D575" s="63">
        <v>93.129000000000005</v>
      </c>
      <c r="E575" s="63">
        <v>73.427000000000007</v>
      </c>
      <c r="F575" s="63">
        <v>67.075000000000003</v>
      </c>
      <c r="G575" s="63">
        <v>51.533999999999999</v>
      </c>
      <c r="H575" s="63">
        <v>29.335999999999999</v>
      </c>
      <c r="I575" s="63">
        <v>51.389000000000003</v>
      </c>
      <c r="J575" s="63">
        <v>30.094000000000001</v>
      </c>
      <c r="K575" s="63">
        <v>43.691000000000003</v>
      </c>
      <c r="L575" s="63">
        <v>35.5</v>
      </c>
      <c r="M575" s="45"/>
    </row>
    <row r="576" spans="1:13">
      <c r="B576" s="629" t="s">
        <v>98</v>
      </c>
      <c r="C576" s="63">
        <v>58.222999999999999</v>
      </c>
      <c r="D576" s="63">
        <v>40.475999999999999</v>
      </c>
      <c r="E576" s="63">
        <v>30.3</v>
      </c>
      <c r="F576" s="63">
        <v>23.151</v>
      </c>
      <c r="G576" s="63">
        <v>19.427</v>
      </c>
      <c r="H576" s="63">
        <v>9.9789999999999992</v>
      </c>
      <c r="I576" s="63">
        <v>23.318999999999999</v>
      </c>
      <c r="J576" s="63">
        <v>7.8609999999999998</v>
      </c>
      <c r="K576" s="63">
        <v>15.757999999999999</v>
      </c>
      <c r="L576" s="63">
        <v>10.888</v>
      </c>
      <c r="M576" s="45"/>
    </row>
    <row r="577" spans="2:13">
      <c r="B577" s="629" t="s">
        <v>99</v>
      </c>
      <c r="C577" s="63">
        <v>41.354999999999997</v>
      </c>
      <c r="D577" s="63">
        <v>29.632999999999999</v>
      </c>
      <c r="E577" s="63">
        <v>20.872</v>
      </c>
      <c r="F577" s="63">
        <v>13.823</v>
      </c>
      <c r="G577" s="63">
        <v>12.723000000000001</v>
      </c>
      <c r="H577" s="63">
        <v>3.573</v>
      </c>
      <c r="I577" s="63">
        <v>15.061</v>
      </c>
      <c r="J577" s="63">
        <v>3.9409999999999998</v>
      </c>
      <c r="K577" s="63">
        <v>11.962</v>
      </c>
      <c r="L577" s="63">
        <v>4.5259999999999998</v>
      </c>
      <c r="M577" s="45"/>
    </row>
    <row r="578" spans="2:13">
      <c r="B578" s="665" t="s">
        <v>70</v>
      </c>
      <c r="C578" s="384">
        <v>1049.9649999999999</v>
      </c>
      <c r="D578" s="384">
        <v>791.16899999999998</v>
      </c>
      <c r="E578" s="384">
        <v>753.4</v>
      </c>
      <c r="F578" s="384">
        <v>607.55399999999997</v>
      </c>
      <c r="G578" s="384">
        <v>534.28099999999995</v>
      </c>
      <c r="H578" s="384">
        <v>295.351</v>
      </c>
      <c r="I578" s="384">
        <v>404.68299999999999</v>
      </c>
      <c r="J578" s="384">
        <v>357.84300000000002</v>
      </c>
      <c r="K578" s="384">
        <v>381.34399999999999</v>
      </c>
      <c r="L578" s="384">
        <v>418.06400000000002</v>
      </c>
      <c r="M578" s="45"/>
    </row>
    <row r="579" spans="2:13">
      <c r="B579" s="631"/>
      <c r="C579" s="45"/>
      <c r="D579" s="45"/>
      <c r="E579" s="45"/>
      <c r="F579" s="45"/>
      <c r="G579" s="45"/>
      <c r="H579" s="45"/>
      <c r="I579" s="45"/>
      <c r="J579" s="45"/>
      <c r="K579" s="45"/>
      <c r="L579" s="626"/>
      <c r="M579" s="45"/>
    </row>
    <row r="580" spans="2:13">
      <c r="B580" s="629" t="s">
        <v>101</v>
      </c>
      <c r="C580" s="55" t="s">
        <v>76</v>
      </c>
      <c r="D580" s="55" t="s">
        <v>77</v>
      </c>
      <c r="E580" s="55"/>
      <c r="F580" s="55"/>
      <c r="G580" s="55"/>
      <c r="H580" s="55"/>
      <c r="I580" s="55"/>
      <c r="J580" s="55"/>
      <c r="K580" s="55"/>
      <c r="L580" s="640"/>
      <c r="M580" s="45"/>
    </row>
    <row r="581" spans="2:13">
      <c r="B581" s="629"/>
      <c r="C581" s="269" t="s">
        <v>81</v>
      </c>
      <c r="D581" s="269" t="s">
        <v>82</v>
      </c>
      <c r="E581" s="269" t="s">
        <v>83</v>
      </c>
      <c r="F581" s="269" t="s">
        <v>84</v>
      </c>
      <c r="G581" s="269" t="s">
        <v>85</v>
      </c>
      <c r="H581" s="269" t="s">
        <v>86</v>
      </c>
      <c r="I581" s="269" t="s">
        <v>87</v>
      </c>
      <c r="J581" s="269" t="s">
        <v>88</v>
      </c>
      <c r="K581" s="269" t="s">
        <v>89</v>
      </c>
      <c r="L581" s="667" t="s">
        <v>90</v>
      </c>
      <c r="M581" s="45"/>
    </row>
    <row r="582" spans="2:13">
      <c r="B582" s="629" t="s">
        <v>92</v>
      </c>
      <c r="C582" s="63">
        <v>783.70799999999997</v>
      </c>
      <c r="D582" s="63">
        <v>593.41200000000003</v>
      </c>
      <c r="E582" s="63">
        <v>485.78500000000003</v>
      </c>
      <c r="F582" s="63">
        <v>442.07400000000001</v>
      </c>
      <c r="G582" s="63">
        <v>463.34</v>
      </c>
      <c r="H582" s="63">
        <v>498.88799999999998</v>
      </c>
      <c r="I582" s="63">
        <v>532.41399999999999</v>
      </c>
      <c r="J582" s="63">
        <v>460.20699999999999</v>
      </c>
      <c r="K582" s="63">
        <v>420.24</v>
      </c>
      <c r="L582" s="63">
        <v>434.471</v>
      </c>
      <c r="M582" s="45"/>
    </row>
    <row r="583" spans="2:13">
      <c r="B583" s="629" t="s">
        <v>93</v>
      </c>
      <c r="C583" s="63">
        <v>407.245</v>
      </c>
      <c r="D583" s="63">
        <v>324.51499999999999</v>
      </c>
      <c r="E583" s="63">
        <v>268.99700000000001</v>
      </c>
      <c r="F583" s="63">
        <v>241.78899999999999</v>
      </c>
      <c r="G583" s="63">
        <v>245.523</v>
      </c>
      <c r="H583" s="63">
        <v>254.53399999999999</v>
      </c>
      <c r="I583" s="63">
        <v>277.72199999999998</v>
      </c>
      <c r="J583" s="63">
        <v>233.625</v>
      </c>
      <c r="K583" s="63">
        <v>215.99100000000001</v>
      </c>
      <c r="L583" s="63">
        <v>218.11099999999999</v>
      </c>
      <c r="M583" s="45"/>
    </row>
    <row r="584" spans="2:13">
      <c r="B584" s="629" t="s">
        <v>94</v>
      </c>
      <c r="C584" s="63">
        <v>468.40899999999999</v>
      </c>
      <c r="D584" s="63">
        <v>389.06799999999998</v>
      </c>
      <c r="E584" s="63">
        <v>328.69</v>
      </c>
      <c r="F584" s="63">
        <v>298.37599999999998</v>
      </c>
      <c r="G584" s="63">
        <v>293.678</v>
      </c>
      <c r="H584" s="63">
        <v>292.024</v>
      </c>
      <c r="I584" s="63">
        <v>323.33499999999998</v>
      </c>
      <c r="J584" s="63">
        <v>263.98200000000003</v>
      </c>
      <c r="K584" s="63">
        <v>244.44800000000001</v>
      </c>
      <c r="L584" s="63">
        <v>243.10599999999999</v>
      </c>
      <c r="M584" s="45"/>
    </row>
    <row r="585" spans="2:13">
      <c r="B585" s="629" t="s">
        <v>95</v>
      </c>
      <c r="C585" s="63">
        <v>1545.748</v>
      </c>
      <c r="D585" s="63">
        <v>1348.49</v>
      </c>
      <c r="E585" s="63">
        <v>1166.0719999999999</v>
      </c>
      <c r="F585" s="63">
        <v>1089.194</v>
      </c>
      <c r="G585" s="63">
        <v>1035.451</v>
      </c>
      <c r="H585" s="63">
        <v>977.61900000000003</v>
      </c>
      <c r="I585" s="63">
        <v>1069.846</v>
      </c>
      <c r="J585" s="63">
        <v>834.71</v>
      </c>
      <c r="K585" s="63">
        <v>761.25</v>
      </c>
      <c r="L585" s="63">
        <v>736.26800000000003</v>
      </c>
      <c r="M585" s="45"/>
    </row>
    <row r="586" spans="2:13">
      <c r="B586" s="629" t="s">
        <v>96</v>
      </c>
      <c r="C586" s="63">
        <v>1535.6220000000001</v>
      </c>
      <c r="D586" s="63">
        <v>1360.413</v>
      </c>
      <c r="E586" s="63">
        <v>1169.6759999999999</v>
      </c>
      <c r="F586" s="63">
        <v>1089.2739999999999</v>
      </c>
      <c r="G586" s="63">
        <v>993.875</v>
      </c>
      <c r="H586" s="63">
        <v>912.65</v>
      </c>
      <c r="I586" s="63">
        <v>1021.083</v>
      </c>
      <c r="J586" s="63">
        <v>707.51599999999996</v>
      </c>
      <c r="K586" s="63">
        <v>639.29200000000003</v>
      </c>
      <c r="L586" s="63">
        <v>585.81899999999996</v>
      </c>
      <c r="M586" s="45"/>
    </row>
    <row r="587" spans="2:13">
      <c r="B587" s="629" t="s">
        <v>97</v>
      </c>
      <c r="C587" s="63">
        <v>534.33500000000004</v>
      </c>
      <c r="D587" s="63">
        <v>453.46899999999999</v>
      </c>
      <c r="E587" s="63">
        <v>382.94400000000002</v>
      </c>
      <c r="F587" s="63">
        <v>332.166</v>
      </c>
      <c r="G587" s="63">
        <v>296.07799999999997</v>
      </c>
      <c r="H587" s="63">
        <v>259.04599999999999</v>
      </c>
      <c r="I587" s="63">
        <v>317.03300000000002</v>
      </c>
      <c r="J587" s="63">
        <v>192.15299999999999</v>
      </c>
      <c r="K587" s="63">
        <v>178.75299999999999</v>
      </c>
      <c r="L587" s="63">
        <v>151.26400000000001</v>
      </c>
      <c r="M587" s="45"/>
    </row>
    <row r="588" spans="2:13">
      <c r="B588" s="629" t="s">
        <v>98</v>
      </c>
      <c r="C588" s="63">
        <v>208.94900000000001</v>
      </c>
      <c r="D588" s="63">
        <v>171.94499999999999</v>
      </c>
      <c r="E588" s="63">
        <v>144.95400000000001</v>
      </c>
      <c r="F588" s="63">
        <v>116.258</v>
      </c>
      <c r="G588" s="63">
        <v>108.40900000000001</v>
      </c>
      <c r="H588" s="63">
        <v>89.474000000000004</v>
      </c>
      <c r="I588" s="63">
        <v>112.76300000000001</v>
      </c>
      <c r="J588" s="63">
        <v>61.021999999999998</v>
      </c>
      <c r="K588" s="63">
        <v>58.390999999999998</v>
      </c>
      <c r="L588" s="63">
        <v>46.091000000000001</v>
      </c>
      <c r="M588" s="45"/>
    </row>
    <row r="589" spans="2:13">
      <c r="B589" s="629" t="s">
        <v>99</v>
      </c>
      <c r="C589" s="63">
        <v>127.544</v>
      </c>
      <c r="D589" s="63">
        <v>103.04900000000001</v>
      </c>
      <c r="E589" s="63">
        <v>88.489000000000004</v>
      </c>
      <c r="F589" s="63">
        <v>67.879000000000005</v>
      </c>
      <c r="G589" s="63">
        <v>71.412999999999997</v>
      </c>
      <c r="H589" s="63">
        <v>63.295999999999999</v>
      </c>
      <c r="I589" s="63">
        <v>68.721000000000004</v>
      </c>
      <c r="J589" s="63">
        <v>40.314999999999998</v>
      </c>
      <c r="K589" s="63">
        <v>42.475999999999999</v>
      </c>
      <c r="L589" s="63">
        <v>26.913</v>
      </c>
      <c r="M589" s="45"/>
    </row>
    <row r="590" spans="2:13">
      <c r="B590" s="665" t="s">
        <v>70</v>
      </c>
      <c r="C590" s="384">
        <v>5611.5609999999997</v>
      </c>
      <c r="D590" s="384">
        <v>4744.3680000000004</v>
      </c>
      <c r="E590" s="384">
        <v>4035.6120000000001</v>
      </c>
      <c r="F590" s="384">
        <v>3677.0120000000002</v>
      </c>
      <c r="G590" s="384">
        <v>3507.7660000000001</v>
      </c>
      <c r="H590" s="384">
        <v>3347.5250000000001</v>
      </c>
      <c r="I590" s="384">
        <v>3722.9229999999998</v>
      </c>
      <c r="J590" s="384">
        <v>2793.5340000000001</v>
      </c>
      <c r="K590" s="384">
        <v>2560.8380000000002</v>
      </c>
      <c r="L590" s="384">
        <v>2442.0430000000001</v>
      </c>
      <c r="M590" s="45"/>
    </row>
    <row r="591" spans="2:13">
      <c r="B591" s="631"/>
      <c r="C591" s="318"/>
      <c r="D591" s="318"/>
      <c r="E591" s="318"/>
      <c r="F591" s="318"/>
      <c r="G591" s="318"/>
      <c r="H591" s="45"/>
      <c r="I591" s="45"/>
      <c r="J591" s="45"/>
      <c r="K591" s="45"/>
      <c r="L591" s="626"/>
      <c r="M591" s="45"/>
    </row>
    <row r="592" spans="2:13">
      <c r="B592" s="629" t="s">
        <v>102</v>
      </c>
      <c r="C592" s="55" t="s">
        <v>76</v>
      </c>
      <c r="D592" s="55" t="s">
        <v>77</v>
      </c>
      <c r="E592" s="55"/>
      <c r="F592" s="55"/>
      <c r="G592" s="55"/>
      <c r="H592" s="55"/>
      <c r="I592" s="55"/>
      <c r="J592" s="55"/>
      <c r="K592" s="55"/>
      <c r="L592" s="640"/>
      <c r="M592" s="45"/>
    </row>
    <row r="593" spans="2:22">
      <c r="B593" s="629"/>
      <c r="C593" s="55" t="s">
        <v>81</v>
      </c>
      <c r="D593" s="55" t="s">
        <v>82</v>
      </c>
      <c r="E593" s="55" t="s">
        <v>83</v>
      </c>
      <c r="F593" s="55" t="s">
        <v>84</v>
      </c>
      <c r="G593" s="55" t="s">
        <v>85</v>
      </c>
      <c r="H593" s="55" t="s">
        <v>86</v>
      </c>
      <c r="I593" s="55" t="s">
        <v>87</v>
      </c>
      <c r="J593" s="55" t="s">
        <v>88</v>
      </c>
      <c r="K593" s="55" t="s">
        <v>89</v>
      </c>
      <c r="L593" s="640" t="s">
        <v>90</v>
      </c>
      <c r="M593" s="45"/>
    </row>
    <row r="594" spans="2:22">
      <c r="B594" s="629" t="s">
        <v>92</v>
      </c>
      <c r="C594" s="317">
        <v>783.70799999999997</v>
      </c>
      <c r="D594" s="317">
        <v>593.41200000000003</v>
      </c>
      <c r="E594" s="317">
        <v>485.78500000000003</v>
      </c>
      <c r="F594" s="317">
        <v>442.07400000000001</v>
      </c>
      <c r="G594" s="317">
        <v>463.34</v>
      </c>
      <c r="H594" s="317">
        <v>498.88799999999998</v>
      </c>
      <c r="I594" s="317">
        <v>532.41399999999999</v>
      </c>
      <c r="J594" s="317">
        <v>460.20699999999999</v>
      </c>
      <c r="K594" s="317">
        <v>420.24</v>
      </c>
      <c r="L594" s="656">
        <v>434.471</v>
      </c>
      <c r="M594" s="45"/>
      <c r="N594" s="45"/>
      <c r="O594" s="45"/>
      <c r="P594" s="45"/>
      <c r="Q594" s="45"/>
      <c r="R594" s="45"/>
      <c r="S594" s="45"/>
      <c r="T594" s="45"/>
      <c r="U594" s="45"/>
      <c r="V594" s="45"/>
    </row>
    <row r="595" spans="2:22">
      <c r="B595" s="629" t="s">
        <v>93</v>
      </c>
      <c r="C595" s="317">
        <v>407.245</v>
      </c>
      <c r="D595" s="317">
        <v>324.51499999999999</v>
      </c>
      <c r="E595" s="317">
        <v>268.99700000000001</v>
      </c>
      <c r="F595" s="317">
        <v>241.78899999999999</v>
      </c>
      <c r="G595" s="317">
        <v>245.523</v>
      </c>
      <c r="H595" s="317">
        <v>254.53399999999999</v>
      </c>
      <c r="I595" s="317">
        <v>277.72199999999998</v>
      </c>
      <c r="J595" s="317">
        <v>233.625</v>
      </c>
      <c r="K595" s="317">
        <v>215.99100000000001</v>
      </c>
      <c r="L595" s="656">
        <v>218.11099999999999</v>
      </c>
      <c r="M595" s="45"/>
      <c r="N595" s="45"/>
      <c r="O595" s="45"/>
      <c r="P595" s="45"/>
      <c r="Q595" s="45"/>
      <c r="R595" s="45"/>
      <c r="S595" s="45"/>
      <c r="T595" s="45"/>
      <c r="U595" s="45"/>
      <c r="V595" s="45"/>
    </row>
    <row r="596" spans="2:22">
      <c r="B596" s="629" t="s">
        <v>94</v>
      </c>
      <c r="C596" s="317">
        <v>468.40899999999999</v>
      </c>
      <c r="D596" s="317">
        <v>389.06799999999998</v>
      </c>
      <c r="E596" s="317">
        <v>328.69</v>
      </c>
      <c r="F596" s="317">
        <v>298.37599999999998</v>
      </c>
      <c r="G596" s="317">
        <v>293.678</v>
      </c>
      <c r="H596" s="317">
        <v>292.024</v>
      </c>
      <c r="I596" s="317">
        <v>323.33499999999998</v>
      </c>
      <c r="J596" s="317">
        <v>263.98200000000003</v>
      </c>
      <c r="K596" s="317">
        <v>244.44800000000001</v>
      </c>
      <c r="L596" s="656">
        <v>243.10599999999999</v>
      </c>
      <c r="M596" s="45"/>
      <c r="N596" s="45"/>
      <c r="O596" s="45"/>
      <c r="P596" s="45"/>
      <c r="Q596" s="45"/>
      <c r="R596" s="45"/>
      <c r="S596" s="45"/>
      <c r="T596" s="45"/>
      <c r="U596" s="45"/>
      <c r="V596" s="45"/>
    </row>
    <row r="597" spans="2:22">
      <c r="B597" s="629" t="s">
        <v>95</v>
      </c>
      <c r="C597" s="317">
        <v>1545.748</v>
      </c>
      <c r="D597" s="317">
        <v>1348.49</v>
      </c>
      <c r="E597" s="317">
        <v>1166.0719999999999</v>
      </c>
      <c r="F597" s="317">
        <v>1089.194</v>
      </c>
      <c r="G597" s="317">
        <v>1035.451</v>
      </c>
      <c r="H597" s="317">
        <v>977.61900000000003</v>
      </c>
      <c r="I597" s="317">
        <v>1069.846</v>
      </c>
      <c r="J597" s="317">
        <v>834.71</v>
      </c>
      <c r="K597" s="317">
        <v>761.25</v>
      </c>
      <c r="L597" s="656">
        <v>736.26800000000003</v>
      </c>
      <c r="M597" s="45"/>
      <c r="N597" s="45"/>
      <c r="O597" s="45"/>
      <c r="P597" s="45"/>
      <c r="Q597" s="45"/>
      <c r="R597" s="45"/>
      <c r="S597" s="45"/>
      <c r="T597" s="45"/>
      <c r="U597" s="45"/>
      <c r="V597" s="45"/>
    </row>
    <row r="598" spans="2:22">
      <c r="B598" s="629" t="s">
        <v>96</v>
      </c>
      <c r="C598" s="317">
        <v>1535.6220000000001</v>
      </c>
      <c r="D598" s="317">
        <v>1360.413</v>
      </c>
      <c r="E598" s="317">
        <v>1169.6759999999999</v>
      </c>
      <c r="F598" s="317">
        <v>1089.2739999999999</v>
      </c>
      <c r="G598" s="317">
        <v>993.875</v>
      </c>
      <c r="H598" s="317">
        <v>912.65</v>
      </c>
      <c r="I598" s="317">
        <v>1021.083</v>
      </c>
      <c r="J598" s="317">
        <v>707.51599999999996</v>
      </c>
      <c r="K598" s="317">
        <v>639.29200000000003</v>
      </c>
      <c r="L598" s="656">
        <v>585.81899999999996</v>
      </c>
      <c r="M598" s="45"/>
      <c r="N598" s="45"/>
      <c r="O598" s="45"/>
      <c r="P598" s="45"/>
      <c r="Q598" s="45"/>
      <c r="R598" s="45"/>
      <c r="S598" s="45"/>
      <c r="T598" s="45"/>
      <c r="U598" s="45"/>
      <c r="V598" s="45"/>
    </row>
    <row r="599" spans="2:22">
      <c r="B599" s="629" t="s">
        <v>97</v>
      </c>
      <c r="C599" s="317">
        <v>534.33500000000004</v>
      </c>
      <c r="D599" s="317">
        <v>453.46899999999999</v>
      </c>
      <c r="E599" s="317">
        <v>382.94400000000002</v>
      </c>
      <c r="F599" s="317">
        <v>332.166</v>
      </c>
      <c r="G599" s="317">
        <v>296.07799999999997</v>
      </c>
      <c r="H599" s="317">
        <v>259.04599999999999</v>
      </c>
      <c r="I599" s="317">
        <v>317.03300000000002</v>
      </c>
      <c r="J599" s="317">
        <v>192.15299999999999</v>
      </c>
      <c r="K599" s="317">
        <v>178.75299999999999</v>
      </c>
      <c r="L599" s="656">
        <v>151.26400000000001</v>
      </c>
      <c r="M599" s="45"/>
      <c r="N599" s="45"/>
      <c r="O599" s="45"/>
      <c r="P599" s="45"/>
      <c r="Q599" s="45"/>
      <c r="R599" s="45"/>
      <c r="S599" s="45"/>
      <c r="T599" s="45"/>
      <c r="U599" s="45"/>
      <c r="V599" s="45"/>
    </row>
    <row r="600" spans="2:22">
      <c r="B600" s="629" t="s">
        <v>98</v>
      </c>
      <c r="C600" s="317">
        <v>208.94900000000001</v>
      </c>
      <c r="D600" s="317">
        <v>171.94499999999999</v>
      </c>
      <c r="E600" s="317">
        <v>144.95400000000001</v>
      </c>
      <c r="F600" s="317">
        <v>116.258</v>
      </c>
      <c r="G600" s="317">
        <v>108.40900000000001</v>
      </c>
      <c r="H600" s="317">
        <v>89.474000000000004</v>
      </c>
      <c r="I600" s="317">
        <v>112.76300000000001</v>
      </c>
      <c r="J600" s="317">
        <v>61.021999999999998</v>
      </c>
      <c r="K600" s="317">
        <v>58.390999999999998</v>
      </c>
      <c r="L600" s="656">
        <v>46.091000000000001</v>
      </c>
      <c r="M600" s="45"/>
      <c r="N600" s="45"/>
      <c r="O600" s="45"/>
      <c r="P600" s="45"/>
      <c r="Q600" s="45"/>
      <c r="R600" s="45"/>
      <c r="S600" s="45"/>
      <c r="T600" s="45"/>
      <c r="U600" s="45"/>
      <c r="V600" s="45"/>
    </row>
    <row r="601" spans="2:22">
      <c r="B601" s="629" t="s">
        <v>99</v>
      </c>
      <c r="C601" s="317">
        <v>127.544</v>
      </c>
      <c r="D601" s="317">
        <v>103.04900000000001</v>
      </c>
      <c r="E601" s="317">
        <v>88.489000000000004</v>
      </c>
      <c r="F601" s="317">
        <v>67.879000000000005</v>
      </c>
      <c r="G601" s="317">
        <v>71.412999999999997</v>
      </c>
      <c r="H601" s="317">
        <v>63.295999999999999</v>
      </c>
      <c r="I601" s="317">
        <v>68.721000000000004</v>
      </c>
      <c r="J601" s="317">
        <v>40.314999999999998</v>
      </c>
      <c r="K601" s="317">
        <v>42.475999999999999</v>
      </c>
      <c r="L601" s="656">
        <v>26.913</v>
      </c>
      <c r="M601" s="45"/>
      <c r="N601" s="45"/>
      <c r="O601" s="45"/>
      <c r="P601" s="45"/>
      <c r="Q601" s="45"/>
      <c r="R601" s="45"/>
      <c r="S601" s="45"/>
      <c r="T601" s="45"/>
      <c r="U601" s="45"/>
      <c r="V601" s="45"/>
    </row>
    <row r="602" spans="2:22">
      <c r="B602" s="665" t="s">
        <v>70</v>
      </c>
      <c r="C602" s="385">
        <v>5611.5609999999997</v>
      </c>
      <c r="D602" s="385">
        <v>4744.3680000000004</v>
      </c>
      <c r="E602" s="385">
        <v>4035.6120000000001</v>
      </c>
      <c r="F602" s="385">
        <v>3677.0120000000002</v>
      </c>
      <c r="G602" s="385">
        <v>3507.7660000000001</v>
      </c>
      <c r="H602" s="385">
        <v>3347.5250000000001</v>
      </c>
      <c r="I602" s="385">
        <v>3722.9229999999998</v>
      </c>
      <c r="J602" s="385">
        <v>2793.5340000000001</v>
      </c>
      <c r="K602" s="385">
        <v>2560.8380000000002</v>
      </c>
      <c r="L602" s="671">
        <v>2442.0430000000001</v>
      </c>
      <c r="M602" s="45"/>
      <c r="N602" s="45"/>
      <c r="O602" s="45"/>
      <c r="P602" s="45"/>
      <c r="Q602" s="45"/>
      <c r="R602" s="45"/>
      <c r="S602" s="45"/>
      <c r="T602" s="45"/>
      <c r="U602" s="45"/>
      <c r="V602" s="45"/>
    </row>
    <row r="603" spans="2:22">
      <c r="B603" s="660"/>
      <c r="C603" s="672"/>
      <c r="D603" s="672"/>
      <c r="E603" s="672"/>
      <c r="F603" s="672"/>
      <c r="G603" s="672"/>
      <c r="H603" s="623"/>
      <c r="I603" s="623"/>
      <c r="J603" s="672"/>
      <c r="K603" s="672"/>
      <c r="L603" s="672"/>
      <c r="M603" s="672"/>
      <c r="N603" s="672"/>
      <c r="O603" s="623"/>
      <c r="P603" s="623"/>
      <c r="Q603" s="623"/>
      <c r="R603" s="623"/>
      <c r="S603" s="623"/>
      <c r="T603" s="623"/>
      <c r="U603" s="623"/>
      <c r="V603" s="624"/>
    </row>
    <row r="604" spans="2:22">
      <c r="B604" s="625" t="s">
        <v>103</v>
      </c>
      <c r="C604" s="45"/>
      <c r="D604" s="45"/>
      <c r="E604" s="45"/>
      <c r="F604" s="45"/>
      <c r="G604" s="45"/>
      <c r="H604" s="45"/>
      <c r="I604" s="45"/>
      <c r="J604" s="45"/>
      <c r="K604" s="45"/>
      <c r="L604" s="45"/>
      <c r="M604" s="45"/>
      <c r="N604" s="45"/>
      <c r="O604" s="45"/>
      <c r="P604" s="45"/>
      <c r="Q604" s="45"/>
      <c r="R604" s="45"/>
      <c r="S604" s="45"/>
      <c r="T604" s="45"/>
      <c r="U604" s="45"/>
      <c r="V604" s="626"/>
    </row>
    <row r="605" spans="2:22">
      <c r="B605" s="629" t="s">
        <v>44</v>
      </c>
      <c r="C605" s="55" t="s">
        <v>76</v>
      </c>
      <c r="D605" s="55" t="s">
        <v>77</v>
      </c>
      <c r="E605" s="55"/>
      <c r="F605" s="55"/>
      <c r="G605" s="55"/>
      <c r="H605" s="55"/>
      <c r="I605" s="55"/>
      <c r="J605" s="55"/>
      <c r="K605" s="55"/>
      <c r="L605" s="55"/>
      <c r="M605" s="55"/>
      <c r="N605" s="55"/>
      <c r="O605" s="55"/>
      <c r="P605" s="55"/>
      <c r="Q605" s="55"/>
      <c r="R605" s="55"/>
      <c r="S605" s="55"/>
      <c r="T605" s="55"/>
      <c r="U605" s="55"/>
      <c r="V605" s="640"/>
    </row>
    <row r="606" spans="2:22">
      <c r="B606" s="629"/>
      <c r="C606" s="55" t="s">
        <v>81</v>
      </c>
      <c r="D606" s="55" t="s">
        <v>42</v>
      </c>
      <c r="E606" s="55" t="s">
        <v>82</v>
      </c>
      <c r="F606" s="55" t="s">
        <v>42</v>
      </c>
      <c r="G606" s="55" t="s">
        <v>83</v>
      </c>
      <c r="H606" s="55" t="s">
        <v>42</v>
      </c>
      <c r="I606" s="55" t="s">
        <v>84</v>
      </c>
      <c r="J606" s="55" t="s">
        <v>42</v>
      </c>
      <c r="K606" s="55" t="s">
        <v>85</v>
      </c>
      <c r="L606" s="55" t="s">
        <v>42</v>
      </c>
      <c r="M606" s="55" t="s">
        <v>86</v>
      </c>
      <c r="N606" s="55" t="s">
        <v>42</v>
      </c>
      <c r="O606" s="55" t="s">
        <v>87</v>
      </c>
      <c r="P606" s="55" t="s">
        <v>42</v>
      </c>
      <c r="Q606" s="55" t="s">
        <v>88</v>
      </c>
      <c r="R606" s="55" t="s">
        <v>42</v>
      </c>
      <c r="S606" s="55" t="s">
        <v>89</v>
      </c>
      <c r="T606" s="55" t="s">
        <v>42</v>
      </c>
      <c r="U606" s="55" t="s">
        <v>90</v>
      </c>
      <c r="V606" s="640" t="s">
        <v>42</v>
      </c>
    </row>
    <row r="607" spans="2:22">
      <c r="B607" s="629" t="s">
        <v>92</v>
      </c>
      <c r="C607" s="97">
        <v>130.542</v>
      </c>
      <c r="D607" s="97">
        <v>12.185570965522318</v>
      </c>
      <c r="E607" s="97">
        <v>110.943</v>
      </c>
      <c r="F607" s="97">
        <v>12.70876337196299</v>
      </c>
      <c r="G607" s="97">
        <v>109.88800000000001</v>
      </c>
      <c r="H607" s="97">
        <v>13.541442515986132</v>
      </c>
      <c r="I607" s="97">
        <v>73.680000000000007</v>
      </c>
      <c r="J607" s="97">
        <v>13.6040835543483</v>
      </c>
      <c r="K607" s="97">
        <v>59.030999999999999</v>
      </c>
      <c r="L607" s="97">
        <v>13.470019084546871</v>
      </c>
      <c r="M607" s="97">
        <v>74.905000000000001</v>
      </c>
      <c r="N607" s="97">
        <v>9.653518080969846</v>
      </c>
      <c r="O607" s="97">
        <v>137.15100000000001</v>
      </c>
      <c r="P607" s="97">
        <v>12.256720037818077</v>
      </c>
      <c r="Q607" s="97">
        <v>96.897000000000006</v>
      </c>
      <c r="R607" s="97">
        <v>10.107124302761799</v>
      </c>
      <c r="S607" s="97">
        <v>97.484999999999999</v>
      </c>
      <c r="T607" s="97">
        <v>8.5919495459097632</v>
      </c>
      <c r="U607" s="97">
        <v>94.924999999999997</v>
      </c>
      <c r="V607" s="97">
        <v>8.9322503560417044</v>
      </c>
    </row>
    <row r="608" spans="2:22">
      <c r="B608" s="629" t="s">
        <v>93</v>
      </c>
      <c r="C608" s="97">
        <v>77.665999999999997</v>
      </c>
      <c r="D608" s="97">
        <v>12.663737462067729</v>
      </c>
      <c r="E608" s="97">
        <v>66.706999999999994</v>
      </c>
      <c r="F608" s="97">
        <v>13.897404951459945</v>
      </c>
      <c r="G608" s="97">
        <v>69.019000000000005</v>
      </c>
      <c r="H608" s="97">
        <v>14.478071372179617</v>
      </c>
      <c r="I608" s="97">
        <v>43.848999999999997</v>
      </c>
      <c r="J608" s="97">
        <v>14.830625038858704</v>
      </c>
      <c r="K608" s="97">
        <v>36.389000000000003</v>
      </c>
      <c r="L608" s="97">
        <v>14.63442579216153</v>
      </c>
      <c r="M608" s="97">
        <v>47.682000000000002</v>
      </c>
      <c r="N608" s="97">
        <v>10.424157079755968</v>
      </c>
      <c r="O608" s="97">
        <v>84.682000000000002</v>
      </c>
      <c r="P608" s="97">
        <v>11.503197589882404</v>
      </c>
      <c r="Q608" s="97">
        <v>66.435000000000002</v>
      </c>
      <c r="R608" s="97">
        <v>10.056245854328042</v>
      </c>
      <c r="S608" s="97">
        <v>69.498000000000005</v>
      </c>
      <c r="T608" s="97">
        <v>8.9444554208016971</v>
      </c>
      <c r="U608" s="97">
        <v>68.248000000000005</v>
      </c>
      <c r="V608" s="97">
        <v>8.5877589165640575</v>
      </c>
    </row>
    <row r="609" spans="2:22">
      <c r="B609" s="629" t="s">
        <v>94</v>
      </c>
      <c r="C609" s="97">
        <v>107.69199999999999</v>
      </c>
      <c r="D609" s="97">
        <v>12.744024753953662</v>
      </c>
      <c r="E609" s="97">
        <v>91.364999999999995</v>
      </c>
      <c r="F609" s="97">
        <v>12.937833059319148</v>
      </c>
      <c r="G609" s="97">
        <v>95.028000000000006</v>
      </c>
      <c r="H609" s="97">
        <v>13.879031899099575</v>
      </c>
      <c r="I609" s="97">
        <v>60.957999999999998</v>
      </c>
      <c r="J609" s="97">
        <v>14.246550642643934</v>
      </c>
      <c r="K609" s="97">
        <v>50.264000000000003</v>
      </c>
      <c r="L609" s="97">
        <v>13.62975923623895</v>
      </c>
      <c r="M609" s="97">
        <v>63.427999999999997</v>
      </c>
      <c r="N609" s="97">
        <v>10.187261769169535</v>
      </c>
      <c r="O609" s="97">
        <v>107.974</v>
      </c>
      <c r="P609" s="97">
        <v>11.241136798460071</v>
      </c>
      <c r="Q609" s="97">
        <v>86.022000000000006</v>
      </c>
      <c r="R609" s="97">
        <v>10.164074547438165</v>
      </c>
      <c r="S609" s="97">
        <v>87.876000000000005</v>
      </c>
      <c r="T609" s="97">
        <v>8.6446055928147398</v>
      </c>
      <c r="U609" s="97">
        <v>85.376999999999995</v>
      </c>
      <c r="V609" s="97">
        <v>8.3502177718426029</v>
      </c>
    </row>
    <row r="610" spans="2:22">
      <c r="B610" s="629" t="s">
        <v>95</v>
      </c>
      <c r="C610" s="97">
        <v>530.505</v>
      </c>
      <c r="D610" s="97">
        <v>11.033315725274951</v>
      </c>
      <c r="E610" s="97">
        <v>457.565</v>
      </c>
      <c r="F610" s="97">
        <v>11.354982703846982</v>
      </c>
      <c r="G610" s="97">
        <v>463.17099999999999</v>
      </c>
      <c r="H610" s="97">
        <v>12.38316348702187</v>
      </c>
      <c r="I610" s="97">
        <v>295.44900000000001</v>
      </c>
      <c r="J610" s="97">
        <v>12.128867861105526</v>
      </c>
      <c r="K610" s="97">
        <v>244.11099999999999</v>
      </c>
      <c r="L610" s="97">
        <v>12.496059914078272</v>
      </c>
      <c r="M610" s="97">
        <v>278.28300000000002</v>
      </c>
      <c r="N610" s="97">
        <v>9.7172375332313408</v>
      </c>
      <c r="O610" s="97">
        <v>417.928</v>
      </c>
      <c r="P610" s="97">
        <v>9.6414198965172488</v>
      </c>
      <c r="Q610" s="97">
        <v>379.44299999999998</v>
      </c>
      <c r="R610" s="97">
        <v>9.5153167109448766</v>
      </c>
      <c r="S610" s="97">
        <v>396.48</v>
      </c>
      <c r="T610" s="97">
        <v>8.5273750553677559</v>
      </c>
      <c r="U610" s="97">
        <v>371.41199999999998</v>
      </c>
      <c r="V610" s="97">
        <v>7.94341109728067</v>
      </c>
    </row>
    <row r="611" spans="2:22">
      <c r="B611" s="629" t="s">
        <v>96</v>
      </c>
      <c r="C611" s="97">
        <v>988.67600000000004</v>
      </c>
      <c r="D611" s="97">
        <v>8.8062244200737574</v>
      </c>
      <c r="E611" s="97">
        <v>882.70500000000004</v>
      </c>
      <c r="F611" s="97">
        <v>8.6472269906490791</v>
      </c>
      <c r="G611" s="97">
        <v>814.13499999999999</v>
      </c>
      <c r="H611" s="97">
        <v>9.3952480745468296</v>
      </c>
      <c r="I611" s="97">
        <v>565.221</v>
      </c>
      <c r="J611" s="97">
        <v>8.6051929452099785</v>
      </c>
      <c r="K611" s="97">
        <v>450.84</v>
      </c>
      <c r="L611" s="97">
        <v>10.097497746910161</v>
      </c>
      <c r="M611" s="97">
        <v>391.98200000000003</v>
      </c>
      <c r="N611" s="97">
        <v>8.925861546937595</v>
      </c>
      <c r="O611" s="97">
        <v>477.012</v>
      </c>
      <c r="P611" s="97">
        <v>7.9987891942862177</v>
      </c>
      <c r="Q611" s="97">
        <v>521.625</v>
      </c>
      <c r="R611" s="97">
        <v>9.1888722046215623</v>
      </c>
      <c r="S611" s="97">
        <v>530.76900000000001</v>
      </c>
      <c r="T611" s="97">
        <v>8.5890360513114636</v>
      </c>
      <c r="U611" s="97">
        <v>436.06299999999999</v>
      </c>
      <c r="V611" s="97">
        <v>8.1524030175481723</v>
      </c>
    </row>
    <row r="612" spans="2:22">
      <c r="B612" s="629" t="s">
        <v>97</v>
      </c>
      <c r="C612" s="97">
        <v>548.60900000000004</v>
      </c>
      <c r="D612" s="97">
        <v>7.6400626221070302</v>
      </c>
      <c r="E612" s="97">
        <v>492.09699999999998</v>
      </c>
      <c r="F612" s="97">
        <v>8.4942047475677391</v>
      </c>
      <c r="G612" s="97">
        <v>426.77699999999999</v>
      </c>
      <c r="H612" s="97">
        <v>7.6319888115652752</v>
      </c>
      <c r="I612" s="97">
        <v>335.04500000000002</v>
      </c>
      <c r="J612" s="97">
        <v>6.627174987252924</v>
      </c>
      <c r="K612" s="97">
        <v>261.64400000000001</v>
      </c>
      <c r="L612" s="97">
        <v>9.3580454447823751</v>
      </c>
      <c r="M612" s="97">
        <v>197.654</v>
      </c>
      <c r="N612" s="97">
        <v>8.7955507029462794</v>
      </c>
      <c r="O612" s="97">
        <v>207.345</v>
      </c>
      <c r="P612" s="97">
        <v>9.532933986068576</v>
      </c>
      <c r="Q612" s="97">
        <v>236.08</v>
      </c>
      <c r="R612" s="97">
        <v>8.7467243390071427</v>
      </c>
      <c r="S612" s="97">
        <v>238.917</v>
      </c>
      <c r="T612" s="97">
        <v>8.2202604585381156</v>
      </c>
      <c r="U612" s="97">
        <v>160.9</v>
      </c>
      <c r="V612" s="97">
        <v>9.7389904182835352</v>
      </c>
    </row>
    <row r="613" spans="2:22">
      <c r="B613" s="629" t="s">
        <v>98</v>
      </c>
      <c r="C613" s="97">
        <v>275.33</v>
      </c>
      <c r="D613" s="97">
        <v>8.0307532010991327</v>
      </c>
      <c r="E613" s="97">
        <v>250.95</v>
      </c>
      <c r="F613" s="97">
        <v>9.6163226276742666</v>
      </c>
      <c r="G613" s="97">
        <v>209.16499999999999</v>
      </c>
      <c r="H613" s="97">
        <v>7.4086586773175478</v>
      </c>
      <c r="I613" s="97">
        <v>177.917</v>
      </c>
      <c r="J613" s="97">
        <v>6.5437368060824621</v>
      </c>
      <c r="K613" s="97">
        <v>138.36600000000001</v>
      </c>
      <c r="L613" s="97">
        <v>9.5259867184909872</v>
      </c>
      <c r="M613" s="97">
        <v>102.822</v>
      </c>
      <c r="N613" s="97">
        <v>8.973540475229786</v>
      </c>
      <c r="O613" s="97">
        <v>97.295000000000002</v>
      </c>
      <c r="P613" s="97">
        <v>10.289392312702164</v>
      </c>
      <c r="Q613" s="97">
        <v>103.619</v>
      </c>
      <c r="R613" s="97">
        <v>9.3263382385970353</v>
      </c>
      <c r="S613" s="97">
        <v>99.426000000000002</v>
      </c>
      <c r="T613" s="97">
        <v>8.4656358715136459</v>
      </c>
      <c r="U613" s="97">
        <v>52.451000000000001</v>
      </c>
      <c r="V613" s="97">
        <v>13.77412945553167</v>
      </c>
    </row>
    <row r="614" spans="2:22">
      <c r="B614" s="629" t="s">
        <v>99</v>
      </c>
      <c r="C614" s="97">
        <v>433.839</v>
      </c>
      <c r="D614" s="97">
        <v>8.8565922845127751</v>
      </c>
      <c r="E614" s="97">
        <v>286.125</v>
      </c>
      <c r="F614" s="97">
        <v>8.7820747236761196</v>
      </c>
      <c r="G614" s="97">
        <v>240.535</v>
      </c>
      <c r="H614" s="97">
        <v>9.6264749081176078</v>
      </c>
      <c r="I614" s="97">
        <v>219.84700000000001</v>
      </c>
      <c r="J614" s="97">
        <v>7.761646399732979</v>
      </c>
      <c r="K614" s="97">
        <v>155.00700000000001</v>
      </c>
      <c r="L614" s="97">
        <v>12.355617438665751</v>
      </c>
      <c r="M614" s="97">
        <v>110.727</v>
      </c>
      <c r="N614" s="97">
        <v>13.185705657263151</v>
      </c>
      <c r="O614" s="97">
        <v>159.71700000000001</v>
      </c>
      <c r="P614" s="97">
        <v>32.277867553126931</v>
      </c>
      <c r="Q614" s="97">
        <v>108.747</v>
      </c>
      <c r="R614" s="97">
        <v>9.3085545184515652</v>
      </c>
      <c r="S614" s="97">
        <v>115.506</v>
      </c>
      <c r="T614" s="97">
        <v>10.096901470571316</v>
      </c>
      <c r="U614" s="97">
        <v>45.578000000000003</v>
      </c>
      <c r="V614" s="97">
        <v>20.256611106006169</v>
      </c>
    </row>
    <row r="615" spans="2:22" s="7" customFormat="1">
      <c r="B615" s="665" t="s">
        <v>70</v>
      </c>
      <c r="C615" s="384">
        <v>3092.8519999999999</v>
      </c>
      <c r="D615" s="384">
        <v>7.4078479813969702</v>
      </c>
      <c r="E615" s="384">
        <v>2638.4549999999999</v>
      </c>
      <c r="F615" s="384">
        <v>7.9969737736037487</v>
      </c>
      <c r="G615" s="384">
        <v>2427.7159999999999</v>
      </c>
      <c r="H615" s="384">
        <v>8.6179662385021114</v>
      </c>
      <c r="I615" s="384">
        <v>1771.9670000000001</v>
      </c>
      <c r="J615" s="384">
        <v>7.6216204540926302</v>
      </c>
      <c r="K615" s="384">
        <v>1395.65</v>
      </c>
      <c r="L615" s="384">
        <v>9.2320025624767457</v>
      </c>
      <c r="M615" s="384">
        <v>1267.4829999999999</v>
      </c>
      <c r="N615" s="384">
        <v>7.9194468346287428</v>
      </c>
      <c r="O615" s="384">
        <v>1689.1010000000001</v>
      </c>
      <c r="P615" s="384">
        <v>8.7236886205945936</v>
      </c>
      <c r="Q615" s="384">
        <v>1598.8679999999999</v>
      </c>
      <c r="R615" s="384">
        <v>8.3058668528979087</v>
      </c>
      <c r="S615" s="384">
        <v>1635.9590000000001</v>
      </c>
      <c r="T615" s="384">
        <v>7.7008559233307547</v>
      </c>
      <c r="U615" s="384">
        <v>1314.9480000000001</v>
      </c>
      <c r="V615" s="384">
        <v>7.8791933936033862</v>
      </c>
    </row>
    <row r="616" spans="2:22">
      <c r="B616" s="631"/>
      <c r="C616" s="45"/>
      <c r="D616" s="45"/>
      <c r="E616" s="45"/>
      <c r="F616" s="45"/>
      <c r="G616" s="45"/>
      <c r="H616" s="45"/>
      <c r="I616" s="45"/>
      <c r="J616" s="45"/>
      <c r="K616" s="45"/>
      <c r="L616" s="45"/>
      <c r="M616" s="45"/>
      <c r="N616" s="45"/>
      <c r="O616" s="45"/>
      <c r="P616" s="45"/>
      <c r="Q616" s="45"/>
      <c r="R616" s="45"/>
      <c r="S616" s="45"/>
      <c r="T616" s="45"/>
      <c r="U616" s="45"/>
      <c r="V616" s="626"/>
    </row>
    <row r="617" spans="2:22">
      <c r="B617" s="629" t="s">
        <v>45</v>
      </c>
      <c r="C617" s="55" t="s">
        <v>76</v>
      </c>
      <c r="D617" s="55"/>
      <c r="E617" s="55" t="s">
        <v>77</v>
      </c>
      <c r="F617" s="55"/>
      <c r="G617" s="55"/>
      <c r="H617" s="55"/>
      <c r="I617" s="55"/>
      <c r="J617" s="55"/>
      <c r="K617" s="55"/>
      <c r="L617" s="55"/>
      <c r="M617" s="55"/>
      <c r="N617" s="55"/>
      <c r="O617" s="55"/>
      <c r="P617" s="55"/>
      <c r="Q617" s="55"/>
      <c r="R617" s="55"/>
      <c r="S617" s="55"/>
      <c r="T617" s="55"/>
      <c r="U617" s="55"/>
      <c r="V617" s="640"/>
    </row>
    <row r="618" spans="2:22">
      <c r="B618" s="629"/>
      <c r="C618" s="55" t="s">
        <v>81</v>
      </c>
      <c r="D618" s="55" t="s">
        <v>42</v>
      </c>
      <c r="E618" s="55" t="s">
        <v>82</v>
      </c>
      <c r="F618" s="55" t="s">
        <v>42</v>
      </c>
      <c r="G618" s="55" t="s">
        <v>83</v>
      </c>
      <c r="H618" s="55" t="s">
        <v>42</v>
      </c>
      <c r="I618" s="55" t="s">
        <v>84</v>
      </c>
      <c r="J618" s="55" t="s">
        <v>42</v>
      </c>
      <c r="K618" s="55" t="s">
        <v>85</v>
      </c>
      <c r="L618" s="55" t="s">
        <v>42</v>
      </c>
      <c r="M618" s="55" t="s">
        <v>86</v>
      </c>
      <c r="N618" s="55" t="s">
        <v>42</v>
      </c>
      <c r="O618" s="55" t="s">
        <v>87</v>
      </c>
      <c r="P618" s="55" t="s">
        <v>42</v>
      </c>
      <c r="Q618" s="55" t="s">
        <v>88</v>
      </c>
      <c r="R618" s="55" t="s">
        <v>42</v>
      </c>
      <c r="S618" s="55" t="s">
        <v>89</v>
      </c>
      <c r="T618" s="55" t="s">
        <v>42</v>
      </c>
      <c r="U618" s="55" t="s">
        <v>90</v>
      </c>
      <c r="V618" s="640" t="s">
        <v>42</v>
      </c>
    </row>
    <row r="619" spans="2:22">
      <c r="B619" s="629" t="s">
        <v>92</v>
      </c>
      <c r="C619" s="97">
        <v>474.06900000000002</v>
      </c>
      <c r="D619" s="97">
        <v>8.8935081380682988</v>
      </c>
      <c r="E619" s="97">
        <v>636.05200000000002</v>
      </c>
      <c r="F619" s="97">
        <v>8.1391810722569993</v>
      </c>
      <c r="G619" s="97">
        <v>676.43499999999995</v>
      </c>
      <c r="H619" s="97">
        <v>8.1010441349962594</v>
      </c>
      <c r="I619" s="97">
        <v>584.89700000000005</v>
      </c>
      <c r="J619" s="97">
        <v>9.4763020545180652</v>
      </c>
      <c r="K619" s="97">
        <v>507.88400000000001</v>
      </c>
      <c r="L619" s="97">
        <v>10.90997244077527</v>
      </c>
      <c r="M619" s="97">
        <v>509.25</v>
      </c>
      <c r="N619" s="97">
        <v>7.5356554732467718</v>
      </c>
      <c r="O619" s="97">
        <v>541.47299999999996</v>
      </c>
      <c r="P619" s="97">
        <v>7.4464217820086445</v>
      </c>
      <c r="Q619" s="97">
        <v>658.04700000000003</v>
      </c>
      <c r="R619" s="97">
        <v>4.8316988114126564</v>
      </c>
      <c r="S619" s="97">
        <v>473.87400000000002</v>
      </c>
      <c r="T619" s="97">
        <v>6.0341170193624656</v>
      </c>
      <c r="U619" s="97">
        <v>557.94500000000005</v>
      </c>
      <c r="V619" s="97">
        <v>4.5458516334551726</v>
      </c>
    </row>
    <row r="620" spans="2:22">
      <c r="B620" s="629" t="s">
        <v>93</v>
      </c>
      <c r="C620" s="97">
        <v>298.584</v>
      </c>
      <c r="D620" s="97">
        <v>8.9815298621695323</v>
      </c>
      <c r="E620" s="97">
        <v>411.35399999999998</v>
      </c>
      <c r="F620" s="97">
        <v>8.2193335757206416</v>
      </c>
      <c r="G620" s="97">
        <v>420.27499999999998</v>
      </c>
      <c r="H620" s="97">
        <v>8.1109675098413909</v>
      </c>
      <c r="I620" s="97">
        <v>350.00599999999997</v>
      </c>
      <c r="J620" s="97">
        <v>8.886536884814813</v>
      </c>
      <c r="K620" s="97">
        <v>289.37200000000001</v>
      </c>
      <c r="L620" s="97">
        <v>9.8177408159048323</v>
      </c>
      <c r="M620" s="97">
        <v>299.04399999999998</v>
      </c>
      <c r="N620" s="97">
        <v>7.0282240891542349</v>
      </c>
      <c r="O620" s="97">
        <v>332.67500000000001</v>
      </c>
      <c r="P620" s="97">
        <v>6.1296902130959996</v>
      </c>
      <c r="Q620" s="97">
        <v>467.58300000000003</v>
      </c>
      <c r="R620" s="97">
        <v>4.6227052107120743</v>
      </c>
      <c r="S620" s="97">
        <v>312.56299999999999</v>
      </c>
      <c r="T620" s="97">
        <v>5.7080648521182944</v>
      </c>
      <c r="U620" s="97">
        <v>372.7</v>
      </c>
      <c r="V620" s="97">
        <v>4.4631950047682949</v>
      </c>
    </row>
    <row r="621" spans="2:22">
      <c r="B621" s="629" t="s">
        <v>94</v>
      </c>
      <c r="C621" s="97">
        <v>425.33800000000002</v>
      </c>
      <c r="D621" s="97">
        <v>8.8121877382793521</v>
      </c>
      <c r="E621" s="97">
        <v>567.78499999999997</v>
      </c>
      <c r="F621" s="97">
        <v>7.887383672071465</v>
      </c>
      <c r="G621" s="97">
        <v>565.90800000000002</v>
      </c>
      <c r="H621" s="97">
        <v>7.8448588359423033</v>
      </c>
      <c r="I621" s="97">
        <v>443.07100000000003</v>
      </c>
      <c r="J621" s="97">
        <v>8.5762113054921407</v>
      </c>
      <c r="K621" s="97">
        <v>354.06799999999998</v>
      </c>
      <c r="L621" s="97">
        <v>9.0359491891403536</v>
      </c>
      <c r="M621" s="97">
        <v>372.37200000000001</v>
      </c>
      <c r="N621" s="97">
        <v>6.8122364940749431</v>
      </c>
      <c r="O621" s="97">
        <v>405.34100000000001</v>
      </c>
      <c r="P621" s="97">
        <v>5.8360733924945594</v>
      </c>
      <c r="Q621" s="97">
        <v>580.99699999999996</v>
      </c>
      <c r="R621" s="97">
        <v>4.6206486897083128</v>
      </c>
      <c r="S621" s="97">
        <v>392.45400000000001</v>
      </c>
      <c r="T621" s="97">
        <v>5.6942654642817896</v>
      </c>
      <c r="U621" s="97">
        <v>467.767</v>
      </c>
      <c r="V621" s="97">
        <v>4.4490656367057309</v>
      </c>
    </row>
    <row r="622" spans="2:22">
      <c r="B622" s="629" t="s">
        <v>95</v>
      </c>
      <c r="C622" s="97">
        <v>1906.212</v>
      </c>
      <c r="D622" s="97">
        <v>8.2221269271075865</v>
      </c>
      <c r="E622" s="97">
        <v>2447.0149999999999</v>
      </c>
      <c r="F622" s="97">
        <v>7.5123533189202014</v>
      </c>
      <c r="G622" s="97">
        <v>2352.172</v>
      </c>
      <c r="H622" s="97">
        <v>7.4884165031138119</v>
      </c>
      <c r="I622" s="97">
        <v>1764.2370000000001</v>
      </c>
      <c r="J622" s="97">
        <v>7.9615209060539343</v>
      </c>
      <c r="K622" s="97">
        <v>1326.5609999999999</v>
      </c>
      <c r="L622" s="97">
        <v>7.7234385499924807</v>
      </c>
      <c r="M622" s="97">
        <v>1443.43</v>
      </c>
      <c r="N622" s="97">
        <v>6.4873519876959564</v>
      </c>
      <c r="O622" s="97">
        <v>1634.373</v>
      </c>
      <c r="P622" s="97">
        <v>5.4859169158117727</v>
      </c>
      <c r="Q622" s="97">
        <v>2557.8029999999999</v>
      </c>
      <c r="R622" s="97">
        <v>4.5099202947917174</v>
      </c>
      <c r="S622" s="97">
        <v>1652.9349999999999</v>
      </c>
      <c r="T622" s="97">
        <v>5.1677026645612587</v>
      </c>
      <c r="U622" s="97">
        <v>1978.8710000000001</v>
      </c>
      <c r="V622" s="97">
        <v>4.2955585662062585</v>
      </c>
    </row>
    <row r="623" spans="2:22">
      <c r="B623" s="629" t="s">
        <v>96</v>
      </c>
      <c r="C623" s="97">
        <v>2818.3090000000002</v>
      </c>
      <c r="D623" s="97">
        <v>7.644306419973149</v>
      </c>
      <c r="E623" s="97">
        <v>3541.386</v>
      </c>
      <c r="F623" s="97">
        <v>7.1513031533911535</v>
      </c>
      <c r="G623" s="97">
        <v>3297.1370000000002</v>
      </c>
      <c r="H623" s="97">
        <v>7.0678873042013732</v>
      </c>
      <c r="I623" s="97">
        <v>2213.7910000000002</v>
      </c>
      <c r="J623" s="97">
        <v>7.5301300878005017</v>
      </c>
      <c r="K623" s="97">
        <v>1514.671</v>
      </c>
      <c r="L623" s="97">
        <v>7.2079559137753622</v>
      </c>
      <c r="M623" s="97">
        <v>1680.729</v>
      </c>
      <c r="N623" s="97">
        <v>6.687372114349925</v>
      </c>
      <c r="O623" s="97">
        <v>1968.8989999999999</v>
      </c>
      <c r="P623" s="97">
        <v>5.1566719043284897</v>
      </c>
      <c r="Q623" s="97">
        <v>3161.1039999999998</v>
      </c>
      <c r="R623" s="97">
        <v>4.3686990398868311</v>
      </c>
      <c r="S623" s="97">
        <v>1821.453</v>
      </c>
      <c r="T623" s="97">
        <v>4.6909840085411423</v>
      </c>
      <c r="U623" s="97">
        <v>2114.7910000000002</v>
      </c>
      <c r="V623" s="97">
        <v>4.4870322310829698</v>
      </c>
    </row>
    <row r="624" spans="2:22">
      <c r="B624" s="629" t="s">
        <v>97</v>
      </c>
      <c r="C624" s="97">
        <v>1221.308</v>
      </c>
      <c r="D624" s="97">
        <v>8.1996395562395161</v>
      </c>
      <c r="E624" s="97">
        <v>1509.202</v>
      </c>
      <c r="F624" s="97">
        <v>7.4118963391713866</v>
      </c>
      <c r="G624" s="97">
        <v>1436.6479999999999</v>
      </c>
      <c r="H624" s="97">
        <v>7.4728280319114537</v>
      </c>
      <c r="I624" s="97">
        <v>911.92700000000002</v>
      </c>
      <c r="J624" s="97">
        <v>8.1258059476315054</v>
      </c>
      <c r="K624" s="97">
        <v>576.85</v>
      </c>
      <c r="L624" s="97">
        <v>7.941460800901849</v>
      </c>
      <c r="M624" s="97">
        <v>628.68399999999997</v>
      </c>
      <c r="N624" s="97">
        <v>7.3609043326963288</v>
      </c>
      <c r="O624" s="97">
        <v>745.97900000000004</v>
      </c>
      <c r="P624" s="97">
        <v>5.261210652294154</v>
      </c>
      <c r="Q624" s="97">
        <v>1131.8109999999999</v>
      </c>
      <c r="R624" s="97">
        <v>4.3829722875007517</v>
      </c>
      <c r="S624" s="97">
        <v>597.17100000000005</v>
      </c>
      <c r="T624" s="97">
        <v>4.8328603506603738</v>
      </c>
      <c r="U624" s="97">
        <v>597.74800000000005</v>
      </c>
      <c r="V624" s="97">
        <v>5.5236789255947878</v>
      </c>
    </row>
    <row r="625" spans="2:22">
      <c r="B625" s="629" t="s">
        <v>98</v>
      </c>
      <c r="C625" s="97">
        <v>544.21900000000005</v>
      </c>
      <c r="D625" s="97">
        <v>9.3841603047633413</v>
      </c>
      <c r="E625" s="97">
        <v>627.47500000000002</v>
      </c>
      <c r="F625" s="97">
        <v>8.7797213127541198</v>
      </c>
      <c r="G625" s="97">
        <v>632.23400000000004</v>
      </c>
      <c r="H625" s="97">
        <v>8.8083853608547162</v>
      </c>
      <c r="I625" s="97">
        <v>393.072</v>
      </c>
      <c r="J625" s="97">
        <v>9.2376349541978708</v>
      </c>
      <c r="K625" s="97">
        <v>233.495</v>
      </c>
      <c r="L625" s="97">
        <v>9.1021020035671434</v>
      </c>
      <c r="M625" s="97">
        <v>242.04</v>
      </c>
      <c r="N625" s="97">
        <v>8.5937254815194333</v>
      </c>
      <c r="O625" s="97">
        <v>255.11799999999999</v>
      </c>
      <c r="P625" s="97">
        <v>6.3969904829386239</v>
      </c>
      <c r="Q625" s="97">
        <v>310.16399999999999</v>
      </c>
      <c r="R625" s="97">
        <v>5.0668175769116681</v>
      </c>
      <c r="S625" s="97">
        <v>172.596</v>
      </c>
      <c r="T625" s="97">
        <v>6.4369180254462135</v>
      </c>
      <c r="U625" s="97">
        <v>120.97799999999999</v>
      </c>
      <c r="V625" s="97">
        <v>8.751684716464414</v>
      </c>
    </row>
    <row r="626" spans="2:22">
      <c r="B626" s="629" t="s">
        <v>99</v>
      </c>
      <c r="C626" s="97">
        <v>366.03399999999999</v>
      </c>
      <c r="D626" s="97">
        <v>10.467527055472278</v>
      </c>
      <c r="E626" s="97">
        <v>385.09399999999999</v>
      </c>
      <c r="F626" s="97">
        <v>12.151443483461343</v>
      </c>
      <c r="G626" s="97">
        <v>418.95699999999999</v>
      </c>
      <c r="H626" s="97">
        <v>11.09899762192355</v>
      </c>
      <c r="I626" s="97">
        <v>325.92700000000002</v>
      </c>
      <c r="J626" s="97">
        <v>8.6055664954743207</v>
      </c>
      <c r="K626" s="97">
        <v>219.208</v>
      </c>
      <c r="L626" s="97">
        <v>12.678527450924122</v>
      </c>
      <c r="M626" s="97">
        <v>204.90600000000001</v>
      </c>
      <c r="N626" s="97">
        <v>11.481948029806443</v>
      </c>
      <c r="O626" s="97">
        <v>225.18199999999999</v>
      </c>
      <c r="P626" s="97">
        <v>10.658521132002168</v>
      </c>
      <c r="Q626" s="97">
        <v>205.83600000000001</v>
      </c>
      <c r="R626" s="97">
        <v>10.711825217979838</v>
      </c>
      <c r="S626" s="97">
        <v>210.36500000000001</v>
      </c>
      <c r="T626" s="97">
        <v>11.083850126598314</v>
      </c>
      <c r="U626" s="97">
        <v>50.366</v>
      </c>
      <c r="V626" s="97">
        <v>10.927539433852132</v>
      </c>
    </row>
    <row r="627" spans="2:22" s="7" customFormat="1">
      <c r="B627" s="665" t="s">
        <v>70</v>
      </c>
      <c r="C627" s="384">
        <v>8054.0739999999996</v>
      </c>
      <c r="D627" s="384">
        <v>7.221857903890835</v>
      </c>
      <c r="E627" s="384">
        <v>10125.361999999999</v>
      </c>
      <c r="F627" s="384">
        <v>6.8008944734460108</v>
      </c>
      <c r="G627" s="384">
        <v>9799.7649999999994</v>
      </c>
      <c r="H627" s="384">
        <v>6.6665092648918023</v>
      </c>
      <c r="I627" s="384">
        <v>6986.9309999999996</v>
      </c>
      <c r="J627" s="384">
        <v>6.9040610467483319</v>
      </c>
      <c r="K627" s="384">
        <v>5022.1120000000001</v>
      </c>
      <c r="L627" s="384">
        <v>6.8142804175840173</v>
      </c>
      <c r="M627" s="384">
        <v>5380.4560000000001</v>
      </c>
      <c r="N627" s="384">
        <v>6.034569699788074</v>
      </c>
      <c r="O627" s="384">
        <v>6109.0389999999998</v>
      </c>
      <c r="P627" s="384">
        <v>4.9146794003537897</v>
      </c>
      <c r="Q627" s="384">
        <v>9073.3439999999991</v>
      </c>
      <c r="R627" s="384">
        <v>4.2467259171554872</v>
      </c>
      <c r="S627" s="384">
        <v>5633.4089999999997</v>
      </c>
      <c r="T627" s="384">
        <v>4.6878768707253746</v>
      </c>
      <c r="U627" s="384">
        <v>6261.1679999999997</v>
      </c>
      <c r="V627" s="384">
        <v>4.3298494043114202</v>
      </c>
    </row>
    <row r="628" spans="2:22">
      <c r="B628" s="631"/>
      <c r="C628" s="45"/>
      <c r="D628" s="45"/>
      <c r="E628" s="45"/>
      <c r="F628" s="45"/>
      <c r="G628" s="45"/>
      <c r="H628" s="45"/>
      <c r="I628" s="45"/>
      <c r="J628" s="45"/>
      <c r="K628" s="45"/>
      <c r="L628" s="45"/>
      <c r="M628" s="45"/>
      <c r="N628" s="45"/>
      <c r="O628" s="45"/>
      <c r="P628" s="45"/>
      <c r="Q628" s="45"/>
      <c r="R628" s="45"/>
      <c r="S628" s="45"/>
      <c r="T628" s="45"/>
      <c r="U628" s="45"/>
      <c r="V628" s="626"/>
    </row>
    <row r="629" spans="2:22">
      <c r="B629" s="629" t="s">
        <v>46</v>
      </c>
      <c r="C629" s="55" t="s">
        <v>76</v>
      </c>
      <c r="D629" s="55"/>
      <c r="E629" s="55" t="s">
        <v>77</v>
      </c>
      <c r="F629" s="55"/>
      <c r="G629" s="55"/>
      <c r="H629" s="55"/>
      <c r="I629" s="55"/>
      <c r="J629" s="55"/>
      <c r="K629" s="55"/>
      <c r="L629" s="55"/>
      <c r="M629" s="55"/>
      <c r="N629" s="55"/>
      <c r="O629" s="55"/>
      <c r="P629" s="55"/>
      <c r="Q629" s="55"/>
      <c r="R629" s="55"/>
      <c r="S629" s="55"/>
      <c r="T629" s="55"/>
      <c r="U629" s="55"/>
      <c r="V629" s="640"/>
    </row>
    <row r="630" spans="2:22">
      <c r="B630" s="629"/>
      <c r="C630" s="55" t="s">
        <v>81</v>
      </c>
      <c r="D630" s="55" t="s">
        <v>42</v>
      </c>
      <c r="E630" s="55" t="s">
        <v>82</v>
      </c>
      <c r="F630" s="55" t="s">
        <v>42</v>
      </c>
      <c r="G630" s="55" t="s">
        <v>83</v>
      </c>
      <c r="H630" s="55" t="s">
        <v>42</v>
      </c>
      <c r="I630" s="55" t="s">
        <v>84</v>
      </c>
      <c r="J630" s="55" t="s">
        <v>42</v>
      </c>
      <c r="K630" s="55" t="s">
        <v>85</v>
      </c>
      <c r="L630" s="55" t="s">
        <v>42</v>
      </c>
      <c r="M630" s="55" t="s">
        <v>86</v>
      </c>
      <c r="N630" s="55" t="s">
        <v>42</v>
      </c>
      <c r="O630" s="55" t="s">
        <v>87</v>
      </c>
      <c r="P630" s="55" t="s">
        <v>42</v>
      </c>
      <c r="Q630" s="55" t="s">
        <v>88</v>
      </c>
      <c r="R630" s="55" t="s">
        <v>42</v>
      </c>
      <c r="S630" s="55" t="s">
        <v>89</v>
      </c>
      <c r="T630" s="55" t="s">
        <v>42</v>
      </c>
      <c r="U630" s="55" t="s">
        <v>90</v>
      </c>
      <c r="V630" s="640" t="s">
        <v>42</v>
      </c>
    </row>
    <row r="631" spans="2:22">
      <c r="B631" s="629" t="s">
        <v>92</v>
      </c>
      <c r="C631" s="97">
        <v>53.06</v>
      </c>
      <c r="D631" s="97">
        <v>25.41</v>
      </c>
      <c r="E631" s="97">
        <v>31.553000000000001</v>
      </c>
      <c r="F631" s="97">
        <v>18.399999999999999</v>
      </c>
      <c r="G631" s="97">
        <v>81.097999999999999</v>
      </c>
      <c r="H631" s="97">
        <v>19.649999999999999</v>
      </c>
      <c r="I631" s="97">
        <v>41.445999999999998</v>
      </c>
      <c r="J631" s="97">
        <v>24.39</v>
      </c>
      <c r="K631" s="97">
        <v>72.180999999999997</v>
      </c>
      <c r="L631" s="97">
        <v>21.538508271925139</v>
      </c>
      <c r="M631" s="97">
        <v>69.876999999999995</v>
      </c>
      <c r="N631" s="97">
        <v>17.713357466344696</v>
      </c>
      <c r="O631" s="97">
        <v>115.39</v>
      </c>
      <c r="P631" s="97">
        <v>9.6165670989960343</v>
      </c>
      <c r="Q631" s="97">
        <v>53.281999999999996</v>
      </c>
      <c r="R631" s="97">
        <v>15.153920839163549</v>
      </c>
      <c r="S631" s="97">
        <v>61.031999999999996</v>
      </c>
      <c r="T631" s="97">
        <v>10.286023830242407</v>
      </c>
      <c r="U631" s="97">
        <v>39.634999999999998</v>
      </c>
      <c r="V631" s="97">
        <v>15.772084259211123</v>
      </c>
    </row>
    <row r="632" spans="2:22">
      <c r="B632" s="629" t="s">
        <v>93</v>
      </c>
      <c r="C632" s="97">
        <v>32.709000000000003</v>
      </c>
      <c r="D632" s="97">
        <v>26.1</v>
      </c>
      <c r="E632" s="97">
        <v>21.033999999999999</v>
      </c>
      <c r="F632" s="97">
        <v>19.16</v>
      </c>
      <c r="G632" s="97">
        <v>49.622999999999998</v>
      </c>
      <c r="H632" s="97">
        <v>19.829999999999998</v>
      </c>
      <c r="I632" s="97">
        <v>22.478000000000002</v>
      </c>
      <c r="J632" s="97">
        <v>25.44</v>
      </c>
      <c r="K632" s="97">
        <v>42.148000000000003</v>
      </c>
      <c r="L632" s="97">
        <v>20.818518463049216</v>
      </c>
      <c r="M632" s="97">
        <v>38.159999999999997</v>
      </c>
      <c r="N632" s="97">
        <v>16.126673853787079</v>
      </c>
      <c r="O632" s="97">
        <v>68.099000000000004</v>
      </c>
      <c r="P632" s="97">
        <v>8.9953772317851826</v>
      </c>
      <c r="Q632" s="97">
        <v>31.797000000000001</v>
      </c>
      <c r="R632" s="97">
        <v>14.482331441115777</v>
      </c>
      <c r="S632" s="97">
        <v>38.423999999999999</v>
      </c>
      <c r="T632" s="97">
        <v>10.175525067574783</v>
      </c>
      <c r="U632" s="97">
        <v>25.626000000000001</v>
      </c>
      <c r="V632" s="97">
        <v>14.965527266909366</v>
      </c>
    </row>
    <row r="633" spans="2:22">
      <c r="B633" s="629" t="s">
        <v>94</v>
      </c>
      <c r="C633" s="97">
        <v>42.026000000000003</v>
      </c>
      <c r="D633" s="97">
        <v>25.13</v>
      </c>
      <c r="E633" s="97">
        <v>29.035</v>
      </c>
      <c r="F633" s="97">
        <v>19.03</v>
      </c>
      <c r="G633" s="97">
        <v>65.436000000000007</v>
      </c>
      <c r="H633" s="97">
        <v>18.97</v>
      </c>
      <c r="I633" s="97">
        <v>27.640999999999998</v>
      </c>
      <c r="J633" s="97">
        <v>26.220000000000002</v>
      </c>
      <c r="K633" s="97">
        <v>50.551000000000002</v>
      </c>
      <c r="L633" s="97">
        <v>19.968025533377876</v>
      </c>
      <c r="M633" s="97">
        <v>45.418999999999997</v>
      </c>
      <c r="N633" s="97">
        <v>15.218345740157917</v>
      </c>
      <c r="O633" s="97">
        <v>83.31</v>
      </c>
      <c r="P633" s="97">
        <v>8.9606446548624703</v>
      </c>
      <c r="Q633" s="97">
        <v>38.521999999999998</v>
      </c>
      <c r="R633" s="97">
        <v>14.149424464558535</v>
      </c>
      <c r="S633" s="97">
        <v>47.164000000000001</v>
      </c>
      <c r="T633" s="97">
        <v>10.135136486211797</v>
      </c>
      <c r="U633" s="97">
        <v>31.728000000000002</v>
      </c>
      <c r="V633" s="97">
        <v>15.048459999308827</v>
      </c>
    </row>
    <row r="634" spans="2:22">
      <c r="B634" s="629" t="s">
        <v>95</v>
      </c>
      <c r="C634" s="97">
        <v>178.76</v>
      </c>
      <c r="D634" s="97">
        <v>20.9</v>
      </c>
      <c r="E634" s="97">
        <v>139.66999999999999</v>
      </c>
      <c r="F634" s="97">
        <v>17.14</v>
      </c>
      <c r="G634" s="97">
        <v>269.62599999999998</v>
      </c>
      <c r="H634" s="97">
        <v>17.809999999999999</v>
      </c>
      <c r="I634" s="97">
        <v>119.468</v>
      </c>
      <c r="J634" s="97">
        <v>23.66</v>
      </c>
      <c r="K634" s="97">
        <v>187.39500000000001</v>
      </c>
      <c r="L634" s="97">
        <v>19.688319338340484</v>
      </c>
      <c r="M634" s="97">
        <v>162.64099999999999</v>
      </c>
      <c r="N634" s="97">
        <v>15.24155907226293</v>
      </c>
      <c r="O634" s="97">
        <v>297.92099999999999</v>
      </c>
      <c r="P634" s="97">
        <v>8.7809515115368608</v>
      </c>
      <c r="Q634" s="97">
        <v>139.578</v>
      </c>
      <c r="R634" s="97">
        <v>13.116868070117045</v>
      </c>
      <c r="S634" s="97">
        <v>180.262</v>
      </c>
      <c r="T634" s="97">
        <v>9.773714008621047</v>
      </c>
      <c r="U634" s="97">
        <v>121.429</v>
      </c>
      <c r="V634" s="97">
        <v>13.555063378067389</v>
      </c>
    </row>
    <row r="635" spans="2:22">
      <c r="B635" s="629" t="s">
        <v>96</v>
      </c>
      <c r="C635" s="97">
        <v>232.06399999999999</v>
      </c>
      <c r="D635" s="97">
        <v>15.210000000000003</v>
      </c>
      <c r="E635" s="97">
        <v>245.60599999999999</v>
      </c>
      <c r="F635" s="97">
        <v>13.98</v>
      </c>
      <c r="G635" s="97">
        <v>341.97699999999998</v>
      </c>
      <c r="H635" s="97">
        <v>15.41</v>
      </c>
      <c r="I635" s="97">
        <v>186.57</v>
      </c>
      <c r="J635" s="97">
        <v>16.510000000000002</v>
      </c>
      <c r="K635" s="97">
        <v>191.50800000000001</v>
      </c>
      <c r="L635" s="97">
        <v>16.599479992005485</v>
      </c>
      <c r="M635" s="97">
        <v>165.62</v>
      </c>
      <c r="N635" s="97">
        <v>14.651274886808419</v>
      </c>
      <c r="O635" s="97">
        <v>261.79399999999998</v>
      </c>
      <c r="P635" s="97">
        <v>10.232274817721279</v>
      </c>
      <c r="Q635" s="97">
        <v>122.19</v>
      </c>
      <c r="R635" s="97">
        <v>11.414846332465954</v>
      </c>
      <c r="S635" s="97">
        <v>175.779</v>
      </c>
      <c r="T635" s="97">
        <v>8.9946694518151684</v>
      </c>
      <c r="U635" s="97">
        <v>111.68600000000001</v>
      </c>
      <c r="V635" s="97">
        <v>12.011100356280437</v>
      </c>
    </row>
    <row r="636" spans="2:22">
      <c r="B636" s="629" t="s">
        <v>97</v>
      </c>
      <c r="C636" s="97">
        <v>106.158</v>
      </c>
      <c r="D636" s="97">
        <v>13.15</v>
      </c>
      <c r="E636" s="97">
        <v>126.35899999999999</v>
      </c>
      <c r="F636" s="97">
        <v>12.57</v>
      </c>
      <c r="G636" s="97">
        <v>128.97300000000001</v>
      </c>
      <c r="H636" s="97">
        <v>13.95</v>
      </c>
      <c r="I636" s="97">
        <v>103.027</v>
      </c>
      <c r="J636" s="97">
        <v>17.5</v>
      </c>
      <c r="K636" s="97">
        <v>71.191000000000003</v>
      </c>
      <c r="L636" s="97">
        <v>11.23</v>
      </c>
      <c r="M636" s="97">
        <v>57.808999999999997</v>
      </c>
      <c r="N636" s="97">
        <v>13.976378935319586</v>
      </c>
      <c r="O636" s="97">
        <v>75.472999999999999</v>
      </c>
      <c r="P636" s="97">
        <v>16.105954225742952</v>
      </c>
      <c r="Q636" s="97">
        <v>39.875999999999998</v>
      </c>
      <c r="R636" s="97">
        <v>12.730051721925804</v>
      </c>
      <c r="S636" s="97">
        <v>60.256999999999998</v>
      </c>
      <c r="T636" s="97">
        <v>10.666523387102728</v>
      </c>
      <c r="U636" s="97">
        <v>29.28</v>
      </c>
      <c r="V636" s="97">
        <v>12.104211964201861</v>
      </c>
    </row>
    <row r="637" spans="2:22">
      <c r="B637" s="629" t="s">
        <v>98</v>
      </c>
      <c r="C637" s="97">
        <v>52.703000000000003</v>
      </c>
      <c r="D637" s="97">
        <v>13.79</v>
      </c>
      <c r="E637" s="97">
        <v>61.902999999999999</v>
      </c>
      <c r="F637" s="97">
        <v>13.05</v>
      </c>
      <c r="G637" s="97">
        <v>50.328000000000003</v>
      </c>
      <c r="H637" s="97">
        <v>15.02</v>
      </c>
      <c r="I637" s="97">
        <v>54.286999999999999</v>
      </c>
      <c r="J637" s="97">
        <v>20.5</v>
      </c>
      <c r="K637" s="97">
        <v>32.701000000000001</v>
      </c>
      <c r="L637" s="97">
        <v>11.78</v>
      </c>
      <c r="M637" s="97">
        <v>24.373999999999999</v>
      </c>
      <c r="N637" s="97">
        <v>16.420000000000002</v>
      </c>
      <c r="O637" s="97">
        <v>31.72</v>
      </c>
      <c r="P637" s="97">
        <v>20.557409250009975</v>
      </c>
      <c r="Q637" s="97">
        <v>19.495000000000001</v>
      </c>
      <c r="R637" s="97">
        <v>15.525166059523434</v>
      </c>
      <c r="S637" s="97">
        <v>24.536999999999999</v>
      </c>
      <c r="T637" s="97">
        <v>14.178699581947894</v>
      </c>
      <c r="U637" s="97">
        <v>7.7009999999999996</v>
      </c>
      <c r="V637" s="97">
        <v>12.599545657038579</v>
      </c>
    </row>
    <row r="638" spans="2:22">
      <c r="B638" s="629" t="s">
        <v>99</v>
      </c>
      <c r="C638" s="97">
        <v>67.225999999999999</v>
      </c>
      <c r="D638" s="97">
        <v>20.48</v>
      </c>
      <c r="E638" s="97">
        <v>51.314</v>
      </c>
      <c r="F638" s="97">
        <v>17.829999999999998</v>
      </c>
      <c r="G638" s="97">
        <v>46.423000000000002</v>
      </c>
      <c r="H638" s="97">
        <v>19.79</v>
      </c>
      <c r="I638" s="97">
        <v>68.09</v>
      </c>
      <c r="J638" s="97">
        <v>24.17</v>
      </c>
      <c r="K638" s="97">
        <v>31.484999999999999</v>
      </c>
      <c r="L638" s="97">
        <v>14.49</v>
      </c>
      <c r="M638" s="97">
        <v>31.141999999999999</v>
      </c>
      <c r="N638" s="97">
        <v>18.13</v>
      </c>
      <c r="O638" s="97">
        <v>33.771999999999998</v>
      </c>
      <c r="P638" s="97">
        <v>17.98</v>
      </c>
      <c r="Q638" s="97">
        <v>31.704999999999998</v>
      </c>
      <c r="R638" s="97">
        <v>18.39</v>
      </c>
      <c r="S638" s="97">
        <v>42.287999999999997</v>
      </c>
      <c r="T638" s="97">
        <v>22.69</v>
      </c>
      <c r="U638" s="97">
        <v>8.3740000000000006</v>
      </c>
      <c r="V638" s="97">
        <v>19.34</v>
      </c>
    </row>
    <row r="639" spans="2:22" s="7" customFormat="1">
      <c r="B639" s="665" t="s">
        <v>70</v>
      </c>
      <c r="C639" s="384">
        <v>764.70699999999999</v>
      </c>
      <c r="D639" s="384">
        <v>14.6</v>
      </c>
      <c r="E639" s="384">
        <v>706.47400000000005</v>
      </c>
      <c r="F639" s="384">
        <v>13.229999999999999</v>
      </c>
      <c r="G639" s="384">
        <v>1033.4849999999999</v>
      </c>
      <c r="H639" s="384">
        <v>14.5</v>
      </c>
      <c r="I639" s="384">
        <v>623.00800000000004</v>
      </c>
      <c r="J639" s="384">
        <v>16.309999999999999</v>
      </c>
      <c r="K639" s="384">
        <v>679.15800000000002</v>
      </c>
      <c r="L639" s="384">
        <v>14.859256303474931</v>
      </c>
      <c r="M639" s="384">
        <v>595.04200000000003</v>
      </c>
      <c r="N639" s="384">
        <v>12.977763576097514</v>
      </c>
      <c r="O639" s="384">
        <v>967.47900000000004</v>
      </c>
      <c r="P639" s="384">
        <v>8.9392215696056443</v>
      </c>
      <c r="Q639" s="384">
        <v>476.44499999999999</v>
      </c>
      <c r="R639" s="384">
        <v>11.139419443535958</v>
      </c>
      <c r="S639" s="384">
        <v>629.74300000000005</v>
      </c>
      <c r="T639" s="384">
        <v>8.7694254087455761</v>
      </c>
      <c r="U639" s="384">
        <v>375.45800000000003</v>
      </c>
      <c r="V639" s="384">
        <v>12.471792261796955</v>
      </c>
    </row>
    <row r="640" spans="2:22">
      <c r="B640" s="631"/>
      <c r="C640" s="45"/>
      <c r="D640" s="45"/>
      <c r="E640" s="45"/>
      <c r="F640" s="45"/>
      <c r="G640" s="45"/>
      <c r="H640" s="45"/>
      <c r="I640" s="45"/>
      <c r="J640" s="45"/>
      <c r="K640" s="45"/>
      <c r="L640" s="45"/>
      <c r="M640" s="45"/>
      <c r="N640" s="45"/>
      <c r="O640" s="45"/>
      <c r="P640" s="45"/>
      <c r="Q640" s="45"/>
      <c r="R640" s="45"/>
      <c r="S640" s="45"/>
      <c r="T640" s="45"/>
      <c r="U640" s="45"/>
      <c r="V640" s="626"/>
    </row>
    <row r="641" spans="2:22">
      <c r="B641" s="629" t="s">
        <v>101</v>
      </c>
      <c r="C641" s="55" t="s">
        <v>76</v>
      </c>
      <c r="D641" s="55"/>
      <c r="E641" s="55" t="s">
        <v>77</v>
      </c>
      <c r="F641" s="55"/>
      <c r="G641" s="55"/>
      <c r="H641" s="55"/>
      <c r="I641" s="55"/>
      <c r="J641" s="55"/>
      <c r="K641" s="55"/>
      <c r="L641" s="55"/>
      <c r="M641" s="55"/>
      <c r="N641" s="55"/>
      <c r="O641" s="55"/>
      <c r="P641" s="55"/>
      <c r="Q641" s="55"/>
      <c r="R641" s="55"/>
      <c r="S641" s="55"/>
      <c r="T641" s="55"/>
      <c r="U641" s="55"/>
      <c r="V641" s="640"/>
    </row>
    <row r="642" spans="2:22">
      <c r="B642" s="629"/>
      <c r="C642" s="55" t="s">
        <v>81</v>
      </c>
      <c r="D642" s="55" t="s">
        <v>42</v>
      </c>
      <c r="E642" s="55" t="s">
        <v>82</v>
      </c>
      <c r="F642" s="55" t="s">
        <v>42</v>
      </c>
      <c r="G642" s="55" t="s">
        <v>83</v>
      </c>
      <c r="H642" s="55" t="s">
        <v>42</v>
      </c>
      <c r="I642" s="55" t="s">
        <v>84</v>
      </c>
      <c r="J642" s="55" t="s">
        <v>42</v>
      </c>
      <c r="K642" s="55" t="s">
        <v>85</v>
      </c>
      <c r="L642" s="55" t="s">
        <v>42</v>
      </c>
      <c r="M642" s="55" t="s">
        <v>86</v>
      </c>
      <c r="N642" s="55" t="s">
        <v>42</v>
      </c>
      <c r="O642" s="55" t="s">
        <v>87</v>
      </c>
      <c r="P642" s="55" t="s">
        <v>42</v>
      </c>
      <c r="Q642" s="55" t="s">
        <v>88</v>
      </c>
      <c r="R642" s="55" t="s">
        <v>42</v>
      </c>
      <c r="S642" s="55" t="s">
        <v>89</v>
      </c>
      <c r="T642" s="55" t="s">
        <v>42</v>
      </c>
      <c r="U642" s="55" t="s">
        <v>90</v>
      </c>
      <c r="V642" s="640" t="s">
        <v>42</v>
      </c>
    </row>
    <row r="643" spans="2:22">
      <c r="B643" s="629" t="s">
        <v>92</v>
      </c>
      <c r="C643" s="97">
        <v>657.67100000000005</v>
      </c>
      <c r="D643" s="97">
        <v>7.1519305179619961</v>
      </c>
      <c r="E643" s="97">
        <v>778.548</v>
      </c>
      <c r="F643" s="97">
        <v>6.9319145211721596</v>
      </c>
      <c r="G643" s="97">
        <v>867.42100000000005</v>
      </c>
      <c r="H643" s="97">
        <v>6.7990641040626123</v>
      </c>
      <c r="I643" s="97">
        <v>700.02300000000002</v>
      </c>
      <c r="J643" s="97">
        <v>8.1748110358180508</v>
      </c>
      <c r="K643" s="97">
        <v>639.096</v>
      </c>
      <c r="L643" s="97">
        <v>9.0904070775214372</v>
      </c>
      <c r="M643" s="97">
        <v>654.03200000000004</v>
      </c>
      <c r="N643" s="97">
        <v>6.2635022828115217</v>
      </c>
      <c r="O643" s="97">
        <v>794.01400000000001</v>
      </c>
      <c r="P643" s="97">
        <v>5.6764230726087908</v>
      </c>
      <c r="Q643" s="97">
        <v>808.226</v>
      </c>
      <c r="R643" s="97">
        <v>4.2357919270636701</v>
      </c>
      <c r="S643" s="97">
        <v>632.39099999999996</v>
      </c>
      <c r="T643" s="97">
        <v>4.8150230345997835</v>
      </c>
      <c r="U643" s="97">
        <v>692.505</v>
      </c>
      <c r="V643" s="97">
        <v>3.9658894339593664</v>
      </c>
    </row>
    <row r="644" spans="2:22">
      <c r="B644" s="629" t="s">
        <v>93</v>
      </c>
      <c r="C644" s="97">
        <v>408.959</v>
      </c>
      <c r="D644" s="97">
        <v>7.289871251685069</v>
      </c>
      <c r="E644" s="97">
        <v>499.09500000000003</v>
      </c>
      <c r="F644" s="97">
        <v>7.0706688751715827</v>
      </c>
      <c r="G644" s="97">
        <v>538.91700000000003</v>
      </c>
      <c r="H644" s="97">
        <v>6.8397440876748234</v>
      </c>
      <c r="I644" s="97">
        <v>416.33300000000003</v>
      </c>
      <c r="J644" s="97">
        <v>7.7549492324955596</v>
      </c>
      <c r="K644" s="97">
        <v>367.90899999999999</v>
      </c>
      <c r="L644" s="97">
        <v>8.2104809738691014</v>
      </c>
      <c r="M644" s="97">
        <v>384.88600000000002</v>
      </c>
      <c r="N644" s="97">
        <v>5.8346801050249999</v>
      </c>
      <c r="O644" s="97">
        <v>485.45600000000002</v>
      </c>
      <c r="P644" s="97">
        <v>4.8232297692515198</v>
      </c>
      <c r="Q644" s="97">
        <v>565.81500000000005</v>
      </c>
      <c r="R644" s="97">
        <v>4.080452356024983</v>
      </c>
      <c r="S644" s="97">
        <v>420.48500000000001</v>
      </c>
      <c r="T644" s="97">
        <v>4.5883983757084925</v>
      </c>
      <c r="U644" s="97">
        <v>466.57400000000001</v>
      </c>
      <c r="V644" s="97">
        <v>3.8683706617732283</v>
      </c>
    </row>
    <row r="645" spans="2:22">
      <c r="B645" s="629" t="s">
        <v>94</v>
      </c>
      <c r="C645" s="97">
        <v>575.05600000000004</v>
      </c>
      <c r="D645" s="97">
        <v>7.1799571584728294</v>
      </c>
      <c r="E645" s="97">
        <v>688.18499999999995</v>
      </c>
      <c r="F645" s="97">
        <v>6.7780559162692837</v>
      </c>
      <c r="G645" s="97">
        <v>726.37199999999996</v>
      </c>
      <c r="H645" s="97">
        <v>6.6009016736250699</v>
      </c>
      <c r="I645" s="97">
        <v>531.66999999999996</v>
      </c>
      <c r="J645" s="97">
        <v>7.4569786928142081</v>
      </c>
      <c r="K645" s="97">
        <v>454.88299999999998</v>
      </c>
      <c r="L645" s="97">
        <v>7.5272880565387847</v>
      </c>
      <c r="M645" s="97">
        <v>481.21899999999999</v>
      </c>
      <c r="N645" s="97">
        <v>5.6261446525061309</v>
      </c>
      <c r="O645" s="97">
        <v>596.625</v>
      </c>
      <c r="P645" s="97">
        <v>4.6287326759902756</v>
      </c>
      <c r="Q645" s="97">
        <v>705.54100000000005</v>
      </c>
      <c r="R645" s="97">
        <v>4.0756059116101993</v>
      </c>
      <c r="S645" s="97">
        <v>527.49400000000003</v>
      </c>
      <c r="T645" s="97">
        <v>4.5654361798659364</v>
      </c>
      <c r="U645" s="97">
        <v>584.87199999999996</v>
      </c>
      <c r="V645" s="97">
        <v>3.8488194738351686</v>
      </c>
    </row>
    <row r="646" spans="2:22">
      <c r="B646" s="629" t="s">
        <v>95</v>
      </c>
      <c r="C646" s="97">
        <v>2615.4769999999999</v>
      </c>
      <c r="D646" s="97">
        <v>6.5542527256325798</v>
      </c>
      <c r="E646" s="97">
        <v>3044.25</v>
      </c>
      <c r="F646" s="97">
        <v>6.3241816670245834</v>
      </c>
      <c r="G646" s="97">
        <v>3084.9690000000001</v>
      </c>
      <c r="H646" s="97">
        <v>6.2031815112589079</v>
      </c>
      <c r="I646" s="97">
        <v>2179.154</v>
      </c>
      <c r="J646" s="97">
        <v>6.7773692112938422</v>
      </c>
      <c r="K646" s="97">
        <v>1758.067</v>
      </c>
      <c r="L646" s="97">
        <v>6.4325462066936971</v>
      </c>
      <c r="M646" s="97">
        <v>1884.354</v>
      </c>
      <c r="N646" s="97">
        <v>5.3370893351482822</v>
      </c>
      <c r="O646" s="97">
        <v>2350.2220000000002</v>
      </c>
      <c r="P646" s="97">
        <v>4.3281022478177595</v>
      </c>
      <c r="Q646" s="97">
        <v>3076.8240000000001</v>
      </c>
      <c r="R646" s="97">
        <v>3.973314512632899</v>
      </c>
      <c r="S646" s="97">
        <v>2229.6770000000001</v>
      </c>
      <c r="T646" s="97">
        <v>4.195252724594531</v>
      </c>
      <c r="U646" s="97">
        <v>2471.712</v>
      </c>
      <c r="V646" s="97">
        <v>3.7007143837431409</v>
      </c>
    </row>
    <row r="647" spans="2:22">
      <c r="B647" s="629" t="s">
        <v>96</v>
      </c>
      <c r="C647" s="97">
        <v>4039.049</v>
      </c>
      <c r="D647" s="97">
        <v>5.8190262331152809</v>
      </c>
      <c r="E647" s="97">
        <v>4669.6970000000001</v>
      </c>
      <c r="F647" s="97">
        <v>5.71187207248754</v>
      </c>
      <c r="G647" s="97">
        <v>4453.2489999999998</v>
      </c>
      <c r="H647" s="97">
        <v>5.6333608013116487</v>
      </c>
      <c r="I647" s="97">
        <v>2965.5819999999999</v>
      </c>
      <c r="J647" s="97">
        <v>5.9469875075023682</v>
      </c>
      <c r="K647" s="97">
        <v>2157.0189999999998</v>
      </c>
      <c r="L647" s="97">
        <v>5.6784307489704107</v>
      </c>
      <c r="M647" s="97">
        <v>2238.3310000000001</v>
      </c>
      <c r="N647" s="97">
        <v>5.3696845600047478</v>
      </c>
      <c r="O647" s="97">
        <v>2707.7049999999999</v>
      </c>
      <c r="P647" s="97">
        <v>4.1260531430460565</v>
      </c>
      <c r="Q647" s="97">
        <v>3804.9189999999999</v>
      </c>
      <c r="R647" s="97">
        <v>3.8593354044890864</v>
      </c>
      <c r="S647" s="97">
        <v>2528.0010000000002</v>
      </c>
      <c r="T647" s="97">
        <v>3.8816086359509003</v>
      </c>
      <c r="U647" s="97">
        <v>2662.54</v>
      </c>
      <c r="V647" s="97">
        <v>3.8390387132886321</v>
      </c>
    </row>
    <row r="648" spans="2:22">
      <c r="B648" s="629" t="s">
        <v>97</v>
      </c>
      <c r="C648" s="97">
        <v>1876.075</v>
      </c>
      <c r="D648" s="97">
        <v>5.8342206681022475</v>
      </c>
      <c r="E648" s="97">
        <v>2127.6579999999999</v>
      </c>
      <c r="F648" s="97">
        <v>5.6619469179951549</v>
      </c>
      <c r="G648" s="97">
        <v>1992.3979999999999</v>
      </c>
      <c r="H648" s="97">
        <v>5.7028737553712432</v>
      </c>
      <c r="I648" s="97">
        <v>1349.999</v>
      </c>
      <c r="J648" s="97">
        <v>5.8837009407840917</v>
      </c>
      <c r="K648" s="97">
        <v>909.68499999999995</v>
      </c>
      <c r="L648" s="97">
        <v>5.7772502770881458</v>
      </c>
      <c r="M648" s="97">
        <v>884.14700000000005</v>
      </c>
      <c r="N648" s="97">
        <v>5.6654000133403386</v>
      </c>
      <c r="O648" s="97">
        <v>1028.797</v>
      </c>
      <c r="P648" s="97">
        <v>4.4317913733737662</v>
      </c>
      <c r="Q648" s="97">
        <v>1407.7670000000001</v>
      </c>
      <c r="R648" s="97">
        <v>3.8338956673947808</v>
      </c>
      <c r="S648" s="97">
        <v>896.34500000000003</v>
      </c>
      <c r="T648" s="97">
        <v>3.9600562738476728</v>
      </c>
      <c r="U648" s="97">
        <v>787.928</v>
      </c>
      <c r="V648" s="97">
        <v>4.6601852908498502</v>
      </c>
    </row>
    <row r="649" spans="2:22">
      <c r="B649" s="629" t="s">
        <v>98</v>
      </c>
      <c r="C649" s="97">
        <v>872.25199999999995</v>
      </c>
      <c r="D649" s="97">
        <v>6.4343793822311319</v>
      </c>
      <c r="E649" s="97">
        <v>940.32799999999997</v>
      </c>
      <c r="F649" s="97">
        <v>6.453529944807717</v>
      </c>
      <c r="G649" s="97">
        <v>891.72699999999998</v>
      </c>
      <c r="H649" s="97">
        <v>6.5376068483317775</v>
      </c>
      <c r="I649" s="97">
        <v>625.27599999999995</v>
      </c>
      <c r="J649" s="97">
        <v>6.3527471404192521</v>
      </c>
      <c r="K649" s="97">
        <v>404.56200000000001</v>
      </c>
      <c r="L649" s="97">
        <v>6.2545015771410126</v>
      </c>
      <c r="M649" s="97">
        <v>369.23599999999999</v>
      </c>
      <c r="N649" s="97">
        <v>6.2572843166173469</v>
      </c>
      <c r="O649" s="97">
        <v>384.13299999999998</v>
      </c>
      <c r="P649" s="97">
        <v>5.265296829389797</v>
      </c>
      <c r="Q649" s="97">
        <v>433.27800000000002</v>
      </c>
      <c r="R649" s="97">
        <v>4.3149225488340104</v>
      </c>
      <c r="S649" s="97">
        <v>296.55900000000003</v>
      </c>
      <c r="T649" s="97">
        <v>4.8441988607829654</v>
      </c>
      <c r="U649" s="97">
        <v>181.13</v>
      </c>
      <c r="V649" s="97">
        <v>7.0967653009373732</v>
      </c>
    </row>
    <row r="650" spans="2:22">
      <c r="B650" s="629" t="s">
        <v>99</v>
      </c>
      <c r="C650" s="97">
        <v>867.09900000000005</v>
      </c>
      <c r="D650" s="97">
        <v>6.4561802068468035</v>
      </c>
      <c r="E650" s="97">
        <v>722.53300000000002</v>
      </c>
      <c r="F650" s="97">
        <v>7.4593849661280203</v>
      </c>
      <c r="G650" s="97">
        <v>705.91499999999996</v>
      </c>
      <c r="H650" s="97">
        <v>7.4729054229889416</v>
      </c>
      <c r="I650" s="97">
        <v>613.86400000000003</v>
      </c>
      <c r="J650" s="97">
        <v>5.9825356354256058</v>
      </c>
      <c r="K650" s="97">
        <v>405.7</v>
      </c>
      <c r="L650" s="97">
        <v>8.3951714861430915</v>
      </c>
      <c r="M650" s="97">
        <v>346.77499999999998</v>
      </c>
      <c r="N650" s="97">
        <v>8.1490874068056751</v>
      </c>
      <c r="O650" s="97">
        <v>418.67099999999999</v>
      </c>
      <c r="P650" s="97">
        <v>13.659814711307607</v>
      </c>
      <c r="Q650" s="97">
        <v>346.28800000000001</v>
      </c>
      <c r="R650" s="97">
        <v>7.2056371011922806</v>
      </c>
      <c r="S650" s="97">
        <v>368.15899999999999</v>
      </c>
      <c r="T650" s="97">
        <v>7.545721688680108</v>
      </c>
      <c r="U650" s="97">
        <v>104.318</v>
      </c>
      <c r="V650" s="97">
        <v>10.419953151749034</v>
      </c>
    </row>
    <row r="651" spans="2:22" s="7" customFormat="1">
      <c r="B651" s="665" t="s">
        <v>70</v>
      </c>
      <c r="C651" s="384">
        <v>11911.633</v>
      </c>
      <c r="D651" s="384">
        <v>5.3312823571565531</v>
      </c>
      <c r="E651" s="384">
        <v>13470.290999999999</v>
      </c>
      <c r="F651" s="384">
        <v>5.3915320498498511</v>
      </c>
      <c r="G651" s="384">
        <v>13260.966</v>
      </c>
      <c r="H651" s="384">
        <v>5.2949636399323783</v>
      </c>
      <c r="I651" s="384">
        <v>9381.9060000000009</v>
      </c>
      <c r="J651" s="384">
        <v>5.44806954701951</v>
      </c>
      <c r="K651" s="384">
        <v>7096.92</v>
      </c>
      <c r="L651" s="384">
        <v>5.345173722823362</v>
      </c>
      <c r="M651" s="384">
        <v>7242.9809999999998</v>
      </c>
      <c r="N651" s="384">
        <v>4.8117275593223026</v>
      </c>
      <c r="O651" s="384">
        <v>8765.6190000000006</v>
      </c>
      <c r="P651" s="384">
        <v>3.9409722103002265</v>
      </c>
      <c r="Q651" s="384">
        <v>11148.656999999999</v>
      </c>
      <c r="R651" s="384">
        <v>3.6865765919384739</v>
      </c>
      <c r="S651" s="384">
        <v>7899.1109999999999</v>
      </c>
      <c r="T651" s="384">
        <v>3.7695919667259616</v>
      </c>
      <c r="U651" s="384">
        <v>7951.5739999999996</v>
      </c>
      <c r="V651" s="384">
        <v>3.6970801175582224</v>
      </c>
    </row>
    <row r="652" spans="2:22">
      <c r="B652" s="631"/>
      <c r="C652" s="45"/>
      <c r="D652" s="45"/>
      <c r="E652" s="45"/>
      <c r="F652" s="45"/>
      <c r="G652" s="45"/>
      <c r="H652" s="45"/>
      <c r="I652" s="45"/>
      <c r="J652" s="45"/>
      <c r="K652" s="45"/>
      <c r="L652" s="45"/>
      <c r="M652" s="45"/>
      <c r="N652" s="45"/>
      <c r="O652" s="45"/>
      <c r="P652" s="45"/>
      <c r="Q652" s="45"/>
      <c r="R652" s="45"/>
      <c r="S652" s="45"/>
      <c r="T652" s="45"/>
      <c r="U652" s="45"/>
      <c r="V652" s="626"/>
    </row>
    <row r="653" spans="2:22">
      <c r="B653" s="629" t="s">
        <v>48</v>
      </c>
      <c r="C653" s="55" t="s">
        <v>76</v>
      </c>
      <c r="D653" s="55"/>
      <c r="E653" s="55" t="s">
        <v>77</v>
      </c>
      <c r="F653" s="325"/>
      <c r="G653" s="325"/>
      <c r="H653" s="325"/>
      <c r="I653" s="325"/>
      <c r="J653" s="325"/>
      <c r="K653" s="325"/>
      <c r="L653" s="325"/>
      <c r="M653" s="325"/>
      <c r="N653" s="325"/>
      <c r="O653" s="325"/>
      <c r="P653" s="325"/>
      <c r="Q653" s="325"/>
      <c r="R653" s="325"/>
      <c r="S653" s="325"/>
      <c r="T653" s="325"/>
      <c r="U653" s="325"/>
      <c r="V653" s="673"/>
    </row>
    <row r="654" spans="2:22">
      <c r="B654" s="629"/>
      <c r="C654" s="55" t="s">
        <v>81</v>
      </c>
      <c r="D654" s="55" t="s">
        <v>42</v>
      </c>
      <c r="E654" s="55" t="s">
        <v>82</v>
      </c>
      <c r="F654" s="55" t="s">
        <v>42</v>
      </c>
      <c r="G654" s="55" t="s">
        <v>83</v>
      </c>
      <c r="H654" s="55" t="s">
        <v>42</v>
      </c>
      <c r="I654" s="55" t="s">
        <v>84</v>
      </c>
      <c r="J654" s="55" t="s">
        <v>42</v>
      </c>
      <c r="K654" s="55" t="s">
        <v>85</v>
      </c>
      <c r="L654" s="55" t="s">
        <v>42</v>
      </c>
      <c r="M654" s="325" t="s">
        <v>86</v>
      </c>
      <c r="N654" s="325" t="s">
        <v>42</v>
      </c>
      <c r="O654" s="325" t="s">
        <v>87</v>
      </c>
      <c r="P654" s="325" t="s">
        <v>42</v>
      </c>
      <c r="Q654" s="325" t="s">
        <v>88</v>
      </c>
      <c r="R654" s="325" t="s">
        <v>42</v>
      </c>
      <c r="S654" s="325" t="s">
        <v>89</v>
      </c>
      <c r="T654" s="325" t="s">
        <v>42</v>
      </c>
      <c r="U654" s="325" t="s">
        <v>90</v>
      </c>
      <c r="V654" s="673" t="s">
        <v>42</v>
      </c>
    </row>
    <row r="655" spans="2:22">
      <c r="B655" s="629" t="s">
        <v>92</v>
      </c>
      <c r="C655" s="317">
        <v>657.67100000000005</v>
      </c>
      <c r="D655" s="317">
        <v>7.1519305179619961</v>
      </c>
      <c r="E655" s="317">
        <v>778.548</v>
      </c>
      <c r="F655" s="317">
        <v>6.9319145211721596</v>
      </c>
      <c r="G655" s="317">
        <v>867.42100000000005</v>
      </c>
      <c r="H655" s="317">
        <v>6.7990641040626123</v>
      </c>
      <c r="I655" s="317">
        <v>700.02300000000002</v>
      </c>
      <c r="J655" s="317">
        <v>8.1748110358180508</v>
      </c>
      <c r="K655" s="317">
        <v>639.096</v>
      </c>
      <c r="L655" s="317">
        <v>9.0904070775214372</v>
      </c>
      <c r="M655" s="317">
        <v>654.03200000000004</v>
      </c>
      <c r="N655" s="317">
        <v>6.2635022828115217</v>
      </c>
      <c r="O655" s="317">
        <v>794.01400000000001</v>
      </c>
      <c r="P655" s="317">
        <v>5.6764230726087908</v>
      </c>
      <c r="Q655" s="317">
        <v>808.226</v>
      </c>
      <c r="R655" s="317">
        <v>4.2357919270636701</v>
      </c>
      <c r="S655" s="317">
        <v>632.39099999999996</v>
      </c>
      <c r="T655" s="317">
        <v>4.8150230345997835</v>
      </c>
      <c r="U655" s="317">
        <v>692.505</v>
      </c>
      <c r="V655" s="656">
        <v>3.9658894339593664</v>
      </c>
    </row>
    <row r="656" spans="2:22">
      <c r="B656" s="629" t="s">
        <v>93</v>
      </c>
      <c r="C656" s="317">
        <v>408.959</v>
      </c>
      <c r="D656" s="317">
        <v>7.289871251685069</v>
      </c>
      <c r="E656" s="317">
        <v>499.09500000000003</v>
      </c>
      <c r="F656" s="317">
        <v>7.0706688751715827</v>
      </c>
      <c r="G656" s="317">
        <v>538.91700000000003</v>
      </c>
      <c r="H656" s="317">
        <v>6.8397440876748234</v>
      </c>
      <c r="I656" s="317">
        <v>416.33300000000003</v>
      </c>
      <c r="J656" s="317">
        <v>7.7549492324955596</v>
      </c>
      <c r="K656" s="317">
        <v>367.90899999999999</v>
      </c>
      <c r="L656" s="317">
        <v>8.2104809738691014</v>
      </c>
      <c r="M656" s="317">
        <v>384.88600000000002</v>
      </c>
      <c r="N656" s="317">
        <v>5.8346801050249999</v>
      </c>
      <c r="O656" s="317">
        <v>485.45600000000002</v>
      </c>
      <c r="P656" s="317">
        <v>4.8232297692515198</v>
      </c>
      <c r="Q656" s="317">
        <v>565.81500000000005</v>
      </c>
      <c r="R656" s="317">
        <v>4.080452356024983</v>
      </c>
      <c r="S656" s="317">
        <v>420.48500000000001</v>
      </c>
      <c r="T656" s="317">
        <v>4.5883983757084925</v>
      </c>
      <c r="U656" s="317">
        <v>466.57400000000001</v>
      </c>
      <c r="V656" s="656">
        <v>3.8683706617732283</v>
      </c>
    </row>
    <row r="657" spans="1:22">
      <c r="B657" s="629" t="s">
        <v>94</v>
      </c>
      <c r="C657" s="317">
        <v>575.05600000000004</v>
      </c>
      <c r="D657" s="317">
        <v>7.1799571584728294</v>
      </c>
      <c r="E657" s="317">
        <v>688.18499999999995</v>
      </c>
      <c r="F657" s="317">
        <v>6.7780559162692837</v>
      </c>
      <c r="G657" s="317">
        <v>726.37199999999996</v>
      </c>
      <c r="H657" s="317">
        <v>6.6009016736250699</v>
      </c>
      <c r="I657" s="317">
        <v>531.66999999999996</v>
      </c>
      <c r="J657" s="317">
        <v>7.4569786928142081</v>
      </c>
      <c r="K657" s="317">
        <v>454.88299999999998</v>
      </c>
      <c r="L657" s="317">
        <v>7.5272880565387847</v>
      </c>
      <c r="M657" s="317">
        <v>481.21899999999999</v>
      </c>
      <c r="N657" s="317">
        <v>5.6261446525061309</v>
      </c>
      <c r="O657" s="317">
        <v>596.625</v>
      </c>
      <c r="P657" s="317">
        <v>4.6287326759902756</v>
      </c>
      <c r="Q657" s="317">
        <v>705.54100000000005</v>
      </c>
      <c r="R657" s="317">
        <v>4.0756059116101993</v>
      </c>
      <c r="S657" s="317">
        <v>527.49400000000003</v>
      </c>
      <c r="T657" s="317">
        <v>4.5654361798659364</v>
      </c>
      <c r="U657" s="317">
        <v>584.87199999999996</v>
      </c>
      <c r="V657" s="656">
        <v>3.8488194738351686</v>
      </c>
    </row>
    <row r="658" spans="1:22">
      <c r="A658" s="45"/>
      <c r="B658" s="629" t="s">
        <v>95</v>
      </c>
      <c r="C658" s="317">
        <v>2615.4769999999999</v>
      </c>
      <c r="D658" s="317">
        <v>6.5542527256325798</v>
      </c>
      <c r="E658" s="317">
        <v>3044.25</v>
      </c>
      <c r="F658" s="317">
        <v>6.3241816670245834</v>
      </c>
      <c r="G658" s="317">
        <v>3084.9690000000001</v>
      </c>
      <c r="H658" s="317">
        <v>6.2031815112589079</v>
      </c>
      <c r="I658" s="317">
        <v>2179.154</v>
      </c>
      <c r="J658" s="317">
        <v>6.7773692112938422</v>
      </c>
      <c r="K658" s="317">
        <v>1758.067</v>
      </c>
      <c r="L658" s="317">
        <v>6.4325462066936971</v>
      </c>
      <c r="M658" s="317">
        <v>1884.354</v>
      </c>
      <c r="N658" s="317">
        <v>5.3370893351482822</v>
      </c>
      <c r="O658" s="317">
        <v>2350.2220000000002</v>
      </c>
      <c r="P658" s="317">
        <v>4.3281022478177595</v>
      </c>
      <c r="Q658" s="317">
        <v>3076.8240000000001</v>
      </c>
      <c r="R658" s="317">
        <v>3.973314512632899</v>
      </c>
      <c r="S658" s="317">
        <v>2229.6770000000001</v>
      </c>
      <c r="T658" s="317">
        <v>4.195252724594531</v>
      </c>
      <c r="U658" s="317">
        <v>2471.712</v>
      </c>
      <c r="V658" s="656">
        <v>3.7007143837431409</v>
      </c>
    </row>
    <row r="659" spans="1:22">
      <c r="A659" s="45"/>
      <c r="B659" s="629" t="s">
        <v>96</v>
      </c>
      <c r="C659" s="317">
        <v>4039.049</v>
      </c>
      <c r="D659" s="317">
        <v>5.8190262331152809</v>
      </c>
      <c r="E659" s="317">
        <v>4669.6970000000001</v>
      </c>
      <c r="F659" s="317">
        <v>5.71187207248754</v>
      </c>
      <c r="G659" s="317">
        <v>4453.2489999999998</v>
      </c>
      <c r="H659" s="317">
        <v>5.6333608013116487</v>
      </c>
      <c r="I659" s="317">
        <v>2965.5819999999999</v>
      </c>
      <c r="J659" s="317">
        <v>5.9469875075023682</v>
      </c>
      <c r="K659" s="317">
        <v>2157.0189999999998</v>
      </c>
      <c r="L659" s="317">
        <v>5.6784307489704107</v>
      </c>
      <c r="M659" s="317">
        <v>2238.3310000000001</v>
      </c>
      <c r="N659" s="317">
        <v>5.3696845600047478</v>
      </c>
      <c r="O659" s="317">
        <v>2707.7049999999999</v>
      </c>
      <c r="P659" s="317">
        <v>4.1260531430460565</v>
      </c>
      <c r="Q659" s="317">
        <v>3804.9189999999999</v>
      </c>
      <c r="R659" s="317">
        <v>3.8593354044890864</v>
      </c>
      <c r="S659" s="317">
        <v>2528.0010000000002</v>
      </c>
      <c r="T659" s="317">
        <v>3.8816086359509003</v>
      </c>
      <c r="U659" s="317">
        <v>2662.54</v>
      </c>
      <c r="V659" s="656">
        <v>3.8390387132886321</v>
      </c>
    </row>
    <row r="660" spans="1:22">
      <c r="A660" s="45"/>
      <c r="B660" s="629" t="s">
        <v>97</v>
      </c>
      <c r="C660" s="317">
        <v>1876.075</v>
      </c>
      <c r="D660" s="317">
        <v>5.8342206681022475</v>
      </c>
      <c r="E660" s="317">
        <v>2127.6579999999999</v>
      </c>
      <c r="F660" s="317">
        <v>5.6619469179951549</v>
      </c>
      <c r="G660" s="317">
        <v>1992.3979999999999</v>
      </c>
      <c r="H660" s="317">
        <v>5.7028737553712432</v>
      </c>
      <c r="I660" s="317">
        <v>1349.999</v>
      </c>
      <c r="J660" s="317">
        <v>5.8837009407840917</v>
      </c>
      <c r="K660" s="317">
        <v>909.68499999999995</v>
      </c>
      <c r="L660" s="317">
        <v>5.7772502770881458</v>
      </c>
      <c r="M660" s="317">
        <v>884.14700000000005</v>
      </c>
      <c r="N660" s="317">
        <v>5.6654000133403386</v>
      </c>
      <c r="O660" s="317">
        <v>1028.797</v>
      </c>
      <c r="P660" s="317">
        <v>4.4317913733737662</v>
      </c>
      <c r="Q660" s="317">
        <v>1407.7670000000001</v>
      </c>
      <c r="R660" s="317">
        <v>3.8338956673947808</v>
      </c>
      <c r="S660" s="317">
        <v>896.34500000000003</v>
      </c>
      <c r="T660" s="317">
        <v>3.9600562738476728</v>
      </c>
      <c r="U660" s="317">
        <v>787.928</v>
      </c>
      <c r="V660" s="656">
        <v>4.6601852908498502</v>
      </c>
    </row>
    <row r="661" spans="1:22">
      <c r="A661" s="45"/>
      <c r="B661" s="629" t="s">
        <v>98</v>
      </c>
      <c r="C661" s="317">
        <v>872.25199999999995</v>
      </c>
      <c r="D661" s="317">
        <v>6.4343793822311319</v>
      </c>
      <c r="E661" s="317">
        <v>940.32799999999997</v>
      </c>
      <c r="F661" s="317">
        <v>6.453529944807717</v>
      </c>
      <c r="G661" s="317">
        <v>891.72699999999998</v>
      </c>
      <c r="H661" s="317">
        <v>6.5376068483317775</v>
      </c>
      <c r="I661" s="317">
        <v>625.27599999999995</v>
      </c>
      <c r="J661" s="317">
        <v>6.3527471404192521</v>
      </c>
      <c r="K661" s="317">
        <v>404.56200000000001</v>
      </c>
      <c r="L661" s="317">
        <v>6.2545015771410126</v>
      </c>
      <c r="M661" s="317">
        <v>369.23599999999999</v>
      </c>
      <c r="N661" s="317">
        <v>6.2572843166173469</v>
      </c>
      <c r="O661" s="317">
        <v>384.13299999999998</v>
      </c>
      <c r="P661" s="317">
        <v>5.265296829389797</v>
      </c>
      <c r="Q661" s="317">
        <v>433.27800000000002</v>
      </c>
      <c r="R661" s="317">
        <v>4.3149225488340104</v>
      </c>
      <c r="S661" s="317">
        <v>296.55900000000003</v>
      </c>
      <c r="T661" s="317">
        <v>4.8441988607829654</v>
      </c>
      <c r="U661" s="317">
        <v>181.13</v>
      </c>
      <c r="V661" s="656">
        <v>7.0967653009373732</v>
      </c>
    </row>
    <row r="662" spans="1:22">
      <c r="A662" s="45"/>
      <c r="B662" s="629" t="s">
        <v>99</v>
      </c>
      <c r="C662" s="317">
        <v>867.09900000000005</v>
      </c>
      <c r="D662" s="317">
        <v>6.4561802068468035</v>
      </c>
      <c r="E662" s="317">
        <v>722.53300000000002</v>
      </c>
      <c r="F662" s="317">
        <v>7.4593849661280203</v>
      </c>
      <c r="G662" s="317">
        <v>705.91499999999996</v>
      </c>
      <c r="H662" s="317">
        <v>7.4729054229889416</v>
      </c>
      <c r="I662" s="317">
        <v>613.86400000000003</v>
      </c>
      <c r="J662" s="317">
        <v>5.9825356354256058</v>
      </c>
      <c r="K662" s="317">
        <v>405.7</v>
      </c>
      <c r="L662" s="317">
        <v>8.3951714861430915</v>
      </c>
      <c r="M662" s="317">
        <v>346.77499999999998</v>
      </c>
      <c r="N662" s="317">
        <v>8.1490874068056751</v>
      </c>
      <c r="O662" s="317">
        <v>418.67099999999999</v>
      </c>
      <c r="P662" s="317">
        <v>13.659814711307607</v>
      </c>
      <c r="Q662" s="317">
        <v>346.28800000000001</v>
      </c>
      <c r="R662" s="317">
        <v>7.2056371011922806</v>
      </c>
      <c r="S662" s="317">
        <v>368.15899999999999</v>
      </c>
      <c r="T662" s="317">
        <v>7.545721688680108</v>
      </c>
      <c r="U662" s="317">
        <v>104.318</v>
      </c>
      <c r="V662" s="656">
        <v>10.419953151749034</v>
      </c>
    </row>
    <row r="663" spans="1:22" s="7" customFormat="1">
      <c r="B663" s="665" t="s">
        <v>70</v>
      </c>
      <c r="C663" s="385">
        <v>11911.633</v>
      </c>
      <c r="D663" s="385">
        <v>5.3312823571565531</v>
      </c>
      <c r="E663" s="385">
        <v>13470.290999999999</v>
      </c>
      <c r="F663" s="385">
        <v>5.3915320498498511</v>
      </c>
      <c r="G663" s="385">
        <v>13260.966</v>
      </c>
      <c r="H663" s="385">
        <v>5.2949636399323783</v>
      </c>
      <c r="I663" s="385">
        <v>9381.9060000000009</v>
      </c>
      <c r="J663" s="385">
        <v>5.44806954701951</v>
      </c>
      <c r="K663" s="385">
        <v>7096.92</v>
      </c>
      <c r="L663" s="385">
        <v>5.345173722823362</v>
      </c>
      <c r="M663" s="385">
        <v>7242.9809999999998</v>
      </c>
      <c r="N663" s="385">
        <v>4.8117275593223026</v>
      </c>
      <c r="O663" s="385">
        <v>8765.6190000000006</v>
      </c>
      <c r="P663" s="385">
        <v>3.9409722103002265</v>
      </c>
      <c r="Q663" s="385">
        <v>11148.656999999999</v>
      </c>
      <c r="R663" s="385">
        <v>3.6865765919384739</v>
      </c>
      <c r="S663" s="385">
        <v>7899.1109999999999</v>
      </c>
      <c r="T663" s="385">
        <v>3.7695919667259616</v>
      </c>
      <c r="U663" s="385">
        <v>7951.5739999999996</v>
      </c>
      <c r="V663" s="671">
        <v>3.6970801175582224</v>
      </c>
    </row>
    <row r="664" spans="1:22">
      <c r="A664" s="45"/>
      <c r="B664" s="762" t="s">
        <v>49</v>
      </c>
      <c r="C664" s="763"/>
      <c r="D664" s="676" t="s">
        <v>147</v>
      </c>
      <c r="E664" s="677"/>
      <c r="F664" s="678"/>
      <c r="G664" s="678"/>
      <c r="H664" s="678"/>
      <c r="I664" s="678"/>
      <c r="J664" s="678"/>
      <c r="K664" s="678"/>
      <c r="L664" s="678"/>
      <c r="M664" s="623"/>
      <c r="N664" s="623"/>
      <c r="O664" s="623"/>
      <c r="P664" s="623"/>
      <c r="Q664" s="623"/>
      <c r="R664" s="623"/>
      <c r="S664" s="623"/>
      <c r="T664" s="623"/>
      <c r="U664" s="623"/>
      <c r="V664" s="624"/>
    </row>
    <row r="665" spans="1:22">
      <c r="A665" s="45"/>
      <c r="B665" s="750" t="s">
        <v>51</v>
      </c>
      <c r="C665" s="751"/>
      <c r="D665" s="647" t="s">
        <v>165</v>
      </c>
      <c r="E665" s="674"/>
      <c r="F665" s="675"/>
      <c r="G665" s="675"/>
      <c r="H665" s="675"/>
      <c r="I665" s="675"/>
      <c r="J665" s="675"/>
      <c r="K665" s="675"/>
      <c r="L665" s="675"/>
      <c r="M665" s="638"/>
      <c r="N665" s="638"/>
      <c r="O665" s="638"/>
      <c r="P665" s="638"/>
      <c r="Q665" s="638"/>
      <c r="R665" s="638"/>
      <c r="S665" s="638"/>
      <c r="T665" s="638"/>
      <c r="U665" s="638"/>
      <c r="V665" s="639"/>
    </row>
    <row r="668" spans="1:22" ht="15">
      <c r="A668" s="45"/>
      <c r="B668" s="622"/>
      <c r="C668" s="623" t="s">
        <v>166</v>
      </c>
      <c r="D668" s="623"/>
      <c r="E668" s="623"/>
      <c r="F668" s="623"/>
      <c r="G668" s="623"/>
      <c r="H668" s="623"/>
      <c r="I668" s="623"/>
      <c r="J668" s="623"/>
      <c r="K668" s="623"/>
      <c r="L668" s="624"/>
      <c r="M668" s="45"/>
      <c r="N668" s="352"/>
      <c r="O668" s="45"/>
      <c r="P668" s="45"/>
      <c r="Q668" s="45"/>
      <c r="R668" s="45"/>
      <c r="S668" s="45"/>
      <c r="T668" s="45"/>
      <c r="U668" s="45"/>
      <c r="V668" s="45"/>
    </row>
    <row r="669" spans="1:22" ht="15">
      <c r="A669" s="7"/>
      <c r="B669" s="629" t="s">
        <v>44</v>
      </c>
      <c r="C669" s="55" t="s">
        <v>76</v>
      </c>
      <c r="D669" s="55" t="s">
        <v>77</v>
      </c>
      <c r="E669" s="55"/>
      <c r="F669" s="55"/>
      <c r="G669" s="55"/>
      <c r="H669" s="55"/>
      <c r="I669" s="55"/>
      <c r="J669" s="55"/>
      <c r="K669" s="55"/>
      <c r="L669" s="640"/>
      <c r="M669" s="45"/>
      <c r="N669" s="352"/>
      <c r="O669" s="45"/>
      <c r="P669" s="45"/>
      <c r="Q669" s="45"/>
      <c r="R669" s="45"/>
      <c r="S669" s="45"/>
      <c r="T669" s="45"/>
      <c r="U669" s="45"/>
      <c r="V669" s="45"/>
    </row>
    <row r="670" spans="1:22" ht="15">
      <c r="A670" s="61" t="s">
        <v>167</v>
      </c>
      <c r="B670" s="629"/>
      <c r="C670" s="270" t="s">
        <v>81</v>
      </c>
      <c r="D670" s="270" t="s">
        <v>82</v>
      </c>
      <c r="E670" s="270" t="s">
        <v>83</v>
      </c>
      <c r="F670" s="270" t="s">
        <v>84</v>
      </c>
      <c r="G670" s="270" t="s">
        <v>85</v>
      </c>
      <c r="H670" s="270" t="s">
        <v>86</v>
      </c>
      <c r="I670" s="270" t="s">
        <v>87</v>
      </c>
      <c r="J670" s="270" t="s">
        <v>88</v>
      </c>
      <c r="K670" s="270" t="s">
        <v>89</v>
      </c>
      <c r="L670" s="664" t="s">
        <v>90</v>
      </c>
      <c r="M670" s="45"/>
      <c r="N670" s="352"/>
      <c r="O670" s="45"/>
      <c r="P670" s="45"/>
      <c r="Q670" s="45"/>
      <c r="R670" s="45"/>
      <c r="S670" s="45"/>
      <c r="T670" s="45"/>
      <c r="U670" s="45"/>
      <c r="V670" s="45"/>
    </row>
    <row r="671" spans="1:22" ht="15">
      <c r="A671" s="45"/>
      <c r="B671" s="629" t="s">
        <v>92</v>
      </c>
      <c r="C671" s="63">
        <v>53.13</v>
      </c>
      <c r="D671" s="63">
        <v>44.985999999999997</v>
      </c>
      <c r="E671" s="63">
        <v>42.295999999999999</v>
      </c>
      <c r="F671" s="63">
        <v>47.515000000000001</v>
      </c>
      <c r="G671" s="63">
        <v>61.570999999999998</v>
      </c>
      <c r="H671" s="63">
        <v>70.120999999999995</v>
      </c>
      <c r="I671" s="63">
        <v>77.356999999999999</v>
      </c>
      <c r="J671" s="63">
        <v>81.555000000000007</v>
      </c>
      <c r="K671" s="63">
        <v>87.929000000000002</v>
      </c>
      <c r="L671" s="63">
        <v>85.58</v>
      </c>
      <c r="M671" s="45"/>
      <c r="N671" s="352"/>
      <c r="O671" s="45"/>
      <c r="P671" s="45"/>
      <c r="Q671" s="45"/>
      <c r="R671" s="45"/>
      <c r="S671" s="45"/>
      <c r="T671" s="45"/>
      <c r="U671" s="45"/>
      <c r="V671" s="45"/>
    </row>
    <row r="672" spans="1:22" ht="15">
      <c r="A672" s="45"/>
      <c r="B672" s="629" t="s">
        <v>93</v>
      </c>
      <c r="C672" s="63">
        <v>19.693000000000001</v>
      </c>
      <c r="D672" s="63">
        <v>17.713999999999999</v>
      </c>
      <c r="E672" s="63">
        <v>15.923</v>
      </c>
      <c r="F672" s="63">
        <v>15.747</v>
      </c>
      <c r="G672" s="63">
        <v>19.416</v>
      </c>
      <c r="H672" s="63">
        <v>20.390999999999998</v>
      </c>
      <c r="I672" s="63">
        <v>21.79</v>
      </c>
      <c r="J672" s="63">
        <v>22.058</v>
      </c>
      <c r="K672" s="63">
        <v>25.663</v>
      </c>
      <c r="L672" s="63">
        <v>26.643000000000001</v>
      </c>
      <c r="M672" s="45"/>
      <c r="N672" s="352"/>
      <c r="O672" s="45"/>
      <c r="P672" s="45"/>
      <c r="Q672" s="45"/>
      <c r="R672" s="45"/>
      <c r="S672" s="45"/>
      <c r="T672" s="45"/>
      <c r="U672" s="45"/>
      <c r="V672" s="45"/>
    </row>
    <row r="673" spans="1:22" ht="15">
      <c r="A673" s="45"/>
      <c r="B673" s="629" t="s">
        <v>94</v>
      </c>
      <c r="C673" s="63">
        <v>19.952999999999999</v>
      </c>
      <c r="D673" s="63">
        <v>18.963000000000001</v>
      </c>
      <c r="E673" s="63">
        <v>17.462</v>
      </c>
      <c r="F673" s="63">
        <v>16.75</v>
      </c>
      <c r="G673" s="63">
        <v>19.744</v>
      </c>
      <c r="H673" s="63">
        <v>19.850999999999999</v>
      </c>
      <c r="I673" s="63">
        <v>20.65</v>
      </c>
      <c r="J673" s="63">
        <v>19.922999999999998</v>
      </c>
      <c r="K673" s="63">
        <v>23.606000000000002</v>
      </c>
      <c r="L673" s="63">
        <v>24.855</v>
      </c>
      <c r="M673" s="45"/>
      <c r="N673" s="352"/>
      <c r="O673" s="45"/>
      <c r="P673" s="45"/>
      <c r="Q673" s="45"/>
      <c r="R673" s="45"/>
      <c r="S673" s="45"/>
      <c r="T673" s="45"/>
      <c r="U673" s="45"/>
      <c r="V673" s="45"/>
    </row>
    <row r="674" spans="1:22">
      <c r="A674" s="45"/>
      <c r="B674" s="629" t="s">
        <v>95</v>
      </c>
      <c r="C674" s="63">
        <v>58.24</v>
      </c>
      <c r="D674" s="63">
        <v>59.249000000000002</v>
      </c>
      <c r="E674" s="63">
        <v>57.686999999999998</v>
      </c>
      <c r="F674" s="63">
        <v>56.079000000000001</v>
      </c>
      <c r="G674" s="63">
        <v>69.034999999999997</v>
      </c>
      <c r="H674" s="63">
        <v>62.563000000000002</v>
      </c>
      <c r="I674" s="63">
        <v>62.734000000000002</v>
      </c>
      <c r="J674" s="63">
        <v>55.058999999999997</v>
      </c>
      <c r="K674" s="63">
        <v>68.004000000000005</v>
      </c>
      <c r="L674" s="63">
        <v>68.090999999999994</v>
      </c>
    </row>
    <row r="675" spans="1:22">
      <c r="A675" s="45"/>
      <c r="B675" s="629" t="s">
        <v>96</v>
      </c>
      <c r="C675" s="63">
        <v>65.055999999999997</v>
      </c>
      <c r="D675" s="63">
        <v>68.989999999999995</v>
      </c>
      <c r="E675" s="63">
        <v>71.811000000000007</v>
      </c>
      <c r="F675" s="63">
        <v>74.662000000000006</v>
      </c>
      <c r="G675" s="63">
        <v>108.22199999999999</v>
      </c>
      <c r="H675" s="63">
        <v>87.072999999999993</v>
      </c>
      <c r="I675" s="63">
        <v>88.921000000000006</v>
      </c>
      <c r="J675" s="63">
        <v>71.656000000000006</v>
      </c>
      <c r="K675" s="63">
        <v>90.384</v>
      </c>
      <c r="L675" s="63">
        <v>81.167000000000002</v>
      </c>
    </row>
    <row r="676" spans="1:22">
      <c r="A676" s="45"/>
      <c r="B676" s="629" t="s">
        <v>97</v>
      </c>
      <c r="C676" s="63">
        <v>29.981000000000002</v>
      </c>
      <c r="D676" s="63">
        <v>32.314</v>
      </c>
      <c r="E676" s="63">
        <v>35.774999999999999</v>
      </c>
      <c r="F676" s="63">
        <v>38.192</v>
      </c>
      <c r="G676" s="63">
        <v>63.064999999999998</v>
      </c>
      <c r="H676" s="63">
        <v>47.223999999999997</v>
      </c>
      <c r="I676" s="63">
        <v>51.371000000000002</v>
      </c>
      <c r="J676" s="63">
        <v>41.521000000000001</v>
      </c>
      <c r="K676" s="63">
        <v>52.975999999999999</v>
      </c>
      <c r="L676" s="63">
        <v>43.543999999999997</v>
      </c>
    </row>
    <row r="677" spans="1:22">
      <c r="A677" s="45"/>
      <c r="B677" s="629" t="s">
        <v>98</v>
      </c>
      <c r="C677" s="63">
        <v>14.756</v>
      </c>
      <c r="D677" s="63">
        <v>15.996</v>
      </c>
      <c r="E677" s="63">
        <v>18.254999999999999</v>
      </c>
      <c r="F677" s="63">
        <v>19.404</v>
      </c>
      <c r="G677" s="63">
        <v>33.893000000000001</v>
      </c>
      <c r="H677" s="63">
        <v>25.068000000000001</v>
      </c>
      <c r="I677" s="63">
        <v>27.600999999999999</v>
      </c>
      <c r="J677" s="63">
        <v>22.468</v>
      </c>
      <c r="K677" s="63">
        <v>28.565000000000001</v>
      </c>
      <c r="L677" s="63">
        <v>22.613</v>
      </c>
    </row>
    <row r="678" spans="1:22">
      <c r="A678" s="45"/>
      <c r="B678" s="629" t="s">
        <v>99</v>
      </c>
      <c r="C678" s="63">
        <v>16.119</v>
      </c>
      <c r="D678" s="63">
        <v>18.713000000000001</v>
      </c>
      <c r="E678" s="63">
        <v>23.143999999999998</v>
      </c>
      <c r="F678" s="63">
        <v>26.39</v>
      </c>
      <c r="G678" s="63">
        <v>58.662999999999997</v>
      </c>
      <c r="H678" s="63">
        <v>40.343000000000004</v>
      </c>
      <c r="I678" s="63">
        <v>51.277000000000001</v>
      </c>
      <c r="J678" s="63">
        <v>42.133000000000003</v>
      </c>
      <c r="K678" s="63">
        <v>59.381</v>
      </c>
      <c r="L678" s="63">
        <v>40.479999999999997</v>
      </c>
    </row>
    <row r="679" spans="1:22" s="7" customFormat="1" ht="15.75" customHeight="1">
      <c r="B679" s="665" t="s">
        <v>70</v>
      </c>
      <c r="C679" s="384">
        <v>276.92599999999999</v>
      </c>
      <c r="D679" s="384">
        <v>276.92899999999997</v>
      </c>
      <c r="E679" s="384">
        <v>282.34899999999999</v>
      </c>
      <c r="F679" s="384">
        <v>294.72899999999998</v>
      </c>
      <c r="G679" s="384">
        <v>433.60700000000003</v>
      </c>
      <c r="H679" s="384">
        <v>372.63200000000001</v>
      </c>
      <c r="I679" s="384">
        <v>401.69799999999998</v>
      </c>
      <c r="J679" s="384">
        <v>356.375</v>
      </c>
      <c r="K679" s="384">
        <v>436.50799999999998</v>
      </c>
      <c r="L679" s="384">
        <v>392.97500000000002</v>
      </c>
    </row>
    <row r="680" spans="1:22">
      <c r="A680" s="45"/>
      <c r="B680" s="631"/>
      <c r="C680" s="45"/>
      <c r="D680" s="45"/>
      <c r="E680" s="45"/>
      <c r="F680" s="45"/>
      <c r="G680" s="45"/>
      <c r="H680" s="45"/>
      <c r="I680" s="45"/>
      <c r="J680" s="45"/>
      <c r="K680" s="45"/>
      <c r="L680" s="626"/>
    </row>
    <row r="681" spans="1:22">
      <c r="A681" s="45"/>
      <c r="B681" s="629" t="s">
        <v>45</v>
      </c>
      <c r="C681" s="55" t="s">
        <v>76</v>
      </c>
      <c r="D681" s="55" t="s">
        <v>77</v>
      </c>
      <c r="E681" s="55"/>
      <c r="F681" s="55"/>
      <c r="G681" s="55"/>
      <c r="H681" s="55"/>
      <c r="I681" s="55"/>
      <c r="J681" s="55"/>
      <c r="K681" s="55"/>
      <c r="L681" s="640"/>
    </row>
    <row r="682" spans="1:22">
      <c r="A682" s="45"/>
      <c r="B682" s="629"/>
      <c r="C682" s="272" t="s">
        <v>81</v>
      </c>
      <c r="D682" s="272" t="s">
        <v>82</v>
      </c>
      <c r="E682" s="272" t="s">
        <v>83</v>
      </c>
      <c r="F682" s="272" t="s">
        <v>84</v>
      </c>
      <c r="G682" s="272" t="s">
        <v>85</v>
      </c>
      <c r="H682" s="272" t="s">
        <v>86</v>
      </c>
      <c r="I682" s="272" t="s">
        <v>87</v>
      </c>
      <c r="J682" s="272" t="s">
        <v>88</v>
      </c>
      <c r="K682" s="272" t="s">
        <v>89</v>
      </c>
      <c r="L682" s="666" t="s">
        <v>90</v>
      </c>
    </row>
    <row r="683" spans="1:22">
      <c r="A683" s="45"/>
      <c r="B683" s="629" t="s">
        <v>92</v>
      </c>
      <c r="C683" s="63">
        <v>109.312</v>
      </c>
      <c r="D683" s="63">
        <v>102.27500000000001</v>
      </c>
      <c r="E683" s="63">
        <v>70.977999999999994</v>
      </c>
      <c r="F683" s="63">
        <v>53.564</v>
      </c>
      <c r="G683" s="63">
        <v>71.819000000000003</v>
      </c>
      <c r="H683" s="63">
        <v>66.332999999999998</v>
      </c>
      <c r="I683" s="63">
        <v>87.936999999999998</v>
      </c>
      <c r="J683" s="63">
        <v>104.09099999999999</v>
      </c>
      <c r="K683" s="63">
        <v>96.760999999999996</v>
      </c>
      <c r="L683" s="63">
        <v>96.32</v>
      </c>
    </row>
    <row r="684" spans="1:22">
      <c r="A684" s="45"/>
      <c r="B684" s="629" t="s">
        <v>93</v>
      </c>
      <c r="C684" s="63">
        <v>33.685000000000002</v>
      </c>
      <c r="D684" s="63">
        <v>41.856000000000002</v>
      </c>
      <c r="E684" s="63">
        <v>31.635000000000002</v>
      </c>
      <c r="F684" s="63">
        <v>20.439</v>
      </c>
      <c r="G684" s="63">
        <v>28.114000000000001</v>
      </c>
      <c r="H684" s="63">
        <v>20.486999999999998</v>
      </c>
      <c r="I684" s="63">
        <v>24.474</v>
      </c>
      <c r="J684" s="63">
        <v>29.718</v>
      </c>
      <c r="K684" s="63">
        <v>26.704000000000001</v>
      </c>
      <c r="L684" s="63">
        <v>29.878</v>
      </c>
    </row>
    <row r="685" spans="1:22">
      <c r="A685" s="45"/>
      <c r="B685" s="629" t="s">
        <v>94</v>
      </c>
      <c r="C685" s="63">
        <v>28.863</v>
      </c>
      <c r="D685" s="63">
        <v>40.42</v>
      </c>
      <c r="E685" s="63">
        <v>34.286999999999999</v>
      </c>
      <c r="F685" s="63">
        <v>22.123000000000001</v>
      </c>
      <c r="G685" s="63">
        <v>32.795000000000002</v>
      </c>
      <c r="H685" s="63">
        <v>20.864000000000001</v>
      </c>
      <c r="I685" s="63">
        <v>23.536999999999999</v>
      </c>
      <c r="J685" s="63">
        <v>28.254999999999999</v>
      </c>
      <c r="K685" s="63">
        <v>23.859000000000002</v>
      </c>
      <c r="L685" s="63">
        <v>27.856999999999999</v>
      </c>
    </row>
    <row r="686" spans="1:22">
      <c r="A686" s="45"/>
      <c r="B686" s="629" t="s">
        <v>95</v>
      </c>
      <c r="C686" s="63">
        <v>58.015999999999998</v>
      </c>
      <c r="D686" s="63">
        <v>94.525999999999996</v>
      </c>
      <c r="E686" s="63">
        <v>93.712000000000003</v>
      </c>
      <c r="F686" s="63">
        <v>62.908999999999999</v>
      </c>
      <c r="G686" s="63">
        <v>125.011</v>
      </c>
      <c r="H686" s="63">
        <v>69.826999999999998</v>
      </c>
      <c r="I686" s="63">
        <v>74.454999999999998</v>
      </c>
      <c r="J686" s="63">
        <v>86.361000000000004</v>
      </c>
      <c r="K686" s="63">
        <v>59.472999999999999</v>
      </c>
      <c r="L686" s="63">
        <v>70.584000000000003</v>
      </c>
    </row>
    <row r="687" spans="1:22">
      <c r="A687" s="45"/>
      <c r="B687" s="629" t="s">
        <v>96</v>
      </c>
      <c r="C687" s="63">
        <v>35.000999999999998</v>
      </c>
      <c r="D687" s="63">
        <v>68.174999999999997</v>
      </c>
      <c r="E687" s="63">
        <v>75.340999999999994</v>
      </c>
      <c r="F687" s="63">
        <v>49.875999999999998</v>
      </c>
      <c r="G687" s="63">
        <v>158.77099999999999</v>
      </c>
      <c r="H687" s="63">
        <v>84.753</v>
      </c>
      <c r="I687" s="63">
        <v>97.45</v>
      </c>
      <c r="J687" s="63">
        <v>108.967</v>
      </c>
      <c r="K687" s="63">
        <v>61.148000000000003</v>
      </c>
      <c r="L687" s="63">
        <v>66.289000000000001</v>
      </c>
    </row>
    <row r="688" spans="1:22">
      <c r="A688" s="45"/>
      <c r="B688" s="629" t="s">
        <v>97</v>
      </c>
      <c r="C688" s="63">
        <v>10.815</v>
      </c>
      <c r="D688" s="63">
        <v>22.587</v>
      </c>
      <c r="E688" s="63">
        <v>27.018999999999998</v>
      </c>
      <c r="F688" s="63">
        <v>17.404</v>
      </c>
      <c r="G688" s="63">
        <v>61.386000000000003</v>
      </c>
      <c r="H688" s="63">
        <v>33.262999999999998</v>
      </c>
      <c r="I688" s="63">
        <v>39.271000000000001</v>
      </c>
      <c r="J688" s="63">
        <v>44.198</v>
      </c>
      <c r="K688" s="63">
        <v>26.068999999999999</v>
      </c>
      <c r="L688" s="63">
        <v>26.635999999999999</v>
      </c>
    </row>
    <row r="689" spans="1:12">
      <c r="A689" s="45"/>
      <c r="B689" s="629" t="s">
        <v>98</v>
      </c>
      <c r="C689" s="63">
        <v>4.3940000000000001</v>
      </c>
      <c r="D689" s="63">
        <v>9.6470000000000002</v>
      </c>
      <c r="E689" s="63">
        <v>11.612</v>
      </c>
      <c r="F689" s="63">
        <v>7.2249999999999996</v>
      </c>
      <c r="G689" s="63">
        <v>25.213999999999999</v>
      </c>
      <c r="H689" s="63">
        <v>14.624000000000001</v>
      </c>
      <c r="I689" s="63">
        <v>16.052</v>
      </c>
      <c r="J689" s="63">
        <v>18.111999999999998</v>
      </c>
      <c r="K689" s="63">
        <v>11.808</v>
      </c>
      <c r="L689" s="63">
        <v>12.013999999999999</v>
      </c>
    </row>
    <row r="690" spans="1:12">
      <c r="B690" s="629" t="s">
        <v>99</v>
      </c>
      <c r="C690" s="63">
        <v>4.5270000000000001</v>
      </c>
      <c r="D690" s="63">
        <v>10.185</v>
      </c>
      <c r="E690" s="63">
        <v>15.581</v>
      </c>
      <c r="F690" s="63">
        <v>7.04</v>
      </c>
      <c r="G690" s="63">
        <v>21.51</v>
      </c>
      <c r="H690" s="63">
        <v>14.7</v>
      </c>
      <c r="I690" s="63">
        <v>16.422999999999998</v>
      </c>
      <c r="J690" s="63">
        <v>18.163</v>
      </c>
      <c r="K690" s="63">
        <v>16.116</v>
      </c>
      <c r="L690" s="63">
        <v>14.1</v>
      </c>
    </row>
    <row r="691" spans="1:12" s="7" customFormat="1">
      <c r="B691" s="665" t="s">
        <v>70</v>
      </c>
      <c r="C691" s="384">
        <v>284.613</v>
      </c>
      <c r="D691" s="384">
        <v>389.66699999999997</v>
      </c>
      <c r="E691" s="384">
        <v>360.16800000000001</v>
      </c>
      <c r="F691" s="384">
        <v>240.58199999999999</v>
      </c>
      <c r="G691" s="384">
        <v>524.62099999999998</v>
      </c>
      <c r="H691" s="384">
        <v>324.84800000000001</v>
      </c>
      <c r="I691" s="384">
        <v>379.59199999999998</v>
      </c>
      <c r="J691" s="384">
        <v>437.86500000000001</v>
      </c>
      <c r="K691" s="384">
        <v>321.94</v>
      </c>
      <c r="L691" s="384">
        <v>343.68</v>
      </c>
    </row>
    <row r="692" spans="1:12">
      <c r="B692" s="631"/>
      <c r="C692" s="45"/>
      <c r="D692" s="45"/>
      <c r="E692" s="45"/>
      <c r="F692" s="45"/>
      <c r="G692" s="45"/>
      <c r="H692" s="45"/>
      <c r="I692" s="45"/>
      <c r="J692" s="45"/>
      <c r="K692" s="45"/>
      <c r="L692" s="626"/>
    </row>
    <row r="693" spans="1:12">
      <c r="B693" s="629" t="s">
        <v>46</v>
      </c>
      <c r="C693" s="55" t="s">
        <v>76</v>
      </c>
      <c r="D693" s="55" t="s">
        <v>77</v>
      </c>
      <c r="E693" s="55"/>
      <c r="F693" s="55"/>
      <c r="G693" s="55"/>
      <c r="H693" s="55"/>
      <c r="I693" s="55"/>
      <c r="J693" s="55"/>
      <c r="K693" s="55"/>
      <c r="L693" s="640"/>
    </row>
    <row r="694" spans="1:12">
      <c r="B694" s="629"/>
      <c r="C694" s="270" t="s">
        <v>81</v>
      </c>
      <c r="D694" s="270" t="s">
        <v>82</v>
      </c>
      <c r="E694" s="270" t="s">
        <v>83</v>
      </c>
      <c r="F694" s="270" t="s">
        <v>84</v>
      </c>
      <c r="G694" s="270" t="s">
        <v>85</v>
      </c>
      <c r="H694" s="270" t="s">
        <v>86</v>
      </c>
      <c r="I694" s="270" t="s">
        <v>87</v>
      </c>
      <c r="J694" s="270" t="s">
        <v>88</v>
      </c>
      <c r="K694" s="270" t="s">
        <v>89</v>
      </c>
      <c r="L694" s="664" t="s">
        <v>90</v>
      </c>
    </row>
    <row r="695" spans="1:12">
      <c r="B695" s="629" t="s">
        <v>92</v>
      </c>
      <c r="C695" s="63">
        <v>48.902999999999999</v>
      </c>
      <c r="D695" s="63">
        <v>42.195</v>
      </c>
      <c r="E695" s="63">
        <v>41.898000000000003</v>
      </c>
      <c r="F695" s="63">
        <v>42.031999999999996</v>
      </c>
      <c r="G695" s="63">
        <v>38.597000000000001</v>
      </c>
      <c r="H695" s="63">
        <v>33.816000000000003</v>
      </c>
      <c r="I695" s="63">
        <v>36.734999999999999</v>
      </c>
      <c r="J695" s="63">
        <v>38.972000000000001</v>
      </c>
      <c r="K695" s="63">
        <v>38.265000000000001</v>
      </c>
      <c r="L695" s="63">
        <v>34.444000000000003</v>
      </c>
    </row>
    <row r="696" spans="1:12">
      <c r="B696" s="629" t="s">
        <v>93</v>
      </c>
      <c r="C696" s="63">
        <v>19.213000000000001</v>
      </c>
      <c r="D696" s="63">
        <v>14.989000000000001</v>
      </c>
      <c r="E696" s="63">
        <v>13.81</v>
      </c>
      <c r="F696" s="63">
        <v>13.721</v>
      </c>
      <c r="G696" s="63">
        <v>13.397</v>
      </c>
      <c r="H696" s="63">
        <v>11.916</v>
      </c>
      <c r="I696" s="63">
        <v>11.772</v>
      </c>
      <c r="J696" s="63">
        <v>12.054</v>
      </c>
      <c r="K696" s="63">
        <v>12.336</v>
      </c>
      <c r="L696" s="63">
        <v>12.141999999999999</v>
      </c>
    </row>
    <row r="697" spans="1:12">
      <c r="B697" s="629" t="s">
        <v>94</v>
      </c>
      <c r="C697" s="63">
        <v>17.899999999999999</v>
      </c>
      <c r="D697" s="63">
        <v>14.361000000000001</v>
      </c>
      <c r="E697" s="63">
        <v>12.939</v>
      </c>
      <c r="F697" s="63">
        <v>12.565</v>
      </c>
      <c r="G697" s="63">
        <v>12.659000000000001</v>
      </c>
      <c r="H697" s="63">
        <v>11.898</v>
      </c>
      <c r="I697" s="63">
        <v>11.519</v>
      </c>
      <c r="J697" s="63">
        <v>11.593999999999999</v>
      </c>
      <c r="K697" s="63">
        <v>11.576000000000001</v>
      </c>
      <c r="L697" s="63">
        <v>11.567</v>
      </c>
    </row>
    <row r="698" spans="1:12">
      <c r="B698" s="629" t="s">
        <v>95</v>
      </c>
      <c r="C698" s="63">
        <v>36.734999999999999</v>
      </c>
      <c r="D698" s="63">
        <v>33.56</v>
      </c>
      <c r="E698" s="63">
        <v>31.212</v>
      </c>
      <c r="F698" s="63">
        <v>29.9</v>
      </c>
      <c r="G698" s="63">
        <v>31.177</v>
      </c>
      <c r="H698" s="63">
        <v>32.173999999999999</v>
      </c>
      <c r="I698" s="63">
        <v>32.64</v>
      </c>
      <c r="J698" s="63">
        <v>33.015999999999998</v>
      </c>
      <c r="K698" s="63">
        <v>32.177999999999997</v>
      </c>
      <c r="L698" s="63">
        <v>31.7</v>
      </c>
    </row>
    <row r="699" spans="1:12">
      <c r="B699" s="629" t="s">
        <v>96</v>
      </c>
      <c r="C699" s="63">
        <v>19.927</v>
      </c>
      <c r="D699" s="63">
        <v>20.524999999999999</v>
      </c>
      <c r="E699" s="63">
        <v>21.63</v>
      </c>
      <c r="F699" s="63">
        <v>22.577999999999999</v>
      </c>
      <c r="G699" s="63">
        <v>25.173999999999999</v>
      </c>
      <c r="H699" s="63">
        <v>25.491</v>
      </c>
      <c r="I699" s="63">
        <v>28.466999999999999</v>
      </c>
      <c r="J699" s="63">
        <v>30.794</v>
      </c>
      <c r="K699" s="63">
        <v>32.430999999999997</v>
      </c>
      <c r="L699" s="63">
        <v>32.325000000000003</v>
      </c>
    </row>
    <row r="700" spans="1:12">
      <c r="B700" s="629" t="s">
        <v>97</v>
      </c>
      <c r="C700" s="63">
        <v>6.758</v>
      </c>
      <c r="D700" s="63">
        <v>6.6449999999999996</v>
      </c>
      <c r="E700" s="63">
        <v>7.12</v>
      </c>
      <c r="F700" s="63">
        <v>8.0069999999999997</v>
      </c>
      <c r="G700" s="63">
        <v>10.170999999999999</v>
      </c>
      <c r="H700" s="63">
        <v>9.0329999999999995</v>
      </c>
      <c r="I700" s="63">
        <v>10.111000000000001</v>
      </c>
      <c r="J700" s="63">
        <v>11.073</v>
      </c>
      <c r="K700" s="63">
        <v>12.196</v>
      </c>
      <c r="L700" s="63">
        <v>12.946999999999999</v>
      </c>
    </row>
    <row r="701" spans="1:12">
      <c r="B701" s="629" t="s">
        <v>98</v>
      </c>
      <c r="C701" s="63">
        <v>3.1139999999999999</v>
      </c>
      <c r="D701" s="63">
        <v>3.1520000000000001</v>
      </c>
      <c r="E701" s="63">
        <v>3.2570000000000001</v>
      </c>
      <c r="F701" s="63">
        <v>3.6480000000000001</v>
      </c>
      <c r="G701" s="63">
        <v>4.9340000000000002</v>
      </c>
      <c r="H701" s="63">
        <v>4.117</v>
      </c>
      <c r="I701" s="63">
        <v>4.5069999999999997</v>
      </c>
      <c r="J701" s="63">
        <v>4.7560000000000002</v>
      </c>
      <c r="K701" s="63">
        <v>5.2670000000000003</v>
      </c>
      <c r="L701" s="63">
        <v>5.7880000000000003</v>
      </c>
    </row>
    <row r="702" spans="1:12">
      <c r="B702" s="629" t="s">
        <v>99</v>
      </c>
      <c r="C702" s="63">
        <v>3.7480000000000002</v>
      </c>
      <c r="D702" s="63">
        <v>4.2750000000000004</v>
      </c>
      <c r="E702" s="63">
        <v>4.8369999999999997</v>
      </c>
      <c r="F702" s="63">
        <v>5.6050000000000004</v>
      </c>
      <c r="G702" s="63">
        <v>8.6869999999999994</v>
      </c>
      <c r="H702" s="63">
        <v>7.1669999999999998</v>
      </c>
      <c r="I702" s="63">
        <v>7.8319999999999999</v>
      </c>
      <c r="J702" s="63">
        <v>8.0879999999999992</v>
      </c>
      <c r="K702" s="63">
        <v>8.58</v>
      </c>
      <c r="L702" s="63">
        <v>9.2680000000000007</v>
      </c>
    </row>
    <row r="703" spans="1:12" s="7" customFormat="1">
      <c r="B703" s="665" t="s">
        <v>70</v>
      </c>
      <c r="C703" s="384">
        <v>156.297</v>
      </c>
      <c r="D703" s="384">
        <v>139.702</v>
      </c>
      <c r="E703" s="384">
        <v>136.70400000000001</v>
      </c>
      <c r="F703" s="384">
        <v>138.05600000000001</v>
      </c>
      <c r="G703" s="384">
        <v>144.79900000000001</v>
      </c>
      <c r="H703" s="384">
        <v>135.61199999999999</v>
      </c>
      <c r="I703" s="384">
        <v>143.58099999999999</v>
      </c>
      <c r="J703" s="384">
        <v>150.34800000000001</v>
      </c>
      <c r="K703" s="384">
        <v>152.828</v>
      </c>
      <c r="L703" s="384">
        <v>150.18</v>
      </c>
    </row>
    <row r="704" spans="1:12">
      <c r="B704" s="631"/>
      <c r="C704" s="45"/>
      <c r="D704" s="45"/>
      <c r="E704" s="45"/>
      <c r="F704" s="45"/>
      <c r="G704" s="45"/>
      <c r="H704" s="45"/>
      <c r="I704" s="45"/>
      <c r="J704" s="45"/>
      <c r="K704" s="45"/>
      <c r="L704" s="626"/>
    </row>
    <row r="705" spans="2:12">
      <c r="B705" s="629" t="s">
        <v>101</v>
      </c>
      <c r="C705" s="55" t="s">
        <v>76</v>
      </c>
      <c r="D705" s="55" t="s">
        <v>77</v>
      </c>
      <c r="E705" s="55"/>
      <c r="F705" s="55"/>
      <c r="G705" s="55"/>
      <c r="H705" s="55"/>
      <c r="I705" s="55"/>
      <c r="J705" s="55"/>
      <c r="K705" s="55"/>
      <c r="L705" s="640"/>
    </row>
    <row r="706" spans="2:12">
      <c r="B706" s="629"/>
      <c r="C706" s="269" t="s">
        <v>81</v>
      </c>
      <c r="D706" s="269" t="s">
        <v>82</v>
      </c>
      <c r="E706" s="269" t="s">
        <v>83</v>
      </c>
      <c r="F706" s="269" t="s">
        <v>84</v>
      </c>
      <c r="G706" s="269" t="s">
        <v>85</v>
      </c>
      <c r="H706" s="269" t="s">
        <v>86</v>
      </c>
      <c r="I706" s="269" t="s">
        <v>87</v>
      </c>
      <c r="J706" s="269" t="s">
        <v>88</v>
      </c>
      <c r="K706" s="269" t="s">
        <v>89</v>
      </c>
      <c r="L706" s="667" t="s">
        <v>90</v>
      </c>
    </row>
    <row r="707" spans="2:12">
      <c r="B707" s="629" t="s">
        <v>92</v>
      </c>
      <c r="C707" s="63">
        <v>211.345</v>
      </c>
      <c r="D707" s="63">
        <v>189.45599999999999</v>
      </c>
      <c r="E707" s="63">
        <v>155.172</v>
      </c>
      <c r="F707" s="63">
        <v>143.11099999999999</v>
      </c>
      <c r="G707" s="63">
        <v>171.98699999999999</v>
      </c>
      <c r="H707" s="63">
        <v>170.27</v>
      </c>
      <c r="I707" s="63">
        <v>202.029</v>
      </c>
      <c r="J707" s="63">
        <v>224.61799999999999</v>
      </c>
      <c r="K707" s="63">
        <v>222.95500000000001</v>
      </c>
      <c r="L707" s="63">
        <v>216.34399999999999</v>
      </c>
    </row>
    <row r="708" spans="2:12">
      <c r="B708" s="629" t="s">
        <v>93</v>
      </c>
      <c r="C708" s="63">
        <v>72.590999999999994</v>
      </c>
      <c r="D708" s="63">
        <v>74.558999999999997</v>
      </c>
      <c r="E708" s="63">
        <v>61.368000000000002</v>
      </c>
      <c r="F708" s="63">
        <v>49.906999999999996</v>
      </c>
      <c r="G708" s="63">
        <v>60.927</v>
      </c>
      <c r="H708" s="63">
        <v>52.793999999999997</v>
      </c>
      <c r="I708" s="63">
        <v>58.036000000000001</v>
      </c>
      <c r="J708" s="63">
        <v>63.83</v>
      </c>
      <c r="K708" s="63">
        <v>64.703000000000003</v>
      </c>
      <c r="L708" s="63">
        <v>68.662999999999997</v>
      </c>
    </row>
    <row r="709" spans="2:12">
      <c r="B709" s="629" t="s">
        <v>94</v>
      </c>
      <c r="C709" s="63">
        <v>66.715999999999994</v>
      </c>
      <c r="D709" s="63">
        <v>73.744</v>
      </c>
      <c r="E709" s="63">
        <v>64.688000000000002</v>
      </c>
      <c r="F709" s="63">
        <v>51.438000000000002</v>
      </c>
      <c r="G709" s="63">
        <v>65.197999999999993</v>
      </c>
      <c r="H709" s="63">
        <v>52.613</v>
      </c>
      <c r="I709" s="63">
        <v>55.706000000000003</v>
      </c>
      <c r="J709" s="63">
        <v>59.771999999999998</v>
      </c>
      <c r="K709" s="63">
        <v>59.040999999999997</v>
      </c>
      <c r="L709" s="63">
        <v>64.278999999999996</v>
      </c>
    </row>
    <row r="710" spans="2:12">
      <c r="B710" s="629" t="s">
        <v>95</v>
      </c>
      <c r="C710" s="63">
        <v>152.99100000000001</v>
      </c>
      <c r="D710" s="63">
        <v>187.33500000000001</v>
      </c>
      <c r="E710" s="63">
        <v>182.61099999999999</v>
      </c>
      <c r="F710" s="63">
        <v>148.88800000000001</v>
      </c>
      <c r="G710" s="63">
        <v>225.22300000000001</v>
      </c>
      <c r="H710" s="63">
        <v>164.56399999999999</v>
      </c>
      <c r="I710" s="63">
        <v>169.82900000000001</v>
      </c>
      <c r="J710" s="63">
        <v>174.43600000000001</v>
      </c>
      <c r="K710" s="63">
        <v>159.655</v>
      </c>
      <c r="L710" s="63">
        <v>170.375</v>
      </c>
    </row>
    <row r="711" spans="2:12">
      <c r="B711" s="629" t="s">
        <v>96</v>
      </c>
      <c r="C711" s="63">
        <v>119.98399999999999</v>
      </c>
      <c r="D711" s="63">
        <v>157.69</v>
      </c>
      <c r="E711" s="63">
        <v>168.78200000000001</v>
      </c>
      <c r="F711" s="63">
        <v>147.11600000000001</v>
      </c>
      <c r="G711" s="63">
        <v>292.16699999999997</v>
      </c>
      <c r="H711" s="63">
        <v>197.31700000000001</v>
      </c>
      <c r="I711" s="63">
        <v>214.83799999999999</v>
      </c>
      <c r="J711" s="63">
        <v>211.417</v>
      </c>
      <c r="K711" s="63">
        <v>183.96299999999999</v>
      </c>
      <c r="L711" s="63">
        <v>179.78100000000001</v>
      </c>
    </row>
    <row r="712" spans="2:12">
      <c r="B712" s="629" t="s">
        <v>97</v>
      </c>
      <c r="C712" s="63">
        <v>47.554000000000002</v>
      </c>
      <c r="D712" s="63">
        <v>61.545999999999999</v>
      </c>
      <c r="E712" s="63">
        <v>69.914000000000001</v>
      </c>
      <c r="F712" s="63">
        <v>63.603000000000002</v>
      </c>
      <c r="G712" s="63">
        <v>134.62200000000001</v>
      </c>
      <c r="H712" s="63">
        <v>89.52</v>
      </c>
      <c r="I712" s="63">
        <v>100.753</v>
      </c>
      <c r="J712" s="63">
        <v>96.792000000000002</v>
      </c>
      <c r="K712" s="63">
        <v>91.241</v>
      </c>
      <c r="L712" s="63">
        <v>83.126999999999995</v>
      </c>
    </row>
    <row r="713" spans="2:12">
      <c r="B713" s="629" t="s">
        <v>98</v>
      </c>
      <c r="C713" s="63">
        <v>22.263999999999999</v>
      </c>
      <c r="D713" s="63">
        <v>28.795000000000002</v>
      </c>
      <c r="E713" s="63">
        <v>33.124000000000002</v>
      </c>
      <c r="F713" s="63">
        <v>30.277000000000001</v>
      </c>
      <c r="G713" s="63">
        <v>64.040999999999997</v>
      </c>
      <c r="H713" s="63">
        <v>43.808999999999997</v>
      </c>
      <c r="I713" s="63">
        <v>48.16</v>
      </c>
      <c r="J713" s="63">
        <v>45.335999999999999</v>
      </c>
      <c r="K713" s="63">
        <v>45.64</v>
      </c>
      <c r="L713" s="63">
        <v>40.414999999999999</v>
      </c>
    </row>
    <row r="714" spans="2:12">
      <c r="B714" s="629" t="s">
        <v>99</v>
      </c>
      <c r="C714" s="63">
        <v>24.393999999999998</v>
      </c>
      <c r="D714" s="63">
        <v>33.173000000000002</v>
      </c>
      <c r="E714" s="63">
        <v>43.561999999999998</v>
      </c>
      <c r="F714" s="63">
        <v>39.034999999999997</v>
      </c>
      <c r="G714" s="63">
        <v>88.86</v>
      </c>
      <c r="H714" s="63">
        <v>62.21</v>
      </c>
      <c r="I714" s="63">
        <v>75.531999999999996</v>
      </c>
      <c r="J714" s="63">
        <v>68.384</v>
      </c>
      <c r="K714" s="63">
        <v>84.076999999999998</v>
      </c>
      <c r="L714" s="63">
        <v>63.847999999999999</v>
      </c>
    </row>
    <row r="715" spans="2:12" s="7" customFormat="1">
      <c r="B715" s="665" t="s">
        <v>70</v>
      </c>
      <c r="C715" s="384">
        <v>717.83600000000001</v>
      </c>
      <c r="D715" s="384">
        <v>806.298</v>
      </c>
      <c r="E715" s="384">
        <v>779.221</v>
      </c>
      <c r="F715" s="384">
        <v>673.36699999999996</v>
      </c>
      <c r="G715" s="384">
        <v>1103.027</v>
      </c>
      <c r="H715" s="384">
        <v>833.09199999999998</v>
      </c>
      <c r="I715" s="384">
        <v>924.87099999999998</v>
      </c>
      <c r="J715" s="384">
        <v>944.58799999999997</v>
      </c>
      <c r="K715" s="384">
        <v>911.27599999999995</v>
      </c>
      <c r="L715" s="384">
        <v>886.83500000000004</v>
      </c>
    </row>
    <row r="716" spans="2:12">
      <c r="B716" s="631"/>
      <c r="C716" s="9"/>
      <c r="D716" s="9"/>
      <c r="E716" s="9"/>
      <c r="F716" s="9"/>
      <c r="G716" s="9"/>
      <c r="H716" s="45"/>
      <c r="I716" s="45"/>
      <c r="J716" s="45"/>
      <c r="K716" s="45"/>
      <c r="L716" s="626"/>
    </row>
    <row r="717" spans="2:12">
      <c r="B717" s="629" t="s">
        <v>102</v>
      </c>
      <c r="C717" s="55" t="s">
        <v>76</v>
      </c>
      <c r="D717" s="55" t="s">
        <v>77</v>
      </c>
      <c r="E717" s="55"/>
      <c r="F717" s="55"/>
      <c r="G717" s="55"/>
      <c r="H717" s="55"/>
      <c r="I717" s="55"/>
      <c r="J717" s="55"/>
      <c r="K717" s="55"/>
      <c r="L717" s="640"/>
    </row>
    <row r="718" spans="2:12">
      <c r="B718" s="629"/>
      <c r="C718" s="55" t="s">
        <v>81</v>
      </c>
      <c r="D718" s="55" t="s">
        <v>82</v>
      </c>
      <c r="E718" s="55" t="s">
        <v>83</v>
      </c>
      <c r="F718" s="55" t="s">
        <v>84</v>
      </c>
      <c r="G718" s="55" t="s">
        <v>85</v>
      </c>
      <c r="H718" s="55" t="s">
        <v>86</v>
      </c>
      <c r="I718" s="55" t="s">
        <v>87</v>
      </c>
      <c r="J718" s="55" t="s">
        <v>88</v>
      </c>
      <c r="K718" s="55" t="s">
        <v>89</v>
      </c>
      <c r="L718" s="640" t="s">
        <v>90</v>
      </c>
    </row>
    <row r="719" spans="2:12">
      <c r="B719" s="629" t="s">
        <v>92</v>
      </c>
      <c r="C719" s="59">
        <v>211.345</v>
      </c>
      <c r="D719" s="59">
        <v>189.45599999999999</v>
      </c>
      <c r="E719" s="59">
        <v>155.172</v>
      </c>
      <c r="F719" s="59">
        <v>143.11099999999999</v>
      </c>
      <c r="G719" s="59">
        <v>171.98699999999999</v>
      </c>
      <c r="H719" s="59">
        <v>170.27</v>
      </c>
      <c r="I719" s="59">
        <v>202.029</v>
      </c>
      <c r="J719" s="59">
        <v>224.61799999999999</v>
      </c>
      <c r="K719" s="59">
        <v>222.95500000000001</v>
      </c>
      <c r="L719" s="668">
        <v>216.34399999999999</v>
      </c>
    </row>
    <row r="720" spans="2:12">
      <c r="B720" s="629" t="s">
        <v>93</v>
      </c>
      <c r="C720" s="59">
        <v>72.590999999999994</v>
      </c>
      <c r="D720" s="59">
        <v>74.558999999999997</v>
      </c>
      <c r="E720" s="59">
        <v>61.368000000000002</v>
      </c>
      <c r="F720" s="59">
        <v>49.906999999999996</v>
      </c>
      <c r="G720" s="59">
        <v>60.927</v>
      </c>
      <c r="H720" s="59">
        <v>52.793999999999997</v>
      </c>
      <c r="I720" s="59">
        <v>58.036000000000001</v>
      </c>
      <c r="J720" s="59">
        <v>63.83</v>
      </c>
      <c r="K720" s="59">
        <v>64.703000000000003</v>
      </c>
      <c r="L720" s="668">
        <v>68.662999999999997</v>
      </c>
    </row>
    <row r="721" spans="2:22">
      <c r="B721" s="629" t="s">
        <v>94</v>
      </c>
      <c r="C721" s="59">
        <v>66.715999999999994</v>
      </c>
      <c r="D721" s="59">
        <v>73.744</v>
      </c>
      <c r="E721" s="59">
        <v>64.688000000000002</v>
      </c>
      <c r="F721" s="59">
        <v>51.438000000000002</v>
      </c>
      <c r="G721" s="59">
        <v>65.197999999999993</v>
      </c>
      <c r="H721" s="59">
        <v>52.613</v>
      </c>
      <c r="I721" s="59">
        <v>55.706000000000003</v>
      </c>
      <c r="J721" s="59">
        <v>59.771999999999998</v>
      </c>
      <c r="K721" s="59">
        <v>59.040999999999997</v>
      </c>
      <c r="L721" s="668">
        <v>64.278999999999996</v>
      </c>
    </row>
    <row r="722" spans="2:22">
      <c r="B722" s="629" t="s">
        <v>95</v>
      </c>
      <c r="C722" s="59">
        <v>152.99100000000001</v>
      </c>
      <c r="D722" s="59">
        <v>187.33500000000001</v>
      </c>
      <c r="E722" s="59">
        <v>182.61099999999999</v>
      </c>
      <c r="F722" s="59">
        <v>148.88800000000001</v>
      </c>
      <c r="G722" s="59">
        <v>225.22300000000001</v>
      </c>
      <c r="H722" s="59">
        <v>164.56399999999999</v>
      </c>
      <c r="I722" s="59">
        <v>169.82900000000001</v>
      </c>
      <c r="J722" s="59">
        <v>174.43600000000001</v>
      </c>
      <c r="K722" s="59">
        <v>159.655</v>
      </c>
      <c r="L722" s="668">
        <v>170.375</v>
      </c>
      <c r="M722" s="45"/>
      <c r="N722" s="45"/>
      <c r="O722" s="45"/>
      <c r="P722" s="45"/>
      <c r="Q722" s="45"/>
      <c r="R722" s="45"/>
      <c r="S722" s="45"/>
      <c r="T722" s="45"/>
      <c r="U722" s="45"/>
      <c r="V722" s="45"/>
    </row>
    <row r="723" spans="2:22">
      <c r="B723" s="629" t="s">
        <v>96</v>
      </c>
      <c r="C723" s="59">
        <v>119.98399999999999</v>
      </c>
      <c r="D723" s="59">
        <v>157.69</v>
      </c>
      <c r="E723" s="59">
        <v>168.78200000000001</v>
      </c>
      <c r="F723" s="59">
        <v>147.11600000000001</v>
      </c>
      <c r="G723" s="59">
        <v>292.16699999999997</v>
      </c>
      <c r="H723" s="59">
        <v>197.31700000000001</v>
      </c>
      <c r="I723" s="59">
        <v>214.83799999999999</v>
      </c>
      <c r="J723" s="59">
        <v>211.417</v>
      </c>
      <c r="K723" s="59">
        <v>183.96299999999999</v>
      </c>
      <c r="L723" s="668">
        <v>179.78100000000001</v>
      </c>
      <c r="M723" s="45"/>
      <c r="N723" s="45"/>
      <c r="O723" s="45"/>
      <c r="P723" s="45"/>
      <c r="Q723" s="45"/>
      <c r="R723" s="45"/>
      <c r="S723" s="45"/>
      <c r="T723" s="45"/>
      <c r="U723" s="45"/>
      <c r="V723" s="45"/>
    </row>
    <row r="724" spans="2:22">
      <c r="B724" s="629" t="s">
        <v>97</v>
      </c>
      <c r="C724" s="59">
        <v>47.554000000000002</v>
      </c>
      <c r="D724" s="59">
        <v>61.545999999999999</v>
      </c>
      <c r="E724" s="59">
        <v>69.914000000000001</v>
      </c>
      <c r="F724" s="59">
        <v>63.603000000000002</v>
      </c>
      <c r="G724" s="59">
        <v>134.62200000000001</v>
      </c>
      <c r="H724" s="59">
        <v>89.52</v>
      </c>
      <c r="I724" s="59">
        <v>100.753</v>
      </c>
      <c r="J724" s="59">
        <v>96.792000000000002</v>
      </c>
      <c r="K724" s="59">
        <v>91.241</v>
      </c>
      <c r="L724" s="668">
        <v>83.126999999999995</v>
      </c>
      <c r="M724" s="45"/>
      <c r="N724" s="45"/>
      <c r="O724" s="45"/>
      <c r="P724" s="45"/>
      <c r="Q724" s="45"/>
      <c r="R724" s="45"/>
      <c r="S724" s="45"/>
      <c r="T724" s="45"/>
      <c r="U724" s="45"/>
      <c r="V724" s="45"/>
    </row>
    <row r="725" spans="2:22">
      <c r="B725" s="629" t="s">
        <v>98</v>
      </c>
      <c r="C725" s="59">
        <v>22.263999999999999</v>
      </c>
      <c r="D725" s="59">
        <v>28.795000000000002</v>
      </c>
      <c r="E725" s="59">
        <v>33.124000000000002</v>
      </c>
      <c r="F725" s="59">
        <v>30.277000000000001</v>
      </c>
      <c r="G725" s="59">
        <v>64.040999999999997</v>
      </c>
      <c r="H725" s="59">
        <v>43.808999999999997</v>
      </c>
      <c r="I725" s="59">
        <v>48.16</v>
      </c>
      <c r="J725" s="59">
        <v>45.335999999999999</v>
      </c>
      <c r="K725" s="59">
        <v>45.64</v>
      </c>
      <c r="L725" s="668">
        <v>40.414999999999999</v>
      </c>
      <c r="M725" s="45"/>
      <c r="N725" s="45"/>
      <c r="O725" s="45"/>
      <c r="P725" s="45"/>
      <c r="Q725" s="45"/>
      <c r="R725" s="45"/>
      <c r="S725" s="45"/>
      <c r="T725" s="45"/>
      <c r="U725" s="45"/>
      <c r="V725" s="45"/>
    </row>
    <row r="726" spans="2:22">
      <c r="B726" s="629" t="s">
        <v>99</v>
      </c>
      <c r="C726" s="59">
        <v>24.393999999999998</v>
      </c>
      <c r="D726" s="59">
        <v>33.173000000000002</v>
      </c>
      <c r="E726" s="59">
        <v>43.561999999999998</v>
      </c>
      <c r="F726" s="59">
        <v>39.034999999999997</v>
      </c>
      <c r="G726" s="59">
        <v>88.86</v>
      </c>
      <c r="H726" s="59">
        <v>62.21</v>
      </c>
      <c r="I726" s="59">
        <v>75.531999999999996</v>
      </c>
      <c r="J726" s="59">
        <v>68.384</v>
      </c>
      <c r="K726" s="59">
        <v>84.076999999999998</v>
      </c>
      <c r="L726" s="668">
        <v>63.847999999999999</v>
      </c>
      <c r="M726" s="45"/>
      <c r="N726" s="45"/>
      <c r="O726" s="45"/>
      <c r="P726" s="45"/>
      <c r="Q726" s="45"/>
      <c r="R726" s="45"/>
      <c r="S726" s="45"/>
      <c r="T726" s="45"/>
      <c r="U726" s="45"/>
      <c r="V726" s="45"/>
    </row>
    <row r="727" spans="2:22" s="7" customFormat="1">
      <c r="B727" s="665" t="s">
        <v>70</v>
      </c>
      <c r="C727" s="385">
        <v>717.83600000000001</v>
      </c>
      <c r="D727" s="385">
        <v>806.298</v>
      </c>
      <c r="E727" s="385">
        <v>779.221</v>
      </c>
      <c r="F727" s="385">
        <v>673.36699999999996</v>
      </c>
      <c r="G727" s="385">
        <v>1103.027</v>
      </c>
      <c r="H727" s="385">
        <v>833.09199999999998</v>
      </c>
      <c r="I727" s="385">
        <v>924.87099999999998</v>
      </c>
      <c r="J727" s="385">
        <v>944.58799999999997</v>
      </c>
      <c r="K727" s="385">
        <v>911.27599999999995</v>
      </c>
      <c r="L727" s="671">
        <v>886.83500000000004</v>
      </c>
    </row>
    <row r="728" spans="2:22">
      <c r="B728" s="660"/>
      <c r="C728" s="672"/>
      <c r="D728" s="672"/>
      <c r="E728" s="672"/>
      <c r="F728" s="672"/>
      <c r="G728" s="672"/>
      <c r="H728" s="623"/>
      <c r="I728" s="623"/>
      <c r="J728" s="672"/>
      <c r="K728" s="672"/>
      <c r="L728" s="672"/>
      <c r="M728" s="672"/>
      <c r="N728" s="672"/>
      <c r="O728" s="623"/>
      <c r="P728" s="623"/>
      <c r="Q728" s="623"/>
      <c r="R728" s="623"/>
      <c r="S728" s="623"/>
      <c r="T728" s="623"/>
      <c r="U728" s="623"/>
      <c r="V728" s="624"/>
    </row>
    <row r="729" spans="2:22">
      <c r="B729" s="625" t="s">
        <v>103</v>
      </c>
      <c r="C729" s="45"/>
      <c r="D729" s="45"/>
      <c r="E729" s="45"/>
      <c r="F729" s="45"/>
      <c r="G729" s="45"/>
      <c r="H729" s="45"/>
      <c r="I729" s="45"/>
      <c r="J729" s="45"/>
      <c r="K729" s="45"/>
      <c r="L729" s="45"/>
      <c r="M729" s="45"/>
      <c r="N729" s="45"/>
      <c r="O729" s="45"/>
      <c r="P729" s="45"/>
      <c r="Q729" s="45"/>
      <c r="R729" s="45"/>
      <c r="S729" s="45"/>
      <c r="T729" s="45"/>
      <c r="U729" s="45"/>
      <c r="V729" s="626"/>
    </row>
    <row r="730" spans="2:22">
      <c r="B730" s="629" t="s">
        <v>44</v>
      </c>
      <c r="C730" s="55" t="s">
        <v>76</v>
      </c>
      <c r="D730" s="55" t="s">
        <v>77</v>
      </c>
      <c r="E730" s="55"/>
      <c r="F730" s="55"/>
      <c r="G730" s="55"/>
      <c r="H730" s="55"/>
      <c r="I730" s="55"/>
      <c r="J730" s="55"/>
      <c r="K730" s="55"/>
      <c r="L730" s="55"/>
      <c r="M730" s="55"/>
      <c r="N730" s="55"/>
      <c r="O730" s="55"/>
      <c r="P730" s="55"/>
      <c r="Q730" s="55"/>
      <c r="R730" s="55"/>
      <c r="S730" s="55"/>
      <c r="T730" s="55"/>
      <c r="U730" s="55"/>
      <c r="V730" s="640"/>
    </row>
    <row r="731" spans="2:22">
      <c r="B731" s="629"/>
      <c r="C731" s="55" t="s">
        <v>81</v>
      </c>
      <c r="D731" s="55" t="s">
        <v>42</v>
      </c>
      <c r="E731" s="55" t="s">
        <v>82</v>
      </c>
      <c r="F731" s="55" t="s">
        <v>42</v>
      </c>
      <c r="G731" s="55" t="s">
        <v>83</v>
      </c>
      <c r="H731" s="55" t="s">
        <v>42</v>
      </c>
      <c r="I731" s="55" t="s">
        <v>84</v>
      </c>
      <c r="J731" s="55" t="s">
        <v>42</v>
      </c>
      <c r="K731" s="55" t="s">
        <v>85</v>
      </c>
      <c r="L731" s="55" t="s">
        <v>42</v>
      </c>
      <c r="M731" s="55" t="s">
        <v>86</v>
      </c>
      <c r="N731" s="55" t="s">
        <v>42</v>
      </c>
      <c r="O731" s="55" t="s">
        <v>87</v>
      </c>
      <c r="P731" s="55" t="s">
        <v>42</v>
      </c>
      <c r="Q731" s="55" t="s">
        <v>88</v>
      </c>
      <c r="R731" s="55" t="s">
        <v>42</v>
      </c>
      <c r="S731" s="55" t="s">
        <v>89</v>
      </c>
      <c r="T731" s="55" t="s">
        <v>42</v>
      </c>
      <c r="U731" s="55" t="s">
        <v>90</v>
      </c>
      <c r="V731" s="640" t="s">
        <v>42</v>
      </c>
    </row>
    <row r="732" spans="2:22">
      <c r="B732" s="629" t="s">
        <v>92</v>
      </c>
      <c r="C732" s="193">
        <v>11.278</v>
      </c>
      <c r="D732" s="193">
        <v>17.039619231223647</v>
      </c>
      <c r="E732" s="193">
        <v>19.417000000000002</v>
      </c>
      <c r="F732" s="193">
        <v>14.349779066888981</v>
      </c>
      <c r="G732" s="193">
        <v>16.443999999999999</v>
      </c>
      <c r="H732" s="193">
        <v>12.248371604395933</v>
      </c>
      <c r="I732" s="193">
        <v>15.234</v>
      </c>
      <c r="J732" s="193">
        <v>6.7409378795384747</v>
      </c>
      <c r="K732" s="193">
        <v>22.524000000000001</v>
      </c>
      <c r="L732" s="193">
        <v>4.7308649373658778</v>
      </c>
      <c r="M732" s="193">
        <v>23.146000000000001</v>
      </c>
      <c r="N732" s="193">
        <v>4.6604027040551017</v>
      </c>
      <c r="O732" s="193">
        <v>21.364000000000001</v>
      </c>
      <c r="P732" s="193">
        <v>5.2363418613542017</v>
      </c>
      <c r="Q732" s="193">
        <v>17.859000000000002</v>
      </c>
      <c r="R732" s="193">
        <v>5.7969272871433075</v>
      </c>
      <c r="S732" s="193">
        <v>13.74</v>
      </c>
      <c r="T732" s="193">
        <v>6.127028707151859</v>
      </c>
      <c r="U732" s="193">
        <v>11.659000000000001</v>
      </c>
      <c r="V732" s="701">
        <v>6.1800732518296639</v>
      </c>
    </row>
    <row r="733" spans="2:22">
      <c r="B733" s="629" t="s">
        <v>93</v>
      </c>
      <c r="C733" s="193">
        <v>2.1120000000000001</v>
      </c>
      <c r="D733" s="193">
        <v>19.689900835498488</v>
      </c>
      <c r="E733" s="193">
        <v>3.4020000000000001</v>
      </c>
      <c r="F733" s="193">
        <v>16.337489951412042</v>
      </c>
      <c r="G733" s="193">
        <v>3.024</v>
      </c>
      <c r="H733" s="193">
        <v>12.209976352059002</v>
      </c>
      <c r="I733" s="193">
        <v>2.7370000000000001</v>
      </c>
      <c r="J733" s="193">
        <v>7.5406270638392936</v>
      </c>
      <c r="K733" s="193">
        <v>3.33</v>
      </c>
      <c r="L733" s="193">
        <v>5.7592098056116621</v>
      </c>
      <c r="M733" s="193">
        <v>3.3370000000000002</v>
      </c>
      <c r="N733" s="193">
        <v>6.150129924387878</v>
      </c>
      <c r="O733" s="193">
        <v>3.28</v>
      </c>
      <c r="P733" s="193">
        <v>7.258423929426784</v>
      </c>
      <c r="Q733" s="193">
        <v>2.794</v>
      </c>
      <c r="R733" s="193">
        <v>7.286910042032563</v>
      </c>
      <c r="S733" s="193">
        <v>2.2040000000000002</v>
      </c>
      <c r="T733" s="193">
        <v>7.6321135654867192</v>
      </c>
      <c r="U733" s="193">
        <v>1.9770000000000001</v>
      </c>
      <c r="V733" s="701">
        <v>7.2427513553644056</v>
      </c>
    </row>
    <row r="734" spans="2:22">
      <c r="B734" s="629" t="s">
        <v>94</v>
      </c>
      <c r="C734" s="193">
        <v>1.4490000000000001</v>
      </c>
      <c r="D734" s="193">
        <v>20.23153934318411</v>
      </c>
      <c r="E734" s="193">
        <v>2.0779999999999998</v>
      </c>
      <c r="F734" s="193">
        <v>17.259043712621118</v>
      </c>
      <c r="G734" s="193">
        <v>1.839</v>
      </c>
      <c r="H734" s="193">
        <v>13.022206587100673</v>
      </c>
      <c r="I734" s="193">
        <v>1.6639999999999999</v>
      </c>
      <c r="J734" s="193">
        <v>7.8580594035457034</v>
      </c>
      <c r="K734" s="193">
        <v>1.796</v>
      </c>
      <c r="L734" s="193">
        <v>6.425877546704851</v>
      </c>
      <c r="M734" s="193">
        <v>1.821</v>
      </c>
      <c r="N734" s="193">
        <v>7.2476645578963366</v>
      </c>
      <c r="O734" s="193">
        <v>1.837</v>
      </c>
      <c r="P734" s="193">
        <v>8.1498649181173928</v>
      </c>
      <c r="Q734" s="193">
        <v>1.589</v>
      </c>
      <c r="R734" s="193">
        <v>8.879431095827961</v>
      </c>
      <c r="S734" s="193">
        <v>1.26</v>
      </c>
      <c r="T734" s="193">
        <v>8.478143415627688</v>
      </c>
      <c r="U734" s="193">
        <v>1.165</v>
      </c>
      <c r="V734" s="701">
        <v>7.8585074489664946</v>
      </c>
    </row>
    <row r="735" spans="2:22">
      <c r="B735" s="629" t="s">
        <v>95</v>
      </c>
      <c r="C735" s="193">
        <v>2.044</v>
      </c>
      <c r="D735" s="193">
        <v>23.211008508109945</v>
      </c>
      <c r="E735" s="193">
        <v>1.87</v>
      </c>
      <c r="F735" s="193">
        <v>19.155926818416464</v>
      </c>
      <c r="G735" s="193">
        <v>1.478</v>
      </c>
      <c r="H735" s="193">
        <v>14.140085998662894</v>
      </c>
      <c r="I735" s="193">
        <v>1.375</v>
      </c>
      <c r="J735" s="193">
        <v>8.8508059521173745</v>
      </c>
      <c r="K735" s="193">
        <v>1.1870000000000001</v>
      </c>
      <c r="L735" s="193">
        <v>8.004090662223259</v>
      </c>
      <c r="M735" s="193">
        <v>1.2829999999999999</v>
      </c>
      <c r="N735" s="193">
        <v>9.3323579623669488</v>
      </c>
      <c r="O735" s="193">
        <v>1.3169999999999999</v>
      </c>
      <c r="P735" s="193">
        <v>9.383589950538779</v>
      </c>
      <c r="Q735" s="193">
        <v>1.1719999999999999</v>
      </c>
      <c r="R735" s="193">
        <v>11.994983996875201</v>
      </c>
      <c r="S735" s="193">
        <v>0.94099999999999995</v>
      </c>
      <c r="T735" s="193">
        <v>9.4125688549411368</v>
      </c>
      <c r="U735" s="193">
        <v>0.90800000000000003</v>
      </c>
      <c r="V735" s="701">
        <v>8.9424232651934759</v>
      </c>
    </row>
    <row r="736" spans="2:22">
      <c r="B736" s="629" t="s">
        <v>96</v>
      </c>
      <c r="C736" s="193">
        <v>1.07</v>
      </c>
      <c r="D736" s="193">
        <v>55.277444218974779</v>
      </c>
      <c r="E736" s="193">
        <v>0.25</v>
      </c>
      <c r="F736" s="193">
        <v>43.663808095529184</v>
      </c>
      <c r="G736" s="193">
        <v>0.06</v>
      </c>
      <c r="H736" s="193">
        <v>19.867209403939949</v>
      </c>
      <c r="I736" s="193">
        <v>0.112</v>
      </c>
      <c r="J736" s="193">
        <v>53.287968426146342</v>
      </c>
      <c r="K736" s="193">
        <v>5.2999999999999999E-2</v>
      </c>
      <c r="L736" s="193">
        <v>31.192753882381421</v>
      </c>
      <c r="M736" s="193">
        <v>5.7000000000000002E-2</v>
      </c>
      <c r="N736" s="193">
        <v>24.656486392779154</v>
      </c>
      <c r="O736" s="193">
        <v>5.2999999999999999E-2</v>
      </c>
      <c r="P736" s="193">
        <v>19.750258630821421</v>
      </c>
      <c r="Q736" s="193">
        <v>3.5000000000000003E-2</v>
      </c>
      <c r="R736" s="193">
        <v>21.874480292835131</v>
      </c>
      <c r="S736" s="193">
        <v>4.2000000000000003E-2</v>
      </c>
      <c r="T736" s="193">
        <v>18.671750490599962</v>
      </c>
      <c r="U736" s="193">
        <v>3.5999999999999997E-2</v>
      </c>
      <c r="V736" s="701">
        <v>20.310132515402504</v>
      </c>
    </row>
    <row r="737" spans="2:22">
      <c r="B737" s="629" t="s">
        <v>97</v>
      </c>
      <c r="C737" s="193">
        <v>0.20399999999999999</v>
      </c>
      <c r="D737" s="193">
        <v>62.720363127215585</v>
      </c>
      <c r="E737" s="193">
        <v>2.8000000000000001E-2</v>
      </c>
      <c r="F737" s="193">
        <v>67.861980783365269</v>
      </c>
      <c r="G737" s="193">
        <v>3.0000000000000001E-3</v>
      </c>
      <c r="H737" s="193">
        <v>63.484827933749479</v>
      </c>
      <c r="I737" s="193">
        <v>1.6E-2</v>
      </c>
      <c r="J737" s="193">
        <v>59.2</v>
      </c>
      <c r="K737" s="193">
        <v>0</v>
      </c>
      <c r="L737" s="193">
        <v>0</v>
      </c>
      <c r="M737" s="193">
        <v>2E-3</v>
      </c>
      <c r="N737" s="193">
        <v>37.49</v>
      </c>
      <c r="O737" s="193">
        <v>1E-3</v>
      </c>
      <c r="P737" s="193">
        <v>31.87</v>
      </c>
      <c r="Q737" s="193">
        <v>1E-3</v>
      </c>
      <c r="R737" s="193">
        <v>47.3</v>
      </c>
      <c r="S737" s="193">
        <v>1E-3</v>
      </c>
      <c r="T737" s="193">
        <v>34.4</v>
      </c>
      <c r="U737" s="193">
        <v>1E-3</v>
      </c>
      <c r="V737" s="701">
        <v>41.04</v>
      </c>
    </row>
    <row r="738" spans="2:22">
      <c r="B738" s="629" t="s">
        <v>98</v>
      </c>
      <c r="C738" s="193">
        <v>8.9999999999999993E-3</v>
      </c>
      <c r="D738" s="193">
        <v>86.678323575031015</v>
      </c>
      <c r="E738" s="193">
        <v>2E-3</v>
      </c>
      <c r="F738" s="193">
        <v>97.11</v>
      </c>
      <c r="G738" s="193">
        <v>1E-3</v>
      </c>
      <c r="H738" s="193">
        <v>94</v>
      </c>
      <c r="I738" s="193">
        <v>0</v>
      </c>
      <c r="J738" s="193">
        <v>0</v>
      </c>
      <c r="K738" s="193">
        <v>0</v>
      </c>
      <c r="L738" s="193">
        <v>0</v>
      </c>
      <c r="M738" s="193">
        <v>0</v>
      </c>
      <c r="N738" s="193">
        <v>0</v>
      </c>
      <c r="O738" s="193">
        <v>0</v>
      </c>
      <c r="P738" s="193">
        <v>0</v>
      </c>
      <c r="Q738" s="193">
        <v>0</v>
      </c>
      <c r="R738" s="193">
        <v>0</v>
      </c>
      <c r="S738" s="193">
        <v>0</v>
      </c>
      <c r="T738" s="193">
        <v>0</v>
      </c>
      <c r="U738" s="193">
        <v>0</v>
      </c>
      <c r="V738" s="701">
        <v>0</v>
      </c>
    </row>
    <row r="739" spans="2:22">
      <c r="B739" s="629" t="s">
        <v>99</v>
      </c>
      <c r="C739" s="193">
        <v>5.0000000000000001E-3</v>
      </c>
      <c r="D739" s="193">
        <v>70.86</v>
      </c>
      <c r="E739" s="193">
        <v>0</v>
      </c>
      <c r="F739" s="193">
        <v>0</v>
      </c>
      <c r="G739" s="193">
        <v>0</v>
      </c>
      <c r="H739" s="193">
        <v>0</v>
      </c>
      <c r="I739" s="193">
        <v>0</v>
      </c>
      <c r="J739" s="193">
        <v>0</v>
      </c>
      <c r="K739" s="193">
        <v>0</v>
      </c>
      <c r="L739" s="193">
        <v>0</v>
      </c>
      <c r="M739" s="193">
        <v>0</v>
      </c>
      <c r="N739" s="193">
        <v>0</v>
      </c>
      <c r="O739" s="193">
        <v>0</v>
      </c>
      <c r="P739" s="193">
        <v>0</v>
      </c>
      <c r="Q739" s="193">
        <v>0</v>
      </c>
      <c r="R739" s="193">
        <v>0</v>
      </c>
      <c r="S739" s="193">
        <v>0</v>
      </c>
      <c r="T739" s="193">
        <v>0</v>
      </c>
      <c r="U739" s="193">
        <v>0</v>
      </c>
      <c r="V739" s="701">
        <v>0</v>
      </c>
    </row>
    <row r="740" spans="2:22" s="7" customFormat="1">
      <c r="B740" s="665" t="s">
        <v>70</v>
      </c>
      <c r="C740" s="702">
        <v>18.170999999999999</v>
      </c>
      <c r="D740" s="702">
        <v>17.092812230923901</v>
      </c>
      <c r="E740" s="702">
        <v>27.048999999999999</v>
      </c>
      <c r="F740" s="702">
        <v>14.521267234743906</v>
      </c>
      <c r="G740" s="702">
        <v>22.844999999999999</v>
      </c>
      <c r="H740" s="702">
        <v>11.913014206741316</v>
      </c>
      <c r="I740" s="702">
        <v>21.137</v>
      </c>
      <c r="J740" s="702">
        <v>6.6991412028227737</v>
      </c>
      <c r="K740" s="702">
        <v>28.888000000000002</v>
      </c>
      <c r="L740" s="702">
        <v>4.848112592828401</v>
      </c>
      <c r="M740" s="702">
        <v>29.651</v>
      </c>
      <c r="N740" s="702">
        <v>4.9246367092615655</v>
      </c>
      <c r="O740" s="702">
        <v>27.85</v>
      </c>
      <c r="P740" s="702">
        <v>5.586924808494917</v>
      </c>
      <c r="Q740" s="702">
        <v>23.451000000000001</v>
      </c>
      <c r="R740" s="702">
        <v>6.0318108775022923</v>
      </c>
      <c r="S740" s="702">
        <v>18.184999999999999</v>
      </c>
      <c r="T740" s="702">
        <v>6.273505743953117</v>
      </c>
      <c r="U740" s="702">
        <v>15.744</v>
      </c>
      <c r="V740" s="703">
        <v>6.3249155350889312</v>
      </c>
    </row>
    <row r="741" spans="2:22">
      <c r="B741" s="631"/>
      <c r="C741" s="73"/>
      <c r="D741" s="73"/>
      <c r="E741" s="73"/>
      <c r="F741" s="73"/>
      <c r="G741" s="73"/>
      <c r="H741" s="73"/>
      <c r="I741" s="73"/>
      <c r="J741" s="73"/>
      <c r="K741" s="73"/>
      <c r="L741" s="73"/>
      <c r="M741" s="73"/>
      <c r="N741" s="73"/>
      <c r="O741" s="73"/>
      <c r="P741" s="73"/>
      <c r="Q741" s="73"/>
      <c r="R741" s="73"/>
      <c r="S741" s="73"/>
      <c r="T741" s="73"/>
      <c r="U741" s="73"/>
      <c r="V741" s="704"/>
    </row>
    <row r="742" spans="2:22">
      <c r="B742" s="629" t="s">
        <v>45</v>
      </c>
      <c r="C742" s="705" t="s">
        <v>76</v>
      </c>
      <c r="D742" s="705"/>
      <c r="E742" s="705" t="s">
        <v>77</v>
      </c>
      <c r="F742" s="705"/>
      <c r="G742" s="705"/>
      <c r="H742" s="705"/>
      <c r="I742" s="705"/>
      <c r="J742" s="705"/>
      <c r="K742" s="705"/>
      <c r="L742" s="705"/>
      <c r="M742" s="705"/>
      <c r="N742" s="705"/>
      <c r="O742" s="705"/>
      <c r="P742" s="705"/>
      <c r="Q742" s="705"/>
      <c r="R742" s="705"/>
      <c r="S742" s="705"/>
      <c r="T742" s="705"/>
      <c r="U742" s="705"/>
      <c r="V742" s="706"/>
    </row>
    <row r="743" spans="2:22">
      <c r="B743" s="629"/>
      <c r="C743" s="705" t="s">
        <v>81</v>
      </c>
      <c r="D743" s="705" t="s">
        <v>42</v>
      </c>
      <c r="E743" s="705" t="s">
        <v>82</v>
      </c>
      <c r="F743" s="705" t="s">
        <v>42</v>
      </c>
      <c r="G743" s="705" t="s">
        <v>83</v>
      </c>
      <c r="H743" s="705" t="s">
        <v>42</v>
      </c>
      <c r="I743" s="705" t="s">
        <v>84</v>
      </c>
      <c r="J743" s="705" t="s">
        <v>42</v>
      </c>
      <c r="K743" s="705" t="s">
        <v>85</v>
      </c>
      <c r="L743" s="705" t="s">
        <v>42</v>
      </c>
      <c r="M743" s="705" t="s">
        <v>86</v>
      </c>
      <c r="N743" s="705" t="s">
        <v>42</v>
      </c>
      <c r="O743" s="705" t="s">
        <v>87</v>
      </c>
      <c r="P743" s="705" t="s">
        <v>42</v>
      </c>
      <c r="Q743" s="705" t="s">
        <v>88</v>
      </c>
      <c r="R743" s="705" t="s">
        <v>42</v>
      </c>
      <c r="S743" s="705" t="s">
        <v>89</v>
      </c>
      <c r="T743" s="705" t="s">
        <v>42</v>
      </c>
      <c r="U743" s="705" t="s">
        <v>90</v>
      </c>
      <c r="V743" s="706" t="s">
        <v>42</v>
      </c>
    </row>
    <row r="744" spans="2:22">
      <c r="B744" s="629" t="s">
        <v>92</v>
      </c>
      <c r="C744" s="193">
        <v>27.56</v>
      </c>
      <c r="D744" s="193">
        <v>9.6907841939302077</v>
      </c>
      <c r="E744" s="193">
        <v>42.277000000000001</v>
      </c>
      <c r="F744" s="193">
        <v>7.0971512393452212</v>
      </c>
      <c r="G744" s="193">
        <v>40.331000000000003</v>
      </c>
      <c r="H744" s="193">
        <v>8.5743087045752837</v>
      </c>
      <c r="I744" s="193">
        <v>30.713999999999999</v>
      </c>
      <c r="J744" s="193">
        <v>6.7315450744563652</v>
      </c>
      <c r="K744" s="193">
        <v>36.731999999999999</v>
      </c>
      <c r="L744" s="193">
        <v>5.4658507265838807</v>
      </c>
      <c r="M744" s="193">
        <v>35.771999999999998</v>
      </c>
      <c r="N744" s="193">
        <v>6.2354737183746716</v>
      </c>
      <c r="O744" s="193">
        <v>40.31</v>
      </c>
      <c r="P744" s="193">
        <v>6.3003985158546847</v>
      </c>
      <c r="Q744" s="193">
        <v>35.895000000000003</v>
      </c>
      <c r="R744" s="193">
        <v>6.4321175776228241</v>
      </c>
      <c r="S744" s="193">
        <v>26.716999999999999</v>
      </c>
      <c r="T744" s="193">
        <v>6.9311242771096211</v>
      </c>
      <c r="U744" s="193">
        <v>22.641999999999999</v>
      </c>
      <c r="V744" s="701">
        <v>5.0182227574783891</v>
      </c>
    </row>
    <row r="745" spans="2:22">
      <c r="B745" s="629" t="s">
        <v>93</v>
      </c>
      <c r="C745" s="193">
        <v>5.9660000000000002</v>
      </c>
      <c r="D745" s="193">
        <v>6.8846661211061218</v>
      </c>
      <c r="E745" s="193">
        <v>10.824999999999999</v>
      </c>
      <c r="F745" s="193">
        <v>6.7302292686828435</v>
      </c>
      <c r="G745" s="193">
        <v>9.8219999999999992</v>
      </c>
      <c r="H745" s="193">
        <v>7.3003850609571943</v>
      </c>
      <c r="I745" s="193">
        <v>6.7160000000000002</v>
      </c>
      <c r="J745" s="193">
        <v>6.341315983208891</v>
      </c>
      <c r="K745" s="193">
        <v>8.3320000000000007</v>
      </c>
      <c r="L745" s="193">
        <v>5.8185709065199784</v>
      </c>
      <c r="M745" s="193">
        <v>8.3379999999999992</v>
      </c>
      <c r="N745" s="193">
        <v>7.170943782784466</v>
      </c>
      <c r="O745" s="193">
        <v>9.9019999999999992</v>
      </c>
      <c r="P745" s="193">
        <v>7.1810310898652414</v>
      </c>
      <c r="Q745" s="193">
        <v>8.7639999999999993</v>
      </c>
      <c r="R745" s="193">
        <v>7.2671051481863378</v>
      </c>
      <c r="S745" s="193">
        <v>6.3380000000000001</v>
      </c>
      <c r="T745" s="193">
        <v>7.7314043060433786</v>
      </c>
      <c r="U745" s="193">
        <v>5.601</v>
      </c>
      <c r="V745" s="701">
        <v>5.4679608941303224</v>
      </c>
    </row>
    <row r="746" spans="2:22">
      <c r="B746" s="629" t="s">
        <v>94</v>
      </c>
      <c r="C746" s="193">
        <v>3.9140000000000001</v>
      </c>
      <c r="D746" s="193">
        <v>6.9926199753736089</v>
      </c>
      <c r="E746" s="193">
        <v>7.7389999999999999</v>
      </c>
      <c r="F746" s="193">
        <v>6.9697283989543806</v>
      </c>
      <c r="G746" s="193">
        <v>6.5549999999999997</v>
      </c>
      <c r="H746" s="193">
        <v>7.2353101583212078</v>
      </c>
      <c r="I746" s="193">
        <v>4.4450000000000003</v>
      </c>
      <c r="J746" s="193">
        <v>6.4331295227528651</v>
      </c>
      <c r="K746" s="193">
        <v>5.5030000000000001</v>
      </c>
      <c r="L746" s="193">
        <v>6.3947922520199469</v>
      </c>
      <c r="M746" s="193">
        <v>5.5579999999999998</v>
      </c>
      <c r="N746" s="193">
        <v>7.7710921171648826</v>
      </c>
      <c r="O746" s="193">
        <v>6.7249999999999996</v>
      </c>
      <c r="P746" s="193">
        <v>7.6513874722302599</v>
      </c>
      <c r="Q746" s="193">
        <v>5.8719999999999999</v>
      </c>
      <c r="R746" s="193">
        <v>7.7197913245828573</v>
      </c>
      <c r="S746" s="193">
        <v>4.1559999999999997</v>
      </c>
      <c r="T746" s="193">
        <v>8.0222641646423121</v>
      </c>
      <c r="U746" s="193">
        <v>3.8639999999999999</v>
      </c>
      <c r="V746" s="701">
        <v>5.9076484019820654</v>
      </c>
    </row>
    <row r="747" spans="2:22">
      <c r="B747" s="629" t="s">
        <v>95</v>
      </c>
      <c r="C747" s="193">
        <v>4.1740000000000004</v>
      </c>
      <c r="D747" s="193">
        <v>9.2063387998339508</v>
      </c>
      <c r="E747" s="193">
        <v>8.4459999999999997</v>
      </c>
      <c r="F747" s="193">
        <v>7.9000997270340587</v>
      </c>
      <c r="G747" s="193">
        <v>5.6619999999999999</v>
      </c>
      <c r="H747" s="193">
        <v>8.8001446326113406</v>
      </c>
      <c r="I747" s="193">
        <v>4.351</v>
      </c>
      <c r="J747" s="193">
        <v>7.4835953417304646</v>
      </c>
      <c r="K747" s="193">
        <v>5.1760000000000002</v>
      </c>
      <c r="L747" s="193">
        <v>8.471812184982408</v>
      </c>
      <c r="M747" s="193">
        <v>5.1340000000000003</v>
      </c>
      <c r="N747" s="193">
        <v>9.7472269385023118</v>
      </c>
      <c r="O747" s="193">
        <v>6.2569999999999997</v>
      </c>
      <c r="P747" s="193">
        <v>9.4497193148000012</v>
      </c>
      <c r="Q747" s="193">
        <v>5.14</v>
      </c>
      <c r="R747" s="193">
        <v>9.6922081174285157</v>
      </c>
      <c r="S747" s="193">
        <v>3.5950000000000002</v>
      </c>
      <c r="T747" s="193">
        <v>9.4507391957774658</v>
      </c>
      <c r="U747" s="193">
        <v>3.823</v>
      </c>
      <c r="V747" s="701">
        <v>7.692263923954088</v>
      </c>
    </row>
    <row r="748" spans="2:22">
      <c r="B748" s="629" t="s">
        <v>96</v>
      </c>
      <c r="C748" s="193">
        <v>0.53500000000000003</v>
      </c>
      <c r="D748" s="193">
        <v>24.846767307611085</v>
      </c>
      <c r="E748" s="193">
        <v>0.71499999999999997</v>
      </c>
      <c r="F748" s="193">
        <v>14.159213868128127</v>
      </c>
      <c r="G748" s="193">
        <v>0.309</v>
      </c>
      <c r="H748" s="193">
        <v>18.376383781078701</v>
      </c>
      <c r="I748" s="193">
        <v>0.26200000000000001</v>
      </c>
      <c r="J748" s="193">
        <v>14.241989898086963</v>
      </c>
      <c r="K748" s="193">
        <v>0.26700000000000002</v>
      </c>
      <c r="L748" s="193">
        <v>16.500154091862225</v>
      </c>
      <c r="M748" s="193">
        <v>0.247</v>
      </c>
      <c r="N748" s="193">
        <v>20.200523871602375</v>
      </c>
      <c r="O748" s="193">
        <v>0.308</v>
      </c>
      <c r="P748" s="193">
        <v>17.372368751512827</v>
      </c>
      <c r="Q748" s="193">
        <v>0.20699999999999999</v>
      </c>
      <c r="R748" s="193">
        <v>18.5413385252122</v>
      </c>
      <c r="S748" s="193">
        <v>0.186</v>
      </c>
      <c r="T748" s="193">
        <v>15.751201346948871</v>
      </c>
      <c r="U748" s="193">
        <v>0.21099999999999999</v>
      </c>
      <c r="V748" s="701">
        <v>14.196029092844826</v>
      </c>
    </row>
    <row r="749" spans="2:22">
      <c r="B749" s="629" t="s">
        <v>97</v>
      </c>
      <c r="C749" s="193">
        <v>0.124</v>
      </c>
      <c r="D749" s="193">
        <v>46.132816448168732</v>
      </c>
      <c r="E749" s="193">
        <v>4.8000000000000001E-2</v>
      </c>
      <c r="F749" s="193">
        <v>37.535287887607254</v>
      </c>
      <c r="G749" s="193">
        <v>0</v>
      </c>
      <c r="H749" s="193">
        <v>0</v>
      </c>
      <c r="I749" s="193">
        <v>0</v>
      </c>
      <c r="J749" s="193">
        <v>0</v>
      </c>
      <c r="K749" s="193">
        <v>0</v>
      </c>
      <c r="L749" s="193">
        <v>0</v>
      </c>
      <c r="M749" s="193">
        <v>0</v>
      </c>
      <c r="N749" s="193">
        <v>0</v>
      </c>
      <c r="O749" s="193">
        <v>0</v>
      </c>
      <c r="P749" s="193">
        <v>0</v>
      </c>
      <c r="Q749" s="193">
        <v>0</v>
      </c>
      <c r="R749" s="193">
        <v>0</v>
      </c>
      <c r="S749" s="193">
        <v>0</v>
      </c>
      <c r="T749" s="193">
        <v>0</v>
      </c>
      <c r="U749" s="193">
        <v>0</v>
      </c>
      <c r="V749" s="701">
        <v>0</v>
      </c>
    </row>
    <row r="750" spans="2:22">
      <c r="B750" s="629" t="s">
        <v>98</v>
      </c>
      <c r="C750" s="193">
        <v>0.08</v>
      </c>
      <c r="D750" s="193">
        <v>46.745925742919027</v>
      </c>
      <c r="E750" s="193">
        <v>1.7000000000000001E-2</v>
      </c>
      <c r="F750" s="193">
        <v>59.68</v>
      </c>
      <c r="G750" s="193">
        <v>0</v>
      </c>
      <c r="H750" s="193">
        <v>0</v>
      </c>
      <c r="I750" s="193">
        <v>0</v>
      </c>
      <c r="J750" s="193">
        <v>0</v>
      </c>
      <c r="K750" s="193">
        <v>0</v>
      </c>
      <c r="L750" s="193">
        <v>0</v>
      </c>
      <c r="M750" s="193">
        <v>0</v>
      </c>
      <c r="N750" s="193">
        <v>0</v>
      </c>
      <c r="O750" s="193">
        <v>0</v>
      </c>
      <c r="P750" s="193">
        <v>0</v>
      </c>
      <c r="Q750" s="193">
        <v>0</v>
      </c>
      <c r="R750" s="193">
        <v>0</v>
      </c>
      <c r="S750" s="193">
        <v>0</v>
      </c>
      <c r="T750" s="193">
        <v>0</v>
      </c>
      <c r="U750" s="193">
        <v>0</v>
      </c>
      <c r="V750" s="701">
        <v>0</v>
      </c>
    </row>
    <row r="751" spans="2:22">
      <c r="B751" s="629" t="s">
        <v>99</v>
      </c>
      <c r="C751" s="193">
        <v>0.111</v>
      </c>
      <c r="D751" s="193">
        <v>46.204727846304074</v>
      </c>
      <c r="E751" s="193">
        <v>3.6999999999999998E-2</v>
      </c>
      <c r="F751" s="193">
        <v>59.679999999999993</v>
      </c>
      <c r="G751" s="193">
        <v>0</v>
      </c>
      <c r="H751" s="193">
        <v>0</v>
      </c>
      <c r="I751" s="193">
        <v>0</v>
      </c>
      <c r="J751" s="193">
        <v>0</v>
      </c>
      <c r="K751" s="193">
        <v>0</v>
      </c>
      <c r="L751" s="193">
        <v>0</v>
      </c>
      <c r="M751" s="193">
        <v>0</v>
      </c>
      <c r="N751" s="193">
        <v>0</v>
      </c>
      <c r="O751" s="193">
        <v>0</v>
      </c>
      <c r="P751" s="193">
        <v>0</v>
      </c>
      <c r="Q751" s="193">
        <v>0</v>
      </c>
      <c r="R751" s="193">
        <v>0</v>
      </c>
      <c r="S751" s="193">
        <v>0</v>
      </c>
      <c r="T751" s="193">
        <v>0</v>
      </c>
      <c r="U751" s="193">
        <v>0</v>
      </c>
      <c r="V751" s="701">
        <v>0</v>
      </c>
    </row>
    <row r="752" spans="2:22" s="7" customFormat="1">
      <c r="B752" s="665" t="s">
        <v>70</v>
      </c>
      <c r="C752" s="702">
        <v>42.465000000000003</v>
      </c>
      <c r="D752" s="702">
        <v>8.1713994298968178</v>
      </c>
      <c r="E752" s="702">
        <v>70.102000000000004</v>
      </c>
      <c r="F752" s="702">
        <v>6.7716984283092714</v>
      </c>
      <c r="G752" s="702">
        <v>62.677999999999997</v>
      </c>
      <c r="H752" s="702">
        <v>7.7560454328800361</v>
      </c>
      <c r="I752" s="702">
        <v>46.488999999999997</v>
      </c>
      <c r="J752" s="702">
        <v>6.2949750636744248</v>
      </c>
      <c r="K752" s="702">
        <v>56.011000000000003</v>
      </c>
      <c r="L752" s="702">
        <v>5.4717505712972923</v>
      </c>
      <c r="M752" s="702">
        <v>55.048000000000002</v>
      </c>
      <c r="N752" s="702">
        <v>6.5790342114337923</v>
      </c>
      <c r="O752" s="702">
        <v>63.5</v>
      </c>
      <c r="P752" s="702">
        <v>6.558498417190477</v>
      </c>
      <c r="Q752" s="702">
        <v>55.875</v>
      </c>
      <c r="R752" s="702">
        <v>6.6594981428154227</v>
      </c>
      <c r="S752" s="702">
        <v>40.991</v>
      </c>
      <c r="T752" s="702">
        <v>7.0476412302826734</v>
      </c>
      <c r="U752" s="702">
        <v>36.140999999999998</v>
      </c>
      <c r="V752" s="703">
        <v>5.1385162577705348</v>
      </c>
    </row>
    <row r="753" spans="2:22">
      <c r="B753" s="633"/>
      <c r="C753" s="707"/>
      <c r="D753" s="707"/>
      <c r="E753" s="707"/>
      <c r="F753" s="707"/>
      <c r="G753" s="707"/>
      <c r="H753" s="707"/>
      <c r="I753" s="707"/>
      <c r="J753" s="707"/>
      <c r="K753" s="707"/>
      <c r="L753" s="707"/>
      <c r="M753" s="707"/>
      <c r="N753" s="707"/>
      <c r="O753" s="707"/>
      <c r="P753" s="707"/>
      <c r="Q753" s="707"/>
      <c r="R753" s="707"/>
      <c r="S753" s="707"/>
      <c r="T753" s="707"/>
      <c r="U753" s="707"/>
      <c r="V753" s="708"/>
    </row>
    <row r="754" spans="2:22">
      <c r="B754" s="629" t="s">
        <v>46</v>
      </c>
      <c r="C754" s="705" t="s">
        <v>76</v>
      </c>
      <c r="D754" s="705"/>
      <c r="E754" s="705" t="s">
        <v>77</v>
      </c>
      <c r="F754" s="705"/>
      <c r="G754" s="705"/>
      <c r="H754" s="705"/>
      <c r="I754" s="705"/>
      <c r="J754" s="705"/>
      <c r="K754" s="705"/>
      <c r="L754" s="705"/>
      <c r="M754" s="705"/>
      <c r="N754" s="705"/>
      <c r="O754" s="705"/>
      <c r="P754" s="705"/>
      <c r="Q754" s="705"/>
      <c r="R754" s="705"/>
      <c r="S754" s="705"/>
      <c r="T754" s="705"/>
      <c r="U754" s="705"/>
      <c r="V754" s="706"/>
    </row>
    <row r="755" spans="2:22">
      <c r="B755" s="629"/>
      <c r="C755" s="705" t="s">
        <v>81</v>
      </c>
      <c r="D755" s="705" t="s">
        <v>42</v>
      </c>
      <c r="E755" s="705" t="s">
        <v>82</v>
      </c>
      <c r="F755" s="705" t="s">
        <v>42</v>
      </c>
      <c r="G755" s="705" t="s">
        <v>83</v>
      </c>
      <c r="H755" s="705" t="s">
        <v>42</v>
      </c>
      <c r="I755" s="705" t="s">
        <v>84</v>
      </c>
      <c r="J755" s="705" t="s">
        <v>42</v>
      </c>
      <c r="K755" s="705" t="s">
        <v>85</v>
      </c>
      <c r="L755" s="705" t="s">
        <v>42</v>
      </c>
      <c r="M755" s="705" t="s">
        <v>86</v>
      </c>
      <c r="N755" s="705" t="s">
        <v>42</v>
      </c>
      <c r="O755" s="705" t="s">
        <v>87</v>
      </c>
      <c r="P755" s="705" t="s">
        <v>42</v>
      </c>
      <c r="Q755" s="705" t="s">
        <v>88</v>
      </c>
      <c r="R755" s="705" t="s">
        <v>42</v>
      </c>
      <c r="S755" s="705" t="s">
        <v>89</v>
      </c>
      <c r="T755" s="705" t="s">
        <v>42</v>
      </c>
      <c r="U755" s="705" t="s">
        <v>90</v>
      </c>
      <c r="V755" s="706" t="s">
        <v>42</v>
      </c>
    </row>
    <row r="756" spans="2:22">
      <c r="B756" s="629" t="s">
        <v>92</v>
      </c>
      <c r="C756" s="193">
        <v>2.2589999999999999</v>
      </c>
      <c r="D756" s="193">
        <v>65.761754294123051</v>
      </c>
      <c r="E756" s="193">
        <v>1.4239999999999999</v>
      </c>
      <c r="F756" s="193">
        <v>34.5942463108669</v>
      </c>
      <c r="G756" s="193">
        <v>1.982</v>
      </c>
      <c r="H756" s="193">
        <v>31.493866155458086</v>
      </c>
      <c r="I756" s="193">
        <v>3.1739999999999999</v>
      </c>
      <c r="J756" s="193">
        <v>14.343028057482364</v>
      </c>
      <c r="K756" s="193">
        <v>4.71</v>
      </c>
      <c r="L756" s="193">
        <v>11.14</v>
      </c>
      <c r="M756" s="193">
        <v>3.5390000000000001</v>
      </c>
      <c r="N756" s="193">
        <v>11.84</v>
      </c>
      <c r="O756" s="193">
        <v>3.5209999999999999</v>
      </c>
      <c r="P756" s="193">
        <v>12.48</v>
      </c>
      <c r="Q756" s="193">
        <v>3.3210000000000002</v>
      </c>
      <c r="R756" s="193">
        <v>13.38</v>
      </c>
      <c r="S756" s="193">
        <v>2.5619999999999998</v>
      </c>
      <c r="T756" s="193">
        <v>15.619999999999997</v>
      </c>
      <c r="U756" s="193">
        <v>2.0539999999999998</v>
      </c>
      <c r="V756" s="701">
        <v>13.577108741012152</v>
      </c>
    </row>
    <row r="757" spans="2:22">
      <c r="B757" s="629" t="s">
        <v>93</v>
      </c>
      <c r="C757" s="193">
        <v>0.45900000000000002</v>
      </c>
      <c r="D757" s="193">
        <v>80.25</v>
      </c>
      <c r="E757" s="193">
        <v>0.187</v>
      </c>
      <c r="F757" s="193">
        <v>30.266203041319244</v>
      </c>
      <c r="G757" s="193">
        <v>0.33800000000000002</v>
      </c>
      <c r="H757" s="193">
        <v>38.786310725188592</v>
      </c>
      <c r="I757" s="193">
        <v>0.58499999999999996</v>
      </c>
      <c r="J757" s="193">
        <v>15.106022346163774</v>
      </c>
      <c r="K757" s="193">
        <v>0.84099999999999997</v>
      </c>
      <c r="L757" s="193">
        <v>13.16</v>
      </c>
      <c r="M757" s="193">
        <v>0.64200000000000002</v>
      </c>
      <c r="N757" s="193">
        <v>13.94</v>
      </c>
      <c r="O757" s="193">
        <v>0.64600000000000002</v>
      </c>
      <c r="P757" s="193">
        <v>13.800000000000002</v>
      </c>
      <c r="Q757" s="193">
        <v>0.61299999999999999</v>
      </c>
      <c r="R757" s="193">
        <v>15.240000000000002</v>
      </c>
      <c r="S757" s="193">
        <v>0.45600000000000002</v>
      </c>
      <c r="T757" s="193">
        <v>14.18</v>
      </c>
      <c r="U757" s="193">
        <v>0.4</v>
      </c>
      <c r="V757" s="701">
        <v>13.1974098254165</v>
      </c>
    </row>
    <row r="758" spans="2:22">
      <c r="B758" s="629" t="s">
        <v>94</v>
      </c>
      <c r="C758" s="193">
        <v>0.29499999999999998</v>
      </c>
      <c r="D758" s="193">
        <v>85.54</v>
      </c>
      <c r="E758" s="193">
        <v>0.1</v>
      </c>
      <c r="F758" s="193">
        <v>30.070090647020006</v>
      </c>
      <c r="G758" s="193">
        <v>0.183</v>
      </c>
      <c r="H758" s="193">
        <v>46.428103671181269</v>
      </c>
      <c r="I758" s="193">
        <v>0.35</v>
      </c>
      <c r="J758" s="193">
        <v>15.402645296685574</v>
      </c>
      <c r="K758" s="193">
        <v>0.46200000000000002</v>
      </c>
      <c r="L758" s="193">
        <v>15.39</v>
      </c>
      <c r="M758" s="193">
        <v>0.36799999999999999</v>
      </c>
      <c r="N758" s="193">
        <v>15.61</v>
      </c>
      <c r="O758" s="193">
        <v>0.36899999999999999</v>
      </c>
      <c r="P758" s="193">
        <v>14.87</v>
      </c>
      <c r="Q758" s="193">
        <v>0.34</v>
      </c>
      <c r="R758" s="193">
        <v>16.28</v>
      </c>
      <c r="S758" s="193">
        <v>0.253</v>
      </c>
      <c r="T758" s="193">
        <v>13.95</v>
      </c>
      <c r="U758" s="193">
        <v>0.23699999999999999</v>
      </c>
      <c r="V758" s="701">
        <v>13.863840435448493</v>
      </c>
    </row>
    <row r="759" spans="2:22">
      <c r="B759" s="629" t="s">
        <v>95</v>
      </c>
      <c r="C759" s="193">
        <v>0.26700000000000002</v>
      </c>
      <c r="D759" s="193">
        <v>85.9</v>
      </c>
      <c r="E759" s="193">
        <v>6.9000000000000006E-2</v>
      </c>
      <c r="F759" s="193">
        <v>30.5</v>
      </c>
      <c r="G759" s="193">
        <v>0.159</v>
      </c>
      <c r="H759" s="193">
        <v>48.515100657915085</v>
      </c>
      <c r="I759" s="193">
        <v>0.29099999999999998</v>
      </c>
      <c r="J759" s="193">
        <v>15.783694559314505</v>
      </c>
      <c r="K759" s="193">
        <v>0.34</v>
      </c>
      <c r="L759" s="193">
        <v>18.21</v>
      </c>
      <c r="M759" s="193">
        <v>0.28199999999999997</v>
      </c>
      <c r="N759" s="193">
        <v>16.57</v>
      </c>
      <c r="O759" s="193">
        <v>0.28299999999999997</v>
      </c>
      <c r="P759" s="193">
        <v>16.32</v>
      </c>
      <c r="Q759" s="193">
        <v>0.245</v>
      </c>
      <c r="R759" s="193">
        <v>15.74</v>
      </c>
      <c r="S759" s="193">
        <v>0.192</v>
      </c>
      <c r="T759" s="193">
        <v>13.770000000000001</v>
      </c>
      <c r="U759" s="193">
        <v>0.193</v>
      </c>
      <c r="V759" s="701">
        <v>15.26462563510001</v>
      </c>
    </row>
    <row r="760" spans="2:22">
      <c r="B760" s="629" t="s">
        <v>96</v>
      </c>
      <c r="C760" s="193">
        <v>1.2E-2</v>
      </c>
      <c r="D760" s="193">
        <v>49.29</v>
      </c>
      <c r="E760" s="193">
        <v>0</v>
      </c>
      <c r="F760" s="193">
        <v>0</v>
      </c>
      <c r="G760" s="193">
        <v>8.0000000000000002E-3</v>
      </c>
      <c r="H760" s="193">
        <v>63.61</v>
      </c>
      <c r="I760" s="193">
        <v>6.0000000000000001E-3</v>
      </c>
      <c r="J760" s="193">
        <v>21.56</v>
      </c>
      <c r="K760" s="193">
        <v>5.0000000000000001E-3</v>
      </c>
      <c r="L760" s="193">
        <v>24.78</v>
      </c>
      <c r="M760" s="193">
        <v>6.0000000000000001E-3</v>
      </c>
      <c r="N760" s="193">
        <v>23.94</v>
      </c>
      <c r="O760" s="193">
        <v>5.0000000000000001E-3</v>
      </c>
      <c r="P760" s="193">
        <v>25.8</v>
      </c>
      <c r="Q760" s="193">
        <v>4.0000000000000001E-3</v>
      </c>
      <c r="R760" s="193">
        <v>28.82</v>
      </c>
      <c r="S760" s="193">
        <v>4.0000000000000001E-3</v>
      </c>
      <c r="T760" s="193">
        <v>18.14</v>
      </c>
      <c r="U760" s="193">
        <v>5.0000000000000001E-3</v>
      </c>
      <c r="V760" s="701">
        <v>25.53</v>
      </c>
    </row>
    <row r="761" spans="2:22">
      <c r="B761" s="629" t="s">
        <v>97</v>
      </c>
      <c r="C761" s="193">
        <v>0</v>
      </c>
      <c r="D761" s="193">
        <v>0</v>
      </c>
      <c r="E761" s="193">
        <v>0</v>
      </c>
      <c r="F761" s="193">
        <v>0</v>
      </c>
      <c r="G761" s="193">
        <v>0</v>
      </c>
      <c r="H761" s="193">
        <v>0</v>
      </c>
      <c r="I761" s="193">
        <v>0</v>
      </c>
      <c r="J761" s="193">
        <v>0</v>
      </c>
      <c r="K761" s="193">
        <v>0</v>
      </c>
      <c r="L761" s="193">
        <v>0</v>
      </c>
      <c r="M761" s="193">
        <v>0</v>
      </c>
      <c r="N761" s="193">
        <v>0</v>
      </c>
      <c r="O761" s="193">
        <v>0</v>
      </c>
      <c r="P761" s="193">
        <v>0</v>
      </c>
      <c r="Q761" s="193">
        <v>0</v>
      </c>
      <c r="R761" s="193">
        <v>0</v>
      </c>
      <c r="S761" s="193">
        <v>0</v>
      </c>
      <c r="T761" s="193">
        <v>0</v>
      </c>
      <c r="U761" s="193">
        <v>0</v>
      </c>
      <c r="V761" s="701">
        <v>0</v>
      </c>
    </row>
    <row r="762" spans="2:22">
      <c r="B762" s="629" t="s">
        <v>98</v>
      </c>
      <c r="C762" s="193">
        <v>0</v>
      </c>
      <c r="D762" s="193">
        <v>0</v>
      </c>
      <c r="E762" s="193">
        <v>0</v>
      </c>
      <c r="F762" s="193">
        <v>0</v>
      </c>
      <c r="G762" s="193">
        <v>0</v>
      </c>
      <c r="H762" s="193">
        <v>0</v>
      </c>
      <c r="I762" s="193">
        <v>0</v>
      </c>
      <c r="J762" s="193">
        <v>0</v>
      </c>
      <c r="K762" s="193">
        <v>0</v>
      </c>
      <c r="L762" s="193">
        <v>0</v>
      </c>
      <c r="M762" s="193">
        <v>0</v>
      </c>
      <c r="N762" s="193">
        <v>0</v>
      </c>
      <c r="O762" s="193">
        <v>0</v>
      </c>
      <c r="P762" s="193">
        <v>0</v>
      </c>
      <c r="Q762" s="193">
        <v>0</v>
      </c>
      <c r="R762" s="193">
        <v>0</v>
      </c>
      <c r="S762" s="193">
        <v>0</v>
      </c>
      <c r="T762" s="193">
        <v>0</v>
      </c>
      <c r="U762" s="193">
        <v>0</v>
      </c>
      <c r="V762" s="701">
        <v>0</v>
      </c>
    </row>
    <row r="763" spans="2:22">
      <c r="B763" s="629" t="s">
        <v>99</v>
      </c>
      <c r="C763" s="193">
        <v>0</v>
      </c>
      <c r="D763" s="193">
        <v>0</v>
      </c>
      <c r="E763" s="193">
        <v>0</v>
      </c>
      <c r="F763" s="193">
        <v>0</v>
      </c>
      <c r="G763" s="193">
        <v>0</v>
      </c>
      <c r="H763" s="193">
        <v>0</v>
      </c>
      <c r="I763" s="193">
        <v>0</v>
      </c>
      <c r="J763" s="193">
        <v>0</v>
      </c>
      <c r="K763" s="193">
        <v>0</v>
      </c>
      <c r="L763" s="193">
        <v>0</v>
      </c>
      <c r="M763" s="193">
        <v>0</v>
      </c>
      <c r="N763" s="193">
        <v>0</v>
      </c>
      <c r="O763" s="193">
        <v>0</v>
      </c>
      <c r="P763" s="193">
        <v>0</v>
      </c>
      <c r="Q763" s="193">
        <v>0</v>
      </c>
      <c r="R763" s="193">
        <v>0</v>
      </c>
      <c r="S763" s="193">
        <v>0</v>
      </c>
      <c r="T763" s="193">
        <v>0</v>
      </c>
      <c r="U763" s="193">
        <v>0</v>
      </c>
      <c r="V763" s="701">
        <v>0</v>
      </c>
    </row>
    <row r="764" spans="2:22" s="7" customFormat="1">
      <c r="B764" s="665" t="s">
        <v>70</v>
      </c>
      <c r="C764" s="702">
        <v>3.2919999999999998</v>
      </c>
      <c r="D764" s="702">
        <v>70.665571217757773</v>
      </c>
      <c r="E764" s="702">
        <v>1.7809999999999999</v>
      </c>
      <c r="F764" s="702">
        <v>32.665698064304408</v>
      </c>
      <c r="G764" s="702">
        <v>2.67</v>
      </c>
      <c r="H764" s="702">
        <v>33.625105737960574</v>
      </c>
      <c r="I764" s="702">
        <v>4.4050000000000002</v>
      </c>
      <c r="J764" s="702">
        <v>14.26204715303022</v>
      </c>
      <c r="K764" s="702">
        <v>6.3570000000000002</v>
      </c>
      <c r="L764" s="702">
        <v>11.37</v>
      </c>
      <c r="M764" s="702">
        <v>4.8369999999999997</v>
      </c>
      <c r="N764" s="702">
        <v>12.03</v>
      </c>
      <c r="O764" s="702">
        <v>4.8239999999999998</v>
      </c>
      <c r="P764" s="702">
        <v>12.69</v>
      </c>
      <c r="Q764" s="702">
        <v>4.5229999999999997</v>
      </c>
      <c r="R764" s="702">
        <v>13.61</v>
      </c>
      <c r="S764" s="702">
        <v>3.4660000000000002</v>
      </c>
      <c r="T764" s="702">
        <v>14.65</v>
      </c>
      <c r="U764" s="702">
        <v>2.89</v>
      </c>
      <c r="V764" s="703">
        <v>13.065905907121966</v>
      </c>
    </row>
    <row r="765" spans="2:22">
      <c r="B765" s="631"/>
      <c r="C765" s="73"/>
      <c r="D765" s="73"/>
      <c r="E765" s="73"/>
      <c r="F765" s="73"/>
      <c r="G765" s="73"/>
      <c r="H765" s="73"/>
      <c r="I765" s="73"/>
      <c r="J765" s="73"/>
      <c r="K765" s="73"/>
      <c r="L765" s="73"/>
      <c r="M765" s="73"/>
      <c r="N765" s="73"/>
      <c r="O765" s="73"/>
      <c r="P765" s="73"/>
      <c r="Q765" s="73"/>
      <c r="R765" s="73"/>
      <c r="S765" s="73"/>
      <c r="T765" s="73"/>
      <c r="U765" s="73"/>
      <c r="V765" s="704"/>
    </row>
    <row r="766" spans="2:22">
      <c r="B766" s="629" t="s">
        <v>101</v>
      </c>
      <c r="C766" s="705" t="s">
        <v>76</v>
      </c>
      <c r="D766" s="705"/>
      <c r="E766" s="705" t="s">
        <v>77</v>
      </c>
      <c r="F766" s="705"/>
      <c r="G766" s="705"/>
      <c r="H766" s="705"/>
      <c r="I766" s="705"/>
      <c r="J766" s="705"/>
      <c r="K766" s="705"/>
      <c r="L766" s="705"/>
      <c r="M766" s="705"/>
      <c r="N766" s="705"/>
      <c r="O766" s="705"/>
      <c r="P766" s="705"/>
      <c r="Q766" s="705"/>
      <c r="R766" s="705"/>
      <c r="S766" s="705"/>
      <c r="T766" s="705"/>
      <c r="U766" s="705"/>
      <c r="V766" s="706"/>
    </row>
    <row r="767" spans="2:22">
      <c r="B767" s="629"/>
      <c r="C767" s="705" t="s">
        <v>81</v>
      </c>
      <c r="D767" s="705" t="s">
        <v>42</v>
      </c>
      <c r="E767" s="705" t="s">
        <v>82</v>
      </c>
      <c r="F767" s="705" t="s">
        <v>42</v>
      </c>
      <c r="G767" s="705" t="s">
        <v>83</v>
      </c>
      <c r="H767" s="705" t="s">
        <v>42</v>
      </c>
      <c r="I767" s="705" t="s">
        <v>84</v>
      </c>
      <c r="J767" s="705" t="s">
        <v>42</v>
      </c>
      <c r="K767" s="705" t="s">
        <v>85</v>
      </c>
      <c r="L767" s="705" t="s">
        <v>42</v>
      </c>
      <c r="M767" s="705" t="s">
        <v>86</v>
      </c>
      <c r="N767" s="705" t="s">
        <v>42</v>
      </c>
      <c r="O767" s="705" t="s">
        <v>87</v>
      </c>
      <c r="P767" s="705" t="s">
        <v>42</v>
      </c>
      <c r="Q767" s="705" t="s">
        <v>88</v>
      </c>
      <c r="R767" s="705" t="s">
        <v>42</v>
      </c>
      <c r="S767" s="705" t="s">
        <v>89</v>
      </c>
      <c r="T767" s="705" t="s">
        <v>42</v>
      </c>
      <c r="U767" s="705" t="s">
        <v>90</v>
      </c>
      <c r="V767" s="706" t="s">
        <v>42</v>
      </c>
    </row>
    <row r="768" spans="2:22">
      <c r="B768" s="629" t="s">
        <v>92</v>
      </c>
      <c r="C768" s="193">
        <v>41.097000000000001</v>
      </c>
      <c r="D768" s="193">
        <v>8.7843956390626552</v>
      </c>
      <c r="E768" s="193">
        <v>63.118000000000002</v>
      </c>
      <c r="F768" s="193">
        <v>6.5340868193665269</v>
      </c>
      <c r="G768" s="193">
        <v>58.756999999999998</v>
      </c>
      <c r="H768" s="193">
        <v>6.8932812767325906</v>
      </c>
      <c r="I768" s="193">
        <v>49.122</v>
      </c>
      <c r="J768" s="193">
        <v>4.7900545817802147</v>
      </c>
      <c r="K768" s="193">
        <v>63.966000000000001</v>
      </c>
      <c r="L768" s="193">
        <v>3.6468481119115577</v>
      </c>
      <c r="M768" s="193">
        <v>62.457000000000001</v>
      </c>
      <c r="N768" s="193">
        <v>4.0233653421485815</v>
      </c>
      <c r="O768" s="193">
        <v>65.194999999999993</v>
      </c>
      <c r="P768" s="193">
        <v>4.3097346565235046</v>
      </c>
      <c r="Q768" s="193">
        <v>57.075000000000003</v>
      </c>
      <c r="R768" s="193">
        <v>4.5011201506456207</v>
      </c>
      <c r="S768" s="193">
        <v>43.018999999999998</v>
      </c>
      <c r="T768" s="193">
        <v>4.8191692483556681</v>
      </c>
      <c r="U768" s="193">
        <v>36.354999999999997</v>
      </c>
      <c r="V768" s="701">
        <v>3.7794721097963242</v>
      </c>
    </row>
    <row r="769" spans="2:22">
      <c r="B769" s="629" t="s">
        <v>93</v>
      </c>
      <c r="C769" s="193">
        <v>8.5370000000000008</v>
      </c>
      <c r="D769" s="193">
        <v>8.0927996827566027</v>
      </c>
      <c r="E769" s="193">
        <v>14.414</v>
      </c>
      <c r="F769" s="193">
        <v>6.3694720294422247</v>
      </c>
      <c r="G769" s="193">
        <v>13.183999999999999</v>
      </c>
      <c r="H769" s="193">
        <v>6.1977409086808786</v>
      </c>
      <c r="I769" s="193">
        <v>10.038</v>
      </c>
      <c r="J769" s="193">
        <v>4.7961388007348846</v>
      </c>
      <c r="K769" s="193">
        <v>12.503</v>
      </c>
      <c r="L769" s="193">
        <v>4.2627860865104958</v>
      </c>
      <c r="M769" s="193">
        <v>12.317</v>
      </c>
      <c r="N769" s="193">
        <v>5.1835530482386138</v>
      </c>
      <c r="O769" s="193">
        <v>13.827999999999999</v>
      </c>
      <c r="P769" s="193">
        <v>5.4609760970167391</v>
      </c>
      <c r="Q769" s="193">
        <v>12.170999999999999</v>
      </c>
      <c r="R769" s="193">
        <v>5.547075542854409</v>
      </c>
      <c r="S769" s="193">
        <v>8.9979999999999993</v>
      </c>
      <c r="T769" s="193">
        <v>5.8024419360104824</v>
      </c>
      <c r="U769" s="193">
        <v>7.9779999999999998</v>
      </c>
      <c r="V769" s="701">
        <v>4.2890123909097513</v>
      </c>
    </row>
    <row r="770" spans="2:22">
      <c r="B770" s="629" t="s">
        <v>94</v>
      </c>
      <c r="C770" s="193">
        <v>5.6580000000000004</v>
      </c>
      <c r="D770" s="193">
        <v>8.3746784758909847</v>
      </c>
      <c r="E770" s="193">
        <v>9.9169999999999998</v>
      </c>
      <c r="F770" s="193">
        <v>6.5386178281205005</v>
      </c>
      <c r="G770" s="193">
        <v>8.577</v>
      </c>
      <c r="H770" s="193">
        <v>6.2732510317739356</v>
      </c>
      <c r="I770" s="193">
        <v>6.4589999999999996</v>
      </c>
      <c r="J770" s="193">
        <v>4.9391309921812114</v>
      </c>
      <c r="K770" s="193">
        <v>7.7610000000000001</v>
      </c>
      <c r="L770" s="193">
        <v>4.859040814495696</v>
      </c>
      <c r="M770" s="193">
        <v>7.7469999999999999</v>
      </c>
      <c r="N770" s="193">
        <v>5.8767321308684082</v>
      </c>
      <c r="O770" s="193">
        <v>8.9309999999999992</v>
      </c>
      <c r="P770" s="193">
        <v>6.0317445480623268</v>
      </c>
      <c r="Q770" s="193">
        <v>7.8010000000000002</v>
      </c>
      <c r="R770" s="193">
        <v>6.1270691572835796</v>
      </c>
      <c r="S770" s="193">
        <v>5.6689999999999996</v>
      </c>
      <c r="T770" s="193">
        <v>6.207008146586257</v>
      </c>
      <c r="U770" s="193">
        <v>5.266</v>
      </c>
      <c r="V770" s="701">
        <v>4.7119522065819917</v>
      </c>
    </row>
    <row r="771" spans="2:22">
      <c r="B771" s="629" t="s">
        <v>95</v>
      </c>
      <c r="C771" s="193">
        <v>6.4850000000000003</v>
      </c>
      <c r="D771" s="193">
        <v>10.056937235755425</v>
      </c>
      <c r="E771" s="193">
        <v>10.385</v>
      </c>
      <c r="F771" s="193">
        <v>7.2952399465196223</v>
      </c>
      <c r="G771" s="193">
        <v>7.2990000000000004</v>
      </c>
      <c r="H771" s="193">
        <v>7.4776990989555543</v>
      </c>
      <c r="I771" s="193">
        <v>6.0170000000000003</v>
      </c>
      <c r="J771" s="193">
        <v>5.8273566828961396</v>
      </c>
      <c r="K771" s="193">
        <v>6.7030000000000003</v>
      </c>
      <c r="L771" s="193">
        <v>6.7570826693788852</v>
      </c>
      <c r="M771" s="193">
        <v>6.6989999999999998</v>
      </c>
      <c r="N771" s="193">
        <v>7.7125662179330678</v>
      </c>
      <c r="O771" s="193">
        <v>7.8570000000000002</v>
      </c>
      <c r="P771" s="193">
        <v>7.710436580999839</v>
      </c>
      <c r="Q771" s="193">
        <v>6.5570000000000004</v>
      </c>
      <c r="R771" s="193">
        <v>7.916262825756589</v>
      </c>
      <c r="S771" s="193">
        <v>4.7279999999999998</v>
      </c>
      <c r="T771" s="193">
        <v>7.4471973264658109</v>
      </c>
      <c r="U771" s="193">
        <v>4.9240000000000004</v>
      </c>
      <c r="V771" s="701">
        <v>6.2245784481390283</v>
      </c>
    </row>
    <row r="772" spans="2:22">
      <c r="B772" s="629" t="s">
        <v>96</v>
      </c>
      <c r="C772" s="193">
        <v>1.617</v>
      </c>
      <c r="D772" s="193">
        <v>37.492347643150751</v>
      </c>
      <c r="E772" s="193">
        <v>0.96499999999999997</v>
      </c>
      <c r="F772" s="193">
        <v>15.427894312927821</v>
      </c>
      <c r="G772" s="193">
        <v>0.377</v>
      </c>
      <c r="H772" s="193">
        <v>15.449196923396713</v>
      </c>
      <c r="I772" s="193">
        <v>0.38</v>
      </c>
      <c r="J772" s="193">
        <v>18.5260405818001</v>
      </c>
      <c r="K772" s="193">
        <v>0.32500000000000001</v>
      </c>
      <c r="L772" s="193">
        <v>14.483540371039346</v>
      </c>
      <c r="M772" s="193">
        <v>0.31</v>
      </c>
      <c r="N772" s="193">
        <v>16.727988673923772</v>
      </c>
      <c r="O772" s="193">
        <v>0.36599999999999999</v>
      </c>
      <c r="P772" s="193">
        <v>14.900666995685155</v>
      </c>
      <c r="Q772" s="193">
        <v>0.246</v>
      </c>
      <c r="R772" s="193">
        <v>15.916139840463131</v>
      </c>
      <c r="S772" s="193">
        <v>0.23200000000000001</v>
      </c>
      <c r="T772" s="193">
        <v>13.076434904953981</v>
      </c>
      <c r="U772" s="193">
        <v>0.252</v>
      </c>
      <c r="V772" s="701">
        <v>12.245835508449913</v>
      </c>
    </row>
    <row r="773" spans="2:22">
      <c r="B773" s="629" t="s">
        <v>97</v>
      </c>
      <c r="C773" s="193">
        <v>0.32800000000000001</v>
      </c>
      <c r="D773" s="193">
        <v>42.730224031975297</v>
      </c>
      <c r="E773" s="193">
        <v>7.5999999999999998E-2</v>
      </c>
      <c r="F773" s="193">
        <v>34.454131130480874</v>
      </c>
      <c r="G773" s="193">
        <v>3.0000000000000001E-3</v>
      </c>
      <c r="H773" s="193">
        <v>63.484827933749479</v>
      </c>
      <c r="I773" s="193">
        <v>1.6E-2</v>
      </c>
      <c r="J773" s="193">
        <v>59.2</v>
      </c>
      <c r="K773" s="193">
        <v>0</v>
      </c>
      <c r="L773" s="193">
        <v>0</v>
      </c>
      <c r="M773" s="193">
        <v>2E-3</v>
      </c>
      <c r="N773" s="193">
        <v>37.49</v>
      </c>
      <c r="O773" s="193">
        <v>1E-3</v>
      </c>
      <c r="P773" s="193">
        <v>31.87</v>
      </c>
      <c r="Q773" s="193">
        <v>1E-3</v>
      </c>
      <c r="R773" s="193">
        <v>47.3</v>
      </c>
      <c r="S773" s="193">
        <v>1E-3</v>
      </c>
      <c r="T773" s="193">
        <v>34.4</v>
      </c>
      <c r="U773" s="193">
        <v>1E-3</v>
      </c>
      <c r="V773" s="701">
        <v>41.04</v>
      </c>
    </row>
    <row r="774" spans="2:22">
      <c r="B774" s="629" t="s">
        <v>98</v>
      </c>
      <c r="C774" s="193">
        <v>8.8999999999999996E-2</v>
      </c>
      <c r="D774" s="193">
        <v>42.923298009720888</v>
      </c>
      <c r="E774" s="193">
        <v>1.9E-2</v>
      </c>
      <c r="F774" s="193">
        <v>54.367514182073378</v>
      </c>
      <c r="G774" s="193">
        <v>1E-3</v>
      </c>
      <c r="H774" s="193">
        <v>94</v>
      </c>
      <c r="I774" s="193">
        <v>0</v>
      </c>
      <c r="J774" s="193">
        <v>0</v>
      </c>
      <c r="K774" s="193">
        <v>0</v>
      </c>
      <c r="L774" s="193">
        <v>0</v>
      </c>
      <c r="M774" s="193">
        <v>0</v>
      </c>
      <c r="N774" s="193">
        <v>0</v>
      </c>
      <c r="O774" s="193">
        <v>0</v>
      </c>
      <c r="P774" s="193">
        <v>0</v>
      </c>
      <c r="Q774" s="193">
        <v>0</v>
      </c>
      <c r="R774" s="193">
        <v>0</v>
      </c>
      <c r="S774" s="193">
        <v>0</v>
      </c>
      <c r="T774" s="193">
        <v>0</v>
      </c>
      <c r="U774" s="193">
        <v>0</v>
      </c>
      <c r="V774" s="701">
        <v>0</v>
      </c>
    </row>
    <row r="775" spans="2:22">
      <c r="B775" s="629" t="s">
        <v>99</v>
      </c>
      <c r="C775" s="193">
        <v>0.11600000000000001</v>
      </c>
      <c r="D775" s="193">
        <v>44.318517352468447</v>
      </c>
      <c r="E775" s="193">
        <v>3.6999999999999998E-2</v>
      </c>
      <c r="F775" s="193">
        <v>59.679999999999993</v>
      </c>
      <c r="G775" s="193">
        <v>0</v>
      </c>
      <c r="H775" s="193">
        <v>0</v>
      </c>
      <c r="I775" s="193">
        <v>0</v>
      </c>
      <c r="J775" s="193">
        <v>0</v>
      </c>
      <c r="K775" s="193">
        <v>0</v>
      </c>
      <c r="L775" s="193">
        <v>0</v>
      </c>
      <c r="M775" s="193">
        <v>0</v>
      </c>
      <c r="N775" s="193">
        <v>0</v>
      </c>
      <c r="O775" s="193">
        <v>0</v>
      </c>
      <c r="P775" s="193">
        <v>0</v>
      </c>
      <c r="Q775" s="193">
        <v>0</v>
      </c>
      <c r="R775" s="193">
        <v>0</v>
      </c>
      <c r="S775" s="193">
        <v>0</v>
      </c>
      <c r="T775" s="193">
        <v>0</v>
      </c>
      <c r="U775" s="193">
        <v>0</v>
      </c>
      <c r="V775" s="701">
        <v>0</v>
      </c>
    </row>
    <row r="776" spans="2:22" s="7" customFormat="1">
      <c r="B776" s="665" t="s">
        <v>70</v>
      </c>
      <c r="C776" s="702">
        <v>63.927999999999997</v>
      </c>
      <c r="D776" s="702">
        <v>8.1430723834771683</v>
      </c>
      <c r="E776" s="702">
        <v>98.932000000000002</v>
      </c>
      <c r="F776" s="702">
        <v>6.2556265595636749</v>
      </c>
      <c r="G776" s="702">
        <v>88.192999999999998</v>
      </c>
      <c r="H776" s="702">
        <v>6.3986542089869216</v>
      </c>
      <c r="I776" s="702">
        <v>72.031000000000006</v>
      </c>
      <c r="J776" s="702">
        <v>4.5968939759802909</v>
      </c>
      <c r="K776" s="702">
        <v>91.256</v>
      </c>
      <c r="L776" s="702">
        <v>3.7764865338051616</v>
      </c>
      <c r="M776" s="702">
        <v>89.536000000000001</v>
      </c>
      <c r="N776" s="702">
        <v>4.4094376768157488</v>
      </c>
      <c r="O776" s="702">
        <v>96.174000000000007</v>
      </c>
      <c r="P776" s="702">
        <v>4.666297485191274</v>
      </c>
      <c r="Q776" s="702">
        <v>83.849000000000004</v>
      </c>
      <c r="R776" s="702">
        <v>4.8039954022295817</v>
      </c>
      <c r="S776" s="702">
        <v>62.642000000000003</v>
      </c>
      <c r="T776" s="702">
        <v>5.024157437393419</v>
      </c>
      <c r="U776" s="702">
        <v>54.774999999999999</v>
      </c>
      <c r="V776" s="703">
        <v>3.9083649745058788</v>
      </c>
    </row>
    <row r="777" spans="2:22">
      <c r="B777" s="631"/>
      <c r="C777" s="73"/>
      <c r="D777" s="73"/>
      <c r="E777" s="73"/>
      <c r="F777" s="73"/>
      <c r="G777" s="73"/>
      <c r="H777" s="73"/>
      <c r="I777" s="73"/>
      <c r="J777" s="73"/>
      <c r="K777" s="73"/>
      <c r="L777" s="73"/>
      <c r="M777" s="73"/>
      <c r="N777" s="73"/>
      <c r="O777" s="73"/>
      <c r="P777" s="73"/>
      <c r="Q777" s="73"/>
      <c r="R777" s="73"/>
      <c r="S777" s="73"/>
      <c r="T777" s="73"/>
      <c r="U777" s="73"/>
      <c r="V777" s="704"/>
    </row>
    <row r="778" spans="2:22">
      <c r="B778" s="629" t="s">
        <v>48</v>
      </c>
      <c r="C778" s="705" t="s">
        <v>76</v>
      </c>
      <c r="D778" s="705"/>
      <c r="E778" s="705" t="s">
        <v>77</v>
      </c>
      <c r="F778" s="705"/>
      <c r="G778" s="705"/>
      <c r="H778" s="705"/>
      <c r="I778" s="705"/>
      <c r="J778" s="705"/>
      <c r="K778" s="705"/>
      <c r="L778" s="705"/>
      <c r="M778" s="705"/>
      <c r="N778" s="705"/>
      <c r="O778" s="705"/>
      <c r="P778" s="705"/>
      <c r="Q778" s="705"/>
      <c r="R778" s="705"/>
      <c r="S778" s="705"/>
      <c r="T778" s="705"/>
      <c r="U778" s="705"/>
      <c r="V778" s="706"/>
    </row>
    <row r="779" spans="2:22">
      <c r="B779" s="629"/>
      <c r="C779" s="705" t="s">
        <v>81</v>
      </c>
      <c r="D779" s="705" t="s">
        <v>42</v>
      </c>
      <c r="E779" s="705" t="s">
        <v>82</v>
      </c>
      <c r="F779" s="705" t="s">
        <v>42</v>
      </c>
      <c r="G779" s="705" t="s">
        <v>83</v>
      </c>
      <c r="H779" s="705" t="s">
        <v>42</v>
      </c>
      <c r="I779" s="705" t="s">
        <v>84</v>
      </c>
      <c r="J779" s="705" t="s">
        <v>42</v>
      </c>
      <c r="K779" s="705" t="s">
        <v>85</v>
      </c>
      <c r="L779" s="705" t="s">
        <v>42</v>
      </c>
      <c r="M779" s="705" t="s">
        <v>86</v>
      </c>
      <c r="N779" s="705" t="s">
        <v>42</v>
      </c>
      <c r="O779" s="705" t="s">
        <v>87</v>
      </c>
      <c r="P779" s="705" t="s">
        <v>42</v>
      </c>
      <c r="Q779" s="705" t="s">
        <v>88</v>
      </c>
      <c r="R779" s="705" t="s">
        <v>42</v>
      </c>
      <c r="S779" s="705" t="s">
        <v>89</v>
      </c>
      <c r="T779" s="705" t="s">
        <v>42</v>
      </c>
      <c r="U779" s="705" t="s">
        <v>90</v>
      </c>
      <c r="V779" s="706" t="s">
        <v>42</v>
      </c>
    </row>
    <row r="780" spans="2:22">
      <c r="B780" s="629" t="s">
        <v>92</v>
      </c>
      <c r="C780" s="709">
        <v>41.097000000000001</v>
      </c>
      <c r="D780" s="709">
        <v>8.7843956390626552</v>
      </c>
      <c r="E780" s="709">
        <v>63.118000000000002</v>
      </c>
      <c r="F780" s="709">
        <v>6.5340868193665269</v>
      </c>
      <c r="G780" s="709">
        <v>58.756999999999998</v>
      </c>
      <c r="H780" s="709">
        <v>6.8932812767325906</v>
      </c>
      <c r="I780" s="709">
        <v>49.122</v>
      </c>
      <c r="J780" s="709">
        <v>4.7900545817802147</v>
      </c>
      <c r="K780" s="709">
        <v>63.966000000000001</v>
      </c>
      <c r="L780" s="709">
        <v>3.6468481119115577</v>
      </c>
      <c r="M780" s="709">
        <v>62.457000000000001</v>
      </c>
      <c r="N780" s="709">
        <v>4.0233653421485815</v>
      </c>
      <c r="O780" s="709">
        <v>65.194999999999993</v>
      </c>
      <c r="P780" s="709">
        <v>4.3097346565235046</v>
      </c>
      <c r="Q780" s="709">
        <v>57.075000000000003</v>
      </c>
      <c r="R780" s="709">
        <v>4.5011201506456207</v>
      </c>
      <c r="S780" s="709">
        <v>43.018999999999998</v>
      </c>
      <c r="T780" s="709">
        <v>4.8191692483556681</v>
      </c>
      <c r="U780" s="709">
        <v>36.354999999999997</v>
      </c>
      <c r="V780" s="710">
        <v>3.7794721097963242</v>
      </c>
    </row>
    <row r="781" spans="2:22">
      <c r="B781" s="629" t="s">
        <v>93</v>
      </c>
      <c r="C781" s="709">
        <v>8.5370000000000008</v>
      </c>
      <c r="D781" s="709">
        <v>8.0927996827566027</v>
      </c>
      <c r="E781" s="709">
        <v>14.414</v>
      </c>
      <c r="F781" s="709">
        <v>6.3694720294422247</v>
      </c>
      <c r="G781" s="709">
        <v>13.183999999999999</v>
      </c>
      <c r="H781" s="709">
        <v>6.1977409086808786</v>
      </c>
      <c r="I781" s="709">
        <v>10.038</v>
      </c>
      <c r="J781" s="709">
        <v>4.7961388007348846</v>
      </c>
      <c r="K781" s="709">
        <v>12.503</v>
      </c>
      <c r="L781" s="709">
        <v>4.2627860865104958</v>
      </c>
      <c r="M781" s="709">
        <v>12.317</v>
      </c>
      <c r="N781" s="709">
        <v>5.1835530482386138</v>
      </c>
      <c r="O781" s="709">
        <v>13.827999999999999</v>
      </c>
      <c r="P781" s="709">
        <v>5.4609760970167391</v>
      </c>
      <c r="Q781" s="709">
        <v>12.170999999999999</v>
      </c>
      <c r="R781" s="709">
        <v>5.547075542854409</v>
      </c>
      <c r="S781" s="709">
        <v>8.9979999999999993</v>
      </c>
      <c r="T781" s="709">
        <v>5.8024419360104824</v>
      </c>
      <c r="U781" s="709">
        <v>7.9779999999999998</v>
      </c>
      <c r="V781" s="710">
        <v>4.2890123909097513</v>
      </c>
    </row>
    <row r="782" spans="2:22">
      <c r="B782" s="629" t="s">
        <v>94</v>
      </c>
      <c r="C782" s="709">
        <v>5.6580000000000004</v>
      </c>
      <c r="D782" s="709">
        <v>8.3746784758909847</v>
      </c>
      <c r="E782" s="709">
        <v>9.9169999999999998</v>
      </c>
      <c r="F782" s="709">
        <v>6.5386178281205005</v>
      </c>
      <c r="G782" s="709">
        <v>8.577</v>
      </c>
      <c r="H782" s="709">
        <v>6.2732510317739356</v>
      </c>
      <c r="I782" s="709">
        <v>6.4589999999999996</v>
      </c>
      <c r="J782" s="709">
        <v>4.9391309921812114</v>
      </c>
      <c r="K782" s="709">
        <v>7.7610000000000001</v>
      </c>
      <c r="L782" s="709">
        <v>4.859040814495696</v>
      </c>
      <c r="M782" s="709">
        <v>7.7469999999999999</v>
      </c>
      <c r="N782" s="709">
        <v>5.8767321308684082</v>
      </c>
      <c r="O782" s="709">
        <v>8.9309999999999992</v>
      </c>
      <c r="P782" s="709">
        <v>6.0317445480623268</v>
      </c>
      <c r="Q782" s="709">
        <v>7.8010000000000002</v>
      </c>
      <c r="R782" s="709">
        <v>6.1270691572835796</v>
      </c>
      <c r="S782" s="709">
        <v>5.6689999999999996</v>
      </c>
      <c r="T782" s="709">
        <v>6.207008146586257</v>
      </c>
      <c r="U782" s="709">
        <v>5.266</v>
      </c>
      <c r="V782" s="710">
        <v>4.7119522065819917</v>
      </c>
    </row>
    <row r="783" spans="2:22">
      <c r="B783" s="629" t="s">
        <v>95</v>
      </c>
      <c r="C783" s="709">
        <v>6.4850000000000003</v>
      </c>
      <c r="D783" s="709">
        <v>10.056937235755425</v>
      </c>
      <c r="E783" s="709">
        <v>10.385</v>
      </c>
      <c r="F783" s="709">
        <v>7.2952399465196223</v>
      </c>
      <c r="G783" s="709">
        <v>7.2990000000000004</v>
      </c>
      <c r="H783" s="709">
        <v>7.4776990989555543</v>
      </c>
      <c r="I783" s="709">
        <v>6.0170000000000003</v>
      </c>
      <c r="J783" s="709">
        <v>5.8273566828961396</v>
      </c>
      <c r="K783" s="709">
        <v>6.7030000000000003</v>
      </c>
      <c r="L783" s="709">
        <v>6.7570826693788852</v>
      </c>
      <c r="M783" s="709">
        <v>6.6989999999999998</v>
      </c>
      <c r="N783" s="709">
        <v>7.7125662179330678</v>
      </c>
      <c r="O783" s="709">
        <v>7.8570000000000002</v>
      </c>
      <c r="P783" s="709">
        <v>7.710436580999839</v>
      </c>
      <c r="Q783" s="709">
        <v>6.5570000000000004</v>
      </c>
      <c r="R783" s="709">
        <v>7.916262825756589</v>
      </c>
      <c r="S783" s="709">
        <v>4.7279999999999998</v>
      </c>
      <c r="T783" s="709">
        <v>7.4471973264658109</v>
      </c>
      <c r="U783" s="709">
        <v>4.9240000000000004</v>
      </c>
      <c r="V783" s="710">
        <v>6.2245784481390283</v>
      </c>
    </row>
    <row r="784" spans="2:22">
      <c r="B784" s="629" t="s">
        <v>96</v>
      </c>
      <c r="C784" s="709">
        <v>1.617</v>
      </c>
      <c r="D784" s="709">
        <v>37.492347643150751</v>
      </c>
      <c r="E784" s="709">
        <v>0.96499999999999997</v>
      </c>
      <c r="F784" s="709">
        <v>15.427894312927821</v>
      </c>
      <c r="G784" s="709">
        <v>0.377</v>
      </c>
      <c r="H784" s="709">
        <v>15.449196923396713</v>
      </c>
      <c r="I784" s="709">
        <v>0.38</v>
      </c>
      <c r="J784" s="709">
        <v>18.5260405818001</v>
      </c>
      <c r="K784" s="709">
        <v>0.32500000000000001</v>
      </c>
      <c r="L784" s="709">
        <v>14.483540371039346</v>
      </c>
      <c r="M784" s="709">
        <v>0.31</v>
      </c>
      <c r="N784" s="709">
        <v>16.727988673923772</v>
      </c>
      <c r="O784" s="709">
        <v>0.36599999999999999</v>
      </c>
      <c r="P784" s="709">
        <v>14.900666995685155</v>
      </c>
      <c r="Q784" s="709">
        <v>0.246</v>
      </c>
      <c r="R784" s="709">
        <v>15.916139840463131</v>
      </c>
      <c r="S784" s="709">
        <v>0.23200000000000001</v>
      </c>
      <c r="T784" s="709">
        <v>13.076434904953981</v>
      </c>
      <c r="U784" s="709">
        <v>0.252</v>
      </c>
      <c r="V784" s="710">
        <v>12.245835508449913</v>
      </c>
    </row>
    <row r="785" spans="1:22">
      <c r="B785" s="629" t="s">
        <v>97</v>
      </c>
      <c r="C785" s="709">
        <v>0.32800000000000001</v>
      </c>
      <c r="D785" s="709">
        <v>42.730224031975297</v>
      </c>
      <c r="E785" s="709">
        <v>7.5999999999999998E-2</v>
      </c>
      <c r="F785" s="709">
        <v>34.454131130480874</v>
      </c>
      <c r="G785" s="709">
        <v>3.0000000000000001E-3</v>
      </c>
      <c r="H785" s="709">
        <v>63.484827933749479</v>
      </c>
      <c r="I785" s="709">
        <v>1.6E-2</v>
      </c>
      <c r="J785" s="709">
        <v>59.2</v>
      </c>
      <c r="K785" s="709">
        <v>0</v>
      </c>
      <c r="L785" s="709">
        <v>0</v>
      </c>
      <c r="M785" s="709">
        <v>2E-3</v>
      </c>
      <c r="N785" s="709">
        <v>37.49</v>
      </c>
      <c r="O785" s="709">
        <v>1E-3</v>
      </c>
      <c r="P785" s="709">
        <v>31.87</v>
      </c>
      <c r="Q785" s="709">
        <v>1E-3</v>
      </c>
      <c r="R785" s="709">
        <v>47.3</v>
      </c>
      <c r="S785" s="709">
        <v>1E-3</v>
      </c>
      <c r="T785" s="709">
        <v>34.4</v>
      </c>
      <c r="U785" s="709">
        <v>1E-3</v>
      </c>
      <c r="V785" s="710">
        <v>41.04</v>
      </c>
    </row>
    <row r="786" spans="1:22">
      <c r="A786" s="45"/>
      <c r="B786" s="629" t="s">
        <v>98</v>
      </c>
      <c r="C786" s="709">
        <v>8.8999999999999996E-2</v>
      </c>
      <c r="D786" s="709">
        <v>42.923298009720888</v>
      </c>
      <c r="E786" s="709">
        <v>1.9E-2</v>
      </c>
      <c r="F786" s="709">
        <v>54.367514182073378</v>
      </c>
      <c r="G786" s="709">
        <v>1E-3</v>
      </c>
      <c r="H786" s="709">
        <v>94</v>
      </c>
      <c r="I786" s="709">
        <v>0</v>
      </c>
      <c r="J786" s="709">
        <v>0</v>
      </c>
      <c r="K786" s="709">
        <v>0</v>
      </c>
      <c r="L786" s="709">
        <v>0</v>
      </c>
      <c r="M786" s="709">
        <v>0</v>
      </c>
      <c r="N786" s="709">
        <v>0</v>
      </c>
      <c r="O786" s="709">
        <v>0</v>
      </c>
      <c r="P786" s="709">
        <v>0</v>
      </c>
      <c r="Q786" s="709">
        <v>0</v>
      </c>
      <c r="R786" s="709">
        <v>0</v>
      </c>
      <c r="S786" s="709">
        <v>0</v>
      </c>
      <c r="T786" s="709">
        <v>0</v>
      </c>
      <c r="U786" s="709">
        <v>0</v>
      </c>
      <c r="V786" s="710">
        <v>0</v>
      </c>
    </row>
    <row r="787" spans="1:22">
      <c r="A787" s="45"/>
      <c r="B787" s="629" t="s">
        <v>99</v>
      </c>
      <c r="C787" s="709">
        <v>0.11600000000000001</v>
      </c>
      <c r="D787" s="709">
        <v>44.318517352468447</v>
      </c>
      <c r="E787" s="709">
        <v>3.6999999999999998E-2</v>
      </c>
      <c r="F787" s="709">
        <v>59.679999999999993</v>
      </c>
      <c r="G787" s="709">
        <v>0</v>
      </c>
      <c r="H787" s="709">
        <v>0</v>
      </c>
      <c r="I787" s="709">
        <v>0</v>
      </c>
      <c r="J787" s="709">
        <v>0</v>
      </c>
      <c r="K787" s="709">
        <v>0</v>
      </c>
      <c r="L787" s="709">
        <v>0</v>
      </c>
      <c r="M787" s="709">
        <v>0</v>
      </c>
      <c r="N787" s="709">
        <v>0</v>
      </c>
      <c r="O787" s="709">
        <v>0</v>
      </c>
      <c r="P787" s="709">
        <v>0</v>
      </c>
      <c r="Q787" s="709">
        <v>0</v>
      </c>
      <c r="R787" s="709">
        <v>0</v>
      </c>
      <c r="S787" s="709">
        <v>0</v>
      </c>
      <c r="T787" s="709">
        <v>0</v>
      </c>
      <c r="U787" s="709">
        <v>0</v>
      </c>
      <c r="V787" s="710">
        <v>0</v>
      </c>
    </row>
    <row r="788" spans="1:22" s="7" customFormat="1">
      <c r="B788" s="669" t="s">
        <v>70</v>
      </c>
      <c r="C788" s="711">
        <v>63.927999999999997</v>
      </c>
      <c r="D788" s="711">
        <v>8.1430723834771683</v>
      </c>
      <c r="E788" s="711">
        <v>98.932000000000002</v>
      </c>
      <c r="F788" s="711">
        <v>6.2556265595636749</v>
      </c>
      <c r="G788" s="711">
        <v>88.192999999999998</v>
      </c>
      <c r="H788" s="711">
        <v>6.3986542089869216</v>
      </c>
      <c r="I788" s="711">
        <v>72.031000000000006</v>
      </c>
      <c r="J788" s="711">
        <v>4.5968939759802909</v>
      </c>
      <c r="K788" s="711">
        <v>91.256</v>
      </c>
      <c r="L788" s="711">
        <v>3.7764865338051616</v>
      </c>
      <c r="M788" s="711">
        <v>89.536000000000001</v>
      </c>
      <c r="N788" s="711">
        <v>4.4094376768157488</v>
      </c>
      <c r="O788" s="711">
        <v>96.174000000000007</v>
      </c>
      <c r="P788" s="711">
        <v>4.666297485191274</v>
      </c>
      <c r="Q788" s="711">
        <v>83.849000000000004</v>
      </c>
      <c r="R788" s="711">
        <v>4.8039954022295817</v>
      </c>
      <c r="S788" s="711">
        <v>62.642000000000003</v>
      </c>
      <c r="T788" s="711">
        <v>5.024157437393419</v>
      </c>
      <c r="U788" s="711">
        <v>54.774999999999999</v>
      </c>
      <c r="V788" s="712">
        <v>3.9083649745058788</v>
      </c>
    </row>
    <row r="789" spans="1:22">
      <c r="A789" s="45"/>
      <c r="B789" s="762" t="s">
        <v>49</v>
      </c>
      <c r="C789" s="763"/>
      <c r="D789" s="676" t="s">
        <v>451</v>
      </c>
      <c r="E789" s="677"/>
      <c r="F789" s="678"/>
      <c r="G789" s="678"/>
      <c r="H789" s="678"/>
      <c r="I789" s="678"/>
      <c r="J789" s="678"/>
      <c r="K789" s="678"/>
      <c r="L789" s="678"/>
      <c r="M789" s="623"/>
      <c r="N789" s="623"/>
      <c r="O789" s="623"/>
      <c r="P789" s="623"/>
      <c r="Q789" s="623"/>
      <c r="R789" s="623"/>
      <c r="S789" s="623"/>
      <c r="T789" s="623"/>
      <c r="U789" s="623"/>
      <c r="V789" s="624"/>
    </row>
    <row r="790" spans="1:22">
      <c r="A790" s="45"/>
      <c r="B790" s="750" t="s">
        <v>51</v>
      </c>
      <c r="C790" s="751"/>
      <c r="D790" s="676" t="s">
        <v>451</v>
      </c>
      <c r="E790" s="674"/>
      <c r="F790" s="675"/>
      <c r="G790" s="675"/>
      <c r="H790" s="675"/>
      <c r="I790" s="675"/>
      <c r="J790" s="675"/>
      <c r="K790" s="675"/>
      <c r="L790" s="675"/>
      <c r="M790" s="638"/>
      <c r="N790" s="638"/>
      <c r="O790" s="638"/>
      <c r="P790" s="638"/>
      <c r="Q790" s="638"/>
      <c r="R790" s="638"/>
      <c r="S790" s="638"/>
      <c r="T790" s="638"/>
      <c r="U790" s="638"/>
      <c r="V790" s="639"/>
    </row>
    <row r="791" spans="1:22">
      <c r="A791" s="45"/>
      <c r="B791" s="45"/>
      <c r="C791" s="45"/>
      <c r="D791" s="45"/>
      <c r="E791" s="45"/>
      <c r="F791" s="45"/>
      <c r="G791" s="45"/>
      <c r="H791" s="45"/>
      <c r="I791" s="45"/>
      <c r="J791" s="45"/>
      <c r="K791" s="45"/>
      <c r="L791" s="45"/>
      <c r="M791" s="45"/>
      <c r="N791" s="45"/>
      <c r="O791" s="45"/>
      <c r="P791" s="45"/>
      <c r="Q791" s="45"/>
      <c r="R791" s="45"/>
      <c r="S791" s="45"/>
      <c r="T791" s="45"/>
      <c r="U791" s="45"/>
      <c r="V791" s="45"/>
    </row>
    <row r="792" spans="1:22">
      <c r="A792" s="45"/>
      <c r="B792" s="45"/>
      <c r="C792" s="45"/>
      <c r="D792" s="45"/>
      <c r="E792" s="45"/>
      <c r="F792" s="45"/>
      <c r="G792" s="45"/>
      <c r="H792" s="45"/>
      <c r="I792" s="45"/>
      <c r="J792" s="45"/>
      <c r="K792" s="45"/>
      <c r="L792" s="45"/>
      <c r="M792" s="45"/>
      <c r="N792" s="45"/>
      <c r="O792" s="45"/>
      <c r="P792" s="45"/>
      <c r="Q792" s="45"/>
      <c r="R792" s="45"/>
      <c r="S792" s="45"/>
      <c r="T792" s="45"/>
      <c r="U792" s="45"/>
      <c r="V792" s="45"/>
    </row>
    <row r="793" spans="1:22">
      <c r="A793" s="45"/>
      <c r="B793" s="45"/>
      <c r="C793" s="45"/>
      <c r="D793" s="45"/>
      <c r="E793" s="45"/>
      <c r="F793" s="45"/>
      <c r="G793" s="45"/>
      <c r="H793" s="45"/>
      <c r="I793" s="45"/>
      <c r="J793" s="45"/>
      <c r="K793" s="45"/>
      <c r="L793" s="45"/>
      <c r="M793" s="45"/>
      <c r="N793" s="45"/>
      <c r="O793" s="45"/>
      <c r="P793" s="45"/>
      <c r="Q793" s="45"/>
      <c r="R793" s="45"/>
      <c r="S793" s="45"/>
      <c r="T793" s="45"/>
      <c r="U793" s="45"/>
      <c r="V793" s="45"/>
    </row>
    <row r="794" spans="1:22" ht="15">
      <c r="A794" s="45"/>
      <c r="B794" s="687"/>
      <c r="C794" s="623" t="s">
        <v>452</v>
      </c>
      <c r="D794" s="623"/>
      <c r="E794" s="623"/>
      <c r="F794" s="623"/>
      <c r="G794" s="623"/>
      <c r="H794" s="623"/>
      <c r="I794" s="623"/>
      <c r="J794" s="623"/>
      <c r="K794" s="623"/>
      <c r="L794" s="624"/>
      <c r="M794" s="45"/>
      <c r="N794" s="352"/>
      <c r="O794" s="45"/>
      <c r="P794" s="45"/>
      <c r="Q794" s="45"/>
      <c r="R794" s="45"/>
      <c r="S794" s="45"/>
      <c r="T794" s="45"/>
      <c r="U794" s="45"/>
      <c r="V794" s="45"/>
    </row>
    <row r="795" spans="1:22" ht="15">
      <c r="A795" s="7"/>
      <c r="B795" s="688" t="s">
        <v>44</v>
      </c>
      <c r="C795" s="55" t="s">
        <v>76</v>
      </c>
      <c r="D795" s="55" t="s">
        <v>77</v>
      </c>
      <c r="E795" s="55"/>
      <c r="F795" s="55"/>
      <c r="G795" s="55"/>
      <c r="H795" s="55"/>
      <c r="I795" s="55"/>
      <c r="J795" s="55"/>
      <c r="K795" s="55"/>
      <c r="L795" s="640"/>
      <c r="M795" s="45"/>
      <c r="N795" s="352"/>
      <c r="O795" s="45"/>
      <c r="P795" s="45"/>
      <c r="Q795" s="45"/>
      <c r="R795" s="45"/>
      <c r="S795" s="45"/>
      <c r="T795" s="45"/>
      <c r="U795" s="45"/>
      <c r="V795" s="45"/>
    </row>
    <row r="796" spans="1:22" ht="15">
      <c r="A796" s="61" t="s">
        <v>168</v>
      </c>
      <c r="B796" s="688"/>
      <c r="C796" s="686" t="s">
        <v>81</v>
      </c>
      <c r="D796" s="270" t="s">
        <v>82</v>
      </c>
      <c r="E796" s="270" t="s">
        <v>83</v>
      </c>
      <c r="F796" s="270" t="s">
        <v>84</v>
      </c>
      <c r="G796" s="270" t="s">
        <v>85</v>
      </c>
      <c r="H796" s="270" t="s">
        <v>86</v>
      </c>
      <c r="I796" s="270" t="s">
        <v>87</v>
      </c>
      <c r="J796" s="270" t="s">
        <v>88</v>
      </c>
      <c r="K796" s="270" t="s">
        <v>89</v>
      </c>
      <c r="L796" s="664" t="s">
        <v>90</v>
      </c>
      <c r="M796" s="45"/>
      <c r="N796" s="352"/>
      <c r="O796" s="45"/>
      <c r="P796" s="45"/>
      <c r="Q796" s="45"/>
      <c r="R796" s="45"/>
      <c r="S796" s="45"/>
      <c r="T796" s="45"/>
      <c r="U796" s="45"/>
      <c r="V796" s="45"/>
    </row>
    <row r="797" spans="1:22" ht="15">
      <c r="A797" s="45"/>
      <c r="B797" s="689" t="s">
        <v>169</v>
      </c>
      <c r="C797" s="63">
        <v>585.76099999999997</v>
      </c>
      <c r="D797" s="63">
        <v>569.41</v>
      </c>
      <c r="E797" s="63">
        <v>533.30200000000002</v>
      </c>
      <c r="F797" s="63">
        <v>590.91</v>
      </c>
      <c r="G797" s="63">
        <v>511.33800000000002</v>
      </c>
      <c r="H797" s="63">
        <v>413.05900000000003</v>
      </c>
      <c r="I797" s="63">
        <v>739.95899999999995</v>
      </c>
      <c r="J797" s="63">
        <v>225.08699999999999</v>
      </c>
      <c r="K797" s="63">
        <v>307.59899999999999</v>
      </c>
      <c r="L797" s="63">
        <v>435.63200000000001</v>
      </c>
      <c r="M797" s="45"/>
      <c r="N797" s="352"/>
      <c r="O797" s="45"/>
      <c r="P797" s="45"/>
      <c r="Q797" s="45"/>
      <c r="R797" s="45"/>
      <c r="S797" s="45"/>
      <c r="T797" s="45"/>
      <c r="U797" s="45"/>
      <c r="V797" s="45"/>
    </row>
    <row r="798" spans="1:22" ht="15">
      <c r="A798" s="45"/>
      <c r="B798" s="689" t="s">
        <v>170</v>
      </c>
      <c r="C798" s="63">
        <v>80.772000000000006</v>
      </c>
      <c r="D798" s="63">
        <v>77.265000000000001</v>
      </c>
      <c r="E798" s="63">
        <v>77.254000000000005</v>
      </c>
      <c r="F798" s="63">
        <v>79.224999999999994</v>
      </c>
      <c r="G798" s="63">
        <v>97.281999999999996</v>
      </c>
      <c r="H798" s="63">
        <v>84.384</v>
      </c>
      <c r="I798" s="63">
        <v>108.16500000000001</v>
      </c>
      <c r="J798" s="63">
        <v>75.182000000000002</v>
      </c>
      <c r="K798" s="63">
        <v>88.656000000000006</v>
      </c>
      <c r="L798" s="63">
        <v>100.15900000000001</v>
      </c>
      <c r="M798" s="45"/>
      <c r="N798" s="352"/>
      <c r="O798" s="45"/>
      <c r="P798" s="45"/>
      <c r="Q798" s="45"/>
      <c r="R798" s="45"/>
      <c r="S798" s="45"/>
      <c r="T798" s="45"/>
      <c r="U798" s="45"/>
      <c r="V798" s="45"/>
    </row>
    <row r="799" spans="1:22" ht="15">
      <c r="A799" s="45"/>
      <c r="B799" s="689" t="s">
        <v>171</v>
      </c>
      <c r="C799" s="63">
        <v>211.126</v>
      </c>
      <c r="D799" s="63">
        <v>254.60300000000001</v>
      </c>
      <c r="E799" s="63">
        <v>260.65499999999997</v>
      </c>
      <c r="F799" s="63">
        <v>249.95699999999999</v>
      </c>
      <c r="G799" s="63">
        <v>276.76400000000001</v>
      </c>
      <c r="H799" s="63">
        <v>239.11099999999999</v>
      </c>
      <c r="I799" s="63">
        <v>212.48400000000001</v>
      </c>
      <c r="J799" s="63">
        <v>190.20599999999999</v>
      </c>
      <c r="K799" s="63">
        <v>152.95500000000001</v>
      </c>
      <c r="L799" s="63">
        <v>104.465</v>
      </c>
      <c r="M799" s="45"/>
      <c r="N799" s="352"/>
      <c r="O799" s="45"/>
      <c r="P799" s="45"/>
      <c r="Q799" s="45"/>
      <c r="R799" s="45"/>
      <c r="S799" s="45"/>
      <c r="T799" s="45"/>
      <c r="U799" s="45"/>
      <c r="V799" s="45"/>
    </row>
    <row r="800" spans="1:22" ht="15">
      <c r="A800" s="45"/>
      <c r="B800" s="689" t="s">
        <v>172</v>
      </c>
      <c r="C800" s="63">
        <v>44.414999999999999</v>
      </c>
      <c r="D800" s="63">
        <v>37.396999999999998</v>
      </c>
      <c r="E800" s="63">
        <v>37.363</v>
      </c>
      <c r="F800" s="63">
        <v>41.618000000000002</v>
      </c>
      <c r="G800" s="63">
        <v>65.361000000000004</v>
      </c>
      <c r="H800" s="63">
        <v>41.637</v>
      </c>
      <c r="I800" s="63">
        <v>84.332999999999998</v>
      </c>
      <c r="J800" s="63">
        <v>34.302</v>
      </c>
      <c r="K800" s="63">
        <v>34.851999999999997</v>
      </c>
      <c r="L800" s="63">
        <v>27.870999999999999</v>
      </c>
      <c r="M800" s="45"/>
      <c r="N800" s="352"/>
      <c r="O800" s="45"/>
      <c r="P800" s="45"/>
      <c r="Q800" s="45"/>
      <c r="R800" s="45"/>
      <c r="S800" s="45"/>
      <c r="T800" s="45"/>
      <c r="U800" s="45"/>
      <c r="V800" s="45"/>
    </row>
    <row r="801" spans="1:22" ht="15">
      <c r="A801" s="45"/>
      <c r="B801" s="689" t="s">
        <v>173</v>
      </c>
      <c r="C801" s="63">
        <v>48.005000000000003</v>
      </c>
      <c r="D801" s="63">
        <v>48.244999999999997</v>
      </c>
      <c r="E801" s="63">
        <v>42.463000000000001</v>
      </c>
      <c r="F801" s="63">
        <v>54.273000000000003</v>
      </c>
      <c r="G801" s="63">
        <v>63.438000000000002</v>
      </c>
      <c r="H801" s="63">
        <v>50.069000000000003</v>
      </c>
      <c r="I801" s="63">
        <v>64.337000000000003</v>
      </c>
      <c r="J801" s="63">
        <v>45.54</v>
      </c>
      <c r="K801" s="63">
        <v>51.942999999999998</v>
      </c>
      <c r="L801" s="63">
        <v>41.936</v>
      </c>
      <c r="M801" s="45"/>
      <c r="N801" s="352"/>
      <c r="O801" s="45"/>
      <c r="P801" s="45"/>
      <c r="Q801" s="45"/>
      <c r="R801" s="45"/>
      <c r="S801" s="45"/>
      <c r="T801" s="45"/>
      <c r="U801" s="45"/>
      <c r="V801" s="45"/>
    </row>
    <row r="802" spans="1:22" ht="15">
      <c r="A802" s="45"/>
      <c r="B802" s="689" t="s">
        <v>174</v>
      </c>
      <c r="C802" s="63">
        <v>77.887</v>
      </c>
      <c r="D802" s="63">
        <v>81.989000000000004</v>
      </c>
      <c r="E802" s="63">
        <v>86.010999999999996</v>
      </c>
      <c r="F802" s="63">
        <v>90.397999999999996</v>
      </c>
      <c r="G802" s="63">
        <v>125.753</v>
      </c>
      <c r="H802" s="63">
        <v>107.155</v>
      </c>
      <c r="I802" s="63">
        <v>124.596</v>
      </c>
      <c r="J802" s="63">
        <v>117.306</v>
      </c>
      <c r="K802" s="63">
        <v>146.34100000000001</v>
      </c>
      <c r="L802" s="63">
        <v>135.47399999999999</v>
      </c>
    </row>
    <row r="803" spans="1:22" ht="15">
      <c r="A803" s="45"/>
      <c r="B803" s="689" t="s">
        <v>175</v>
      </c>
      <c r="C803" s="63">
        <v>20.895</v>
      </c>
      <c r="D803" s="63">
        <v>16.122</v>
      </c>
      <c r="E803" s="63">
        <v>8.0389999999999997</v>
      </c>
      <c r="F803" s="63">
        <v>5.7830000000000004</v>
      </c>
      <c r="G803" s="63">
        <v>14.000999999999999</v>
      </c>
      <c r="H803" s="63">
        <v>9.875</v>
      </c>
      <c r="I803" s="63">
        <v>12.743</v>
      </c>
      <c r="J803" s="63">
        <v>3.7909999999999999</v>
      </c>
      <c r="K803" s="63">
        <v>8.1929999999999996</v>
      </c>
      <c r="L803" s="63">
        <v>10.693</v>
      </c>
    </row>
    <row r="804" spans="1:22" ht="15">
      <c r="A804" s="45"/>
      <c r="B804" s="689" t="s">
        <v>176</v>
      </c>
      <c r="C804" s="63">
        <v>45.805</v>
      </c>
      <c r="D804" s="63">
        <v>34.161000000000001</v>
      </c>
      <c r="E804" s="63">
        <v>34.817</v>
      </c>
      <c r="F804" s="63">
        <v>34.613</v>
      </c>
      <c r="G804" s="63">
        <v>53.83</v>
      </c>
      <c r="H804" s="63">
        <v>40.573999999999998</v>
      </c>
      <c r="I804" s="63">
        <v>65.703000000000003</v>
      </c>
      <c r="J804" s="63">
        <v>67.853999999999999</v>
      </c>
      <c r="K804" s="63">
        <v>100.867</v>
      </c>
      <c r="L804" s="63">
        <v>105.55500000000001</v>
      </c>
    </row>
    <row r="805" spans="1:22" s="7" customFormat="1">
      <c r="B805" s="690" t="s">
        <v>70</v>
      </c>
      <c r="C805" s="384">
        <v>1114.6669999999999</v>
      </c>
      <c r="D805" s="384">
        <v>1119.1959999999999</v>
      </c>
      <c r="E805" s="384">
        <v>1079.912</v>
      </c>
      <c r="F805" s="384">
        <v>1146.778</v>
      </c>
      <c r="G805" s="384">
        <v>1207.7670000000001</v>
      </c>
      <c r="H805" s="384">
        <v>985.85599999999999</v>
      </c>
      <c r="I805" s="384">
        <v>1412.3150000000001</v>
      </c>
      <c r="J805" s="384">
        <v>759.26499999999999</v>
      </c>
      <c r="K805" s="384">
        <v>891.40800000000002</v>
      </c>
      <c r="L805" s="384">
        <v>961.78099999999995</v>
      </c>
    </row>
    <row r="806" spans="1:22">
      <c r="A806" s="45"/>
      <c r="B806" s="691"/>
      <c r="C806" s="318"/>
      <c r="D806" s="318"/>
      <c r="E806" s="318"/>
      <c r="F806" s="318"/>
      <c r="G806" s="318"/>
      <c r="H806" s="318"/>
      <c r="I806" s="318"/>
      <c r="J806" s="318"/>
      <c r="K806" s="318"/>
      <c r="L806" s="713"/>
    </row>
    <row r="807" spans="1:22">
      <c r="A807" s="45"/>
      <c r="B807" s="688" t="s">
        <v>45</v>
      </c>
      <c r="C807" s="325" t="s">
        <v>76</v>
      </c>
      <c r="D807" s="325" t="s">
        <v>77</v>
      </c>
      <c r="E807" s="325"/>
      <c r="F807" s="325"/>
      <c r="G807" s="325"/>
      <c r="H807" s="325"/>
      <c r="I807" s="325"/>
      <c r="J807" s="325"/>
      <c r="K807" s="325"/>
      <c r="L807" s="673"/>
    </row>
    <row r="808" spans="1:22">
      <c r="A808" s="45"/>
      <c r="B808" s="688"/>
      <c r="C808" s="716" t="s">
        <v>81</v>
      </c>
      <c r="D808" s="717" t="s">
        <v>82</v>
      </c>
      <c r="E808" s="717" t="s">
        <v>83</v>
      </c>
      <c r="F808" s="717" t="s">
        <v>84</v>
      </c>
      <c r="G808" s="717" t="s">
        <v>85</v>
      </c>
      <c r="H808" s="717" t="s">
        <v>86</v>
      </c>
      <c r="I808" s="717" t="s">
        <v>87</v>
      </c>
      <c r="J808" s="717" t="s">
        <v>88</v>
      </c>
      <c r="K808" s="717" t="s">
        <v>89</v>
      </c>
      <c r="L808" s="718" t="s">
        <v>90</v>
      </c>
    </row>
    <row r="809" spans="1:22" ht="15">
      <c r="A809" s="45"/>
      <c r="B809" s="689" t="s">
        <v>169</v>
      </c>
      <c r="C809" s="63">
        <v>3104.7179999999998</v>
      </c>
      <c r="D809" s="63">
        <v>2830.16</v>
      </c>
      <c r="E809" s="63">
        <v>2315.7370000000001</v>
      </c>
      <c r="F809" s="63">
        <v>2065.5729999999999</v>
      </c>
      <c r="G809" s="63">
        <v>2123.1570000000002</v>
      </c>
      <c r="H809" s="63">
        <v>2180.5720000000001</v>
      </c>
      <c r="I809" s="63">
        <v>2111.6480000000001</v>
      </c>
      <c r="J809" s="63">
        <v>1810.9259999999999</v>
      </c>
      <c r="K809" s="63">
        <v>1492.6089999999999</v>
      </c>
      <c r="L809" s="63">
        <v>1227.0039999999999</v>
      </c>
    </row>
    <row r="810" spans="1:22" ht="15">
      <c r="A810" s="45"/>
      <c r="B810" s="689" t="s">
        <v>170</v>
      </c>
      <c r="C810" s="63">
        <v>215.989</v>
      </c>
      <c r="D810" s="63">
        <v>204.19</v>
      </c>
      <c r="E810" s="63">
        <v>163.19999999999999</v>
      </c>
      <c r="F810" s="63">
        <v>121.017</v>
      </c>
      <c r="G810" s="63">
        <v>250.29900000000001</v>
      </c>
      <c r="H810" s="63">
        <v>183.29400000000001</v>
      </c>
      <c r="I810" s="63">
        <v>174.27600000000001</v>
      </c>
      <c r="J810" s="63">
        <v>234.541</v>
      </c>
      <c r="K810" s="63">
        <v>158.07</v>
      </c>
      <c r="L810" s="63">
        <v>162.20699999999999</v>
      </c>
    </row>
    <row r="811" spans="1:22" ht="15">
      <c r="A811" s="45"/>
      <c r="B811" s="689" t="s">
        <v>171</v>
      </c>
      <c r="C811" s="63">
        <v>4.2009999999999996</v>
      </c>
      <c r="D811" s="63">
        <v>7.1189999999999998</v>
      </c>
      <c r="E811" s="63">
        <v>3.1259999999999999</v>
      </c>
      <c r="F811" s="63">
        <v>5.4989999999999997</v>
      </c>
      <c r="G811" s="63">
        <v>5.0490000000000004</v>
      </c>
      <c r="H811" s="63">
        <v>13.307</v>
      </c>
      <c r="I811" s="63">
        <v>3.444</v>
      </c>
      <c r="J811" s="63">
        <v>7.3849999999999998</v>
      </c>
      <c r="K811" s="63">
        <v>3.8479999999999999</v>
      </c>
      <c r="L811" s="63">
        <v>10.7</v>
      </c>
    </row>
    <row r="812" spans="1:22" ht="15">
      <c r="A812" s="45"/>
      <c r="B812" s="689" t="s">
        <v>172</v>
      </c>
      <c r="C812" s="63">
        <v>118.327</v>
      </c>
      <c r="D812" s="63">
        <v>89.573999999999998</v>
      </c>
      <c r="E812" s="63">
        <v>74.391000000000005</v>
      </c>
      <c r="F812" s="63">
        <v>52.914999999999999</v>
      </c>
      <c r="G812" s="63">
        <v>81.355999999999995</v>
      </c>
      <c r="H812" s="63">
        <v>93.361000000000004</v>
      </c>
      <c r="I812" s="63">
        <v>104.245</v>
      </c>
      <c r="J812" s="63">
        <v>102.989</v>
      </c>
      <c r="K812" s="63">
        <v>104.878</v>
      </c>
      <c r="L812" s="63">
        <v>99.606999999999999</v>
      </c>
    </row>
    <row r="813" spans="1:22" ht="15">
      <c r="A813" s="45"/>
      <c r="B813" s="689" t="s">
        <v>173</v>
      </c>
      <c r="C813" s="63">
        <v>185.833</v>
      </c>
      <c r="D813" s="63">
        <v>109.967</v>
      </c>
      <c r="E813" s="63">
        <v>90.378</v>
      </c>
      <c r="F813" s="63">
        <v>69.304000000000002</v>
      </c>
      <c r="G813" s="63">
        <v>100.898</v>
      </c>
      <c r="H813" s="63">
        <v>113.605</v>
      </c>
      <c r="I813" s="63">
        <v>98.123999999999995</v>
      </c>
      <c r="J813" s="63">
        <v>99.784000000000006</v>
      </c>
      <c r="K813" s="63">
        <v>51.012999999999998</v>
      </c>
      <c r="L813" s="63">
        <v>39.951000000000001</v>
      </c>
    </row>
    <row r="814" spans="1:22" ht="15">
      <c r="A814" s="45"/>
      <c r="B814" s="689" t="s">
        <v>174</v>
      </c>
      <c r="C814" s="63">
        <v>70.465000000000003</v>
      </c>
      <c r="D814" s="63">
        <v>47.133000000000003</v>
      </c>
      <c r="E814" s="63">
        <v>44.383000000000003</v>
      </c>
      <c r="F814" s="63">
        <v>37.716000000000001</v>
      </c>
      <c r="G814" s="63">
        <v>51.426000000000002</v>
      </c>
      <c r="H814" s="63">
        <v>67.021000000000001</v>
      </c>
      <c r="I814" s="63">
        <v>56.883000000000003</v>
      </c>
      <c r="J814" s="63">
        <v>56.017000000000003</v>
      </c>
      <c r="K814" s="63">
        <v>59.384</v>
      </c>
      <c r="L814" s="63">
        <v>126.318</v>
      </c>
    </row>
    <row r="815" spans="1:22" ht="15">
      <c r="A815" s="45"/>
      <c r="B815" s="689" t="s">
        <v>175</v>
      </c>
      <c r="C815" s="63">
        <v>274.16300000000001</v>
      </c>
      <c r="D815" s="63">
        <v>186.17500000000001</v>
      </c>
      <c r="E815" s="63">
        <v>135.83500000000001</v>
      </c>
      <c r="F815" s="63">
        <v>90.548000000000002</v>
      </c>
      <c r="G815" s="63">
        <v>87.725999999999999</v>
      </c>
      <c r="H815" s="63">
        <v>84.742999999999995</v>
      </c>
      <c r="I815" s="63">
        <v>96.239000000000004</v>
      </c>
      <c r="J815" s="63">
        <v>104.70699999999999</v>
      </c>
      <c r="K815" s="63">
        <v>120.575</v>
      </c>
      <c r="L815" s="63">
        <v>70.085999999999999</v>
      </c>
    </row>
    <row r="816" spans="1:22" ht="15">
      <c r="A816" s="45"/>
      <c r="B816" s="689" t="s">
        <v>176</v>
      </c>
      <c r="C816" s="63">
        <v>34.777000000000001</v>
      </c>
      <c r="D816" s="63">
        <v>26.282</v>
      </c>
      <c r="E816" s="63">
        <v>17.768999999999998</v>
      </c>
      <c r="F816" s="63">
        <v>15.419</v>
      </c>
      <c r="G816" s="63">
        <v>24.041</v>
      </c>
      <c r="H816" s="63">
        <v>27.891999999999999</v>
      </c>
      <c r="I816" s="63">
        <v>42.360999999999997</v>
      </c>
      <c r="J816" s="63">
        <v>54.316000000000003</v>
      </c>
      <c r="K816" s="63">
        <v>56.161999999999999</v>
      </c>
      <c r="L816" s="63">
        <v>62.978000000000002</v>
      </c>
    </row>
    <row r="817" spans="2:12" s="7" customFormat="1">
      <c r="B817" s="690" t="s">
        <v>70</v>
      </c>
      <c r="C817" s="384">
        <v>4008.4679999999998</v>
      </c>
      <c r="D817" s="384">
        <v>3500.6</v>
      </c>
      <c r="E817" s="384">
        <v>2844.8180000000002</v>
      </c>
      <c r="F817" s="384">
        <v>2457.991</v>
      </c>
      <c r="G817" s="384">
        <v>2723.9470000000001</v>
      </c>
      <c r="H817" s="384">
        <v>2763.7959999999998</v>
      </c>
      <c r="I817" s="384">
        <v>2687.2139999999999</v>
      </c>
      <c r="J817" s="384">
        <v>2470.6640000000002</v>
      </c>
      <c r="K817" s="384">
        <v>2046.5350000000001</v>
      </c>
      <c r="L817" s="384">
        <v>1798.8530000000001</v>
      </c>
    </row>
    <row r="818" spans="2:12">
      <c r="B818" s="692"/>
      <c r="C818" s="714"/>
      <c r="D818" s="714"/>
      <c r="E818" s="714"/>
      <c r="F818" s="714"/>
      <c r="G818" s="714"/>
      <c r="H818" s="714"/>
      <c r="I818" s="714"/>
      <c r="J818" s="714"/>
      <c r="K818" s="714"/>
      <c r="L818" s="715"/>
    </row>
    <row r="819" spans="2:12">
      <c r="B819" s="688" t="s">
        <v>46</v>
      </c>
      <c r="C819" s="325" t="s">
        <v>76</v>
      </c>
      <c r="D819" s="325" t="s">
        <v>77</v>
      </c>
      <c r="E819" s="325"/>
      <c r="F819" s="325"/>
      <c r="G819" s="325"/>
      <c r="H819" s="325"/>
      <c r="I819" s="325"/>
      <c r="J819" s="325"/>
      <c r="K819" s="325"/>
      <c r="L819" s="673"/>
    </row>
    <row r="820" spans="2:12">
      <c r="B820" s="688"/>
      <c r="C820" s="719" t="s">
        <v>81</v>
      </c>
      <c r="D820" s="720" t="s">
        <v>82</v>
      </c>
      <c r="E820" s="720" t="s">
        <v>83</v>
      </c>
      <c r="F820" s="720" t="s">
        <v>84</v>
      </c>
      <c r="G820" s="720" t="s">
        <v>85</v>
      </c>
      <c r="H820" s="720" t="s">
        <v>86</v>
      </c>
      <c r="I820" s="720" t="s">
        <v>87</v>
      </c>
      <c r="J820" s="720" t="s">
        <v>88</v>
      </c>
      <c r="K820" s="720" t="s">
        <v>89</v>
      </c>
      <c r="L820" s="721" t="s">
        <v>90</v>
      </c>
    </row>
    <row r="821" spans="2:12" ht="15">
      <c r="B821" s="689" t="s">
        <v>169</v>
      </c>
      <c r="C821" s="63">
        <v>803.06100000000004</v>
      </c>
      <c r="D821" s="63">
        <v>703.83900000000006</v>
      </c>
      <c r="E821" s="63">
        <v>731.10799999999995</v>
      </c>
      <c r="F821" s="63">
        <v>607.553</v>
      </c>
      <c r="G821" s="63">
        <v>528.81899999999996</v>
      </c>
      <c r="H821" s="63">
        <v>324.21199999999999</v>
      </c>
      <c r="I821" s="63">
        <v>410.68299999999999</v>
      </c>
      <c r="J821" s="63">
        <v>357.06799999999998</v>
      </c>
      <c r="K821" s="63">
        <v>342.12700000000001</v>
      </c>
      <c r="L821" s="63">
        <v>284.50900000000001</v>
      </c>
    </row>
    <row r="822" spans="2:12" ht="15">
      <c r="B822" s="689" t="s">
        <v>170</v>
      </c>
      <c r="C822" s="63">
        <v>15.102</v>
      </c>
      <c r="D822" s="63">
        <v>18.497</v>
      </c>
      <c r="E822" s="63">
        <v>13.484999999999999</v>
      </c>
      <c r="F822" s="63">
        <v>8.6769999999999996</v>
      </c>
      <c r="G822" s="63">
        <v>7.1890000000000001</v>
      </c>
      <c r="H822" s="63">
        <v>6.6280000000000001</v>
      </c>
      <c r="I822" s="63">
        <v>7.399</v>
      </c>
      <c r="J822" s="63">
        <v>6.2119999999999997</v>
      </c>
      <c r="K822" s="63">
        <v>6.7690000000000001</v>
      </c>
      <c r="L822" s="63">
        <v>8.3810000000000002</v>
      </c>
    </row>
    <row r="823" spans="2:12" ht="15">
      <c r="B823" s="689" t="s">
        <v>171</v>
      </c>
      <c r="C823" s="63">
        <v>17.632999999999999</v>
      </c>
      <c r="D823" s="63">
        <v>10.507</v>
      </c>
      <c r="E823" s="63">
        <v>12.897</v>
      </c>
      <c r="F823" s="63">
        <v>10.074999999999999</v>
      </c>
      <c r="G823" s="63">
        <v>7.8540000000000001</v>
      </c>
      <c r="H823" s="63">
        <v>7.7850000000000001</v>
      </c>
      <c r="I823" s="63">
        <v>7.3780000000000001</v>
      </c>
      <c r="J823" s="63">
        <v>9.7149999999999999</v>
      </c>
      <c r="K823" s="63">
        <v>9.4060000000000006</v>
      </c>
      <c r="L823" s="63">
        <v>10.98</v>
      </c>
    </row>
    <row r="824" spans="2:12" ht="15">
      <c r="B824" s="689" t="s">
        <v>172</v>
      </c>
      <c r="C824" s="63">
        <v>92.784999999999997</v>
      </c>
      <c r="D824" s="63">
        <v>58.521999999999998</v>
      </c>
      <c r="E824" s="63">
        <v>35.957999999999998</v>
      </c>
      <c r="F824" s="63">
        <v>35.908999999999999</v>
      </c>
      <c r="G824" s="63">
        <v>35.860999999999997</v>
      </c>
      <c r="H824" s="63">
        <v>24.286999999999999</v>
      </c>
      <c r="I824" s="63">
        <v>32.372999999999998</v>
      </c>
      <c r="J824" s="63">
        <v>36.39</v>
      </c>
      <c r="K824" s="63">
        <v>57.308999999999997</v>
      </c>
      <c r="L824" s="63">
        <v>50.05</v>
      </c>
    </row>
    <row r="825" spans="2:12" ht="15">
      <c r="B825" s="689" t="s">
        <v>173</v>
      </c>
      <c r="C825" s="63">
        <v>105.98699999999999</v>
      </c>
      <c r="D825" s="63">
        <v>29.77</v>
      </c>
      <c r="E825" s="63">
        <v>11.888999999999999</v>
      </c>
      <c r="F825" s="63">
        <v>11.323</v>
      </c>
      <c r="G825" s="63">
        <v>10.329000000000001</v>
      </c>
      <c r="H825" s="63">
        <v>10.462</v>
      </c>
      <c r="I825" s="63">
        <v>11.478</v>
      </c>
      <c r="J825" s="63">
        <v>14.012</v>
      </c>
      <c r="K825" s="63">
        <v>10.298</v>
      </c>
      <c r="L825" s="63">
        <v>9.0139999999999993</v>
      </c>
    </row>
    <row r="826" spans="2:12" ht="15">
      <c r="B826" s="689" t="s">
        <v>174</v>
      </c>
      <c r="C826" s="63">
        <v>66.018000000000001</v>
      </c>
      <c r="D826" s="63">
        <v>52.656999999999996</v>
      </c>
      <c r="E826" s="63">
        <v>49.389000000000003</v>
      </c>
      <c r="F826" s="63">
        <v>49.508000000000003</v>
      </c>
      <c r="G826" s="63">
        <v>65.215999999999994</v>
      </c>
      <c r="H826" s="63">
        <v>43.070999999999998</v>
      </c>
      <c r="I826" s="63">
        <v>59.137999999999998</v>
      </c>
      <c r="J826" s="63">
        <v>56.500999999999998</v>
      </c>
      <c r="K826" s="63">
        <v>86.132999999999996</v>
      </c>
      <c r="L826" s="63">
        <v>179.065</v>
      </c>
    </row>
    <row r="827" spans="2:12" ht="15">
      <c r="B827" s="689" t="s">
        <v>175</v>
      </c>
      <c r="C827" s="63">
        <v>37.942999999999998</v>
      </c>
      <c r="D827" s="63">
        <v>25.88</v>
      </c>
      <c r="E827" s="63">
        <v>13.444000000000001</v>
      </c>
      <c r="F827" s="63">
        <v>6.86</v>
      </c>
      <c r="G827" s="63">
        <v>5.577</v>
      </c>
      <c r="H827" s="63">
        <v>3.1360000000000001</v>
      </c>
      <c r="I827" s="63">
        <v>5.5190000000000001</v>
      </c>
      <c r="J827" s="63">
        <v>4.2130000000000001</v>
      </c>
      <c r="K827" s="63">
        <v>6.2560000000000002</v>
      </c>
      <c r="L827" s="63">
        <v>3.294</v>
      </c>
    </row>
    <row r="828" spans="2:12" ht="15">
      <c r="B828" s="689" t="s">
        <v>176</v>
      </c>
      <c r="C828" s="63">
        <v>67.733000000000004</v>
      </c>
      <c r="D828" s="63">
        <v>31.199000000000002</v>
      </c>
      <c r="E828" s="63">
        <v>21.933</v>
      </c>
      <c r="F828" s="63">
        <v>15.704000000000001</v>
      </c>
      <c r="G828" s="63">
        <v>18.234999999999999</v>
      </c>
      <c r="H828" s="63">
        <v>11.381</v>
      </c>
      <c r="I828" s="63">
        <v>14.297000000000001</v>
      </c>
      <c r="J828" s="63">
        <v>24.082000000000001</v>
      </c>
      <c r="K828" s="63">
        <v>15.874000000000001</v>
      </c>
      <c r="L828" s="63">
        <v>22.954999999999998</v>
      </c>
    </row>
    <row r="829" spans="2:12" s="7" customFormat="1">
      <c r="B829" s="690" t="s">
        <v>70</v>
      </c>
      <c r="C829" s="384">
        <v>1206.2629999999999</v>
      </c>
      <c r="D829" s="384">
        <v>930.87199999999996</v>
      </c>
      <c r="E829" s="384">
        <v>890.10400000000004</v>
      </c>
      <c r="F829" s="384">
        <v>745.61</v>
      </c>
      <c r="G829" s="384">
        <v>679.08</v>
      </c>
      <c r="H829" s="384">
        <v>430.96300000000002</v>
      </c>
      <c r="I829" s="384">
        <v>548.26400000000001</v>
      </c>
      <c r="J829" s="384">
        <v>508.19099999999997</v>
      </c>
      <c r="K829" s="384">
        <v>534.17200000000003</v>
      </c>
      <c r="L829" s="384">
        <v>568.245</v>
      </c>
    </row>
    <row r="830" spans="2:12">
      <c r="B830" s="691"/>
      <c r="C830" s="318"/>
      <c r="D830" s="318"/>
      <c r="E830" s="318"/>
      <c r="F830" s="318"/>
      <c r="G830" s="318"/>
      <c r="H830" s="318"/>
      <c r="I830" s="318"/>
      <c r="J830" s="318"/>
      <c r="K830" s="318"/>
      <c r="L830" s="713"/>
    </row>
    <row r="831" spans="2:12">
      <c r="B831" s="688" t="s">
        <v>101</v>
      </c>
      <c r="C831" s="325" t="s">
        <v>76</v>
      </c>
      <c r="D831" s="325" t="s">
        <v>77</v>
      </c>
      <c r="E831" s="325"/>
      <c r="F831" s="325"/>
      <c r="G831" s="325"/>
      <c r="H831" s="325"/>
      <c r="I831" s="325"/>
      <c r="J831" s="325"/>
      <c r="K831" s="325"/>
      <c r="L831" s="673"/>
    </row>
    <row r="832" spans="2:12">
      <c r="B832" s="688"/>
      <c r="C832" s="722" t="s">
        <v>81</v>
      </c>
      <c r="D832" s="722" t="s">
        <v>82</v>
      </c>
      <c r="E832" s="722" t="s">
        <v>83</v>
      </c>
      <c r="F832" s="722" t="s">
        <v>84</v>
      </c>
      <c r="G832" s="722" t="s">
        <v>85</v>
      </c>
      <c r="H832" s="722" t="s">
        <v>86</v>
      </c>
      <c r="I832" s="722" t="s">
        <v>87</v>
      </c>
      <c r="J832" s="722" t="s">
        <v>88</v>
      </c>
      <c r="K832" s="722" t="s">
        <v>89</v>
      </c>
      <c r="L832" s="723" t="s">
        <v>90</v>
      </c>
    </row>
    <row r="833" spans="2:12" ht="15">
      <c r="B833" s="689" t="s">
        <v>169</v>
      </c>
      <c r="C833" s="63">
        <v>4493.54</v>
      </c>
      <c r="D833" s="63">
        <v>4103.4089999999997</v>
      </c>
      <c r="E833" s="63">
        <v>3580.1469999999999</v>
      </c>
      <c r="F833" s="63">
        <v>3264.0360000000001</v>
      </c>
      <c r="G833" s="63">
        <v>3163.3139999999999</v>
      </c>
      <c r="H833" s="63">
        <v>2917.8429999999998</v>
      </c>
      <c r="I833" s="63">
        <v>3262.29</v>
      </c>
      <c r="J833" s="63">
        <v>2393.0810000000001</v>
      </c>
      <c r="K833" s="63">
        <v>2142.335</v>
      </c>
      <c r="L833" s="63">
        <v>1947.145</v>
      </c>
    </row>
    <row r="834" spans="2:12" ht="15">
      <c r="B834" s="689" t="s">
        <v>170</v>
      </c>
      <c r="C834" s="63">
        <v>311.863</v>
      </c>
      <c r="D834" s="63">
        <v>299.952</v>
      </c>
      <c r="E834" s="63">
        <v>253.93899999999999</v>
      </c>
      <c r="F834" s="63">
        <v>208.91900000000001</v>
      </c>
      <c r="G834" s="63">
        <v>354.77</v>
      </c>
      <c r="H834" s="63">
        <v>274.30599999999998</v>
      </c>
      <c r="I834" s="63">
        <v>289.83999999999997</v>
      </c>
      <c r="J834" s="63">
        <v>315.935</v>
      </c>
      <c r="K834" s="63">
        <v>253.495</v>
      </c>
      <c r="L834" s="63">
        <v>270.74700000000001</v>
      </c>
    </row>
    <row r="835" spans="2:12" ht="15">
      <c r="B835" s="689" t="s">
        <v>171</v>
      </c>
      <c r="C835" s="63">
        <v>232.96</v>
      </c>
      <c r="D835" s="63">
        <v>272.22899999999998</v>
      </c>
      <c r="E835" s="63">
        <v>276.678</v>
      </c>
      <c r="F835" s="63">
        <v>265.53100000000001</v>
      </c>
      <c r="G835" s="63">
        <v>289.66699999999997</v>
      </c>
      <c r="H835" s="63">
        <v>260.20299999999997</v>
      </c>
      <c r="I835" s="63">
        <v>223.30600000000001</v>
      </c>
      <c r="J835" s="63">
        <v>207.30600000000001</v>
      </c>
      <c r="K835" s="63">
        <v>166.209</v>
      </c>
      <c r="L835" s="63">
        <v>126.145</v>
      </c>
    </row>
    <row r="836" spans="2:12" ht="15">
      <c r="B836" s="689" t="s">
        <v>172</v>
      </c>
      <c r="C836" s="63">
        <v>255.52699999999999</v>
      </c>
      <c r="D836" s="63">
        <v>185.49299999999999</v>
      </c>
      <c r="E836" s="63">
        <v>147.71199999999999</v>
      </c>
      <c r="F836" s="63">
        <v>130.44200000000001</v>
      </c>
      <c r="G836" s="63">
        <v>182.578</v>
      </c>
      <c r="H836" s="63">
        <v>159.285</v>
      </c>
      <c r="I836" s="63">
        <v>220.95099999999999</v>
      </c>
      <c r="J836" s="63">
        <v>173.68100000000001</v>
      </c>
      <c r="K836" s="63">
        <v>197.03899999999999</v>
      </c>
      <c r="L836" s="63">
        <v>177.52799999999999</v>
      </c>
    </row>
    <row r="837" spans="2:12" ht="15">
      <c r="B837" s="689" t="s">
        <v>173</v>
      </c>
      <c r="C837" s="63">
        <v>339.82499999999999</v>
      </c>
      <c r="D837" s="63">
        <v>187.982</v>
      </c>
      <c r="E837" s="63">
        <v>144.72999999999999</v>
      </c>
      <c r="F837" s="63">
        <v>134.9</v>
      </c>
      <c r="G837" s="63">
        <v>174.66499999999999</v>
      </c>
      <c r="H837" s="63">
        <v>174.136</v>
      </c>
      <c r="I837" s="63">
        <v>173.93899999999999</v>
      </c>
      <c r="J837" s="63">
        <v>159.33600000000001</v>
      </c>
      <c r="K837" s="63">
        <v>113.254</v>
      </c>
      <c r="L837" s="63">
        <v>90.900999999999996</v>
      </c>
    </row>
    <row r="838" spans="2:12" ht="15">
      <c r="B838" s="689" t="s">
        <v>174</v>
      </c>
      <c r="C838" s="63">
        <v>214.37</v>
      </c>
      <c r="D838" s="63">
        <v>181.779</v>
      </c>
      <c r="E838" s="63">
        <v>179.78299999999999</v>
      </c>
      <c r="F838" s="63">
        <v>177.62200000000001</v>
      </c>
      <c r="G838" s="63">
        <v>242.39500000000001</v>
      </c>
      <c r="H838" s="63">
        <v>217.24700000000001</v>
      </c>
      <c r="I838" s="63">
        <v>240.61699999999999</v>
      </c>
      <c r="J838" s="63">
        <v>229.82400000000001</v>
      </c>
      <c r="K838" s="63">
        <v>291.858</v>
      </c>
      <c r="L838" s="63">
        <v>440.85700000000003</v>
      </c>
    </row>
    <row r="839" spans="2:12" ht="15">
      <c r="B839" s="689" t="s">
        <v>175</v>
      </c>
      <c r="C839" s="63">
        <v>333.00099999999998</v>
      </c>
      <c r="D839" s="63">
        <v>228.17699999999999</v>
      </c>
      <c r="E839" s="63">
        <v>157.31800000000001</v>
      </c>
      <c r="F839" s="63">
        <v>103.191</v>
      </c>
      <c r="G839" s="63">
        <v>107.304</v>
      </c>
      <c r="H839" s="63">
        <v>97.754000000000005</v>
      </c>
      <c r="I839" s="63">
        <v>114.501</v>
      </c>
      <c r="J839" s="63">
        <v>112.711</v>
      </c>
      <c r="K839" s="63">
        <v>135.024</v>
      </c>
      <c r="L839" s="63">
        <v>84.072999999999993</v>
      </c>
    </row>
    <row r="840" spans="2:12" ht="15">
      <c r="B840" s="689" t="s">
        <v>176</v>
      </c>
      <c r="C840" s="63">
        <v>148.315</v>
      </c>
      <c r="D840" s="63">
        <v>91.641999999999996</v>
      </c>
      <c r="E840" s="63">
        <v>74.519000000000005</v>
      </c>
      <c r="F840" s="63">
        <v>65.736000000000004</v>
      </c>
      <c r="G840" s="63">
        <v>96.105999999999995</v>
      </c>
      <c r="H840" s="63">
        <v>79.846999999999994</v>
      </c>
      <c r="I840" s="63">
        <v>122.361</v>
      </c>
      <c r="J840" s="63">
        <v>146.25200000000001</v>
      </c>
      <c r="K840" s="63">
        <v>172.90299999999999</v>
      </c>
      <c r="L840" s="63">
        <v>191.488</v>
      </c>
    </row>
    <row r="841" spans="2:12" s="7" customFormat="1">
      <c r="B841" s="690" t="s">
        <v>70</v>
      </c>
      <c r="C841" s="384">
        <v>6329.3980000000001</v>
      </c>
      <c r="D841" s="384">
        <v>5550.6679999999997</v>
      </c>
      <c r="E841" s="384">
        <v>4814.8339999999998</v>
      </c>
      <c r="F841" s="384">
        <v>4350.3789999999999</v>
      </c>
      <c r="G841" s="384">
        <v>4610.7939999999999</v>
      </c>
      <c r="H841" s="384">
        <v>4180.6149999999998</v>
      </c>
      <c r="I841" s="384">
        <v>4647.7929999999997</v>
      </c>
      <c r="J841" s="384">
        <v>3738.12</v>
      </c>
      <c r="K841" s="384">
        <v>3472.1149999999998</v>
      </c>
      <c r="L841" s="384">
        <v>3328.8789999999999</v>
      </c>
    </row>
    <row r="842" spans="2:12">
      <c r="B842" s="691"/>
      <c r="C842" s="9"/>
      <c r="D842" s="9"/>
      <c r="E842" s="9"/>
      <c r="F842" s="9"/>
      <c r="G842" s="9"/>
      <c r="H842" s="318"/>
      <c r="I842" s="318"/>
      <c r="J842" s="318"/>
      <c r="K842" s="318"/>
      <c r="L842" s="713"/>
    </row>
    <row r="843" spans="2:12">
      <c r="B843" s="688" t="s">
        <v>102</v>
      </c>
      <c r="C843" s="325" t="s">
        <v>76</v>
      </c>
      <c r="D843" s="325" t="s">
        <v>77</v>
      </c>
      <c r="E843" s="325"/>
      <c r="F843" s="325"/>
      <c r="G843" s="325"/>
      <c r="H843" s="325"/>
      <c r="I843" s="325"/>
      <c r="J843" s="325"/>
      <c r="K843" s="325"/>
      <c r="L843" s="673"/>
    </row>
    <row r="844" spans="2:12">
      <c r="B844" s="688"/>
      <c r="C844" s="325" t="s">
        <v>81</v>
      </c>
      <c r="D844" s="325" t="s">
        <v>82</v>
      </c>
      <c r="E844" s="325" t="s">
        <v>83</v>
      </c>
      <c r="F844" s="325" t="s">
        <v>84</v>
      </c>
      <c r="G844" s="325" t="s">
        <v>85</v>
      </c>
      <c r="H844" s="325" t="s">
        <v>86</v>
      </c>
      <c r="I844" s="325" t="s">
        <v>87</v>
      </c>
      <c r="J844" s="325" t="s">
        <v>88</v>
      </c>
      <c r="K844" s="325" t="s">
        <v>89</v>
      </c>
      <c r="L844" s="673" t="s">
        <v>90</v>
      </c>
    </row>
    <row r="845" spans="2:12" ht="15">
      <c r="B845" s="689" t="s">
        <v>169</v>
      </c>
      <c r="C845" s="59">
        <v>4493.54</v>
      </c>
      <c r="D845" s="59">
        <v>4103.4089999999997</v>
      </c>
      <c r="E845" s="59">
        <v>3580.1469999999999</v>
      </c>
      <c r="F845" s="59">
        <v>3264.0360000000001</v>
      </c>
      <c r="G845" s="59">
        <v>3163.3139999999999</v>
      </c>
      <c r="H845" s="59">
        <v>2917.8429999999998</v>
      </c>
      <c r="I845" s="59">
        <v>3262.29</v>
      </c>
      <c r="J845" s="59">
        <v>2393.0810000000001</v>
      </c>
      <c r="K845" s="59">
        <v>2142.335</v>
      </c>
      <c r="L845" s="668">
        <v>1947.145</v>
      </c>
    </row>
    <row r="846" spans="2:12" ht="15">
      <c r="B846" s="689" t="s">
        <v>170</v>
      </c>
      <c r="C846" s="59">
        <v>311.863</v>
      </c>
      <c r="D846" s="59">
        <v>299.952</v>
      </c>
      <c r="E846" s="59">
        <v>253.93899999999999</v>
      </c>
      <c r="F846" s="59">
        <v>208.91900000000001</v>
      </c>
      <c r="G846" s="59">
        <v>354.77</v>
      </c>
      <c r="H846" s="59">
        <v>274.30599999999998</v>
      </c>
      <c r="I846" s="59">
        <v>289.83999999999997</v>
      </c>
      <c r="J846" s="59">
        <v>315.935</v>
      </c>
      <c r="K846" s="59">
        <v>253.495</v>
      </c>
      <c r="L846" s="668">
        <v>270.74700000000001</v>
      </c>
    </row>
    <row r="847" spans="2:12" ht="15">
      <c r="B847" s="689" t="s">
        <v>171</v>
      </c>
      <c r="C847" s="59">
        <v>232.96</v>
      </c>
      <c r="D847" s="59">
        <v>272.22899999999998</v>
      </c>
      <c r="E847" s="59">
        <v>276.678</v>
      </c>
      <c r="F847" s="59">
        <v>265.53100000000001</v>
      </c>
      <c r="G847" s="59">
        <v>289.66699999999997</v>
      </c>
      <c r="H847" s="59">
        <v>260.20299999999997</v>
      </c>
      <c r="I847" s="59">
        <v>223.30600000000001</v>
      </c>
      <c r="J847" s="59">
        <v>207.30600000000001</v>
      </c>
      <c r="K847" s="59">
        <v>166.209</v>
      </c>
      <c r="L847" s="668">
        <v>126.145</v>
      </c>
    </row>
    <row r="848" spans="2:12" ht="15">
      <c r="B848" s="689" t="s">
        <v>172</v>
      </c>
      <c r="C848" s="59">
        <v>255.52699999999999</v>
      </c>
      <c r="D848" s="59">
        <v>185.49299999999999</v>
      </c>
      <c r="E848" s="59">
        <v>147.71199999999999</v>
      </c>
      <c r="F848" s="59">
        <v>130.44200000000001</v>
      </c>
      <c r="G848" s="59">
        <v>182.578</v>
      </c>
      <c r="H848" s="59">
        <v>159.285</v>
      </c>
      <c r="I848" s="59">
        <v>220.95099999999999</v>
      </c>
      <c r="J848" s="59">
        <v>173.68100000000001</v>
      </c>
      <c r="K848" s="59">
        <v>197.03899999999999</v>
      </c>
      <c r="L848" s="668">
        <v>177.52799999999999</v>
      </c>
    </row>
    <row r="849" spans="2:22" ht="15">
      <c r="B849" s="689" t="s">
        <v>173</v>
      </c>
      <c r="C849" s="59">
        <v>339.82499999999999</v>
      </c>
      <c r="D849" s="59">
        <v>187.982</v>
      </c>
      <c r="E849" s="59">
        <v>144.72999999999999</v>
      </c>
      <c r="F849" s="59">
        <v>134.9</v>
      </c>
      <c r="G849" s="59">
        <v>174.66499999999999</v>
      </c>
      <c r="H849" s="59">
        <v>174.136</v>
      </c>
      <c r="I849" s="59">
        <v>173.93899999999999</v>
      </c>
      <c r="J849" s="59">
        <v>159.33600000000001</v>
      </c>
      <c r="K849" s="59">
        <v>113.254</v>
      </c>
      <c r="L849" s="668">
        <v>90.900999999999996</v>
      </c>
    </row>
    <row r="850" spans="2:22" ht="15">
      <c r="B850" s="689" t="s">
        <v>174</v>
      </c>
      <c r="C850" s="59">
        <v>214.37</v>
      </c>
      <c r="D850" s="59">
        <v>181.779</v>
      </c>
      <c r="E850" s="59">
        <v>179.78299999999999</v>
      </c>
      <c r="F850" s="59">
        <v>177.62200000000001</v>
      </c>
      <c r="G850" s="59">
        <v>242.39500000000001</v>
      </c>
      <c r="H850" s="59">
        <v>217.24700000000001</v>
      </c>
      <c r="I850" s="59">
        <v>240.61699999999999</v>
      </c>
      <c r="J850" s="59">
        <v>229.82400000000001</v>
      </c>
      <c r="K850" s="59">
        <v>291.858</v>
      </c>
      <c r="L850" s="668">
        <v>440.85700000000003</v>
      </c>
      <c r="M850" s="45"/>
      <c r="N850" s="45"/>
      <c r="O850" s="45"/>
      <c r="P850" s="45"/>
      <c r="Q850" s="45"/>
      <c r="R850" s="45"/>
      <c r="S850" s="45"/>
      <c r="T850" s="45"/>
      <c r="U850" s="45"/>
      <c r="V850" s="45"/>
    </row>
    <row r="851" spans="2:22" ht="15">
      <c r="B851" s="689" t="s">
        <v>175</v>
      </c>
      <c r="C851" s="59">
        <v>333.00099999999998</v>
      </c>
      <c r="D851" s="59">
        <v>228.17699999999999</v>
      </c>
      <c r="E851" s="59">
        <v>157.31800000000001</v>
      </c>
      <c r="F851" s="59">
        <v>103.191</v>
      </c>
      <c r="G851" s="59">
        <v>107.304</v>
      </c>
      <c r="H851" s="59">
        <v>97.754000000000005</v>
      </c>
      <c r="I851" s="59">
        <v>114.501</v>
      </c>
      <c r="J851" s="59">
        <v>112.711</v>
      </c>
      <c r="K851" s="59">
        <v>135.024</v>
      </c>
      <c r="L851" s="668">
        <v>84.072999999999993</v>
      </c>
      <c r="M851" s="45"/>
      <c r="N851" s="45"/>
      <c r="O851" s="45"/>
      <c r="P851" s="45"/>
      <c r="Q851" s="45"/>
      <c r="R851" s="45"/>
      <c r="S851" s="45"/>
      <c r="T851" s="45"/>
      <c r="U851" s="45"/>
      <c r="V851" s="45"/>
    </row>
    <row r="852" spans="2:22" ht="15">
      <c r="B852" s="689" t="s">
        <v>176</v>
      </c>
      <c r="C852" s="59">
        <v>148.315</v>
      </c>
      <c r="D852" s="59">
        <v>91.641999999999996</v>
      </c>
      <c r="E852" s="59">
        <v>74.519000000000005</v>
      </c>
      <c r="F852" s="59">
        <v>65.736000000000004</v>
      </c>
      <c r="G852" s="59">
        <v>96.105999999999995</v>
      </c>
      <c r="H852" s="59">
        <v>79.846999999999994</v>
      </c>
      <c r="I852" s="59">
        <v>122.361</v>
      </c>
      <c r="J852" s="59">
        <v>146.25200000000001</v>
      </c>
      <c r="K852" s="59">
        <v>172.90299999999999</v>
      </c>
      <c r="L852" s="668">
        <v>191.488</v>
      </c>
      <c r="M852" s="45"/>
      <c r="N852" s="45"/>
      <c r="O852" s="45"/>
      <c r="P852" s="45"/>
      <c r="Q852" s="45"/>
      <c r="R852" s="45"/>
      <c r="S852" s="45"/>
      <c r="T852" s="45"/>
      <c r="U852" s="45"/>
      <c r="V852" s="45"/>
    </row>
    <row r="853" spans="2:22" s="7" customFormat="1">
      <c r="B853" s="693" t="s">
        <v>70</v>
      </c>
      <c r="C853" s="386">
        <v>6329.3980000000001</v>
      </c>
      <c r="D853" s="386">
        <v>5550.6679999999997</v>
      </c>
      <c r="E853" s="386">
        <v>4814.8339999999998</v>
      </c>
      <c r="F853" s="386">
        <v>4350.3789999999999</v>
      </c>
      <c r="G853" s="386">
        <v>4610.7939999999999</v>
      </c>
      <c r="H853" s="386">
        <v>4180.6149999999998</v>
      </c>
      <c r="I853" s="386">
        <v>4647.7929999999997</v>
      </c>
      <c r="J853" s="386">
        <v>3738.12</v>
      </c>
      <c r="K853" s="386">
        <v>3472.1149999999998</v>
      </c>
      <c r="L853" s="670">
        <v>3328.8789999999999</v>
      </c>
    </row>
    <row r="854" spans="2:22">
      <c r="B854" s="112"/>
      <c r="C854" s="9"/>
      <c r="D854" s="9"/>
      <c r="E854" s="9"/>
      <c r="F854" s="9"/>
      <c r="G854" s="9"/>
      <c r="H854" s="45"/>
      <c r="I854" s="45"/>
      <c r="J854" s="9"/>
      <c r="K854" s="9"/>
      <c r="L854" s="9"/>
      <c r="M854" s="9"/>
      <c r="N854" s="9"/>
      <c r="O854" s="45"/>
      <c r="P854" s="45"/>
      <c r="Q854" s="45"/>
      <c r="R854" s="45"/>
      <c r="S854" s="45"/>
      <c r="T854" s="45"/>
      <c r="U854" s="45"/>
      <c r="V854" s="45"/>
    </row>
    <row r="855" spans="2:22">
      <c r="B855" s="622" t="s">
        <v>103</v>
      </c>
      <c r="C855" s="623"/>
      <c r="D855" s="623"/>
      <c r="E855" s="623"/>
      <c r="F855" s="623"/>
      <c r="G855" s="623"/>
      <c r="H855" s="623"/>
      <c r="I855" s="623"/>
      <c r="J855" s="623"/>
      <c r="K855" s="623"/>
      <c r="L855" s="623"/>
      <c r="M855" s="623"/>
      <c r="N855" s="623"/>
      <c r="O855" s="623"/>
      <c r="P855" s="623"/>
      <c r="Q855" s="623"/>
      <c r="R855" s="623"/>
      <c r="S855" s="623"/>
      <c r="T855" s="623"/>
      <c r="U855" s="623"/>
      <c r="V855" s="624"/>
    </row>
    <row r="856" spans="2:22">
      <c r="B856" s="629" t="s">
        <v>44</v>
      </c>
      <c r="C856" s="55" t="s">
        <v>76</v>
      </c>
      <c r="D856" s="55" t="s">
        <v>77</v>
      </c>
      <c r="E856" s="55"/>
      <c r="F856" s="55"/>
      <c r="G856" s="55"/>
      <c r="H856" s="55"/>
      <c r="I856" s="55"/>
      <c r="J856" s="55"/>
      <c r="K856" s="55"/>
      <c r="L856" s="55"/>
      <c r="M856" s="55"/>
      <c r="N856" s="55"/>
      <c r="O856" s="55"/>
      <c r="P856" s="55"/>
      <c r="Q856" s="55"/>
      <c r="R856" s="55"/>
      <c r="S856" s="55"/>
      <c r="T856" s="55"/>
      <c r="U856" s="55"/>
      <c r="V856" s="640"/>
    </row>
    <row r="857" spans="2:22">
      <c r="B857" s="629"/>
      <c r="C857" s="55" t="s">
        <v>81</v>
      </c>
      <c r="D857" s="55" t="s">
        <v>42</v>
      </c>
      <c r="E857" s="55" t="s">
        <v>82</v>
      </c>
      <c r="F857" s="55" t="s">
        <v>42</v>
      </c>
      <c r="G857" s="55" t="s">
        <v>83</v>
      </c>
      <c r="H857" s="55" t="s">
        <v>42</v>
      </c>
      <c r="I857" s="55" t="s">
        <v>84</v>
      </c>
      <c r="J857" s="55" t="s">
        <v>42</v>
      </c>
      <c r="K857" s="55" t="s">
        <v>85</v>
      </c>
      <c r="L857" s="55" t="s">
        <v>42</v>
      </c>
      <c r="M857" s="55" t="s">
        <v>86</v>
      </c>
      <c r="N857" s="55" t="s">
        <v>42</v>
      </c>
      <c r="O857" s="55" t="s">
        <v>87</v>
      </c>
      <c r="P857" s="55" t="s">
        <v>42</v>
      </c>
      <c r="Q857" s="55" t="s">
        <v>88</v>
      </c>
      <c r="R857" s="55" t="s">
        <v>42</v>
      </c>
      <c r="S857" s="55" t="s">
        <v>89</v>
      </c>
      <c r="T857" s="55" t="s">
        <v>42</v>
      </c>
      <c r="U857" s="55" t="s">
        <v>90</v>
      </c>
      <c r="V857" s="640" t="s">
        <v>42</v>
      </c>
    </row>
    <row r="858" spans="2:22" ht="15">
      <c r="B858" s="680" t="s">
        <v>169</v>
      </c>
      <c r="C858" s="63">
        <v>849.93600000000004</v>
      </c>
      <c r="D858" s="63">
        <v>22.504356107753356</v>
      </c>
      <c r="E858" s="63">
        <v>709.63499999999999</v>
      </c>
      <c r="F858" s="63">
        <v>24.377273540766865</v>
      </c>
      <c r="G858" s="63">
        <v>707.971</v>
      </c>
      <c r="H858" s="63">
        <v>23.933327966803425</v>
      </c>
      <c r="I858" s="63">
        <v>414.40600000000001</v>
      </c>
      <c r="J858" s="63">
        <v>22.250020522471164</v>
      </c>
      <c r="K858" s="63">
        <v>253.839</v>
      </c>
      <c r="L858" s="63">
        <v>21.304992732475505</v>
      </c>
      <c r="M858" s="63">
        <v>316.654</v>
      </c>
      <c r="N858" s="63">
        <v>16.707960601790603</v>
      </c>
      <c r="O858" s="63">
        <v>710.92700000000002</v>
      </c>
      <c r="P858" s="63">
        <v>13.594899254045696</v>
      </c>
      <c r="Q858" s="63">
        <v>525.39700000000005</v>
      </c>
      <c r="R858" s="63">
        <v>14.708680429770761</v>
      </c>
      <c r="S858" s="63">
        <v>714.21299999999997</v>
      </c>
      <c r="T858" s="63">
        <v>14.415654054988666</v>
      </c>
      <c r="U858" s="63">
        <v>341.14299999999997</v>
      </c>
      <c r="V858" s="724">
        <v>14.417641145953432</v>
      </c>
    </row>
    <row r="859" spans="2:22" ht="15">
      <c r="B859" s="680" t="s">
        <v>170</v>
      </c>
      <c r="C859" s="63">
        <v>313.04599999999999</v>
      </c>
      <c r="D859" s="63">
        <v>12.02417148401987</v>
      </c>
      <c r="E859" s="63">
        <v>638.76</v>
      </c>
      <c r="F859" s="63">
        <v>14.996233006125722</v>
      </c>
      <c r="G859" s="63">
        <v>479.84399999999999</v>
      </c>
      <c r="H859" s="63">
        <v>14.33436506071958</v>
      </c>
      <c r="I859" s="63">
        <v>463.07</v>
      </c>
      <c r="J859" s="63">
        <v>12.006982129316665</v>
      </c>
      <c r="K859" s="63">
        <v>398.75799999999998</v>
      </c>
      <c r="L859" s="63">
        <v>16.429210021151363</v>
      </c>
      <c r="M859" s="63">
        <v>441.73500000000001</v>
      </c>
      <c r="N859" s="63">
        <v>14.383871642746934</v>
      </c>
      <c r="O859" s="63">
        <v>266.47000000000003</v>
      </c>
      <c r="P859" s="63">
        <v>16.629402153532538</v>
      </c>
      <c r="Q859" s="63">
        <v>245.60300000000001</v>
      </c>
      <c r="R859" s="63">
        <v>22.027598369814491</v>
      </c>
      <c r="S859" s="63">
        <v>272.17599999999999</v>
      </c>
      <c r="T859" s="63">
        <v>17.864284858486993</v>
      </c>
      <c r="U859" s="63">
        <v>121.78700000000001</v>
      </c>
      <c r="V859" s="724">
        <v>14.013866799688685</v>
      </c>
    </row>
    <row r="860" spans="2:22" ht="15">
      <c r="B860" s="680" t="s">
        <v>171</v>
      </c>
      <c r="C860" s="63">
        <v>285.86399999999998</v>
      </c>
      <c r="D860" s="63">
        <v>22.893518173402093</v>
      </c>
      <c r="E860" s="63">
        <v>152.88999999999999</v>
      </c>
      <c r="F860" s="63">
        <v>24.683226355494689</v>
      </c>
      <c r="G860" s="63">
        <v>193.79499999999999</v>
      </c>
      <c r="H860" s="63">
        <v>28.501097216554896</v>
      </c>
      <c r="I860" s="63">
        <v>104.495</v>
      </c>
      <c r="J860" s="63">
        <v>18.712968717308307</v>
      </c>
      <c r="K860" s="63">
        <v>96.930999999999997</v>
      </c>
      <c r="L860" s="63">
        <v>23.329488211189407</v>
      </c>
      <c r="M860" s="63">
        <v>70.954999999999998</v>
      </c>
      <c r="N860" s="63">
        <v>23.135460372046509</v>
      </c>
      <c r="O860" s="63">
        <v>58.838999999999999</v>
      </c>
      <c r="P860" s="63">
        <v>26.964577780084614</v>
      </c>
      <c r="Q860" s="63">
        <v>100.041</v>
      </c>
      <c r="R860" s="63">
        <v>37.525215081628588</v>
      </c>
      <c r="S860" s="63">
        <v>61.323999999999998</v>
      </c>
      <c r="T860" s="63">
        <v>28.280778951693851</v>
      </c>
      <c r="U860" s="63">
        <v>8.7050000000000001</v>
      </c>
      <c r="V860" s="724">
        <v>20.612419319350547</v>
      </c>
    </row>
    <row r="861" spans="2:22" ht="15">
      <c r="B861" s="680" t="s">
        <v>172</v>
      </c>
      <c r="C861" s="63">
        <v>479.21600000000001</v>
      </c>
      <c r="D861" s="63">
        <v>11.741343855502173</v>
      </c>
      <c r="E861" s="63">
        <v>342.76</v>
      </c>
      <c r="F861" s="63">
        <v>12.891212023050322</v>
      </c>
      <c r="G861" s="63">
        <v>194.48500000000001</v>
      </c>
      <c r="H861" s="63">
        <v>24.221269857580168</v>
      </c>
      <c r="I861" s="63">
        <v>190.12299999999999</v>
      </c>
      <c r="J861" s="63">
        <v>31.060949799361182</v>
      </c>
      <c r="K861" s="63">
        <v>143.04</v>
      </c>
      <c r="L861" s="63">
        <v>36.182260023213708</v>
      </c>
      <c r="M861" s="63">
        <v>144.09100000000001</v>
      </c>
      <c r="N861" s="63">
        <v>31.51208221263904</v>
      </c>
      <c r="O861" s="63">
        <v>110.861</v>
      </c>
      <c r="P861" s="63">
        <v>17.487451349933345</v>
      </c>
      <c r="Q861" s="63">
        <v>214.64</v>
      </c>
      <c r="R861" s="63">
        <v>13.242521550224104</v>
      </c>
      <c r="S861" s="63">
        <v>202.37799999999999</v>
      </c>
      <c r="T861" s="63">
        <v>17.157733011438271</v>
      </c>
      <c r="U861" s="63">
        <v>177.785</v>
      </c>
      <c r="V861" s="724">
        <v>17.996204454836025</v>
      </c>
    </row>
    <row r="862" spans="2:22" ht="15">
      <c r="B862" s="680" t="s">
        <v>173</v>
      </c>
      <c r="C862" s="63">
        <v>325.137</v>
      </c>
      <c r="D862" s="63">
        <v>12.347788374038597</v>
      </c>
      <c r="E862" s="63">
        <v>335.11599999999999</v>
      </c>
      <c r="F862" s="63">
        <v>12.254464051278848</v>
      </c>
      <c r="G862" s="63">
        <v>325.64800000000002</v>
      </c>
      <c r="H862" s="63">
        <v>14.692580179599064</v>
      </c>
      <c r="I862" s="63">
        <v>247.46899999999999</v>
      </c>
      <c r="J862" s="63">
        <v>14.26041901266119</v>
      </c>
      <c r="K862" s="63">
        <v>148.96299999999999</v>
      </c>
      <c r="L862" s="63">
        <v>18.676614495756041</v>
      </c>
      <c r="M862" s="63">
        <v>87.248999999999995</v>
      </c>
      <c r="N862" s="63">
        <v>16.214490253060237</v>
      </c>
      <c r="O862" s="63">
        <v>99.775999999999996</v>
      </c>
      <c r="P862" s="63">
        <v>20.459727929125194</v>
      </c>
      <c r="Q862" s="63">
        <v>144.60400000000001</v>
      </c>
      <c r="R862" s="63">
        <v>21.67778815243301</v>
      </c>
      <c r="S862" s="63">
        <v>87.694999999999993</v>
      </c>
      <c r="T862" s="63">
        <v>13.757274154737884</v>
      </c>
      <c r="U862" s="63">
        <v>71.298000000000002</v>
      </c>
      <c r="V862" s="724">
        <v>29.636646784784489</v>
      </c>
    </row>
    <row r="863" spans="2:22" ht="15">
      <c r="B863" s="680" t="s">
        <v>174</v>
      </c>
      <c r="C863" s="63">
        <v>379.20100000000002</v>
      </c>
      <c r="D863" s="63">
        <v>17.086693798096004</v>
      </c>
      <c r="E863" s="63">
        <v>190.422</v>
      </c>
      <c r="F863" s="63">
        <v>17.292316787276452</v>
      </c>
      <c r="G863" s="63">
        <v>266.30599999999998</v>
      </c>
      <c r="H863" s="63">
        <v>20.627341138917092</v>
      </c>
      <c r="I863" s="63">
        <v>156.976</v>
      </c>
      <c r="J863" s="63">
        <v>20.86597234078069</v>
      </c>
      <c r="K863" s="63">
        <v>125.32299999999999</v>
      </c>
      <c r="L863" s="63">
        <v>38.869515058629609</v>
      </c>
      <c r="M863" s="63">
        <v>73.25</v>
      </c>
      <c r="N863" s="63">
        <v>17.846785787044809</v>
      </c>
      <c r="O863" s="63">
        <v>138.012</v>
      </c>
      <c r="P863" s="63">
        <v>23.006426815474466</v>
      </c>
      <c r="Q863" s="63">
        <v>159.161</v>
      </c>
      <c r="R863" s="63">
        <v>37.158000063801921</v>
      </c>
      <c r="S863" s="63">
        <v>116.637</v>
      </c>
      <c r="T863" s="63">
        <v>21.351384997322981</v>
      </c>
      <c r="U863" s="63">
        <v>201.886</v>
      </c>
      <c r="V863" s="724">
        <v>17.524211026931436</v>
      </c>
    </row>
    <row r="864" spans="2:22" ht="15">
      <c r="B864" s="680" t="s">
        <v>175</v>
      </c>
      <c r="C864" s="63">
        <v>48.1</v>
      </c>
      <c r="D864" s="63">
        <v>84.975135688719888</v>
      </c>
      <c r="E864" s="63">
        <v>38.1</v>
      </c>
      <c r="F864" s="63">
        <v>70.104318186955325</v>
      </c>
      <c r="G864" s="63">
        <v>16.901</v>
      </c>
      <c r="H864" s="63">
        <v>47.600184572080934</v>
      </c>
      <c r="I864" s="63">
        <v>60.970999999999997</v>
      </c>
      <c r="J864" s="63">
        <v>48.318370034394754</v>
      </c>
      <c r="K864" s="63">
        <v>32.271000000000001</v>
      </c>
      <c r="L864" s="63">
        <v>60.431850313045295</v>
      </c>
      <c r="M864" s="63">
        <v>12.215</v>
      </c>
      <c r="N864" s="63">
        <v>31.823867705557987</v>
      </c>
      <c r="O864" s="63">
        <v>68.183000000000007</v>
      </c>
      <c r="P864" s="63">
        <v>51.12147632584265</v>
      </c>
      <c r="Q864" s="63">
        <v>65.087000000000003</v>
      </c>
      <c r="R864" s="63">
        <v>36.111384448222601</v>
      </c>
      <c r="S864" s="63">
        <v>13.737</v>
      </c>
      <c r="T864" s="63">
        <v>47.044425829062142</v>
      </c>
      <c r="U864" s="63">
        <v>142.28800000000001</v>
      </c>
      <c r="V864" s="724">
        <v>48.413104179173487</v>
      </c>
    </row>
    <row r="865" spans="2:22" ht="15">
      <c r="B865" s="680" t="s">
        <v>176</v>
      </c>
      <c r="C865" s="63">
        <v>411.26499999999999</v>
      </c>
      <c r="D865" s="63">
        <v>13.90381989898157</v>
      </c>
      <c r="E865" s="63">
        <v>349.846</v>
      </c>
      <c r="F865" s="63">
        <v>16.555313903530475</v>
      </c>
      <c r="G865" s="63">
        <v>165.02500000000001</v>
      </c>
      <c r="H865" s="63">
        <v>19.000224889658003</v>
      </c>
      <c r="I865" s="63">
        <v>61.252000000000002</v>
      </c>
      <c r="J865" s="63">
        <v>16.454534319260372</v>
      </c>
      <c r="K865" s="63">
        <v>100.515</v>
      </c>
      <c r="L865" s="63">
        <v>20.828855609408766</v>
      </c>
      <c r="M865" s="63">
        <v>116.157</v>
      </c>
      <c r="N865" s="63">
        <v>16.253668898770943</v>
      </c>
      <c r="O865" s="63">
        <v>32.280999999999999</v>
      </c>
      <c r="P865" s="63">
        <v>32.99507637517771</v>
      </c>
      <c r="Q865" s="63">
        <v>3.3679999999999999</v>
      </c>
      <c r="R865" s="63">
        <v>23.73506881855991</v>
      </c>
      <c r="S865" s="63">
        <v>88.013000000000005</v>
      </c>
      <c r="T865" s="63">
        <v>14.753634745357918</v>
      </c>
      <c r="U865" s="63">
        <v>4.57</v>
      </c>
      <c r="V865" s="724">
        <v>10.189905916255643</v>
      </c>
    </row>
    <row r="866" spans="2:22" s="7" customFormat="1">
      <c r="B866" s="682" t="s">
        <v>70</v>
      </c>
      <c r="C866" s="384">
        <v>3111.0259999999998</v>
      </c>
      <c r="D866" s="384">
        <v>7.3638136572510877</v>
      </c>
      <c r="E866" s="384">
        <v>2665.5050000000001</v>
      </c>
      <c r="F866" s="384">
        <v>7.9127287970322255</v>
      </c>
      <c r="G866" s="384">
        <v>2450.56</v>
      </c>
      <c r="H866" s="384">
        <v>8.5366719709913355</v>
      </c>
      <c r="I866" s="384">
        <v>1793.1</v>
      </c>
      <c r="J866" s="384">
        <v>7.5292578411224209</v>
      </c>
      <c r="K866" s="384">
        <v>1424.539</v>
      </c>
      <c r="L866" s="384">
        <v>9.0445593378225162</v>
      </c>
      <c r="M866" s="384">
        <v>1297.134</v>
      </c>
      <c r="N866" s="384">
        <v>7.7395840866569996</v>
      </c>
      <c r="O866" s="384">
        <v>1716.951</v>
      </c>
      <c r="P866" s="384">
        <v>8.5815392516595992</v>
      </c>
      <c r="Q866" s="384">
        <v>1622.319</v>
      </c>
      <c r="R866" s="384">
        <v>8.1848361063599704</v>
      </c>
      <c r="S866" s="384">
        <v>1654.144</v>
      </c>
      <c r="T866" s="384">
        <v>7.6157983874167332</v>
      </c>
      <c r="U866" s="384">
        <v>1330.6949999999999</v>
      </c>
      <c r="V866" s="700">
        <v>7.7894857041574621</v>
      </c>
    </row>
    <row r="867" spans="2:22">
      <c r="B867" s="683"/>
      <c r="C867" s="45"/>
      <c r="D867" s="45"/>
      <c r="E867" s="45"/>
      <c r="F867" s="45"/>
      <c r="G867" s="45"/>
      <c r="H867" s="45"/>
      <c r="I867" s="45"/>
      <c r="J867" s="45"/>
      <c r="K867" s="45"/>
      <c r="L867" s="45"/>
      <c r="M867" s="45"/>
      <c r="N867" s="45"/>
      <c r="O867" s="45"/>
      <c r="P867" s="45"/>
      <c r="Q867" s="45"/>
      <c r="R867" s="45"/>
      <c r="S867" s="45"/>
      <c r="T867" s="45"/>
      <c r="U867" s="45"/>
      <c r="V867" s="626"/>
    </row>
    <row r="868" spans="2:22">
      <c r="B868" s="683" t="s">
        <v>45</v>
      </c>
      <c r="C868" s="55" t="s">
        <v>76</v>
      </c>
      <c r="D868" s="55"/>
      <c r="E868" s="55" t="s">
        <v>77</v>
      </c>
      <c r="F868" s="55"/>
      <c r="G868" s="55"/>
      <c r="H868" s="55"/>
      <c r="I868" s="55"/>
      <c r="J868" s="55"/>
      <c r="K868" s="55"/>
      <c r="L868" s="55"/>
      <c r="M868" s="55"/>
      <c r="N868" s="55"/>
      <c r="O868" s="55"/>
      <c r="P868" s="55"/>
      <c r="Q868" s="55"/>
      <c r="R868" s="55"/>
      <c r="S868" s="55"/>
      <c r="T868" s="55"/>
      <c r="U868" s="55"/>
      <c r="V868" s="640"/>
    </row>
    <row r="869" spans="2:22">
      <c r="B869" s="684"/>
      <c r="C869" s="55" t="s">
        <v>81</v>
      </c>
      <c r="D869" s="55" t="s">
        <v>42</v>
      </c>
      <c r="E869" s="55" t="s">
        <v>82</v>
      </c>
      <c r="F869" s="55" t="s">
        <v>42</v>
      </c>
      <c r="G869" s="55" t="s">
        <v>83</v>
      </c>
      <c r="H869" s="55" t="s">
        <v>42</v>
      </c>
      <c r="I869" s="55" t="s">
        <v>84</v>
      </c>
      <c r="J869" s="55" t="s">
        <v>42</v>
      </c>
      <c r="K869" s="55" t="s">
        <v>85</v>
      </c>
      <c r="L869" s="55" t="s">
        <v>42</v>
      </c>
      <c r="M869" s="55" t="s">
        <v>86</v>
      </c>
      <c r="N869" s="55" t="s">
        <v>42</v>
      </c>
      <c r="O869" s="55" t="s">
        <v>87</v>
      </c>
      <c r="P869" s="55" t="s">
        <v>42</v>
      </c>
      <c r="Q869" s="55" t="s">
        <v>88</v>
      </c>
      <c r="R869" s="55" t="s">
        <v>42</v>
      </c>
      <c r="S869" s="55" t="s">
        <v>89</v>
      </c>
      <c r="T869" s="55" t="s">
        <v>42</v>
      </c>
      <c r="U869" s="55" t="s">
        <v>90</v>
      </c>
      <c r="V869" s="640" t="s">
        <v>42</v>
      </c>
    </row>
    <row r="870" spans="2:22" ht="15">
      <c r="B870" s="685" t="s">
        <v>169</v>
      </c>
      <c r="C870" s="63">
        <v>6182.7380000000003</v>
      </c>
      <c r="D870" s="63">
        <v>9.0644469645281802</v>
      </c>
      <c r="E870" s="63">
        <v>8083.8519999999999</v>
      </c>
      <c r="F870" s="63">
        <v>8.3303188543265581</v>
      </c>
      <c r="G870" s="63">
        <v>7371.21</v>
      </c>
      <c r="H870" s="63">
        <v>8.4870024003800708</v>
      </c>
      <c r="I870" s="63">
        <v>4845.9750000000004</v>
      </c>
      <c r="J870" s="63">
        <v>9.2289544349319996</v>
      </c>
      <c r="K870" s="63">
        <v>2943.895</v>
      </c>
      <c r="L870" s="63">
        <v>9.4250088425249743</v>
      </c>
      <c r="M870" s="63">
        <v>3212.1709999999998</v>
      </c>
      <c r="N870" s="63">
        <v>7.3782877006309731</v>
      </c>
      <c r="O870" s="63">
        <v>4581.7120000000004</v>
      </c>
      <c r="P870" s="63">
        <v>5.6638740205006126</v>
      </c>
      <c r="Q870" s="63">
        <v>7344.2610000000004</v>
      </c>
      <c r="R870" s="63">
        <v>4.8374556944043459</v>
      </c>
      <c r="S870" s="63">
        <v>3447.9940000000001</v>
      </c>
      <c r="T870" s="63">
        <v>5.7959490110859502</v>
      </c>
      <c r="U870" s="63">
        <v>4346.6239999999998</v>
      </c>
      <c r="V870" s="724">
        <v>5.366757312749046</v>
      </c>
    </row>
    <row r="871" spans="2:22" ht="15">
      <c r="B871" s="680" t="s">
        <v>170</v>
      </c>
      <c r="C871" s="63">
        <v>646.447</v>
      </c>
      <c r="D871" s="63">
        <v>14.285364475521021</v>
      </c>
      <c r="E871" s="63">
        <v>785.81399999999996</v>
      </c>
      <c r="F871" s="63">
        <v>14.915733932292842</v>
      </c>
      <c r="G871" s="63">
        <v>920.81500000000005</v>
      </c>
      <c r="H871" s="63">
        <v>15.449445253321064</v>
      </c>
      <c r="I871" s="63">
        <v>1060.7650000000001</v>
      </c>
      <c r="J871" s="63">
        <v>14.953610478430669</v>
      </c>
      <c r="K871" s="63">
        <v>899.87599999999998</v>
      </c>
      <c r="L871" s="63">
        <v>15.573168742011186</v>
      </c>
      <c r="M871" s="63">
        <v>1037.9949999999999</v>
      </c>
      <c r="N871" s="63">
        <v>16.403652402834776</v>
      </c>
      <c r="O871" s="63">
        <v>595.94500000000005</v>
      </c>
      <c r="P871" s="63">
        <v>15.996462873173119</v>
      </c>
      <c r="Q871" s="63">
        <v>901.98199999999997</v>
      </c>
      <c r="R871" s="63">
        <v>13.720210276450334</v>
      </c>
      <c r="S871" s="63">
        <v>1188.347</v>
      </c>
      <c r="T871" s="63">
        <v>9.8506855271865454</v>
      </c>
      <c r="U871" s="63">
        <v>945.04600000000005</v>
      </c>
      <c r="V871" s="724">
        <v>10.913042553463292</v>
      </c>
    </row>
    <row r="872" spans="2:22" ht="15">
      <c r="B872" s="680" t="s">
        <v>171</v>
      </c>
      <c r="C872" s="63">
        <v>6.7519999999999998</v>
      </c>
      <c r="D872" s="63">
        <v>35.520000000000003</v>
      </c>
      <c r="E872" s="63">
        <v>2.7530000000000001</v>
      </c>
      <c r="F872" s="63">
        <v>43.9</v>
      </c>
      <c r="G872" s="63">
        <v>2.9279999999999999</v>
      </c>
      <c r="H872" s="63">
        <v>47.82</v>
      </c>
      <c r="I872" s="63">
        <v>17.076000000000001</v>
      </c>
      <c r="J872" s="63">
        <v>43.428925797650777</v>
      </c>
      <c r="K872" s="63">
        <v>1.528</v>
      </c>
      <c r="L872" s="63">
        <v>49.51</v>
      </c>
      <c r="M872" s="63">
        <v>1.319</v>
      </c>
      <c r="N872" s="63">
        <v>50.469999999999992</v>
      </c>
      <c r="O872" s="63">
        <v>1.3819999999999999</v>
      </c>
      <c r="P872" s="63">
        <v>50.47</v>
      </c>
      <c r="Q872" s="63">
        <v>1.4410000000000001</v>
      </c>
      <c r="R872" s="63">
        <v>50.470000000000006</v>
      </c>
      <c r="S872" s="63">
        <v>1.496</v>
      </c>
      <c r="T872" s="63">
        <v>50.47</v>
      </c>
      <c r="U872" s="63">
        <v>0.97599999999999998</v>
      </c>
      <c r="V872" s="724">
        <v>77.542133189772926</v>
      </c>
    </row>
    <row r="873" spans="2:22" ht="15">
      <c r="B873" s="680" t="s">
        <v>172</v>
      </c>
      <c r="C873" s="63">
        <v>267.27100000000002</v>
      </c>
      <c r="D873" s="63">
        <v>33.959470083283399</v>
      </c>
      <c r="E873" s="63">
        <v>200.905</v>
      </c>
      <c r="F873" s="63">
        <v>31.316853086342761</v>
      </c>
      <c r="G873" s="63">
        <v>235.506</v>
      </c>
      <c r="H873" s="63">
        <v>34.766620290076446</v>
      </c>
      <c r="I873" s="63">
        <v>147.4</v>
      </c>
      <c r="J873" s="63">
        <v>18.769640306353374</v>
      </c>
      <c r="K873" s="63">
        <v>146.52600000000001</v>
      </c>
      <c r="L873" s="63">
        <v>17.951370258946856</v>
      </c>
      <c r="M873" s="63">
        <v>112.81399999999999</v>
      </c>
      <c r="N873" s="63">
        <v>20.116055688197516</v>
      </c>
      <c r="O873" s="63">
        <v>139.98599999999999</v>
      </c>
      <c r="P873" s="63">
        <v>20.287864528571095</v>
      </c>
      <c r="Q873" s="63">
        <v>296.63</v>
      </c>
      <c r="R873" s="63">
        <v>13.774159552674115</v>
      </c>
      <c r="S873" s="63">
        <v>373.80099999999999</v>
      </c>
      <c r="T873" s="63">
        <v>10.968981827306029</v>
      </c>
      <c r="U873" s="63">
        <v>496.726</v>
      </c>
      <c r="V873" s="724">
        <v>11.77858809890194</v>
      </c>
    </row>
    <row r="874" spans="2:22" ht="15">
      <c r="B874" s="680" t="s">
        <v>173</v>
      </c>
      <c r="C874" s="63">
        <v>563.01499999999999</v>
      </c>
      <c r="D874" s="63">
        <v>14.664134516409334</v>
      </c>
      <c r="E874" s="63">
        <v>457.02499999999998</v>
      </c>
      <c r="F874" s="63">
        <v>16.131009816727754</v>
      </c>
      <c r="G874" s="63">
        <v>455.464</v>
      </c>
      <c r="H874" s="63">
        <v>18.346343690742096</v>
      </c>
      <c r="I874" s="63">
        <v>351.15800000000002</v>
      </c>
      <c r="J874" s="63">
        <v>16.032477668280141</v>
      </c>
      <c r="K874" s="63">
        <v>235.20500000000001</v>
      </c>
      <c r="L874" s="63">
        <v>19.117013455937123</v>
      </c>
      <c r="M874" s="63">
        <v>239.22200000000001</v>
      </c>
      <c r="N874" s="63">
        <v>20.61931966715154</v>
      </c>
      <c r="O874" s="63">
        <v>341.93400000000003</v>
      </c>
      <c r="P874" s="63">
        <v>15.053391998490195</v>
      </c>
      <c r="Q874" s="63">
        <v>321.44299999999998</v>
      </c>
      <c r="R874" s="63">
        <v>13.024011118201546</v>
      </c>
      <c r="S874" s="63">
        <v>179.86600000000001</v>
      </c>
      <c r="T874" s="63">
        <v>14.785243834340116</v>
      </c>
      <c r="U874" s="63">
        <v>134.58799999999999</v>
      </c>
      <c r="V874" s="724">
        <v>19.547700075874154</v>
      </c>
    </row>
    <row r="875" spans="2:22" ht="15">
      <c r="B875" s="680" t="s">
        <v>174</v>
      </c>
      <c r="C875" s="63">
        <v>165.38800000000001</v>
      </c>
      <c r="D875" s="63">
        <v>28.699091248858583</v>
      </c>
      <c r="E875" s="63">
        <v>124.07299999999999</v>
      </c>
      <c r="F875" s="63">
        <v>34.793172243353347</v>
      </c>
      <c r="G875" s="63">
        <v>161.11000000000001</v>
      </c>
      <c r="H875" s="63">
        <v>38.019830167604013</v>
      </c>
      <c r="I875" s="63">
        <v>49.32</v>
      </c>
      <c r="J875" s="63">
        <v>51.313794235942943</v>
      </c>
      <c r="K875" s="63">
        <v>39.432000000000002</v>
      </c>
      <c r="L875" s="63">
        <v>37.1478907014233</v>
      </c>
      <c r="M875" s="63">
        <v>55.097000000000001</v>
      </c>
      <c r="N875" s="63">
        <v>41.288876872572828</v>
      </c>
      <c r="O875" s="63">
        <v>35.095999999999997</v>
      </c>
      <c r="P875" s="63">
        <v>35.471974277600488</v>
      </c>
      <c r="Q875" s="63">
        <v>12.29</v>
      </c>
      <c r="R875" s="63">
        <v>32.098405479431946</v>
      </c>
      <c r="S875" s="63">
        <v>31.407</v>
      </c>
      <c r="T875" s="63">
        <v>29.716864394477984</v>
      </c>
      <c r="U875" s="63">
        <v>111.723</v>
      </c>
      <c r="V875" s="724">
        <v>29.064507845940089</v>
      </c>
    </row>
    <row r="876" spans="2:22" ht="15">
      <c r="B876" s="680" t="s">
        <v>175</v>
      </c>
      <c r="C876" s="63">
        <v>162.58699999999999</v>
      </c>
      <c r="D876" s="63">
        <v>39.471538754773938</v>
      </c>
      <c r="E876" s="63">
        <v>394.483</v>
      </c>
      <c r="F876" s="63">
        <v>24.671906069526013</v>
      </c>
      <c r="G876" s="63">
        <v>598.77300000000002</v>
      </c>
      <c r="H876" s="63">
        <v>22.431408113670731</v>
      </c>
      <c r="I876" s="63">
        <v>546.25699999999995</v>
      </c>
      <c r="J876" s="63">
        <v>21.667231521272232</v>
      </c>
      <c r="K876" s="63">
        <v>707.00900000000001</v>
      </c>
      <c r="L876" s="63">
        <v>18.906241181639395</v>
      </c>
      <c r="M876" s="63">
        <v>672.33399999999995</v>
      </c>
      <c r="N876" s="63">
        <v>20.631195186519822</v>
      </c>
      <c r="O876" s="63">
        <v>419.61500000000001</v>
      </c>
      <c r="P876" s="63">
        <v>19.773024155022053</v>
      </c>
      <c r="Q876" s="63">
        <v>124.616</v>
      </c>
      <c r="R876" s="63">
        <v>36.494521939385216</v>
      </c>
      <c r="S876" s="63">
        <v>317.536</v>
      </c>
      <c r="T876" s="63">
        <v>27.015337519919413</v>
      </c>
      <c r="U876" s="63">
        <v>106.185</v>
      </c>
      <c r="V876" s="724">
        <v>39.854118052452428</v>
      </c>
    </row>
    <row r="877" spans="2:22" ht="15">
      <c r="B877" s="680" t="s">
        <v>176</v>
      </c>
      <c r="C877" s="63">
        <v>74.691999999999993</v>
      </c>
      <c r="D877" s="63">
        <v>36.418135257200909</v>
      </c>
      <c r="E877" s="63">
        <v>12.462999999999999</v>
      </c>
      <c r="F877" s="63">
        <v>34.552969269147702</v>
      </c>
      <c r="G877" s="63">
        <v>69.143000000000001</v>
      </c>
      <c r="H877" s="63">
        <v>70.923176255647562</v>
      </c>
      <c r="I877" s="63">
        <v>8.8510000000000009</v>
      </c>
      <c r="J877" s="63">
        <v>34.073887660854062</v>
      </c>
      <c r="K877" s="63">
        <v>7.6</v>
      </c>
      <c r="L877" s="63">
        <v>56.984306669508506</v>
      </c>
      <c r="M877" s="63">
        <v>75.64</v>
      </c>
      <c r="N877" s="63">
        <v>29.248984956996363</v>
      </c>
      <c r="O877" s="63">
        <v>8.0000000000000002E-3</v>
      </c>
      <c r="P877" s="63">
        <v>32.069398558312152</v>
      </c>
      <c r="Q877" s="63">
        <v>2.956</v>
      </c>
      <c r="R877" s="63">
        <v>22.662656600560581</v>
      </c>
      <c r="S877" s="63">
        <v>4.7140000000000004</v>
      </c>
      <c r="T877" s="63">
        <v>13.140544902218682</v>
      </c>
      <c r="U877" s="63">
        <v>14.855</v>
      </c>
      <c r="V877" s="724">
        <v>10.590294914777163</v>
      </c>
    </row>
    <row r="878" spans="2:22" s="7" customFormat="1">
      <c r="B878" s="681" t="s">
        <v>70</v>
      </c>
      <c r="C878" s="384">
        <v>8096.5379999999996</v>
      </c>
      <c r="D878" s="384">
        <v>7.1817520156256798</v>
      </c>
      <c r="E878" s="384">
        <v>10195.465</v>
      </c>
      <c r="F878" s="384">
        <v>6.7536863813098202</v>
      </c>
      <c r="G878" s="384">
        <v>9862.4439999999995</v>
      </c>
      <c r="H878" s="384">
        <v>6.623134712934645</v>
      </c>
      <c r="I878" s="384">
        <v>7033.42</v>
      </c>
      <c r="J878" s="384">
        <v>6.855970054519763</v>
      </c>
      <c r="K878" s="384">
        <v>5078.1229999999996</v>
      </c>
      <c r="L878" s="384">
        <v>6.7366714624228656</v>
      </c>
      <c r="M878" s="384">
        <v>5435.5039999999999</v>
      </c>
      <c r="N878" s="384">
        <v>5.9695270947877006</v>
      </c>
      <c r="O878" s="384">
        <v>6172.5379999999996</v>
      </c>
      <c r="P878" s="384">
        <v>4.8601973476174543</v>
      </c>
      <c r="Q878" s="384">
        <v>9129.2199999999993</v>
      </c>
      <c r="R878" s="384">
        <v>4.2210984970147205</v>
      </c>
      <c r="S878" s="384">
        <v>5674.4009999999998</v>
      </c>
      <c r="T878" s="384">
        <v>4.6532002766858236</v>
      </c>
      <c r="U878" s="384">
        <v>6297.3090000000002</v>
      </c>
      <c r="V878" s="700">
        <v>4.3032625186758917</v>
      </c>
    </row>
    <row r="879" spans="2:22">
      <c r="B879" s="631"/>
      <c r="C879" s="45"/>
      <c r="D879" s="45"/>
      <c r="E879" s="45"/>
      <c r="F879" s="45"/>
      <c r="G879" s="45"/>
      <c r="H879" s="45"/>
      <c r="I879" s="45"/>
      <c r="J879" s="45"/>
      <c r="K879" s="45"/>
      <c r="L879" s="45"/>
      <c r="M879" s="45"/>
      <c r="N879" s="45"/>
      <c r="O879" s="45"/>
      <c r="P879" s="45"/>
      <c r="Q879" s="45"/>
      <c r="R879" s="45"/>
      <c r="S879" s="45"/>
      <c r="T879" s="45"/>
      <c r="U879" s="45"/>
      <c r="V879" s="626"/>
    </row>
    <row r="880" spans="2:22">
      <c r="B880" s="629" t="s">
        <v>46</v>
      </c>
      <c r="C880" s="55" t="s">
        <v>76</v>
      </c>
      <c r="D880" s="55"/>
      <c r="E880" s="55" t="s">
        <v>77</v>
      </c>
      <c r="F880" s="55"/>
      <c r="G880" s="55"/>
      <c r="H880" s="55"/>
      <c r="I880" s="55"/>
      <c r="J880" s="55"/>
      <c r="K880" s="55"/>
      <c r="L880" s="55"/>
      <c r="M880" s="55"/>
      <c r="N880" s="55"/>
      <c r="O880" s="55"/>
      <c r="P880" s="55"/>
      <c r="Q880" s="55"/>
      <c r="R880" s="55"/>
      <c r="S880" s="55"/>
      <c r="T880" s="55"/>
      <c r="U880" s="55"/>
      <c r="V880" s="640"/>
    </row>
    <row r="881" spans="2:22">
      <c r="B881" s="629"/>
      <c r="C881" s="55" t="s">
        <v>81</v>
      </c>
      <c r="D881" s="55" t="s">
        <v>42</v>
      </c>
      <c r="E881" s="55" t="s">
        <v>82</v>
      </c>
      <c r="F881" s="55" t="s">
        <v>42</v>
      </c>
      <c r="G881" s="55" t="s">
        <v>83</v>
      </c>
      <c r="H881" s="55" t="s">
        <v>42</v>
      </c>
      <c r="I881" s="55" t="s">
        <v>84</v>
      </c>
      <c r="J881" s="55" t="s">
        <v>42</v>
      </c>
      <c r="K881" s="55" t="s">
        <v>85</v>
      </c>
      <c r="L881" s="55" t="s">
        <v>42</v>
      </c>
      <c r="M881" s="55" t="s">
        <v>86</v>
      </c>
      <c r="N881" s="55" t="s">
        <v>42</v>
      </c>
      <c r="O881" s="55" t="s">
        <v>87</v>
      </c>
      <c r="P881" s="55" t="s">
        <v>42</v>
      </c>
      <c r="Q881" s="55" t="s">
        <v>88</v>
      </c>
      <c r="R881" s="55" t="s">
        <v>42</v>
      </c>
      <c r="S881" s="55" t="s">
        <v>89</v>
      </c>
      <c r="T881" s="55" t="s">
        <v>42</v>
      </c>
      <c r="U881" s="55" t="s">
        <v>90</v>
      </c>
      <c r="V881" s="640" t="s">
        <v>42</v>
      </c>
    </row>
    <row r="882" spans="2:22" ht="15">
      <c r="B882" s="680" t="s">
        <v>169</v>
      </c>
      <c r="C882" s="63">
        <v>484.666</v>
      </c>
      <c r="D882" s="63">
        <v>21.97</v>
      </c>
      <c r="E882" s="63">
        <v>338.14100000000002</v>
      </c>
      <c r="F882" s="63">
        <v>22.93</v>
      </c>
      <c r="G882" s="63">
        <v>700.37400000000002</v>
      </c>
      <c r="H882" s="63">
        <v>20.308695326547625</v>
      </c>
      <c r="I882" s="63">
        <v>276.666</v>
      </c>
      <c r="J882" s="63">
        <v>24.958516955730861</v>
      </c>
      <c r="K882" s="63">
        <v>503.57900000000001</v>
      </c>
      <c r="L882" s="63">
        <v>19.18</v>
      </c>
      <c r="M882" s="63">
        <v>379.50700000000001</v>
      </c>
      <c r="N882" s="63">
        <v>16.72</v>
      </c>
      <c r="O882" s="63">
        <v>700.99900000000002</v>
      </c>
      <c r="P882" s="63">
        <v>10.273642140581563</v>
      </c>
      <c r="Q882" s="63">
        <v>348.99599999999998</v>
      </c>
      <c r="R882" s="63">
        <v>13.434491626346288</v>
      </c>
      <c r="S882" s="63">
        <v>384.52300000000002</v>
      </c>
      <c r="T882" s="63">
        <v>10.33</v>
      </c>
      <c r="U882" s="63">
        <v>221.798</v>
      </c>
      <c r="V882" s="724">
        <v>17.567942973817399</v>
      </c>
    </row>
    <row r="883" spans="2:22" ht="15">
      <c r="B883" s="680" t="s">
        <v>170</v>
      </c>
      <c r="C883" s="63">
        <v>9.5169999999999995</v>
      </c>
      <c r="D883" s="63">
        <v>41.84</v>
      </c>
      <c r="E883" s="63">
        <v>6.4189999999999996</v>
      </c>
      <c r="F883" s="63">
        <v>41.02</v>
      </c>
      <c r="G883" s="63">
        <v>6.6740000000000004</v>
      </c>
      <c r="H883" s="63">
        <v>40.33</v>
      </c>
      <c r="I883" s="63">
        <v>11.645</v>
      </c>
      <c r="J883" s="63">
        <v>43.99</v>
      </c>
      <c r="K883" s="63">
        <v>5.2789999999999999</v>
      </c>
      <c r="L883" s="63">
        <v>42.58</v>
      </c>
      <c r="M883" s="63">
        <v>8.7520000000000007</v>
      </c>
      <c r="N883" s="63">
        <v>45.86</v>
      </c>
      <c r="O883" s="63">
        <v>12.565</v>
      </c>
      <c r="P883" s="63">
        <v>54.92</v>
      </c>
      <c r="Q883" s="63">
        <v>5.7030000000000003</v>
      </c>
      <c r="R883" s="63">
        <v>40.21</v>
      </c>
      <c r="S883" s="63">
        <v>17.515999999999998</v>
      </c>
      <c r="T883" s="63">
        <v>75.12</v>
      </c>
      <c r="U883" s="63">
        <v>1.2809999999999999</v>
      </c>
      <c r="V883" s="724">
        <v>60.1</v>
      </c>
    </row>
    <row r="884" spans="2:22" ht="15">
      <c r="B884" s="680" t="s">
        <v>171</v>
      </c>
      <c r="C884" s="63">
        <v>1.7</v>
      </c>
      <c r="D884" s="63">
        <v>70.709999999999994</v>
      </c>
      <c r="E884" s="63">
        <v>22.725999999999999</v>
      </c>
      <c r="F884" s="63">
        <v>39.35</v>
      </c>
      <c r="G884" s="63">
        <v>1.472</v>
      </c>
      <c r="H884" s="63">
        <v>78.81</v>
      </c>
      <c r="I884" s="63">
        <v>9.9489999999999998</v>
      </c>
      <c r="J884" s="63">
        <v>99.78</v>
      </c>
      <c r="K884" s="63">
        <v>6.3010000000000002</v>
      </c>
      <c r="L884" s="63">
        <v>128.79</v>
      </c>
      <c r="M884" s="63">
        <v>5.4740000000000002</v>
      </c>
      <c r="N884" s="63">
        <v>91.46</v>
      </c>
      <c r="O884" s="63">
        <v>15.371</v>
      </c>
      <c r="P884" s="63">
        <v>77.59</v>
      </c>
      <c r="Q884" s="63">
        <v>0.13500000000000001</v>
      </c>
      <c r="R884" s="63">
        <v>59.79</v>
      </c>
      <c r="S884" s="63">
        <v>2.323</v>
      </c>
      <c r="T884" s="63">
        <v>97.21</v>
      </c>
      <c r="U884" s="63">
        <v>1.7999999999999999E-2</v>
      </c>
      <c r="V884" s="724">
        <v>77.459999999999994</v>
      </c>
    </row>
    <row r="885" spans="2:22" ht="15">
      <c r="B885" s="680" t="s">
        <v>172</v>
      </c>
      <c r="C885" s="63">
        <v>46.283000000000001</v>
      </c>
      <c r="D885" s="63">
        <v>49.98</v>
      </c>
      <c r="E885" s="63">
        <v>38.843000000000004</v>
      </c>
      <c r="F885" s="63">
        <v>35.78</v>
      </c>
      <c r="G885" s="63">
        <v>61.787999999999997</v>
      </c>
      <c r="H885" s="63">
        <v>49.123513159523874</v>
      </c>
      <c r="I885" s="63">
        <v>35.643000000000001</v>
      </c>
      <c r="J885" s="63">
        <v>33.295995408077793</v>
      </c>
      <c r="K885" s="63">
        <v>60.645000000000003</v>
      </c>
      <c r="L885" s="63">
        <v>41.5</v>
      </c>
      <c r="M885" s="63">
        <v>33.229999999999997</v>
      </c>
      <c r="N885" s="63">
        <v>37.96769367655974</v>
      </c>
      <c r="O885" s="63">
        <v>76.510999999999996</v>
      </c>
      <c r="P885" s="63">
        <v>29.93</v>
      </c>
      <c r="Q885" s="63">
        <v>51.631999999999998</v>
      </c>
      <c r="R885" s="63">
        <v>33.056552302772864</v>
      </c>
      <c r="S885" s="63">
        <v>111.83199999999999</v>
      </c>
      <c r="T885" s="63">
        <v>23.99</v>
      </c>
      <c r="U885" s="63">
        <v>63.201999999999998</v>
      </c>
      <c r="V885" s="724">
        <v>32.694311394546972</v>
      </c>
    </row>
    <row r="886" spans="2:22" ht="15">
      <c r="B886" s="680" t="s">
        <v>173</v>
      </c>
      <c r="C886" s="63">
        <v>94.86</v>
      </c>
      <c r="D886" s="63">
        <v>21.669314782039994</v>
      </c>
      <c r="E886" s="63">
        <v>82.271000000000001</v>
      </c>
      <c r="F886" s="63">
        <v>18.503653915105311</v>
      </c>
      <c r="G886" s="63">
        <v>144.024</v>
      </c>
      <c r="H886" s="63">
        <v>18.95</v>
      </c>
      <c r="I886" s="63">
        <v>177.779</v>
      </c>
      <c r="J886" s="63">
        <v>36.369999999999997</v>
      </c>
      <c r="K886" s="63">
        <v>44.066000000000003</v>
      </c>
      <c r="L886" s="63">
        <v>34.122199463352118</v>
      </c>
      <c r="M886" s="63">
        <v>84.99</v>
      </c>
      <c r="N886" s="63">
        <v>22.452027323889588</v>
      </c>
      <c r="O886" s="63">
        <v>62.695</v>
      </c>
      <c r="P886" s="63">
        <v>42.45</v>
      </c>
      <c r="Q886" s="63">
        <v>19.704000000000001</v>
      </c>
      <c r="R886" s="63">
        <v>28.49</v>
      </c>
      <c r="S886" s="63">
        <v>27.353999999999999</v>
      </c>
      <c r="T886" s="63">
        <v>32.923191638296451</v>
      </c>
      <c r="U886" s="63">
        <v>12.487</v>
      </c>
      <c r="V886" s="724">
        <v>41.11</v>
      </c>
    </row>
    <row r="887" spans="2:22" ht="15">
      <c r="B887" s="680" t="s">
        <v>174</v>
      </c>
      <c r="C887" s="63">
        <v>79.903000000000006</v>
      </c>
      <c r="D887" s="63">
        <v>31.14</v>
      </c>
      <c r="E887" s="63">
        <v>105.282</v>
      </c>
      <c r="F887" s="63">
        <v>39.880000000000003</v>
      </c>
      <c r="G887" s="63">
        <v>86.256</v>
      </c>
      <c r="H887" s="63">
        <v>55.416580210375621</v>
      </c>
      <c r="I887" s="63">
        <v>61.433999999999997</v>
      </c>
      <c r="J887" s="63">
        <v>48.167647792758864</v>
      </c>
      <c r="K887" s="63">
        <v>27.715</v>
      </c>
      <c r="L887" s="63">
        <v>29.940000000000005</v>
      </c>
      <c r="M887" s="63">
        <v>68.468999999999994</v>
      </c>
      <c r="N887" s="63">
        <v>55.85</v>
      </c>
      <c r="O887" s="63">
        <v>60.951000000000001</v>
      </c>
      <c r="P887" s="63">
        <v>32.836714640949026</v>
      </c>
      <c r="Q887" s="63">
        <v>12.898</v>
      </c>
      <c r="R887" s="63">
        <v>19.399999999999999</v>
      </c>
      <c r="S887" s="63">
        <v>41.904000000000003</v>
      </c>
      <c r="T887" s="63">
        <v>32.76</v>
      </c>
      <c r="U887" s="63">
        <v>13.726000000000001</v>
      </c>
      <c r="V887" s="724">
        <v>21.85</v>
      </c>
    </row>
    <row r="888" spans="2:22" ht="15">
      <c r="B888" s="680" t="s">
        <v>175</v>
      </c>
      <c r="C888" s="63">
        <v>5.0949999999999998</v>
      </c>
      <c r="D888" s="63">
        <v>56.429999999999993</v>
      </c>
      <c r="E888" s="63">
        <v>15.766999999999999</v>
      </c>
      <c r="F888" s="63">
        <v>46.35</v>
      </c>
      <c r="G888" s="63">
        <v>11.667999999999999</v>
      </c>
      <c r="H888" s="63">
        <v>46.699999999999996</v>
      </c>
      <c r="I888" s="63">
        <v>0.24</v>
      </c>
      <c r="J888" s="63">
        <v>58.65</v>
      </c>
      <c r="K888" s="63">
        <v>6.5209999999999999</v>
      </c>
      <c r="L888" s="63">
        <v>94.12</v>
      </c>
      <c r="M888" s="63">
        <v>0.75</v>
      </c>
      <c r="N888" s="63">
        <v>55.61</v>
      </c>
      <c r="O888" s="63">
        <v>15.202999999999999</v>
      </c>
      <c r="P888" s="63">
        <v>115.87</v>
      </c>
      <c r="Q888" s="63">
        <v>20.46</v>
      </c>
      <c r="R888" s="63">
        <v>89.35</v>
      </c>
      <c r="S888" s="63">
        <v>6.2110000000000003</v>
      </c>
      <c r="T888" s="63">
        <v>23.38</v>
      </c>
      <c r="U888" s="63">
        <v>3.7170000000000001</v>
      </c>
      <c r="V888" s="724">
        <v>23.708844743324018</v>
      </c>
    </row>
    <row r="889" spans="2:22" ht="15">
      <c r="B889" s="680" t="s">
        <v>176</v>
      </c>
      <c r="C889" s="63">
        <v>42.920999999999999</v>
      </c>
      <c r="D889" s="63">
        <v>44.01</v>
      </c>
      <c r="E889" s="63">
        <v>19.882999999999999</v>
      </c>
      <c r="F889" s="63">
        <v>33.669306122698828</v>
      </c>
      <c r="G889" s="63">
        <v>10.9</v>
      </c>
      <c r="H889" s="63">
        <v>45.009283704248297</v>
      </c>
      <c r="I889" s="63">
        <v>4.9450000000000003</v>
      </c>
      <c r="J889" s="63">
        <v>58.787712132700307</v>
      </c>
      <c r="K889" s="63">
        <v>9.2550000000000008</v>
      </c>
      <c r="L889" s="63">
        <v>32.756872748772182</v>
      </c>
      <c r="M889" s="63">
        <v>11.041</v>
      </c>
      <c r="N889" s="63">
        <v>54.99996549462027</v>
      </c>
      <c r="O889" s="63">
        <v>0.48599999999999999</v>
      </c>
      <c r="P889" s="63">
        <v>37.610923732589981</v>
      </c>
      <c r="Q889" s="63">
        <v>0.69</v>
      </c>
      <c r="R889" s="63">
        <v>24.915331595888176</v>
      </c>
      <c r="S889" s="63">
        <v>4.2770000000000001</v>
      </c>
      <c r="T889" s="63">
        <v>13.384560644276984</v>
      </c>
      <c r="U889" s="63">
        <v>0.245</v>
      </c>
      <c r="V889" s="724">
        <v>10.809284341620968</v>
      </c>
    </row>
    <row r="890" spans="2:22" s="7" customFormat="1">
      <c r="B890" s="681" t="s">
        <v>70</v>
      </c>
      <c r="C890" s="384">
        <v>767.99900000000002</v>
      </c>
      <c r="D890" s="384">
        <v>14.559943127376076</v>
      </c>
      <c r="E890" s="384">
        <v>708.255</v>
      </c>
      <c r="F890" s="384">
        <v>13.197706286425337</v>
      </c>
      <c r="G890" s="384">
        <v>1036.154</v>
      </c>
      <c r="H890" s="384">
        <v>14.4546928338676</v>
      </c>
      <c r="I890" s="384">
        <v>627.41200000000003</v>
      </c>
      <c r="J890" s="384">
        <v>16.191051545178137</v>
      </c>
      <c r="K890" s="384">
        <v>685.51499999999999</v>
      </c>
      <c r="L890" s="384">
        <v>14.709270639857431</v>
      </c>
      <c r="M890" s="384">
        <v>599.87900000000002</v>
      </c>
      <c r="N890" s="384">
        <v>12.858696641768862</v>
      </c>
      <c r="O890" s="384">
        <v>972.303</v>
      </c>
      <c r="P890" s="384">
        <v>8.889448444131558</v>
      </c>
      <c r="Q890" s="384">
        <v>480.96800000000002</v>
      </c>
      <c r="R890" s="384">
        <v>11.03449833015528</v>
      </c>
      <c r="S890" s="384">
        <v>633.20899999999995</v>
      </c>
      <c r="T890" s="384">
        <v>8.7196645580261443</v>
      </c>
      <c r="U890" s="384">
        <v>378.34699999999998</v>
      </c>
      <c r="V890" s="700">
        <v>12.373811821001114</v>
      </c>
    </row>
    <row r="891" spans="2:22">
      <c r="B891" s="631"/>
      <c r="C891" s="45"/>
      <c r="D891" s="45"/>
      <c r="E891" s="45"/>
      <c r="F891" s="45"/>
      <c r="G891" s="45"/>
      <c r="H891" s="45"/>
      <c r="I891" s="45"/>
      <c r="J891" s="45"/>
      <c r="K891" s="45"/>
      <c r="L891" s="45"/>
      <c r="M891" s="45"/>
      <c r="N891" s="45"/>
      <c r="O891" s="45"/>
      <c r="P891" s="45"/>
      <c r="Q891" s="45"/>
      <c r="R891" s="45"/>
      <c r="S891" s="45"/>
      <c r="T891" s="45"/>
      <c r="U891" s="45"/>
      <c r="V891" s="626"/>
    </row>
    <row r="892" spans="2:22">
      <c r="B892" s="629" t="s">
        <v>101</v>
      </c>
      <c r="C892" s="55" t="s">
        <v>76</v>
      </c>
      <c r="D892" s="55"/>
      <c r="E892" s="55" t="s">
        <v>77</v>
      </c>
      <c r="F892" s="55"/>
      <c r="G892" s="55"/>
      <c r="H892" s="55"/>
      <c r="I892" s="55"/>
      <c r="J892" s="55"/>
      <c r="K892" s="55"/>
      <c r="L892" s="55"/>
      <c r="M892" s="55"/>
      <c r="N892" s="55"/>
      <c r="O892" s="55"/>
      <c r="P892" s="55"/>
      <c r="Q892" s="55"/>
      <c r="R892" s="55"/>
      <c r="S892" s="55"/>
      <c r="T892" s="55"/>
      <c r="U892" s="55"/>
      <c r="V892" s="640"/>
    </row>
    <row r="893" spans="2:22">
      <c r="B893" s="629"/>
      <c r="C893" s="55" t="s">
        <v>81</v>
      </c>
      <c r="D893" s="55" t="s">
        <v>42</v>
      </c>
      <c r="E893" s="55" t="s">
        <v>82</v>
      </c>
      <c r="F893" s="55" t="s">
        <v>42</v>
      </c>
      <c r="G893" s="55" t="s">
        <v>83</v>
      </c>
      <c r="H893" s="55" t="s">
        <v>42</v>
      </c>
      <c r="I893" s="55" t="s">
        <v>84</v>
      </c>
      <c r="J893" s="55" t="s">
        <v>42</v>
      </c>
      <c r="K893" s="55" t="s">
        <v>85</v>
      </c>
      <c r="L893" s="55" t="s">
        <v>42</v>
      </c>
      <c r="M893" s="55" t="s">
        <v>86</v>
      </c>
      <c r="N893" s="55" t="s">
        <v>42</v>
      </c>
      <c r="O893" s="55" t="s">
        <v>87</v>
      </c>
      <c r="P893" s="55" t="s">
        <v>42</v>
      </c>
      <c r="Q893" s="55" t="s">
        <v>88</v>
      </c>
      <c r="R893" s="55" t="s">
        <v>42</v>
      </c>
      <c r="S893" s="55" t="s">
        <v>89</v>
      </c>
      <c r="T893" s="55" t="s">
        <v>42</v>
      </c>
      <c r="U893" s="55" t="s">
        <v>90</v>
      </c>
      <c r="V893" s="640" t="s">
        <v>42</v>
      </c>
    </row>
    <row r="894" spans="2:22" ht="15">
      <c r="B894" s="680" t="s">
        <v>169</v>
      </c>
      <c r="C894" s="63">
        <v>7517.34</v>
      </c>
      <c r="D894" s="63">
        <v>8.0037572195399793</v>
      </c>
      <c r="E894" s="63">
        <v>9131.6280000000006</v>
      </c>
      <c r="F894" s="63">
        <v>7.6611197720855646</v>
      </c>
      <c r="G894" s="63">
        <v>8779.5550000000003</v>
      </c>
      <c r="H894" s="63">
        <v>7.5580013033311433</v>
      </c>
      <c r="I894" s="63">
        <v>5537.0469999999996</v>
      </c>
      <c r="J894" s="63">
        <v>8.3407319945152381</v>
      </c>
      <c r="K894" s="63">
        <v>3701.3130000000001</v>
      </c>
      <c r="L894" s="63">
        <v>8.0708917008194412</v>
      </c>
      <c r="M894" s="63">
        <v>3908.3319999999999</v>
      </c>
      <c r="N894" s="63">
        <v>6.4219206891698475</v>
      </c>
      <c r="O894" s="63">
        <v>5993.6379999999999</v>
      </c>
      <c r="P894" s="63">
        <v>4.7738635609792235</v>
      </c>
      <c r="Q894" s="63">
        <v>8218.6540000000005</v>
      </c>
      <c r="R894" s="63">
        <v>4.4605072594197068</v>
      </c>
      <c r="S894" s="63">
        <v>4546.7299999999996</v>
      </c>
      <c r="T894" s="63">
        <v>5.0209476718929729</v>
      </c>
      <c r="U894" s="63">
        <v>4909.5649999999996</v>
      </c>
      <c r="V894" s="724">
        <v>4.9202921705365767</v>
      </c>
    </row>
    <row r="895" spans="2:22" ht="15">
      <c r="B895" s="680" t="s">
        <v>170</v>
      </c>
      <c r="C895" s="63">
        <v>969.01</v>
      </c>
      <c r="D895" s="63">
        <v>10.299533402930148</v>
      </c>
      <c r="E895" s="63">
        <v>1430.9929999999999</v>
      </c>
      <c r="F895" s="63">
        <v>10.579800766443821</v>
      </c>
      <c r="G895" s="63">
        <v>1407.3330000000001</v>
      </c>
      <c r="H895" s="63">
        <v>11.22970346020545</v>
      </c>
      <c r="I895" s="63">
        <v>1535.48</v>
      </c>
      <c r="J895" s="63">
        <v>10.951827075841493</v>
      </c>
      <c r="K895" s="63">
        <v>1303.913</v>
      </c>
      <c r="L895" s="63">
        <v>11.86525163229798</v>
      </c>
      <c r="M895" s="63">
        <v>1488.482</v>
      </c>
      <c r="N895" s="63">
        <v>12.212600457078263</v>
      </c>
      <c r="O895" s="63">
        <v>874.98</v>
      </c>
      <c r="P895" s="63">
        <v>12.040500304077245</v>
      </c>
      <c r="Q895" s="63">
        <v>1153.288</v>
      </c>
      <c r="R895" s="63">
        <v>11.712765950533276</v>
      </c>
      <c r="S895" s="63">
        <v>1478.039</v>
      </c>
      <c r="T895" s="63">
        <v>8.6220832874673548</v>
      </c>
      <c r="U895" s="63">
        <v>1068.114</v>
      </c>
      <c r="V895" s="724">
        <v>9.7872273621779655</v>
      </c>
    </row>
    <row r="896" spans="2:22" ht="15">
      <c r="B896" s="680" t="s">
        <v>171</v>
      </c>
      <c r="C896" s="63">
        <v>294.31599999999997</v>
      </c>
      <c r="D896" s="63">
        <v>22.254749435613196</v>
      </c>
      <c r="E896" s="63">
        <v>178.369</v>
      </c>
      <c r="F896" s="63">
        <v>21.753834728050837</v>
      </c>
      <c r="G896" s="63">
        <v>198.19499999999999</v>
      </c>
      <c r="H896" s="63">
        <v>27.883459750328132</v>
      </c>
      <c r="I896" s="63">
        <v>131.52000000000001</v>
      </c>
      <c r="J896" s="63">
        <v>17.601630353167845</v>
      </c>
      <c r="K896" s="63">
        <v>104.76</v>
      </c>
      <c r="L896" s="63">
        <v>22.945218837619933</v>
      </c>
      <c r="M896" s="63">
        <v>77.748000000000005</v>
      </c>
      <c r="N896" s="63">
        <v>22.090793139996141</v>
      </c>
      <c r="O896" s="63">
        <v>75.591999999999999</v>
      </c>
      <c r="P896" s="63">
        <v>26.273453718055144</v>
      </c>
      <c r="Q896" s="63">
        <v>101.617</v>
      </c>
      <c r="R896" s="63">
        <v>36.950245757344995</v>
      </c>
      <c r="S896" s="63">
        <v>65.143000000000001</v>
      </c>
      <c r="T896" s="63">
        <v>26.8725640970409</v>
      </c>
      <c r="U896" s="63">
        <v>9.6989999999999998</v>
      </c>
      <c r="V896" s="724">
        <v>20.078737654623179</v>
      </c>
    </row>
    <row r="897" spans="2:22" ht="15">
      <c r="B897" s="680" t="s">
        <v>172</v>
      </c>
      <c r="C897" s="63">
        <v>792.77</v>
      </c>
      <c r="D897" s="63">
        <v>13.782823524322108</v>
      </c>
      <c r="E897" s="63">
        <v>582.50800000000004</v>
      </c>
      <c r="F897" s="63">
        <v>13.412491422943731</v>
      </c>
      <c r="G897" s="63">
        <v>491.779</v>
      </c>
      <c r="H897" s="63">
        <v>20.175347976989396</v>
      </c>
      <c r="I897" s="63">
        <v>373.166</v>
      </c>
      <c r="J897" s="63">
        <v>17.762769950443829</v>
      </c>
      <c r="K897" s="63">
        <v>350.21100000000001</v>
      </c>
      <c r="L897" s="63">
        <v>18.068011471257044</v>
      </c>
      <c r="M897" s="63">
        <v>290.13499999999999</v>
      </c>
      <c r="N897" s="63">
        <v>18.028091528049693</v>
      </c>
      <c r="O897" s="63">
        <v>327.358</v>
      </c>
      <c r="P897" s="63">
        <v>12.620315062393031</v>
      </c>
      <c r="Q897" s="63">
        <v>562.90200000000004</v>
      </c>
      <c r="R897" s="63">
        <v>9.3475694941095231</v>
      </c>
      <c r="S897" s="63">
        <v>688.01099999999997</v>
      </c>
      <c r="T897" s="63">
        <v>8.7288604882467826</v>
      </c>
      <c r="U897" s="63">
        <v>737.71299999999997</v>
      </c>
      <c r="V897" s="724">
        <v>9.4633200028751414</v>
      </c>
    </row>
    <row r="898" spans="2:22" ht="15">
      <c r="B898" s="680" t="s">
        <v>173</v>
      </c>
      <c r="C898" s="63">
        <v>983.01199999999994</v>
      </c>
      <c r="D898" s="63">
        <v>9.5703943012631303</v>
      </c>
      <c r="E898" s="63">
        <v>874.41200000000003</v>
      </c>
      <c r="F898" s="63">
        <v>9.806720998158168</v>
      </c>
      <c r="G898" s="63">
        <v>925.13599999999997</v>
      </c>
      <c r="H898" s="63">
        <v>10.81817385154913</v>
      </c>
      <c r="I898" s="63">
        <v>776.40599999999995</v>
      </c>
      <c r="J898" s="63">
        <v>11.941298333096276</v>
      </c>
      <c r="K898" s="63">
        <v>428.23399999999998</v>
      </c>
      <c r="L898" s="63">
        <v>12.836838089474643</v>
      </c>
      <c r="M898" s="63">
        <v>411.46100000000001</v>
      </c>
      <c r="N898" s="63">
        <v>13.305678397412482</v>
      </c>
      <c r="O898" s="63">
        <v>504.40499999999997</v>
      </c>
      <c r="P898" s="63">
        <v>12.180035310012435</v>
      </c>
      <c r="Q898" s="63">
        <v>485.75099999999998</v>
      </c>
      <c r="R898" s="63">
        <v>10.828678617742222</v>
      </c>
      <c r="S898" s="63">
        <v>294.91500000000002</v>
      </c>
      <c r="T898" s="63">
        <v>10.362101076627084</v>
      </c>
      <c r="U898" s="63">
        <v>218.37299999999999</v>
      </c>
      <c r="V898" s="724">
        <v>15.630174905588026</v>
      </c>
    </row>
    <row r="899" spans="2:22" ht="15">
      <c r="B899" s="680" t="s">
        <v>174</v>
      </c>
      <c r="C899" s="63">
        <v>624.49199999999996</v>
      </c>
      <c r="D899" s="63">
        <v>13.464401535829115</v>
      </c>
      <c r="E899" s="63">
        <v>419.77699999999999</v>
      </c>
      <c r="F899" s="63">
        <v>16.350234053529402</v>
      </c>
      <c r="G899" s="63">
        <v>513.67200000000003</v>
      </c>
      <c r="H899" s="63">
        <v>18.524372333747621</v>
      </c>
      <c r="I899" s="63">
        <v>267.73</v>
      </c>
      <c r="J899" s="63">
        <v>19.005050812671826</v>
      </c>
      <c r="K899" s="63">
        <v>192.47</v>
      </c>
      <c r="L899" s="63">
        <v>26.777965251864263</v>
      </c>
      <c r="M899" s="63">
        <v>196.816</v>
      </c>
      <c r="N899" s="63">
        <v>23.562964050138991</v>
      </c>
      <c r="O899" s="63">
        <v>234.059</v>
      </c>
      <c r="P899" s="63">
        <v>16.894854027700042</v>
      </c>
      <c r="Q899" s="63">
        <v>184.34899999999999</v>
      </c>
      <c r="R899" s="63">
        <v>32.180949906802724</v>
      </c>
      <c r="S899" s="63">
        <v>189.94800000000001</v>
      </c>
      <c r="T899" s="63">
        <v>15.756455302337439</v>
      </c>
      <c r="U899" s="63">
        <v>327.33499999999998</v>
      </c>
      <c r="V899" s="724">
        <v>14.69908504622253</v>
      </c>
    </row>
    <row r="900" spans="2:22" ht="15">
      <c r="B900" s="680" t="s">
        <v>175</v>
      </c>
      <c r="C900" s="63">
        <v>215.78200000000001</v>
      </c>
      <c r="D900" s="63">
        <v>35.285851267636453</v>
      </c>
      <c r="E900" s="63">
        <v>448.35</v>
      </c>
      <c r="F900" s="63">
        <v>22.569249394000813</v>
      </c>
      <c r="G900" s="63">
        <v>627.34199999999998</v>
      </c>
      <c r="H900" s="63">
        <v>21.465838002211807</v>
      </c>
      <c r="I900" s="63">
        <v>607.46799999999996</v>
      </c>
      <c r="J900" s="63">
        <v>20.078450932254277</v>
      </c>
      <c r="K900" s="63">
        <v>745.80100000000004</v>
      </c>
      <c r="L900" s="63">
        <v>18.131289614582329</v>
      </c>
      <c r="M900" s="63">
        <v>685.29899999999998</v>
      </c>
      <c r="N900" s="63">
        <v>20.248916960376004</v>
      </c>
      <c r="O900" s="63">
        <v>503.00099999999998</v>
      </c>
      <c r="P900" s="63">
        <v>18.23111278121501</v>
      </c>
      <c r="Q900" s="63">
        <v>210.16300000000001</v>
      </c>
      <c r="R900" s="63">
        <v>25.865046074596137</v>
      </c>
      <c r="S900" s="63">
        <v>337.48399999999998</v>
      </c>
      <c r="T900" s="63">
        <v>25.494174181514285</v>
      </c>
      <c r="U900" s="63">
        <v>252.19</v>
      </c>
      <c r="V900" s="724">
        <v>32.059765293445643</v>
      </c>
    </row>
    <row r="901" spans="2:22" ht="15">
      <c r="B901" s="680" t="s">
        <v>176</v>
      </c>
      <c r="C901" s="63">
        <v>528.87800000000004</v>
      </c>
      <c r="D901" s="63">
        <v>12.494224790143512</v>
      </c>
      <c r="E901" s="63">
        <v>382.19200000000001</v>
      </c>
      <c r="F901" s="63">
        <v>14.056935848455401</v>
      </c>
      <c r="G901" s="63">
        <v>245.06800000000001</v>
      </c>
      <c r="H901" s="63">
        <v>18.972979336713873</v>
      </c>
      <c r="I901" s="63">
        <v>75.048000000000002</v>
      </c>
      <c r="J901" s="63">
        <v>17.806808956269823</v>
      </c>
      <c r="K901" s="63">
        <v>117.37</v>
      </c>
      <c r="L901" s="63">
        <v>19.423338687346039</v>
      </c>
      <c r="M901" s="63">
        <v>202.83799999999999</v>
      </c>
      <c r="N901" s="63">
        <v>14.248442005540731</v>
      </c>
      <c r="O901" s="63">
        <v>32.774999999999999</v>
      </c>
      <c r="P901" s="63">
        <v>26.431497629369591</v>
      </c>
      <c r="Q901" s="63">
        <v>7.0140000000000002</v>
      </c>
      <c r="R901" s="63">
        <v>15.85955905303036</v>
      </c>
      <c r="S901" s="63">
        <v>97.004000000000005</v>
      </c>
      <c r="T901" s="63">
        <v>9.1839921616911795</v>
      </c>
      <c r="U901" s="63">
        <v>19.670000000000002</v>
      </c>
      <c r="V901" s="724">
        <v>6.7311939983078535</v>
      </c>
    </row>
    <row r="902" spans="2:22" s="7" customFormat="1">
      <c r="B902" s="681" t="s">
        <v>70</v>
      </c>
      <c r="C902" s="384">
        <v>11975.563</v>
      </c>
      <c r="D902" s="384">
        <v>5.3016245825718711</v>
      </c>
      <c r="E902" s="384">
        <v>13569.225</v>
      </c>
      <c r="F902" s="384">
        <v>5.3517346714932827</v>
      </c>
      <c r="G902" s="384">
        <v>13349.157999999999</v>
      </c>
      <c r="H902" s="384">
        <v>5.2591059239979279</v>
      </c>
      <c r="I902" s="384">
        <v>9453.9320000000007</v>
      </c>
      <c r="J902" s="384">
        <v>5.4046516152209287</v>
      </c>
      <c r="K902" s="384">
        <v>7188.1769999999997</v>
      </c>
      <c r="L902" s="384">
        <v>5.2754298437754246</v>
      </c>
      <c r="M902" s="384">
        <v>7332.5169999999998</v>
      </c>
      <c r="N902" s="384">
        <v>4.7500581563748776</v>
      </c>
      <c r="O902" s="384">
        <v>8861.7919999999995</v>
      </c>
      <c r="P902" s="384">
        <v>3.8956255529906785</v>
      </c>
      <c r="Q902" s="384">
        <v>11232.507</v>
      </c>
      <c r="R902" s="384">
        <v>3.6592885287838075</v>
      </c>
      <c r="S902" s="384">
        <v>7961.7539999999999</v>
      </c>
      <c r="T902" s="384">
        <v>3.7393591708249954</v>
      </c>
      <c r="U902" s="384">
        <v>8006.3509999999997</v>
      </c>
      <c r="V902" s="700">
        <v>3.6707120185611717</v>
      </c>
    </row>
    <row r="903" spans="2:22">
      <c r="B903" s="631"/>
      <c r="C903" s="45"/>
      <c r="D903" s="45"/>
      <c r="E903" s="45"/>
      <c r="F903" s="45"/>
      <c r="G903" s="45"/>
      <c r="H903" s="45"/>
      <c r="I903" s="45"/>
      <c r="J903" s="45"/>
      <c r="K903" s="45"/>
      <c r="L903" s="45"/>
      <c r="M903" s="45"/>
      <c r="N903" s="45"/>
      <c r="O903" s="45"/>
      <c r="P903" s="45"/>
      <c r="Q903" s="45"/>
      <c r="R903" s="45"/>
      <c r="S903" s="45"/>
      <c r="T903" s="45"/>
      <c r="U903" s="45"/>
      <c r="V903" s="626"/>
    </row>
    <row r="904" spans="2:22">
      <c r="B904" s="629" t="s">
        <v>48</v>
      </c>
      <c r="C904" s="55" t="s">
        <v>76</v>
      </c>
      <c r="D904" s="55"/>
      <c r="E904" s="55" t="s">
        <v>77</v>
      </c>
      <c r="F904" s="325"/>
      <c r="G904" s="325"/>
      <c r="H904" s="325"/>
      <c r="I904" s="325"/>
      <c r="J904" s="325"/>
      <c r="K904" s="325"/>
      <c r="L904" s="325"/>
      <c r="M904" s="325"/>
      <c r="N904" s="325"/>
      <c r="O904" s="325"/>
      <c r="P904" s="325"/>
      <c r="Q904" s="325"/>
      <c r="R904" s="325"/>
      <c r="S904" s="325"/>
      <c r="T904" s="325"/>
      <c r="U904" s="325"/>
      <c r="V904" s="673"/>
    </row>
    <row r="905" spans="2:22">
      <c r="B905" s="629"/>
      <c r="C905" s="55" t="s">
        <v>81</v>
      </c>
      <c r="D905" s="55" t="s">
        <v>42</v>
      </c>
      <c r="E905" s="55" t="s">
        <v>82</v>
      </c>
      <c r="F905" s="55" t="s">
        <v>42</v>
      </c>
      <c r="G905" s="55" t="s">
        <v>83</v>
      </c>
      <c r="H905" s="55" t="s">
        <v>42</v>
      </c>
      <c r="I905" s="55" t="s">
        <v>84</v>
      </c>
      <c r="J905" s="55" t="s">
        <v>42</v>
      </c>
      <c r="K905" s="55" t="s">
        <v>85</v>
      </c>
      <c r="L905" s="55" t="s">
        <v>42</v>
      </c>
      <c r="M905" s="325" t="s">
        <v>86</v>
      </c>
      <c r="N905" s="325" t="s">
        <v>42</v>
      </c>
      <c r="O905" s="325" t="s">
        <v>87</v>
      </c>
      <c r="P905" s="325" t="s">
        <v>42</v>
      </c>
      <c r="Q905" s="325" t="s">
        <v>88</v>
      </c>
      <c r="R905" s="325" t="s">
        <v>42</v>
      </c>
      <c r="S905" s="325" t="s">
        <v>89</v>
      </c>
      <c r="T905" s="325" t="s">
        <v>42</v>
      </c>
      <c r="U905" s="325" t="s">
        <v>90</v>
      </c>
      <c r="V905" s="673" t="s">
        <v>42</v>
      </c>
    </row>
    <row r="906" spans="2:22" ht="15">
      <c r="B906" s="680" t="s">
        <v>169</v>
      </c>
      <c r="C906" s="317">
        <v>7517.34</v>
      </c>
      <c r="D906" s="317">
        <v>8.0037572195399793</v>
      </c>
      <c r="E906" s="317">
        <v>9131.6280000000006</v>
      </c>
      <c r="F906" s="317">
        <v>7.6611197720855646</v>
      </c>
      <c r="G906" s="317">
        <v>8779.5550000000003</v>
      </c>
      <c r="H906" s="317">
        <v>7.5580013033311433</v>
      </c>
      <c r="I906" s="317">
        <v>5537.0469999999996</v>
      </c>
      <c r="J906" s="317">
        <v>8.3407319945152381</v>
      </c>
      <c r="K906" s="317">
        <v>3701.3130000000001</v>
      </c>
      <c r="L906" s="317">
        <v>8.0708917008194412</v>
      </c>
      <c r="M906" s="317">
        <v>3908.3319999999999</v>
      </c>
      <c r="N906" s="317">
        <v>6.4219206891698475</v>
      </c>
      <c r="O906" s="317">
        <v>5993.6379999999999</v>
      </c>
      <c r="P906" s="317">
        <v>4.7738635609792235</v>
      </c>
      <c r="Q906" s="317">
        <v>8218.6540000000005</v>
      </c>
      <c r="R906" s="317">
        <v>4.4605072594197068</v>
      </c>
      <c r="S906" s="317">
        <v>4546.7299999999996</v>
      </c>
      <c r="T906" s="317">
        <v>5.0209476718929729</v>
      </c>
      <c r="U906" s="317">
        <v>4909.5649999999996</v>
      </c>
      <c r="V906" s="656">
        <v>4.9202921705365767</v>
      </c>
    </row>
    <row r="907" spans="2:22" ht="15">
      <c r="B907" s="680" t="s">
        <v>170</v>
      </c>
      <c r="C907" s="317">
        <v>969.01</v>
      </c>
      <c r="D907" s="317">
        <v>10.299533402930148</v>
      </c>
      <c r="E907" s="317">
        <v>1430.9929999999999</v>
      </c>
      <c r="F907" s="317">
        <v>10.579800766443821</v>
      </c>
      <c r="G907" s="317">
        <v>1407.3330000000001</v>
      </c>
      <c r="H907" s="317">
        <v>11.22970346020545</v>
      </c>
      <c r="I907" s="317">
        <v>1535.48</v>
      </c>
      <c r="J907" s="317">
        <v>10.951827075841493</v>
      </c>
      <c r="K907" s="317">
        <v>1303.913</v>
      </c>
      <c r="L907" s="317">
        <v>11.86525163229798</v>
      </c>
      <c r="M907" s="317">
        <v>1488.482</v>
      </c>
      <c r="N907" s="317">
        <v>12.212600457078263</v>
      </c>
      <c r="O907" s="317">
        <v>874.98</v>
      </c>
      <c r="P907" s="317">
        <v>12.040500304077245</v>
      </c>
      <c r="Q907" s="317">
        <v>1153.288</v>
      </c>
      <c r="R907" s="317">
        <v>11.712765950533276</v>
      </c>
      <c r="S907" s="317">
        <v>1478.039</v>
      </c>
      <c r="T907" s="317">
        <v>8.6220832874673548</v>
      </c>
      <c r="U907" s="317">
        <v>1068.114</v>
      </c>
      <c r="V907" s="656">
        <v>9.7872273621779655</v>
      </c>
    </row>
    <row r="908" spans="2:22" ht="15">
      <c r="B908" s="680" t="s">
        <v>171</v>
      </c>
      <c r="C908" s="317">
        <v>294.31599999999997</v>
      </c>
      <c r="D908" s="317">
        <v>22.254749435613196</v>
      </c>
      <c r="E908" s="317">
        <v>178.369</v>
      </c>
      <c r="F908" s="317">
        <v>21.753834728050837</v>
      </c>
      <c r="G908" s="317">
        <v>198.19499999999999</v>
      </c>
      <c r="H908" s="317">
        <v>27.883459750328132</v>
      </c>
      <c r="I908" s="317">
        <v>131.52000000000001</v>
      </c>
      <c r="J908" s="317">
        <v>17.601630353167845</v>
      </c>
      <c r="K908" s="317">
        <v>104.76</v>
      </c>
      <c r="L908" s="317">
        <v>22.945218837619933</v>
      </c>
      <c r="M908" s="317">
        <v>77.748000000000005</v>
      </c>
      <c r="N908" s="317">
        <v>22.090793139996141</v>
      </c>
      <c r="O908" s="317">
        <v>75.591999999999999</v>
      </c>
      <c r="P908" s="317">
        <v>26.273453718055144</v>
      </c>
      <c r="Q908" s="317">
        <v>101.617</v>
      </c>
      <c r="R908" s="317">
        <v>36.950245757344995</v>
      </c>
      <c r="S908" s="317">
        <v>65.143000000000001</v>
      </c>
      <c r="T908" s="317">
        <v>26.8725640970409</v>
      </c>
      <c r="U908" s="317">
        <v>9.6989999999999998</v>
      </c>
      <c r="V908" s="656">
        <v>20.078737654623179</v>
      </c>
    </row>
    <row r="909" spans="2:22" ht="15">
      <c r="B909" s="680" t="s">
        <v>172</v>
      </c>
      <c r="C909" s="317">
        <v>792.77</v>
      </c>
      <c r="D909" s="317">
        <v>13.782823524322108</v>
      </c>
      <c r="E909" s="317">
        <v>582.50800000000004</v>
      </c>
      <c r="F909" s="317">
        <v>13.412491422943731</v>
      </c>
      <c r="G909" s="317">
        <v>491.779</v>
      </c>
      <c r="H909" s="317">
        <v>20.175347976989396</v>
      </c>
      <c r="I909" s="317">
        <v>373.166</v>
      </c>
      <c r="J909" s="317">
        <v>17.762769950443829</v>
      </c>
      <c r="K909" s="317">
        <v>350.21100000000001</v>
      </c>
      <c r="L909" s="317">
        <v>18.068011471257044</v>
      </c>
      <c r="M909" s="317">
        <v>290.13499999999999</v>
      </c>
      <c r="N909" s="317">
        <v>18.028091528049693</v>
      </c>
      <c r="O909" s="317">
        <v>327.358</v>
      </c>
      <c r="P909" s="317">
        <v>12.620315062393031</v>
      </c>
      <c r="Q909" s="317">
        <v>562.90200000000004</v>
      </c>
      <c r="R909" s="317">
        <v>9.3475694941095231</v>
      </c>
      <c r="S909" s="317">
        <v>688.01099999999997</v>
      </c>
      <c r="T909" s="317">
        <v>8.7288604882467826</v>
      </c>
      <c r="U909" s="317">
        <v>737.71299999999997</v>
      </c>
      <c r="V909" s="656">
        <v>9.4633200028751414</v>
      </c>
    </row>
    <row r="910" spans="2:22" ht="15">
      <c r="B910" s="680" t="s">
        <v>173</v>
      </c>
      <c r="C910" s="317">
        <v>983.01199999999994</v>
      </c>
      <c r="D910" s="317">
        <v>9.5703943012631303</v>
      </c>
      <c r="E910" s="317">
        <v>874.41200000000003</v>
      </c>
      <c r="F910" s="317">
        <v>9.806720998158168</v>
      </c>
      <c r="G910" s="317">
        <v>925.13599999999997</v>
      </c>
      <c r="H910" s="317">
        <v>10.81817385154913</v>
      </c>
      <c r="I910" s="317">
        <v>776.40599999999995</v>
      </c>
      <c r="J910" s="317">
        <v>11.941298333096276</v>
      </c>
      <c r="K910" s="317">
        <v>428.23399999999998</v>
      </c>
      <c r="L910" s="317">
        <v>12.836838089474643</v>
      </c>
      <c r="M910" s="317">
        <v>411.46100000000001</v>
      </c>
      <c r="N910" s="317">
        <v>13.305678397412482</v>
      </c>
      <c r="O910" s="317">
        <v>504.40499999999997</v>
      </c>
      <c r="P910" s="317">
        <v>12.180035310012435</v>
      </c>
      <c r="Q910" s="317">
        <v>485.75099999999998</v>
      </c>
      <c r="R910" s="317">
        <v>10.828678617742222</v>
      </c>
      <c r="S910" s="317">
        <v>294.91500000000002</v>
      </c>
      <c r="T910" s="317">
        <v>10.362101076627084</v>
      </c>
      <c r="U910" s="317">
        <v>218.37299999999999</v>
      </c>
      <c r="V910" s="656">
        <v>15.630174905588026</v>
      </c>
    </row>
    <row r="911" spans="2:22" ht="15">
      <c r="B911" s="680" t="s">
        <v>174</v>
      </c>
      <c r="C911" s="317">
        <v>624.49199999999996</v>
      </c>
      <c r="D911" s="317">
        <v>13.464401535829115</v>
      </c>
      <c r="E911" s="317">
        <v>419.77699999999999</v>
      </c>
      <c r="F911" s="317">
        <v>16.350234053529402</v>
      </c>
      <c r="G911" s="317">
        <v>513.67200000000003</v>
      </c>
      <c r="H911" s="317">
        <v>18.524372333747621</v>
      </c>
      <c r="I911" s="317">
        <v>267.73</v>
      </c>
      <c r="J911" s="317">
        <v>19.005050812671826</v>
      </c>
      <c r="K911" s="317">
        <v>192.47</v>
      </c>
      <c r="L911" s="317">
        <v>26.777965251864263</v>
      </c>
      <c r="M911" s="317">
        <v>196.816</v>
      </c>
      <c r="N911" s="317">
        <v>23.562964050138991</v>
      </c>
      <c r="O911" s="317">
        <v>234.059</v>
      </c>
      <c r="P911" s="317">
        <v>16.894854027700042</v>
      </c>
      <c r="Q911" s="317">
        <v>184.34899999999999</v>
      </c>
      <c r="R911" s="317">
        <v>32.180949906802724</v>
      </c>
      <c r="S911" s="317">
        <v>189.94800000000001</v>
      </c>
      <c r="T911" s="317">
        <v>15.756455302337439</v>
      </c>
      <c r="U911" s="317">
        <v>327.33499999999998</v>
      </c>
      <c r="V911" s="656">
        <v>14.69908504622253</v>
      </c>
    </row>
    <row r="912" spans="2:22" ht="15">
      <c r="B912" s="680" t="s">
        <v>175</v>
      </c>
      <c r="C912" s="317">
        <v>215.78200000000001</v>
      </c>
      <c r="D912" s="317">
        <v>35.285851267636453</v>
      </c>
      <c r="E912" s="317">
        <v>448.35</v>
      </c>
      <c r="F912" s="317">
        <v>22.569249394000813</v>
      </c>
      <c r="G912" s="317">
        <v>627.34199999999998</v>
      </c>
      <c r="H912" s="317">
        <v>21.465838002211807</v>
      </c>
      <c r="I912" s="317">
        <v>607.46799999999996</v>
      </c>
      <c r="J912" s="317">
        <v>20.078450932254277</v>
      </c>
      <c r="K912" s="317">
        <v>745.80100000000004</v>
      </c>
      <c r="L912" s="317">
        <v>18.131289614582329</v>
      </c>
      <c r="M912" s="317">
        <v>685.29899999999998</v>
      </c>
      <c r="N912" s="317">
        <v>20.248916960376004</v>
      </c>
      <c r="O912" s="317">
        <v>503.00099999999998</v>
      </c>
      <c r="P912" s="317">
        <v>18.23111278121501</v>
      </c>
      <c r="Q912" s="317">
        <v>210.16300000000001</v>
      </c>
      <c r="R912" s="317">
        <v>25.865046074596137</v>
      </c>
      <c r="S912" s="317">
        <v>337.48399999999998</v>
      </c>
      <c r="T912" s="317">
        <v>25.494174181514285</v>
      </c>
      <c r="U912" s="317">
        <v>252.19</v>
      </c>
      <c r="V912" s="656">
        <v>32.059765293445643</v>
      </c>
    </row>
    <row r="913" spans="2:22" ht="15">
      <c r="B913" s="680" t="s">
        <v>176</v>
      </c>
      <c r="C913" s="317">
        <v>528.87800000000004</v>
      </c>
      <c r="D913" s="317">
        <v>12.494224790143512</v>
      </c>
      <c r="E913" s="317">
        <v>382.19200000000001</v>
      </c>
      <c r="F913" s="317">
        <v>14.056935848455401</v>
      </c>
      <c r="G913" s="317">
        <v>245.06800000000001</v>
      </c>
      <c r="H913" s="317">
        <v>18.972979336713873</v>
      </c>
      <c r="I913" s="317">
        <v>75.048000000000002</v>
      </c>
      <c r="J913" s="317">
        <v>17.806808956269823</v>
      </c>
      <c r="K913" s="317">
        <v>117.37</v>
      </c>
      <c r="L913" s="317">
        <v>19.423338687346039</v>
      </c>
      <c r="M913" s="317">
        <v>202.83799999999999</v>
      </c>
      <c r="N913" s="317">
        <v>14.248442005540731</v>
      </c>
      <c r="O913" s="317">
        <v>32.774999999999999</v>
      </c>
      <c r="P913" s="317">
        <v>26.431497629369591</v>
      </c>
      <c r="Q913" s="317">
        <v>7.0140000000000002</v>
      </c>
      <c r="R913" s="317">
        <v>15.85955905303036</v>
      </c>
      <c r="S913" s="317">
        <v>97.004000000000005</v>
      </c>
      <c r="T913" s="317">
        <v>9.1839921616911795</v>
      </c>
      <c r="U913" s="317">
        <v>19.670000000000002</v>
      </c>
      <c r="V913" s="656">
        <v>6.7311939983078535</v>
      </c>
    </row>
    <row r="914" spans="2:22" s="7" customFormat="1">
      <c r="B914" s="681" t="s">
        <v>70</v>
      </c>
      <c r="C914" s="385">
        <v>11975.563</v>
      </c>
      <c r="D914" s="385">
        <v>5.3016245825718711</v>
      </c>
      <c r="E914" s="385">
        <v>13569.225</v>
      </c>
      <c r="F914" s="385">
        <v>5.3517346714932827</v>
      </c>
      <c r="G914" s="385">
        <v>13349.157999999999</v>
      </c>
      <c r="H914" s="385">
        <v>5.2591059239979279</v>
      </c>
      <c r="I914" s="385">
        <v>9453.9320000000007</v>
      </c>
      <c r="J914" s="385">
        <v>5.4046516152209287</v>
      </c>
      <c r="K914" s="385">
        <v>7188.1769999999997</v>
      </c>
      <c r="L914" s="385">
        <v>5.2754298437754246</v>
      </c>
      <c r="M914" s="386">
        <v>7332.5169999999998</v>
      </c>
      <c r="N914" s="386">
        <v>4.7500581563748776</v>
      </c>
      <c r="O914" s="386">
        <v>8861.7919999999995</v>
      </c>
      <c r="P914" s="386">
        <v>3.8956255529906785</v>
      </c>
      <c r="Q914" s="386">
        <v>11232.507</v>
      </c>
      <c r="R914" s="386">
        <v>3.6592885287838075</v>
      </c>
      <c r="S914" s="386">
        <v>7961.7539999999999</v>
      </c>
      <c r="T914" s="386">
        <v>3.7393591708249954</v>
      </c>
      <c r="U914" s="386">
        <v>8006.3509999999997</v>
      </c>
      <c r="V914" s="670">
        <v>3.6707120185611717</v>
      </c>
    </row>
    <row r="915" spans="2:22">
      <c r="B915" s="764" t="s">
        <v>49</v>
      </c>
      <c r="C915" s="761"/>
      <c r="D915" s="676" t="s">
        <v>451</v>
      </c>
      <c r="E915" s="677"/>
      <c r="F915" s="327"/>
      <c r="G915" s="327"/>
      <c r="H915" s="327"/>
      <c r="I915" s="327"/>
      <c r="J915" s="327"/>
      <c r="K915" s="327"/>
      <c r="L915" s="327"/>
      <c r="M915" s="45"/>
      <c r="N915" s="45"/>
      <c r="O915" s="45"/>
      <c r="P915" s="45"/>
      <c r="Q915" s="45"/>
      <c r="R915" s="45"/>
      <c r="S915" s="45"/>
      <c r="T915" s="45"/>
      <c r="U915" s="45"/>
      <c r="V915" s="626"/>
    </row>
    <row r="916" spans="2:22">
      <c r="B916" s="750" t="s">
        <v>51</v>
      </c>
      <c r="C916" s="751"/>
      <c r="D916" s="647" t="s">
        <v>451</v>
      </c>
      <c r="E916" s="674"/>
      <c r="F916" s="675"/>
      <c r="G916" s="675"/>
      <c r="H916" s="675"/>
      <c r="I916" s="675"/>
      <c r="J916" s="675"/>
      <c r="K916" s="675"/>
      <c r="L916" s="675"/>
      <c r="M916" s="638"/>
      <c r="N916" s="638"/>
      <c r="O916" s="638"/>
      <c r="P916" s="638"/>
      <c r="Q916" s="638"/>
      <c r="R916" s="638"/>
      <c r="S916" s="638"/>
      <c r="T916" s="638"/>
      <c r="U916" s="638"/>
      <c r="V916" s="639"/>
    </row>
  </sheetData>
  <mergeCells count="42">
    <mergeCell ref="B789:C789"/>
    <mergeCell ref="B790:C790"/>
    <mergeCell ref="B915:C915"/>
    <mergeCell ref="B916:C916"/>
    <mergeCell ref="Y207:Z207"/>
    <mergeCell ref="J261:K261"/>
    <mergeCell ref="J260:K260"/>
    <mergeCell ref="B261:C261"/>
    <mergeCell ref="B260:C260"/>
    <mergeCell ref="B664:C664"/>
    <mergeCell ref="B665:C665"/>
    <mergeCell ref="R220:S220"/>
    <mergeCell ref="R221:S221"/>
    <mergeCell ref="Y206:Z206"/>
    <mergeCell ref="B538:C538"/>
    <mergeCell ref="B207:C207"/>
    <mergeCell ref="B206:C206"/>
    <mergeCell ref="I41:J41"/>
    <mergeCell ref="I42:J42"/>
    <mergeCell ref="P42:Q42"/>
    <mergeCell ref="P41:Q41"/>
    <mergeCell ref="B478:C478"/>
    <mergeCell ref="B477:C477"/>
    <mergeCell ref="B411:C411"/>
    <mergeCell ref="B410:C410"/>
    <mergeCell ref="B328:C328"/>
    <mergeCell ref="B327:C327"/>
    <mergeCell ref="B316:C316"/>
    <mergeCell ref="B315:C315"/>
    <mergeCell ref="C48:D48"/>
    <mergeCell ref="E48:H48"/>
    <mergeCell ref="B41:C41"/>
    <mergeCell ref="B42:C42"/>
    <mergeCell ref="B71:C71"/>
    <mergeCell ref="B73:C73"/>
    <mergeCell ref="B72:C72"/>
    <mergeCell ref="B74:C74"/>
    <mergeCell ref="B539:C539"/>
    <mergeCell ref="B493:C493"/>
    <mergeCell ref="B494:C494"/>
    <mergeCell ref="B383:C383"/>
    <mergeCell ref="B384:C384"/>
  </mergeCells>
  <phoneticPr fontId="5"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92D050"/>
  </sheetPr>
  <dimension ref="A2:AA71"/>
  <sheetViews>
    <sheetView showGridLines="0" topLeftCell="A44" zoomScale="85" zoomScaleNormal="85" workbookViewId="0">
      <selection activeCell="M82" sqref="M82:M85"/>
    </sheetView>
  </sheetViews>
  <sheetFormatPr defaultColWidth="9" defaultRowHeight="12.75"/>
  <cols>
    <col min="1" max="1" width="9" style="20"/>
    <col min="2" max="2" width="11.875" style="20" customWidth="1"/>
    <col min="3" max="12" width="9.625" style="20" customWidth="1"/>
    <col min="13" max="27" width="9" style="26"/>
    <col min="28" max="16384" width="9" style="20"/>
  </cols>
  <sheetData>
    <row r="2" spans="1:22">
      <c r="A2" s="293" t="s">
        <v>259</v>
      </c>
      <c r="B2" s="293"/>
      <c r="C2" s="26"/>
      <c r="D2" s="26"/>
      <c r="E2" s="26"/>
      <c r="F2" s="26"/>
      <c r="G2" s="26"/>
      <c r="H2" s="26"/>
      <c r="I2" s="26"/>
      <c r="J2" s="26"/>
      <c r="K2" s="26"/>
      <c r="L2" s="26"/>
    </row>
    <row r="3" spans="1:22">
      <c r="B3" s="293"/>
      <c r="C3" s="26"/>
      <c r="D3" s="26"/>
      <c r="E3" s="26"/>
      <c r="F3" s="26"/>
      <c r="G3" s="26"/>
      <c r="H3" s="26"/>
      <c r="I3" s="26"/>
      <c r="J3" s="26"/>
      <c r="K3" s="26"/>
      <c r="L3" s="26"/>
    </row>
    <row r="4" spans="1:22">
      <c r="B4" s="26"/>
      <c r="C4" s="26"/>
      <c r="D4" s="26"/>
      <c r="E4" s="26"/>
      <c r="F4" s="26"/>
      <c r="G4" s="26"/>
      <c r="H4" s="26"/>
      <c r="I4" s="26"/>
      <c r="J4" s="26"/>
      <c r="K4" s="26"/>
      <c r="L4" s="26"/>
    </row>
    <row r="5" spans="1:22" ht="12.75" customHeight="1">
      <c r="B5" s="777" t="s">
        <v>251</v>
      </c>
      <c r="C5" s="775" t="str">
        <f>'data input'!C87</f>
        <v>2027-31</v>
      </c>
      <c r="D5" s="776"/>
      <c r="E5" s="775" t="str">
        <f>'data input'!D87</f>
        <v>2032-36</v>
      </c>
      <c r="F5" s="776"/>
      <c r="G5" s="775" t="str">
        <f>'data input'!E87</f>
        <v>2037-41</v>
      </c>
      <c r="H5" s="776"/>
      <c r="I5" s="775" t="str">
        <f>'data input'!F87</f>
        <v>2042-46</v>
      </c>
      <c r="J5" s="776"/>
      <c r="K5" s="775" t="str">
        <f>'data input'!G87</f>
        <v>2047-51</v>
      </c>
      <c r="L5" s="776"/>
      <c r="M5" s="775" t="str">
        <f>'data input'!H87</f>
        <v>2052-56</v>
      </c>
      <c r="N5" s="776"/>
      <c r="O5" s="775" t="str">
        <f>'data input'!I87</f>
        <v>2057-61</v>
      </c>
      <c r="P5" s="776"/>
      <c r="Q5" s="775" t="str">
        <f>'data input'!J87</f>
        <v>2062-66</v>
      </c>
      <c r="R5" s="776"/>
      <c r="S5" s="775" t="str">
        <f>'data input'!K87</f>
        <v>2067-71</v>
      </c>
      <c r="T5" s="776"/>
      <c r="U5" s="775" t="str">
        <f>'data input'!L87</f>
        <v>2072-76</v>
      </c>
      <c r="V5" s="776"/>
    </row>
    <row r="6" spans="1:22">
      <c r="B6" s="778"/>
      <c r="C6" s="25" t="s">
        <v>260</v>
      </c>
      <c r="D6" s="171" t="s">
        <v>256</v>
      </c>
      <c r="E6" s="25" t="s">
        <v>260</v>
      </c>
      <c r="F6" s="171" t="s">
        <v>256</v>
      </c>
      <c r="G6" s="25" t="s">
        <v>260</v>
      </c>
      <c r="H6" s="171" t="s">
        <v>256</v>
      </c>
      <c r="I6" s="25" t="s">
        <v>260</v>
      </c>
      <c r="J6" s="171" t="s">
        <v>256</v>
      </c>
      <c r="K6" s="171" t="s">
        <v>260</v>
      </c>
      <c r="L6" s="172" t="s">
        <v>256</v>
      </c>
      <c r="M6" s="171" t="s">
        <v>260</v>
      </c>
      <c r="N6" s="172" t="s">
        <v>256</v>
      </c>
      <c r="O6" s="171" t="s">
        <v>260</v>
      </c>
      <c r="P6" s="172" t="s">
        <v>256</v>
      </c>
      <c r="Q6" s="171" t="s">
        <v>260</v>
      </c>
      <c r="R6" s="172" t="s">
        <v>256</v>
      </c>
      <c r="S6" s="171" t="s">
        <v>260</v>
      </c>
      <c r="T6" s="172" t="s">
        <v>256</v>
      </c>
      <c r="U6" s="171" t="s">
        <v>260</v>
      </c>
      <c r="V6" s="172" t="s">
        <v>256</v>
      </c>
    </row>
    <row r="7" spans="1:22">
      <c r="B7" s="129" t="s">
        <v>44</v>
      </c>
      <c r="C7" s="21"/>
      <c r="D7" s="21"/>
      <c r="E7" s="21"/>
      <c r="F7" s="21"/>
      <c r="G7" s="21"/>
      <c r="H7" s="21"/>
      <c r="I7" s="21"/>
      <c r="J7" s="21"/>
      <c r="K7" s="21"/>
      <c r="L7" s="21"/>
      <c r="M7" s="21"/>
      <c r="N7" s="21"/>
      <c r="O7" s="21"/>
      <c r="P7" s="21"/>
      <c r="Q7" s="21"/>
      <c r="R7" s="21"/>
      <c r="S7" s="21"/>
      <c r="T7" s="21"/>
      <c r="U7" s="21"/>
      <c r="V7" s="21"/>
    </row>
    <row r="8" spans="1:22">
      <c r="B8" s="294" t="s">
        <v>243</v>
      </c>
      <c r="C8" s="173" cm="1">
        <f t="array" ref="C8:V8">_xlfn.HSTACK('data input'!Z88,'data input'!Z149,'data input'!AA88,'data input'!AA149,'data input'!AB88,'data input'!AB149,'data input'!AC88,'data input'!AC149,'data input'!AD88,'data input'!AD149,'data input'!AE88,'data input'!AE149,'data input'!AF88,'data input'!AF149,'data input'!AG88,'data input'!AG149,'data input'!AH88,'data input'!AH149,'data input'!AI88,'data input'!AI149)</f>
        <v>72.558428043410288</v>
      </c>
      <c r="D8" s="173">
        <v>55.859311648109887</v>
      </c>
      <c r="E8" s="173">
        <v>69.865257023131491</v>
      </c>
      <c r="F8" s="173">
        <v>46.623606753553595</v>
      </c>
      <c r="G8" s="173">
        <v>63.638035140362874</v>
      </c>
      <c r="H8" s="173">
        <v>42.098597346673841</v>
      </c>
      <c r="I8" s="173">
        <v>63.067300658376006</v>
      </c>
      <c r="J8" s="173">
        <v>40.723162570994766</v>
      </c>
      <c r="K8" s="173">
        <v>60.233297985153776</v>
      </c>
      <c r="L8" s="174">
        <v>31.377597940040463</v>
      </c>
      <c r="M8" s="173">
        <v>53.866984016133515</v>
      </c>
      <c r="N8" s="174">
        <v>38.559918408975015</v>
      </c>
      <c r="O8" s="173">
        <v>56.808159456571367</v>
      </c>
      <c r="P8" s="174">
        <v>57.895467305933188</v>
      </c>
      <c r="Q8" s="173">
        <v>35.525842965802241</v>
      </c>
      <c r="R8" s="174">
        <v>48.532115687931892</v>
      </c>
      <c r="S8" s="173">
        <v>37.723212809985654</v>
      </c>
      <c r="T8" s="174">
        <v>55.053583630021222</v>
      </c>
      <c r="U8" s="173">
        <v>47.810111777491755</v>
      </c>
      <c r="V8" s="174">
        <v>44.230318155803459</v>
      </c>
    </row>
    <row r="9" spans="1:22">
      <c r="B9" s="295" t="s">
        <v>244</v>
      </c>
      <c r="C9" s="173" cm="1">
        <f t="array" ref="C9:V9">_xlfn.HSTACK('data input'!Z89,'data input'!Z150,'data input'!AA89,'data input'!AA150,'data input'!AB89,'data input'!AB150,'data input'!AC89,'data input'!AC150,'data input'!AD89,'data input'!AD150,'data input'!AE89,'data input'!AE150,'data input'!AF89,'data input'!AF150,'data input'!AG89,'data input'!AG150,'data input'!AH89,'data input'!AH150,'data input'!AI89,'data input'!AI150)</f>
        <v>74.597210427742169</v>
      </c>
      <c r="D9" s="173">
        <v>55.977838501842612</v>
      </c>
      <c r="E9" s="173">
        <v>72.995690467515175</v>
      </c>
      <c r="F9" s="173">
        <v>49.964340731442917</v>
      </c>
      <c r="G9" s="173">
        <v>69.170162539281563</v>
      </c>
      <c r="H9" s="173">
        <v>44.112707335692967</v>
      </c>
      <c r="I9" s="173">
        <v>70.790023986715056</v>
      </c>
      <c r="J9" s="173">
        <v>44.14201691495299</v>
      </c>
      <c r="K9" s="173">
        <v>66.926175303595059</v>
      </c>
      <c r="L9" s="174">
        <v>35.634441087613297</v>
      </c>
      <c r="M9" s="173">
        <v>63.219367169250368</v>
      </c>
      <c r="N9" s="174">
        <v>42.967188051276025</v>
      </c>
      <c r="O9" s="173">
        <v>68.412593032600725</v>
      </c>
      <c r="P9" s="174">
        <v>61.099110979741255</v>
      </c>
      <c r="Q9" s="173">
        <v>45.970261938216971</v>
      </c>
      <c r="R9" s="174">
        <v>53.138045095405239</v>
      </c>
      <c r="S9" s="173">
        <v>47.97562487089445</v>
      </c>
      <c r="T9" s="174">
        <v>60.885027334597787</v>
      </c>
      <c r="U9" s="173">
        <v>55.47553846964032</v>
      </c>
      <c r="V9" s="174">
        <v>44.803132787468854</v>
      </c>
    </row>
    <row r="10" spans="1:22">
      <c r="B10" s="295" t="s">
        <v>245</v>
      </c>
      <c r="C10" s="173" cm="1">
        <f t="array" ref="C10:V10">_xlfn.HSTACK('data input'!Z90,'data input'!Z151,'data input'!AA90,'data input'!AA151,'data input'!AB90,'data input'!AB151,'data input'!AC90,'data input'!AC151,'data input'!AD90,'data input'!AD151,'data input'!AE90,'data input'!AE151,'data input'!AF90,'data input'!AF151,'data input'!AG90,'data input'!AG151,'data input'!AH90,'data input'!AH151,'data input'!AI90,'data input'!AI151)</f>
        <v>72.105909249603002</v>
      </c>
      <c r="D10" s="173">
        <v>55.947919625431787</v>
      </c>
      <c r="E10" s="173">
        <v>71.191377473536278</v>
      </c>
      <c r="F10" s="173">
        <v>48.695968579103393</v>
      </c>
      <c r="G10" s="173">
        <v>68.336191231796903</v>
      </c>
      <c r="H10" s="173">
        <v>43.218326726131487</v>
      </c>
      <c r="I10" s="173">
        <v>70.36481182175018</v>
      </c>
      <c r="J10" s="173">
        <v>43.993420947575174</v>
      </c>
      <c r="K10" s="173">
        <v>65.327105312609049</v>
      </c>
      <c r="L10" s="174">
        <v>32.830688847055207</v>
      </c>
      <c r="M10" s="173">
        <v>62.633343001708077</v>
      </c>
      <c r="N10" s="174">
        <v>40.96551724137931</v>
      </c>
      <c r="O10" s="173">
        <v>70.623581944199827</v>
      </c>
      <c r="P10" s="174">
        <v>58.994463264488395</v>
      </c>
      <c r="Q10" s="173">
        <v>48.216266360134711</v>
      </c>
      <c r="R10" s="174">
        <v>50.993014655526636</v>
      </c>
      <c r="S10" s="173">
        <v>51.529407934363249</v>
      </c>
      <c r="T10" s="174">
        <v>59.303721488595443</v>
      </c>
      <c r="U10" s="173">
        <v>57.407853834929902</v>
      </c>
      <c r="V10" s="174">
        <v>44.338009290286791</v>
      </c>
    </row>
    <row r="11" spans="1:22">
      <c r="B11" s="295" t="s">
        <v>246</v>
      </c>
      <c r="C11" s="173" cm="1">
        <f t="array" ref="C11:V11">_xlfn.HSTACK('data input'!Z91,'data input'!Z152,'data input'!AA91,'data input'!AA152,'data input'!AB91,'data input'!AB152,'data input'!AC91,'data input'!AC152,'data input'!AD91,'data input'!AD152,'data input'!AE91,'data input'!AE152,'data input'!AF91,'data input'!AF152,'data input'!AG91,'data input'!AG152,'data input'!AH91,'data input'!AH152,'data input'!AI91,'data input'!AI152)</f>
        <v>63.751592602602216</v>
      </c>
      <c r="D11" s="173">
        <v>54.43818315309953</v>
      </c>
      <c r="E11" s="173">
        <v>63.384688331794713</v>
      </c>
      <c r="F11" s="173">
        <v>46.348131186933543</v>
      </c>
      <c r="G11" s="173">
        <v>62.976413177576596</v>
      </c>
      <c r="H11" s="173">
        <v>39.763820198602808</v>
      </c>
      <c r="I11" s="173">
        <v>65.808124638399875</v>
      </c>
      <c r="J11" s="173">
        <v>41.372130865869558</v>
      </c>
      <c r="K11" s="173">
        <v>58.143230904170395</v>
      </c>
      <c r="L11" s="174">
        <v>32.618692366020106</v>
      </c>
      <c r="M11" s="173">
        <v>56.589336972377772</v>
      </c>
      <c r="N11" s="174">
        <v>38.933700570529219</v>
      </c>
      <c r="O11" s="173">
        <v>67.970663155433584</v>
      </c>
      <c r="P11" s="174">
        <v>55.681788366174267</v>
      </c>
      <c r="Q11" s="173">
        <v>43.92333852461622</v>
      </c>
      <c r="R11" s="174">
        <v>49.484257099018429</v>
      </c>
      <c r="S11" s="173">
        <v>50.30697433238268</v>
      </c>
      <c r="T11" s="174">
        <v>58.826933722510191</v>
      </c>
      <c r="U11" s="173">
        <v>57.063891548034455</v>
      </c>
      <c r="V11" s="174">
        <v>42.255389896244324</v>
      </c>
    </row>
    <row r="12" spans="1:22">
      <c r="B12" s="295" t="s">
        <v>247</v>
      </c>
      <c r="C12" s="173" cm="1">
        <f t="array" ref="C12:V12">_xlfn.HSTACK('data input'!Z92,'data input'!Z153,'data input'!AA92,'data input'!AA153,'data input'!AB92,'data input'!AB153,'data input'!AC92,'data input'!AC153,'data input'!AD92,'data input'!AD153,'data input'!AE92,'data input'!AE153,'data input'!AF92,'data input'!AF153,'data input'!AG92,'data input'!AG153,'data input'!AH92,'data input'!AH153,'data input'!AI92,'data input'!AI153)</f>
        <v>45.155661505350622</v>
      </c>
      <c r="D12" s="173">
        <v>47.988926440648854</v>
      </c>
      <c r="E12" s="173">
        <v>44.347288983053772</v>
      </c>
      <c r="F12" s="173">
        <v>40.843145071781606</v>
      </c>
      <c r="G12" s="173">
        <v>47.870762885248048</v>
      </c>
      <c r="H12" s="173">
        <v>37.342651330455233</v>
      </c>
      <c r="I12" s="173">
        <v>51.702714600146734</v>
      </c>
      <c r="J12" s="173">
        <v>33.874431307621009</v>
      </c>
      <c r="K12" s="173">
        <v>43.114137675795703</v>
      </c>
      <c r="L12" s="174">
        <v>28.562430554477448</v>
      </c>
      <c r="M12" s="173">
        <v>42.519728736805888</v>
      </c>
      <c r="N12" s="174">
        <v>34.080961126415673</v>
      </c>
      <c r="O12" s="173">
        <v>58.350525655801462</v>
      </c>
      <c r="P12" s="174">
        <v>46.477831066691259</v>
      </c>
      <c r="Q12" s="173">
        <v>30.394859130619512</v>
      </c>
      <c r="R12" s="174">
        <v>44.66444683424676</v>
      </c>
      <c r="S12" s="173">
        <v>37.458747400046221</v>
      </c>
      <c r="T12" s="174">
        <v>57.335661845741704</v>
      </c>
      <c r="U12" s="173">
        <v>48.330545577522464</v>
      </c>
      <c r="V12" s="174">
        <v>38.419575416534819</v>
      </c>
    </row>
    <row r="13" spans="1:22">
      <c r="B13" s="295" t="s">
        <v>248</v>
      </c>
      <c r="C13" s="173" cm="1">
        <f t="array" ref="C13:V13">_xlfn.HSTACK('data input'!Z93,'data input'!Z154,'data input'!AA93,'data input'!AA154,'data input'!AB93,'data input'!AB154,'data input'!AC93,'data input'!AC154,'data input'!AD93,'data input'!AD154,'data input'!AE93,'data input'!AE154,'data input'!AF93,'data input'!AF154,'data input'!AG93,'data input'!AG154,'data input'!AH93,'data input'!AH154,'data input'!AI93,'data input'!AI154)</f>
        <v>35.65501173637228</v>
      </c>
      <c r="D13" s="173">
        <v>38.513664945983422</v>
      </c>
      <c r="E13" s="173">
        <v>31.945478347922069</v>
      </c>
      <c r="F13" s="173">
        <v>35.700076200152402</v>
      </c>
      <c r="G13" s="173">
        <v>34.452413094836317</v>
      </c>
      <c r="H13" s="173">
        <v>36.279666993924252</v>
      </c>
      <c r="I13" s="173">
        <v>38.116626655308607</v>
      </c>
      <c r="J13" s="173">
        <v>28.520691692880725</v>
      </c>
      <c r="K13" s="173">
        <v>32.979194630872485</v>
      </c>
      <c r="L13" s="174">
        <v>24.452980183072484</v>
      </c>
      <c r="M13" s="173">
        <v>32.622068592678751</v>
      </c>
      <c r="N13" s="174">
        <v>31.216355688671229</v>
      </c>
      <c r="O13" s="173">
        <v>49.788758659060761</v>
      </c>
      <c r="P13" s="174">
        <v>37.828557097797884</v>
      </c>
      <c r="Q13" s="173">
        <v>23.548610540404098</v>
      </c>
      <c r="R13" s="174">
        <v>41.032950555106083</v>
      </c>
      <c r="S13" s="173">
        <v>26.27832609134467</v>
      </c>
      <c r="T13" s="174">
        <v>52.717250269967096</v>
      </c>
      <c r="U13" s="173">
        <v>35.680916910838896</v>
      </c>
      <c r="V13" s="174">
        <v>32.57655328431769</v>
      </c>
    </row>
    <row r="14" spans="1:22">
      <c r="B14" s="295" t="s">
        <v>249</v>
      </c>
      <c r="C14" s="173" cm="1">
        <f t="array" ref="C14:V14">_xlfn.HSTACK('data input'!Z94,'data input'!Z155,'data input'!AA94,'data input'!AA155,'data input'!AB94,'data input'!AB155,'data input'!AC94,'data input'!AC155,'data input'!AD94,'data input'!AD155,'data input'!AE94,'data input'!AE155,'data input'!AF94,'data input'!AF155,'data input'!AG94,'data input'!AG155,'data input'!AH94,'data input'!AH155,'data input'!AI94,'data input'!AI155)</f>
        <v>33.11852531799704</v>
      </c>
      <c r="D14" s="173">
        <v>33.625458071686175</v>
      </c>
      <c r="E14" s="173">
        <v>28.117499142759176</v>
      </c>
      <c r="F14" s="173">
        <v>32.140807803882815</v>
      </c>
      <c r="G14" s="173">
        <v>27.391961673636882</v>
      </c>
      <c r="H14" s="173">
        <v>34.319153208456441</v>
      </c>
      <c r="I14" s="173">
        <v>29.221174323090963</v>
      </c>
      <c r="J14" s="173">
        <v>26.487631873289232</v>
      </c>
      <c r="K14" s="173">
        <v>27.675867948378748</v>
      </c>
      <c r="L14" s="174">
        <v>21.922293048870387</v>
      </c>
      <c r="M14" s="173">
        <v>28.012010951161351</v>
      </c>
      <c r="N14" s="174">
        <v>29.82143899165548</v>
      </c>
      <c r="O14" s="173">
        <v>45.697181677540868</v>
      </c>
      <c r="P14" s="174">
        <v>34.418007091834113</v>
      </c>
      <c r="Q14" s="173">
        <v>22.350631824316036</v>
      </c>
      <c r="R14" s="174">
        <v>36.458564548972674</v>
      </c>
      <c r="S14" s="173">
        <v>22.506183017312452</v>
      </c>
      <c r="T14" s="174">
        <v>43.785327781465611</v>
      </c>
      <c r="U14" s="173">
        <v>26.992896606156275</v>
      </c>
      <c r="V14" s="174">
        <v>26.668700310766241</v>
      </c>
    </row>
    <row r="15" spans="1:22">
      <c r="B15" s="296" t="s">
        <v>250</v>
      </c>
      <c r="C15" s="173" cm="1">
        <f t="array" ref="C15:V15">_xlfn.HSTACK('data input'!Z95,'data input'!Z156,'data input'!AA95,'data input'!AA156,'data input'!AB95,'data input'!AB156,'data input'!AC95,'data input'!AC156,'data input'!AD95,'data input'!AD156,'data input'!AE95,'data input'!AE156,'data input'!AF95,'data input'!AF156,'data input'!AG95,'data input'!AG156,'data input'!AH95,'data input'!AH156,'data input'!AI95,'data input'!AI156)</f>
        <v>31.794647124422493</v>
      </c>
      <c r="D15" s="173">
        <v>17.376101492936385</v>
      </c>
      <c r="E15" s="173">
        <v>26.795331195909558</v>
      </c>
      <c r="F15" s="173">
        <v>28.366273481869815</v>
      </c>
      <c r="G15" s="173">
        <v>22.805509426589818</v>
      </c>
      <c r="H15" s="173">
        <v>25.030868688548445</v>
      </c>
      <c r="I15" s="173">
        <v>25.010602400752312</v>
      </c>
      <c r="J15" s="173">
        <v>28.750449176017867</v>
      </c>
      <c r="K15" s="173">
        <v>23.913331712814617</v>
      </c>
      <c r="L15" s="174">
        <v>23.827311024663402</v>
      </c>
      <c r="M15" s="173">
        <v>20.823340716413348</v>
      </c>
      <c r="N15" s="174">
        <v>35.639907159048832</v>
      </c>
      <c r="O15" s="173">
        <v>28.234559600422632</v>
      </c>
      <c r="P15" s="174">
        <v>27.798543674123604</v>
      </c>
      <c r="Q15" s="173">
        <v>18.649014540148041</v>
      </c>
      <c r="R15" s="174">
        <v>43.115672156473281</v>
      </c>
      <c r="S15" s="173">
        <v>17.983159038435424</v>
      </c>
      <c r="T15" s="174">
        <v>44.346614028708466</v>
      </c>
      <c r="U15" s="173">
        <v>21.398934145413019</v>
      </c>
      <c r="V15" s="174">
        <v>23.443327921365569</v>
      </c>
    </row>
    <row r="16" spans="1:22">
      <c r="B16" s="175" t="s">
        <v>70</v>
      </c>
      <c r="C16" s="513" cm="1">
        <f t="array" ref="C16:V16">_xlfn.HSTACK('data input'!Z96,'data input'!Z157,'data input'!AA96,'data input'!AA157,'data input'!AB96,'data input'!AB157,'data input'!AC96,'data input'!AC157,'data input'!AD96,'data input'!AD157,'data input'!AE96,'data input'!AE157,'data input'!AF96,'data input'!AF157,'data input'!AG96,'data input'!AG157,'data input'!AH96,'data input'!AH157,'data input'!AI96,'data input'!AI157)</f>
        <v>56.534911323292064</v>
      </c>
      <c r="D16" s="513">
        <v>42.723911661297592</v>
      </c>
      <c r="E16" s="513">
        <v>54.218117291341287</v>
      </c>
      <c r="F16" s="513">
        <v>39.482011851412771</v>
      </c>
      <c r="G16" s="513">
        <v>52.843657631362554</v>
      </c>
      <c r="H16" s="513">
        <v>36.826521284930791</v>
      </c>
      <c r="I16" s="513">
        <v>55.156970224402627</v>
      </c>
      <c r="J16" s="513">
        <v>33.714182142657968</v>
      </c>
      <c r="K16" s="513">
        <v>47.749193346067571</v>
      </c>
      <c r="L16" s="514">
        <v>27.860170904411884</v>
      </c>
      <c r="M16" s="513">
        <v>46.121948844455986</v>
      </c>
      <c r="N16" s="514">
        <v>35.520231525809976</v>
      </c>
      <c r="O16" s="513">
        <v>58.364599965305182</v>
      </c>
      <c r="P16" s="514">
        <v>47.863217995155367</v>
      </c>
      <c r="Q16" s="513">
        <v>34.163170961390293</v>
      </c>
      <c r="R16" s="514">
        <v>45.615997840128856</v>
      </c>
      <c r="S16" s="513">
        <v>38.416864107120418</v>
      </c>
      <c r="T16" s="514">
        <v>55.411802116381651</v>
      </c>
      <c r="U16" s="513">
        <v>48.192156010567892</v>
      </c>
      <c r="V16" s="514">
        <v>38.99676484844386</v>
      </c>
    </row>
    <row r="18" spans="2:22">
      <c r="B18" s="777" t="s">
        <v>251</v>
      </c>
      <c r="C18" s="775" t="str">
        <f>'data input'!C87</f>
        <v>2027-31</v>
      </c>
      <c r="D18" s="776"/>
      <c r="E18" s="775" t="str">
        <f>'data input'!D87</f>
        <v>2032-36</v>
      </c>
      <c r="F18" s="776"/>
      <c r="G18" s="775" t="str">
        <f>'data input'!E87</f>
        <v>2037-41</v>
      </c>
      <c r="H18" s="776"/>
      <c r="I18" s="775" t="str">
        <f>'data input'!F87</f>
        <v>2042-46</v>
      </c>
      <c r="J18" s="776"/>
      <c r="K18" s="775" t="str">
        <f>'data input'!G87</f>
        <v>2047-51</v>
      </c>
      <c r="L18" s="776"/>
      <c r="M18" s="775" t="str">
        <f>'data input'!H87</f>
        <v>2052-56</v>
      </c>
      <c r="N18" s="776"/>
      <c r="O18" s="775" t="str">
        <f>'data input'!I87</f>
        <v>2057-61</v>
      </c>
      <c r="P18" s="776"/>
      <c r="Q18" s="775" t="str">
        <f>'data input'!J87</f>
        <v>2062-66</v>
      </c>
      <c r="R18" s="776"/>
      <c r="S18" s="775" t="str">
        <f>'data input'!K87</f>
        <v>2067-71</v>
      </c>
      <c r="T18" s="776"/>
      <c r="U18" s="775" t="str">
        <f>'data input'!L87</f>
        <v>2072-76</v>
      </c>
      <c r="V18" s="776"/>
    </row>
    <row r="19" spans="2:22">
      <c r="B19" s="778"/>
      <c r="C19" s="25" t="s">
        <v>260</v>
      </c>
      <c r="D19" s="171" t="s">
        <v>256</v>
      </c>
      <c r="E19" s="25" t="s">
        <v>260</v>
      </c>
      <c r="F19" s="171" t="s">
        <v>256</v>
      </c>
      <c r="G19" s="25" t="s">
        <v>260</v>
      </c>
      <c r="H19" s="171" t="s">
        <v>256</v>
      </c>
      <c r="I19" s="25" t="s">
        <v>260</v>
      </c>
      <c r="J19" s="171" t="s">
        <v>256</v>
      </c>
      <c r="K19" s="171" t="s">
        <v>260</v>
      </c>
      <c r="L19" s="172" t="s">
        <v>256</v>
      </c>
      <c r="M19" s="171" t="s">
        <v>260</v>
      </c>
      <c r="N19" s="172" t="s">
        <v>256</v>
      </c>
      <c r="O19" s="171" t="s">
        <v>260</v>
      </c>
      <c r="P19" s="172" t="s">
        <v>256</v>
      </c>
      <c r="Q19" s="171" t="s">
        <v>260</v>
      </c>
      <c r="R19" s="172" t="s">
        <v>256</v>
      </c>
      <c r="S19" s="171" t="s">
        <v>260</v>
      </c>
      <c r="T19" s="172" t="s">
        <v>256</v>
      </c>
      <c r="U19" s="171" t="s">
        <v>260</v>
      </c>
      <c r="V19" s="172" t="s">
        <v>256</v>
      </c>
    </row>
    <row r="20" spans="2:22">
      <c r="B20" s="130" t="s">
        <v>45</v>
      </c>
      <c r="C20" s="22"/>
      <c r="D20" s="22"/>
      <c r="E20" s="22"/>
      <c r="F20" s="22"/>
      <c r="G20" s="22"/>
      <c r="H20" s="22"/>
      <c r="I20" s="22"/>
      <c r="J20" s="22"/>
      <c r="K20" s="22"/>
      <c r="L20" s="22"/>
      <c r="M20" s="22"/>
      <c r="N20" s="22"/>
      <c r="O20" s="22"/>
      <c r="P20" s="22"/>
      <c r="Q20" s="22"/>
      <c r="R20" s="22"/>
      <c r="S20" s="22"/>
      <c r="T20" s="22"/>
      <c r="U20" s="22"/>
      <c r="V20" s="22"/>
    </row>
    <row r="21" spans="2:22">
      <c r="B21" s="294" t="s">
        <v>243</v>
      </c>
      <c r="C21" s="173" cm="1">
        <f t="array" ref="C21:V21">_xlfn.HSTACK('data input'!Z100,'data input'!Z161,'data input'!AA100,'data input'!AA161,'data input'!AB100,'data input'!AB161,'data input'!AC100,'data input'!AC161,'data input'!AD100,'data input'!AD161,'data input'!AE100,'data input'!AE161,'data input'!AF100,'data input'!AF161,'data input'!AG100,'data input'!AG161,'data input'!AH100,'data input'!AH161,'data input'!AI100,'data input'!AI161)</f>
        <v>75.628399258584906</v>
      </c>
      <c r="D21" s="173">
        <v>81.81966788270239</v>
      </c>
      <c r="E21" s="173">
        <v>78.977963686213187</v>
      </c>
      <c r="F21" s="173">
        <v>82.323890507247228</v>
      </c>
      <c r="G21" s="173">
        <v>80.536819614784406</v>
      </c>
      <c r="H21" s="173">
        <v>80.083458199747199</v>
      </c>
      <c r="I21" s="173">
        <v>81.928158628653136</v>
      </c>
      <c r="J21" s="173">
        <v>77.470638878510741</v>
      </c>
      <c r="K21" s="173">
        <v>77.617397501510567</v>
      </c>
      <c r="L21" s="174">
        <v>74.699009766460591</v>
      </c>
      <c r="M21" s="173">
        <v>76.314177237035125</v>
      </c>
      <c r="N21" s="174">
        <v>72.705188588371499</v>
      </c>
      <c r="O21" s="173">
        <v>74.389987701276695</v>
      </c>
      <c r="P21" s="174">
        <v>78.311366417777037</v>
      </c>
      <c r="Q21" s="173">
        <v>70.432456302063471</v>
      </c>
      <c r="R21" s="174">
        <v>81.328527929607858</v>
      </c>
      <c r="S21" s="173">
        <v>68.842780561110047</v>
      </c>
      <c r="T21" s="174">
        <v>61.004936185173861</v>
      </c>
      <c r="U21" s="173">
        <v>65.976166671170333</v>
      </c>
      <c r="V21" s="174">
        <v>74.852692189112062</v>
      </c>
    </row>
    <row r="22" spans="2:22">
      <c r="B22" s="295" t="s">
        <v>244</v>
      </c>
      <c r="C22" s="173" cm="1">
        <f t="array" ref="C22:V22">_xlfn.HSTACK('data input'!Z101,'data input'!Z162,'data input'!AA101,'data input'!AA162,'data input'!AB101,'data input'!AB162,'data input'!AC101,'data input'!AC162,'data input'!AD101,'data input'!AD162,'data input'!AE101,'data input'!AE162,'data input'!AF101,'data input'!AF162,'data input'!AG101,'data input'!AG162,'data input'!AH101,'data input'!AH162,'data input'!AI101,'data input'!AI162)</f>
        <v>77.75378519251133</v>
      </c>
      <c r="D22" s="173">
        <v>82.939474833443327</v>
      </c>
      <c r="E22" s="173">
        <v>81.836845902343924</v>
      </c>
      <c r="F22" s="173">
        <v>83.17301429014708</v>
      </c>
      <c r="G22" s="173">
        <v>83.212225413450113</v>
      </c>
      <c r="H22" s="173">
        <v>81.475806620367024</v>
      </c>
      <c r="I22" s="173">
        <v>84.579323686365456</v>
      </c>
      <c r="J22" s="173">
        <v>78.1289071041315</v>
      </c>
      <c r="K22" s="173">
        <v>81.820879486326774</v>
      </c>
      <c r="L22" s="174">
        <v>72.762878563942706</v>
      </c>
      <c r="M22" s="173">
        <v>80.808566688994489</v>
      </c>
      <c r="N22" s="174">
        <v>70.183257911191646</v>
      </c>
      <c r="O22" s="173">
        <v>80.270688250111121</v>
      </c>
      <c r="P22" s="174">
        <v>79.095441595441599</v>
      </c>
      <c r="Q22" s="173">
        <v>76.617804957751744</v>
      </c>
      <c r="R22" s="174">
        <v>83.903784628045045</v>
      </c>
      <c r="S22" s="173">
        <v>75.331041507512083</v>
      </c>
      <c r="T22" s="174">
        <v>63.11300372215829</v>
      </c>
      <c r="U22" s="173">
        <v>71.846188441646063</v>
      </c>
      <c r="V22" s="174">
        <v>76.114459423737785</v>
      </c>
    </row>
    <row r="23" spans="2:22">
      <c r="B23" s="295" t="s">
        <v>245</v>
      </c>
      <c r="C23" s="173" cm="1">
        <f t="array" ref="C23:V23">_xlfn.HSTACK('data input'!Z102,'data input'!Z163,'data input'!AA102,'data input'!AA163,'data input'!AB102,'data input'!AB163,'data input'!AC102,'data input'!AC163,'data input'!AD102,'data input'!AD163,'data input'!AE102,'data input'!AE163,'data input'!AF102,'data input'!AF163,'data input'!AG102,'data input'!AG163,'data input'!AH102,'data input'!AH163,'data input'!AI102,'data input'!AI163)</f>
        <v>78.760000000000005</v>
      </c>
      <c r="D23" s="173">
        <v>83.412579527691136</v>
      </c>
      <c r="E23" s="173">
        <v>82.590716495133407</v>
      </c>
      <c r="F23" s="173">
        <v>83.081649212976714</v>
      </c>
      <c r="G23" s="173">
        <v>83.934614305287312</v>
      </c>
      <c r="H23" s="173">
        <v>81.825899665131203</v>
      </c>
      <c r="I23" s="173">
        <v>85.522952756987507</v>
      </c>
      <c r="J23" s="173">
        <v>77.465660522393563</v>
      </c>
      <c r="K23" s="173">
        <v>82.774824378203917</v>
      </c>
      <c r="L23" s="174">
        <v>70.309062744214629</v>
      </c>
      <c r="M23" s="173">
        <v>82.099420946121938</v>
      </c>
      <c r="N23" s="174">
        <v>68.443376630936655</v>
      </c>
      <c r="O23" s="173">
        <v>82.21875449150977</v>
      </c>
      <c r="P23" s="174">
        <v>77.405858755979011</v>
      </c>
      <c r="Q23" s="173">
        <v>78.466764950964688</v>
      </c>
      <c r="R23" s="174">
        <v>83.297465022006605</v>
      </c>
      <c r="S23" s="173">
        <v>77.502186649466651</v>
      </c>
      <c r="T23" s="174">
        <v>62.884287122646619</v>
      </c>
      <c r="U23" s="173">
        <v>73.556848112379271</v>
      </c>
      <c r="V23" s="174">
        <v>76.122172041642813</v>
      </c>
    </row>
    <row r="24" spans="2:22">
      <c r="B24" s="295" t="s">
        <v>246</v>
      </c>
      <c r="C24" s="173" cm="1">
        <f t="array" ref="C24:V24">_xlfn.HSTACK('data input'!Z103,'data input'!Z164,'data input'!AA103,'data input'!AA164,'data input'!AB103,'data input'!AB164,'data input'!AC103,'data input'!AC164,'data input'!AD103,'data input'!AD164,'data input'!AE103,'data input'!AE164,'data input'!AF103,'data input'!AF164,'data input'!AG103,'data input'!AG164,'data input'!AH103,'data input'!AH164,'data input'!AI103,'data input'!AI164)</f>
        <v>79.972454720359167</v>
      </c>
      <c r="D24" s="173">
        <v>82.639834378934083</v>
      </c>
      <c r="E24" s="173">
        <v>83.208207961327872</v>
      </c>
      <c r="F24" s="173">
        <v>82.450531652126955</v>
      </c>
      <c r="G24" s="173">
        <v>84.163076112464779</v>
      </c>
      <c r="H24" s="173">
        <v>80.659486910226462</v>
      </c>
      <c r="I24" s="173">
        <v>86.705791609376561</v>
      </c>
      <c r="J24" s="173">
        <v>74.752359083992943</v>
      </c>
      <c r="K24" s="173">
        <v>83.280228489435089</v>
      </c>
      <c r="L24" s="174">
        <v>65.09115538578564</v>
      </c>
      <c r="M24" s="173">
        <v>83.865162955974768</v>
      </c>
      <c r="N24" s="174">
        <v>64.726771165414618</v>
      </c>
      <c r="O24" s="173">
        <v>84.290679312983542</v>
      </c>
      <c r="P24" s="174">
        <v>77.696250830473659</v>
      </c>
      <c r="Q24" s="173">
        <v>80.208090472164244</v>
      </c>
      <c r="R24" s="174">
        <v>84.262343822060743</v>
      </c>
      <c r="S24" s="173">
        <v>79.928498211619214</v>
      </c>
      <c r="T24" s="174">
        <v>65.668958606243166</v>
      </c>
      <c r="U24" s="173">
        <v>75.720886527980127</v>
      </c>
      <c r="V24" s="174">
        <v>76.694751335934171</v>
      </c>
    </row>
    <row r="25" spans="2:22">
      <c r="B25" s="295" t="s">
        <v>247</v>
      </c>
      <c r="C25" s="173" cm="1">
        <f t="array" ref="C25:V25">_xlfn.HSTACK('data input'!Z104,'data input'!Z165,'data input'!AA104,'data input'!AA165,'data input'!AB104,'data input'!AB165,'data input'!AC104,'data input'!AC165,'data input'!AD104,'data input'!AD165,'data input'!AE104,'data input'!AE165,'data input'!AF104,'data input'!AF165,'data input'!AG104,'data input'!AG165,'data input'!AH104,'data input'!AH165,'data input'!AI104,'data input'!AI165)</f>
        <v>82.397307608561874</v>
      </c>
      <c r="D25" s="173">
        <v>80.923024091799363</v>
      </c>
      <c r="E25" s="173">
        <v>84.587075325857086</v>
      </c>
      <c r="F25" s="173">
        <v>81.655774355389639</v>
      </c>
      <c r="G25" s="173">
        <v>84.408403095877418</v>
      </c>
      <c r="H25" s="173">
        <v>77.820204540057816</v>
      </c>
      <c r="I25" s="173">
        <v>87.33674542018683</v>
      </c>
      <c r="J25" s="173">
        <v>68.638767291825118</v>
      </c>
      <c r="K25" s="173">
        <v>80.585101102028659</v>
      </c>
      <c r="L25" s="174">
        <v>55.071795064745267</v>
      </c>
      <c r="M25" s="173">
        <v>84.778371818603802</v>
      </c>
      <c r="N25" s="174">
        <v>56.484149684469017</v>
      </c>
      <c r="O25" s="173">
        <v>85.63621657001255</v>
      </c>
      <c r="P25" s="174">
        <v>76.461325021353787</v>
      </c>
      <c r="Q25" s="173">
        <v>79.956945985391542</v>
      </c>
      <c r="R25" s="174">
        <v>84.827871989776398</v>
      </c>
      <c r="S25" s="173">
        <v>82.489130194884027</v>
      </c>
      <c r="T25" s="174">
        <v>69.365390178844436</v>
      </c>
      <c r="U25" s="173">
        <v>77.560363381678556</v>
      </c>
      <c r="V25" s="174">
        <v>78.032429253088893</v>
      </c>
    </row>
    <row r="26" spans="2:22">
      <c r="B26" s="295" t="s">
        <v>248</v>
      </c>
      <c r="C26" s="173" cm="1">
        <f t="array" ref="C26:V26">_xlfn.HSTACK('data input'!Z105,'data input'!Z166,'data input'!AA105,'data input'!AA166,'data input'!AB105,'data input'!AB166,'data input'!AC105,'data input'!AC166,'data input'!AD105,'data input'!AD166,'data input'!AE105,'data input'!AE166,'data input'!AF105,'data input'!AF166,'data input'!AG105,'data input'!AG166,'data input'!AH105,'data input'!AH166,'data input'!AI105,'data input'!AI166)</f>
        <v>85.298128737546534</v>
      </c>
      <c r="D26" s="173">
        <v>78.476803028578786</v>
      </c>
      <c r="E26" s="173">
        <v>87.050306666219797</v>
      </c>
      <c r="F26" s="173">
        <v>80.800000000000011</v>
      </c>
      <c r="G26" s="173">
        <v>86.021458770868719</v>
      </c>
      <c r="H26" s="173">
        <v>74.001634359982404</v>
      </c>
      <c r="I26" s="173">
        <v>88.240975176842156</v>
      </c>
      <c r="J26" s="173">
        <v>64.443645160193739</v>
      </c>
      <c r="K26" s="173">
        <v>77.605902059629699</v>
      </c>
      <c r="L26" s="174">
        <v>48.023923030250501</v>
      </c>
      <c r="M26" s="173">
        <v>83.068957451785053</v>
      </c>
      <c r="N26" s="174">
        <v>50.06903309134637</v>
      </c>
      <c r="O26" s="173">
        <v>85.486063549384639</v>
      </c>
      <c r="P26" s="174">
        <v>74.396598295662471</v>
      </c>
      <c r="Q26" s="173">
        <v>77.635163807895495</v>
      </c>
      <c r="R26" s="174">
        <v>83.886797353975169</v>
      </c>
      <c r="S26" s="173">
        <v>84.40271387610855</v>
      </c>
      <c r="T26" s="174">
        <v>71.581506804583611</v>
      </c>
      <c r="U26" s="173">
        <v>79.18721895366572</v>
      </c>
      <c r="V26" s="174">
        <v>78.468351211547343</v>
      </c>
    </row>
    <row r="27" spans="2:22">
      <c r="B27" s="295" t="s">
        <v>249</v>
      </c>
      <c r="C27" s="173" cm="1">
        <f t="array" ref="C27:V27">_xlfn.HSTACK('data input'!Z106,'data input'!Z167,'data input'!AA106,'data input'!AA167,'data input'!AB106,'data input'!AB167,'data input'!AC106,'data input'!AC167,'data input'!AD106,'data input'!AD167,'data input'!AE106,'data input'!AE167,'data input'!AF106,'data input'!AF167,'data input'!AG106,'data input'!AG167,'data input'!AH106,'data input'!AH167,'data input'!AI106,'data input'!AI167)</f>
        <v>87.357505837110295</v>
      </c>
      <c r="D27" s="173">
        <v>76.29487415028477</v>
      </c>
      <c r="E27" s="173">
        <v>88.917777055573623</v>
      </c>
      <c r="F27" s="173">
        <v>79.28996817494378</v>
      </c>
      <c r="G27" s="173">
        <v>87.497195123254301</v>
      </c>
      <c r="H27" s="173">
        <v>70.36540268318376</v>
      </c>
      <c r="I27" s="173">
        <v>90.573569056165383</v>
      </c>
      <c r="J27" s="173">
        <v>62.95665933976472</v>
      </c>
      <c r="K27" s="173">
        <v>78.298398580957851</v>
      </c>
      <c r="L27" s="174">
        <v>45.867363326837832</v>
      </c>
      <c r="M27" s="173">
        <v>80.919959084516051</v>
      </c>
      <c r="N27" s="174">
        <v>48.375061973227567</v>
      </c>
      <c r="O27" s="173">
        <v>83.675414411654586</v>
      </c>
      <c r="P27" s="174">
        <v>67.188516686396099</v>
      </c>
      <c r="Q27" s="173">
        <v>75.138726359895813</v>
      </c>
      <c r="R27" s="174">
        <v>76.723281876684595</v>
      </c>
      <c r="S27" s="173">
        <v>84.331070947405877</v>
      </c>
      <c r="T27" s="174">
        <v>67.768082690212978</v>
      </c>
      <c r="U27" s="173">
        <v>78.531278331822293</v>
      </c>
      <c r="V27" s="174">
        <v>71.427036320653343</v>
      </c>
    </row>
    <row r="28" spans="2:22">
      <c r="B28" s="296" t="s">
        <v>250</v>
      </c>
      <c r="C28" s="173" cm="1">
        <f t="array" ref="C28:V28">_xlfn.HSTACK('data input'!Z107,'data input'!Z168,'data input'!AA107,'data input'!AA168,'data input'!AB107,'data input'!AB168,'data input'!AC107,'data input'!AC168,'data input'!AD107,'data input'!AD168,'data input'!AE107,'data input'!AE168,'data input'!AF107,'data input'!AF168,'data input'!AG107,'data input'!AG168,'data input'!AH107,'data input'!AH168,'data input'!AI107,'data input'!AI168)</f>
        <v>88.096499593797461</v>
      </c>
      <c r="D28" s="173">
        <v>53.337065916508486</v>
      </c>
      <c r="E28" s="173">
        <v>88.110415063926439</v>
      </c>
      <c r="F28" s="173">
        <v>68.328698546728262</v>
      </c>
      <c r="G28" s="173">
        <v>88.518021611429404</v>
      </c>
      <c r="H28" s="173">
        <v>56.794611380165506</v>
      </c>
      <c r="I28" s="173">
        <v>89.155213377041292</v>
      </c>
      <c r="J28" s="173">
        <v>65.713487989641848</v>
      </c>
      <c r="K28" s="173">
        <v>80.768833102421468</v>
      </c>
      <c r="L28" s="174">
        <v>58.801229882121085</v>
      </c>
      <c r="M28" s="173">
        <v>82.037810864538116</v>
      </c>
      <c r="N28" s="174">
        <v>66.066391418504082</v>
      </c>
      <c r="O28" s="173">
        <v>80.163378949856849</v>
      </c>
      <c r="P28" s="174">
        <v>75.223152827490651</v>
      </c>
      <c r="Q28" s="173">
        <v>75.079783892448802</v>
      </c>
      <c r="R28" s="174">
        <v>77.404827143939841</v>
      </c>
      <c r="S28" s="173">
        <v>86.621784379728851</v>
      </c>
      <c r="T28" s="174">
        <v>80.76486107479856</v>
      </c>
      <c r="U28" s="173">
        <v>73.421763694423973</v>
      </c>
      <c r="V28" s="174">
        <v>70.18226581423977</v>
      </c>
    </row>
    <row r="29" spans="2:22">
      <c r="B29" s="175" t="s">
        <v>70</v>
      </c>
      <c r="C29" s="513" cm="1">
        <f t="array" ref="C29:V29">_xlfn.HSTACK('data input'!Z108,'data input'!Z169,'data input'!AA108,'data input'!AA169,'data input'!AB108,'data input'!AB169,'data input'!AC108,'data input'!AC169,'data input'!AD108,'data input'!AD169,'data input'!AE108,'data input'!AE169,'data input'!AF108,'data input'!AF169,'data input'!AG108,'data input'!AG169,'data input'!AH108,'data input'!AH169,'data input'!AI108,'data input'!AI169)</f>
        <v>80.405905697638104</v>
      </c>
      <c r="D29" s="513">
        <v>79.663789634532691</v>
      </c>
      <c r="E29" s="513">
        <v>83.406673141747135</v>
      </c>
      <c r="F29" s="513">
        <v>81.259236336940006</v>
      </c>
      <c r="G29" s="513">
        <v>84.01690371756645</v>
      </c>
      <c r="H29" s="513">
        <v>77.128103338280042</v>
      </c>
      <c r="I29" s="513">
        <v>86.187785065120266</v>
      </c>
      <c r="J29" s="513">
        <v>70.99497826093139</v>
      </c>
      <c r="K29" s="513">
        <v>80.93083308889635</v>
      </c>
      <c r="L29" s="514">
        <v>60.857545199279336</v>
      </c>
      <c r="M29" s="513">
        <v>82.275717889453489</v>
      </c>
      <c r="N29" s="514">
        <v>61.1716043259282</v>
      </c>
      <c r="O29" s="513">
        <v>82.460607900971056</v>
      </c>
      <c r="P29" s="514">
        <v>76.495243933694695</v>
      </c>
      <c r="Q29" s="513">
        <v>77.46561248312193</v>
      </c>
      <c r="R29" s="514">
        <v>83.697084745465659</v>
      </c>
      <c r="S29" s="513">
        <v>78.058132404283327</v>
      </c>
      <c r="T29" s="514">
        <v>67.351514283181615</v>
      </c>
      <c r="U29" s="513">
        <v>73.747604723676687</v>
      </c>
      <c r="V29" s="514">
        <v>76.911423593792207</v>
      </c>
    </row>
    <row r="30" spans="2:22">
      <c r="B30" s="26"/>
      <c r="C30" s="26"/>
      <c r="D30" s="26"/>
      <c r="E30" s="26"/>
      <c r="F30" s="26"/>
      <c r="G30" s="26"/>
      <c r="H30" s="26"/>
      <c r="I30" s="26"/>
      <c r="J30" s="26"/>
      <c r="K30" s="26"/>
      <c r="L30" s="26"/>
    </row>
    <row r="31" spans="2:22">
      <c r="B31" s="777" t="s">
        <v>251</v>
      </c>
      <c r="C31" s="775" t="str">
        <f>C5</f>
        <v>2027-31</v>
      </c>
      <c r="D31" s="776"/>
      <c r="E31" s="775" t="str">
        <f t="shared" ref="E31" si="0">E5</f>
        <v>2032-36</v>
      </c>
      <c r="F31" s="776"/>
      <c r="G31" s="775" t="str">
        <f t="shared" ref="G31" si="1">G5</f>
        <v>2037-41</v>
      </c>
      <c r="H31" s="776"/>
      <c r="I31" s="775" t="str">
        <f t="shared" ref="I31" si="2">I5</f>
        <v>2042-46</v>
      </c>
      <c r="J31" s="776"/>
      <c r="K31" s="775" t="str">
        <f t="shared" ref="K31" si="3">K5</f>
        <v>2047-51</v>
      </c>
      <c r="L31" s="776"/>
      <c r="M31" s="775" t="str">
        <f t="shared" ref="M31" si="4">M5</f>
        <v>2052-56</v>
      </c>
      <c r="N31" s="776"/>
      <c r="O31" s="775" t="str">
        <f t="shared" ref="O31" si="5">O5</f>
        <v>2057-61</v>
      </c>
      <c r="P31" s="776"/>
      <c r="Q31" s="775" t="str">
        <f t="shared" ref="Q31" si="6">Q5</f>
        <v>2062-66</v>
      </c>
      <c r="R31" s="776"/>
      <c r="S31" s="775" t="str">
        <f t="shared" ref="S31" si="7">S5</f>
        <v>2067-71</v>
      </c>
      <c r="T31" s="776"/>
      <c r="U31" s="775" t="str">
        <f t="shared" ref="U31" si="8">U5</f>
        <v>2072-76</v>
      </c>
      <c r="V31" s="776"/>
    </row>
    <row r="32" spans="2:22">
      <c r="B32" s="778"/>
      <c r="C32" s="25" t="s">
        <v>260</v>
      </c>
      <c r="D32" s="171" t="s">
        <v>256</v>
      </c>
      <c r="E32" s="25" t="s">
        <v>260</v>
      </c>
      <c r="F32" s="171" t="s">
        <v>256</v>
      </c>
      <c r="G32" s="25" t="s">
        <v>260</v>
      </c>
      <c r="H32" s="171" t="s">
        <v>256</v>
      </c>
      <c r="I32" s="25" t="s">
        <v>260</v>
      </c>
      <c r="J32" s="171" t="s">
        <v>256</v>
      </c>
      <c r="K32" s="171" t="s">
        <v>260</v>
      </c>
      <c r="L32" s="172" t="s">
        <v>256</v>
      </c>
      <c r="M32" s="171" t="s">
        <v>260</v>
      </c>
      <c r="N32" s="172" t="s">
        <v>256</v>
      </c>
      <c r="O32" s="171" t="s">
        <v>260</v>
      </c>
      <c r="P32" s="172" t="s">
        <v>256</v>
      </c>
      <c r="Q32" s="171" t="s">
        <v>260</v>
      </c>
      <c r="R32" s="172" t="s">
        <v>256</v>
      </c>
      <c r="S32" s="171" t="s">
        <v>260</v>
      </c>
      <c r="T32" s="172" t="s">
        <v>256</v>
      </c>
      <c r="U32" s="171" t="s">
        <v>260</v>
      </c>
      <c r="V32" s="172" t="s">
        <v>256</v>
      </c>
    </row>
    <row r="33" spans="2:22">
      <c r="B33" s="176" t="s">
        <v>46</v>
      </c>
      <c r="C33" s="177"/>
      <c r="D33" s="177"/>
      <c r="E33" s="177"/>
      <c r="F33" s="177"/>
      <c r="G33" s="177"/>
      <c r="H33" s="177"/>
      <c r="I33" s="177"/>
      <c r="J33" s="177"/>
      <c r="K33" s="177"/>
      <c r="L33" s="177"/>
      <c r="M33" s="177"/>
      <c r="N33" s="177"/>
      <c r="O33" s="177"/>
      <c r="P33" s="177"/>
      <c r="Q33" s="177"/>
      <c r="R33" s="177"/>
      <c r="S33" s="177"/>
      <c r="T33" s="177"/>
      <c r="U33" s="177"/>
      <c r="V33" s="177"/>
    </row>
    <row r="34" spans="2:22">
      <c r="B34" s="294" t="s">
        <v>243</v>
      </c>
      <c r="C34" s="173" cm="1">
        <f t="array" ref="C34:V34">_xlfn.HSTACK('data input'!Z112,'data input'!Z173,'data input'!AA112,'data input'!AA173,'data input'!AB112,'data input'!AB173,'data input'!AC112,'data input'!AC173,'data input'!AD112,'data input'!AD173,'data input'!AE112,'data input'!AE173,'data input'!AF112,'data input'!AF173,'data input'!AG112,'data input'!AG173,'data input'!AH112,'data input'!AH173,'data input'!AI112,'data input'!AI173)</f>
        <v>71.920645165333013</v>
      </c>
      <c r="D34" s="173">
        <v>85.052152063486318</v>
      </c>
      <c r="E34" s="173">
        <v>79.122546677062644</v>
      </c>
      <c r="F34" s="173">
        <v>59.362586044819125</v>
      </c>
      <c r="G34" s="173">
        <v>80.507186908369974</v>
      </c>
      <c r="H34" s="173">
        <v>79.64853153586904</v>
      </c>
      <c r="I34" s="173">
        <v>77.233765557464977</v>
      </c>
      <c r="J34" s="173">
        <v>62.160466158673245</v>
      </c>
      <c r="K34" s="173">
        <v>70.030620329329139</v>
      </c>
      <c r="L34" s="174">
        <v>84.04104511581329</v>
      </c>
      <c r="M34" s="173">
        <v>63.084112149532707</v>
      </c>
      <c r="N34" s="174">
        <v>73.430859758090889</v>
      </c>
      <c r="O34" s="173">
        <v>67.655300364659965</v>
      </c>
      <c r="P34" s="174">
        <v>84.96341771087377</v>
      </c>
      <c r="Q34" s="173">
        <v>70.074689384196049</v>
      </c>
      <c r="R34" s="174">
        <v>78.265785661284042</v>
      </c>
      <c r="S34" s="173">
        <v>71.664208456243855</v>
      </c>
      <c r="T34" s="174">
        <v>79.414724659559084</v>
      </c>
      <c r="U34" s="173">
        <v>63.313653767995042</v>
      </c>
      <c r="V34" s="174">
        <v>79.697282256710395</v>
      </c>
    </row>
    <row r="35" spans="2:22">
      <c r="B35" s="295" t="s">
        <v>244</v>
      </c>
      <c r="C35" s="173" cm="1">
        <f t="array" ref="C35:V35">_xlfn.HSTACK('data input'!Z113,'data input'!Z174,'data input'!AA113,'data input'!AA174,'data input'!AB113,'data input'!AB174,'data input'!AC113,'data input'!AC174,'data input'!AD113,'data input'!AD174,'data input'!AE113,'data input'!AE174,'data input'!AF113,'data input'!AF174,'data input'!AG113,'data input'!AG174,'data input'!AH113,'data input'!AH174,'data input'!AI113,'data input'!AI174)</f>
        <v>73.112661160354548</v>
      </c>
      <c r="D35" s="173">
        <v>88.157260009647857</v>
      </c>
      <c r="E35" s="173">
        <v>81.309744129582157</v>
      </c>
      <c r="F35" s="173">
        <v>61.476838980255408</v>
      </c>
      <c r="G35" s="173">
        <v>85.097504476827282</v>
      </c>
      <c r="H35" s="173">
        <v>80.579240222569155</v>
      </c>
      <c r="I35" s="173">
        <v>83.615945595275377</v>
      </c>
      <c r="J35" s="173">
        <v>61.449074274812467</v>
      </c>
      <c r="K35" s="173">
        <v>77.511359035494166</v>
      </c>
      <c r="L35" s="174">
        <v>87.229291214031505</v>
      </c>
      <c r="M35" s="173">
        <v>74.6880947346162</v>
      </c>
      <c r="N35" s="174">
        <v>73.955621987990611</v>
      </c>
      <c r="O35" s="173">
        <v>73.294433147673359</v>
      </c>
      <c r="P35" s="174">
        <v>85.281838679176673</v>
      </c>
      <c r="Q35" s="173">
        <v>71.462310568785668</v>
      </c>
      <c r="R35" s="174">
        <v>81.490280777537791</v>
      </c>
      <c r="S35" s="173">
        <v>71.240507813645294</v>
      </c>
      <c r="T35" s="174">
        <v>80.55812757201646</v>
      </c>
      <c r="U35" s="173">
        <v>59.652897303499714</v>
      </c>
      <c r="V35" s="174">
        <v>80.085299316068543</v>
      </c>
    </row>
    <row r="36" spans="2:22">
      <c r="B36" s="295" t="s">
        <v>245</v>
      </c>
      <c r="C36" s="173" cm="1">
        <f t="array" ref="C36:V36">_xlfn.HSTACK('data input'!Z114,'data input'!Z175,'data input'!AA114,'data input'!AA175,'data input'!AB114,'data input'!AB175,'data input'!AC114,'data input'!AC175,'data input'!AD114,'data input'!AD175,'data input'!AE114,'data input'!AE175,'data input'!AF114,'data input'!AF175,'data input'!AG114,'data input'!AG175,'data input'!AH114,'data input'!AH175,'data input'!AI114,'data input'!AI175)</f>
        <v>73.402461457603366</v>
      </c>
      <c r="D36" s="173">
        <v>88.065026818836984</v>
      </c>
      <c r="E36" s="173">
        <v>81.977487848554617</v>
      </c>
      <c r="F36" s="173">
        <v>61.73331045134718</v>
      </c>
      <c r="G36" s="173">
        <v>86.607424473059893</v>
      </c>
      <c r="H36" s="173">
        <v>80.388601036269421</v>
      </c>
      <c r="I36" s="173">
        <v>85.86371787208607</v>
      </c>
      <c r="J36" s="173">
        <v>59.040405844735808</v>
      </c>
      <c r="K36" s="173">
        <v>81.412229696347808</v>
      </c>
      <c r="L36" s="174">
        <v>87.375766961362785</v>
      </c>
      <c r="M36" s="173">
        <v>79.404196058248317</v>
      </c>
      <c r="N36" s="174">
        <v>72.435407430056557</v>
      </c>
      <c r="O36" s="173">
        <v>76.663931904420068</v>
      </c>
      <c r="P36" s="174">
        <v>84.61860203874329</v>
      </c>
      <c r="Q36" s="173">
        <v>73.805847487174361</v>
      </c>
      <c r="R36" s="174">
        <v>82.34522155318821</v>
      </c>
      <c r="S36" s="173">
        <v>70.88056030795552</v>
      </c>
      <c r="T36" s="174">
        <v>80.458485353354277</v>
      </c>
      <c r="U36" s="173">
        <v>56.50418789396425</v>
      </c>
      <c r="V36" s="174">
        <v>79.893633661817603</v>
      </c>
    </row>
    <row r="37" spans="2:22">
      <c r="B37" s="295" t="s">
        <v>246</v>
      </c>
      <c r="C37" s="173" cm="1">
        <f t="array" ref="C37:V37">_xlfn.HSTACK('data input'!Z115,'data input'!Z176,'data input'!AA115,'data input'!AA176,'data input'!AB115,'data input'!AB176,'data input'!AC115,'data input'!AC176,'data input'!AD115,'data input'!AD176,'data input'!AE115,'data input'!AE176,'data input'!AF115,'data input'!AF176,'data input'!AG115,'data input'!AG176,'data input'!AH115,'data input'!AH176,'data input'!AI115,'data input'!AI176)</f>
        <v>73.405129020293529</v>
      </c>
      <c r="D37" s="173">
        <v>84.432987387306866</v>
      </c>
      <c r="E37" s="173">
        <v>81.761873118226632</v>
      </c>
      <c r="F37" s="173">
        <v>58.501921439254609</v>
      </c>
      <c r="G37" s="173">
        <v>87.663846059157308</v>
      </c>
      <c r="H37" s="173">
        <v>78.16846069448151</v>
      </c>
      <c r="I37" s="173">
        <v>88.255335561841079</v>
      </c>
      <c r="J37" s="173">
        <v>54.80256181163837</v>
      </c>
      <c r="K37" s="173">
        <v>86.140623007946971</v>
      </c>
      <c r="L37" s="174">
        <v>86.16233607124974</v>
      </c>
      <c r="M37" s="173">
        <v>84.305674609977714</v>
      </c>
      <c r="N37" s="174">
        <v>70.137857379604966</v>
      </c>
      <c r="O37" s="173">
        <v>80.752795572144151</v>
      </c>
      <c r="P37" s="174">
        <v>82.397955761827461</v>
      </c>
      <c r="Q37" s="173">
        <v>78.153225633434161</v>
      </c>
      <c r="R37" s="174">
        <v>82.984916644614984</v>
      </c>
      <c r="S37" s="173">
        <v>71.959116497985065</v>
      </c>
      <c r="T37" s="174">
        <v>78.993538519511901</v>
      </c>
      <c r="U37" s="173">
        <v>52.488461690181587</v>
      </c>
      <c r="V37" s="174">
        <v>77.118448964825447</v>
      </c>
    </row>
    <row r="38" spans="2:22">
      <c r="B38" s="295" t="s">
        <v>247</v>
      </c>
      <c r="C38" s="173" cm="1">
        <f t="array" ref="C38:V38">_xlfn.HSTACK('data input'!Z116,'data input'!Z177,'data input'!AA116,'data input'!AA177,'data input'!AB116,'data input'!AB177,'data input'!AC116,'data input'!AC177,'data input'!AD116,'data input'!AD177,'data input'!AE116,'data input'!AE177,'data input'!AF116,'data input'!AF177,'data input'!AG116,'data input'!AG177,'data input'!AH116,'data input'!AH177,'data input'!AI116,'data input'!AI177)</f>
        <v>74.684845762113952</v>
      </c>
      <c r="D38" s="173">
        <v>70.810424171392128</v>
      </c>
      <c r="E38" s="173">
        <v>81.996945325927612</v>
      </c>
      <c r="F38" s="173">
        <v>53.146693701726747</v>
      </c>
      <c r="G38" s="173">
        <v>87.150703869731331</v>
      </c>
      <c r="H38" s="173">
        <v>72.761963244001919</v>
      </c>
      <c r="I38" s="173">
        <v>88.881524368029019</v>
      </c>
      <c r="J38" s="173">
        <v>47.373188405797102</v>
      </c>
      <c r="K38" s="173">
        <v>88.159777671775515</v>
      </c>
      <c r="L38" s="174">
        <v>79.983082088422194</v>
      </c>
      <c r="M38" s="173">
        <v>87.064184790471145</v>
      </c>
      <c r="N38" s="174">
        <v>65.691376957724017</v>
      </c>
      <c r="O38" s="173">
        <v>85.622714845680036</v>
      </c>
      <c r="P38" s="174">
        <v>75.716866756557508</v>
      </c>
      <c r="Q38" s="173">
        <v>82.643185449528758</v>
      </c>
      <c r="R38" s="174">
        <v>84.464867342095346</v>
      </c>
      <c r="S38" s="173">
        <v>77.099261455245227</v>
      </c>
      <c r="T38" s="174">
        <v>77.748574939413601</v>
      </c>
      <c r="U38" s="173">
        <v>57.848456020363564</v>
      </c>
      <c r="V38" s="174">
        <v>72.070265285475116</v>
      </c>
    </row>
    <row r="39" spans="2:22">
      <c r="B39" s="295" t="s">
        <v>248</v>
      </c>
      <c r="C39" s="173" cm="1">
        <f t="array" ref="C39:V39">_xlfn.HSTACK('data input'!Z117,'data input'!Z178,'data input'!AA117,'data input'!AA178,'data input'!AB117,'data input'!AB178,'data input'!AC117,'data input'!AC178,'data input'!AD117,'data input'!AD178,'data input'!AE117,'data input'!AE178,'data input'!AF117,'data input'!AF178,'data input'!AG117,'data input'!AG178,'data input'!AH117,'data input'!AH178,'data input'!AI117,'data input'!AI178)</f>
        <v>76.25872272767424</v>
      </c>
      <c r="D39" s="173">
        <v>54.31714990862676</v>
      </c>
      <c r="E39" s="173">
        <v>83.694987621901731</v>
      </c>
      <c r="F39" s="173">
        <v>49.619734249242235</v>
      </c>
      <c r="G39" s="173">
        <v>86.846189181471686</v>
      </c>
      <c r="H39" s="173">
        <v>65.712203329379008</v>
      </c>
      <c r="I39" s="173">
        <v>87.756053381636079</v>
      </c>
      <c r="J39" s="173">
        <v>43.51480679821794</v>
      </c>
      <c r="K39" s="173">
        <v>85.803649564061843</v>
      </c>
      <c r="L39" s="174">
        <v>74.335239004930401</v>
      </c>
      <c r="M39" s="173">
        <v>85.933957100784482</v>
      </c>
      <c r="N39" s="174">
        <v>62.789531041879286</v>
      </c>
      <c r="O39" s="173">
        <v>87.512195121951223</v>
      </c>
      <c r="P39" s="174">
        <v>68.639115975249439</v>
      </c>
      <c r="Q39" s="173">
        <v>81.723224913158603</v>
      </c>
      <c r="R39" s="174">
        <v>85.046143043434654</v>
      </c>
      <c r="S39" s="173">
        <v>79.791003113481011</v>
      </c>
      <c r="T39" s="174">
        <v>77.134606767678449</v>
      </c>
      <c r="U39" s="173">
        <v>68.103288129295919</v>
      </c>
      <c r="V39" s="174">
        <v>65.949453551912569</v>
      </c>
    </row>
    <row r="40" spans="2:22">
      <c r="B40" s="295" t="s">
        <v>249</v>
      </c>
      <c r="C40" s="173" cm="1">
        <f t="array" ref="C40:V40">_xlfn.HSTACK('data input'!Z118,'data input'!Z179,'data input'!AA118,'data input'!AA179,'data input'!AB118,'data input'!AB179,'data input'!AC118,'data input'!AC179,'data input'!AD118,'data input'!AD179,'data input'!AE118,'data input'!AE179,'data input'!AF118,'data input'!AF179,'data input'!AG118,'data input'!AG179,'data input'!AH118,'data input'!AH179,'data input'!AI118,'data input'!AI179)</f>
        <v>77.631772013629629</v>
      </c>
      <c r="D40" s="173">
        <v>47.47737320456141</v>
      </c>
      <c r="E40" s="173">
        <v>85.101311084624555</v>
      </c>
      <c r="F40" s="173">
        <v>48.968547566353813</v>
      </c>
      <c r="G40" s="173">
        <v>87.475042465059445</v>
      </c>
      <c r="H40" s="173">
        <v>62.700683516134163</v>
      </c>
      <c r="I40" s="173">
        <v>86.305459158923838</v>
      </c>
      <c r="J40" s="173">
        <v>42.214526498056628</v>
      </c>
      <c r="K40" s="173">
        <v>84.495710356717694</v>
      </c>
      <c r="L40" s="174">
        <v>75.529800311917057</v>
      </c>
      <c r="M40" s="173">
        <v>84.10187287173666</v>
      </c>
      <c r="N40" s="174">
        <v>64.716501189792396</v>
      </c>
      <c r="O40" s="173">
        <v>88.410120031625084</v>
      </c>
      <c r="P40" s="174">
        <v>72.588272383354351</v>
      </c>
      <c r="Q40" s="173">
        <v>76.967583419196316</v>
      </c>
      <c r="R40" s="174">
        <v>84.508848422672472</v>
      </c>
      <c r="S40" s="173">
        <v>79.743162901307969</v>
      </c>
      <c r="T40" s="174">
        <v>79.390308513673219</v>
      </c>
      <c r="U40" s="173">
        <v>71.676161919040482</v>
      </c>
      <c r="V40" s="174">
        <v>67.939228671601086</v>
      </c>
    </row>
    <row r="41" spans="2:22">
      <c r="B41" s="296" t="s">
        <v>250</v>
      </c>
      <c r="C41" s="173" cm="1">
        <f t="array" ref="C41:V41">_xlfn.HSTACK('data input'!Z119,'data input'!Z180,'data input'!AA119,'data input'!AA180,'data input'!AB119,'data input'!AB180,'data input'!AC119,'data input'!AC180,'data input'!AD119,'data input'!AD180,'data input'!AE119,'data input'!AE180,'data input'!AF119,'data input'!AF180,'data input'!AG119,'data input'!AG180,'data input'!AH119,'data input'!AH180,'data input'!AI119,'data input'!AI180)</f>
        <v>78.453761390594849</v>
      </c>
      <c r="D41" s="173">
        <v>28.576741141820129</v>
      </c>
      <c r="E41" s="173">
        <v>83.3112153115692</v>
      </c>
      <c r="F41" s="173">
        <v>41.086253264216396</v>
      </c>
      <c r="G41" s="173">
        <v>87.152359096036406</v>
      </c>
      <c r="H41" s="173">
        <v>58.055274325226726</v>
      </c>
      <c r="I41" s="173">
        <v>82.231830347951401</v>
      </c>
      <c r="J41" s="173">
        <v>47.155235717432809</v>
      </c>
      <c r="K41" s="173">
        <v>75.88510042036431</v>
      </c>
      <c r="L41" s="174">
        <v>79.339367952993484</v>
      </c>
      <c r="M41" s="173">
        <v>78.193668528864052</v>
      </c>
      <c r="N41" s="174">
        <v>70.062937512041614</v>
      </c>
      <c r="O41" s="173">
        <v>85.118371625753483</v>
      </c>
      <c r="P41" s="174">
        <v>83.723202653085394</v>
      </c>
      <c r="Q41" s="173">
        <v>74.563591022443902</v>
      </c>
      <c r="R41" s="174">
        <v>89.216211953950491</v>
      </c>
      <c r="S41" s="173">
        <v>81.778794664589611</v>
      </c>
      <c r="T41" s="174">
        <v>73.791619371925847</v>
      </c>
      <c r="U41" s="173">
        <v>68.529795563288388</v>
      </c>
      <c r="V41" s="174">
        <v>78.397420587532835</v>
      </c>
    </row>
    <row r="42" spans="2:22">
      <c r="B42" s="175" t="s">
        <v>70</v>
      </c>
      <c r="C42" s="513" cm="1">
        <f t="array" ref="C42:V42">_xlfn.HSTACK('data input'!Z120,'data input'!Z181,'data input'!AA120,'data input'!AA181,'data input'!AB120,'data input'!AB181,'data input'!AC120,'data input'!AC181,'data input'!AD120,'data input'!AD181,'data input'!AE120,'data input'!AE181,'data input'!AF120,'data input'!AF181,'data input'!AG120,'data input'!AG181,'data input'!AH120,'data input'!AH181,'data input'!AI120,'data input'!AI181)</f>
        <v>74.266225524616118</v>
      </c>
      <c r="D42" s="513">
        <v>69.134074393326031</v>
      </c>
      <c r="E42" s="513">
        <v>81.897511150834916</v>
      </c>
      <c r="F42" s="513">
        <v>53.227156885584989</v>
      </c>
      <c r="G42" s="513">
        <v>86.177120875762839</v>
      </c>
      <c r="H42" s="513">
        <v>73.556826494903277</v>
      </c>
      <c r="I42" s="513">
        <v>86.300076447472549</v>
      </c>
      <c r="J42" s="513">
        <v>49.777339292203528</v>
      </c>
      <c r="K42" s="513">
        <v>83.153678506214291</v>
      </c>
      <c r="L42" s="514">
        <v>82.306587018518925</v>
      </c>
      <c r="M42" s="513">
        <v>80.865178681232493</v>
      </c>
      <c r="N42" s="514">
        <v>68.803375347361722</v>
      </c>
      <c r="O42" s="513">
        <v>80.81070433221953</v>
      </c>
      <c r="P42" s="514">
        <v>79.965813126155112</v>
      </c>
      <c r="Q42" s="513">
        <v>77.42325228113053</v>
      </c>
      <c r="R42" s="514">
        <v>83.296186024849888</v>
      </c>
      <c r="S42" s="513">
        <v>74.776663696337508</v>
      </c>
      <c r="T42" s="514">
        <v>78.387230756353745</v>
      </c>
      <c r="U42" s="513">
        <v>58.875837006924826</v>
      </c>
      <c r="V42" s="514">
        <v>75.327675387937532</v>
      </c>
    </row>
    <row r="43" spans="2:22">
      <c r="B43" s="26"/>
      <c r="C43" s="26"/>
      <c r="D43" s="26"/>
      <c r="E43" s="26"/>
      <c r="F43" s="26"/>
      <c r="G43" s="26"/>
      <c r="H43" s="26"/>
      <c r="I43" s="26"/>
      <c r="J43" s="26"/>
      <c r="K43" s="26"/>
      <c r="L43" s="26"/>
    </row>
    <row r="44" spans="2:22">
      <c r="B44" s="777" t="s">
        <v>251</v>
      </c>
      <c r="C44" s="775" t="str">
        <f>C5</f>
        <v>2027-31</v>
      </c>
      <c r="D44" s="776"/>
      <c r="E44" s="775" t="str">
        <f t="shared" ref="E44" si="9">E5</f>
        <v>2032-36</v>
      </c>
      <c r="F44" s="776"/>
      <c r="G44" s="775" t="str">
        <f t="shared" ref="G44" si="10">G5</f>
        <v>2037-41</v>
      </c>
      <c r="H44" s="776"/>
      <c r="I44" s="775" t="str">
        <f t="shared" ref="I44" si="11">I5</f>
        <v>2042-46</v>
      </c>
      <c r="J44" s="776"/>
      <c r="K44" s="775" t="str">
        <f t="shared" ref="K44" si="12">K5</f>
        <v>2047-51</v>
      </c>
      <c r="L44" s="776"/>
      <c r="M44" s="775" t="str">
        <f t="shared" ref="M44" si="13">M5</f>
        <v>2052-56</v>
      </c>
      <c r="N44" s="776"/>
      <c r="O44" s="775" t="str">
        <f t="shared" ref="O44" si="14">O5</f>
        <v>2057-61</v>
      </c>
      <c r="P44" s="776"/>
      <c r="Q44" s="775" t="str">
        <f t="shared" ref="Q44" si="15">Q5</f>
        <v>2062-66</v>
      </c>
      <c r="R44" s="776"/>
      <c r="S44" s="775" t="str">
        <f t="shared" ref="S44" si="16">S5</f>
        <v>2067-71</v>
      </c>
      <c r="T44" s="776"/>
      <c r="U44" s="775" t="str">
        <f t="shared" ref="U44" si="17">U5</f>
        <v>2072-76</v>
      </c>
      <c r="V44" s="776"/>
    </row>
    <row r="45" spans="2:22">
      <c r="B45" s="778"/>
      <c r="C45" s="25" t="s">
        <v>260</v>
      </c>
      <c r="D45" s="171" t="s">
        <v>256</v>
      </c>
      <c r="E45" s="25" t="s">
        <v>260</v>
      </c>
      <c r="F45" s="171" t="s">
        <v>256</v>
      </c>
      <c r="G45" s="25" t="s">
        <v>260</v>
      </c>
      <c r="H45" s="171" t="s">
        <v>256</v>
      </c>
      <c r="I45" s="25" t="s">
        <v>260</v>
      </c>
      <c r="J45" s="171" t="s">
        <v>256</v>
      </c>
      <c r="K45" s="171" t="s">
        <v>260</v>
      </c>
      <c r="L45" s="172" t="s">
        <v>256</v>
      </c>
      <c r="M45" s="171" t="s">
        <v>260</v>
      </c>
      <c r="N45" s="172" t="s">
        <v>256</v>
      </c>
      <c r="O45" s="171" t="s">
        <v>260</v>
      </c>
      <c r="P45" s="172" t="s">
        <v>256</v>
      </c>
      <c r="Q45" s="171" t="s">
        <v>260</v>
      </c>
      <c r="R45" s="172" t="s">
        <v>256</v>
      </c>
      <c r="S45" s="171" t="s">
        <v>260</v>
      </c>
      <c r="T45" s="172" t="s">
        <v>256</v>
      </c>
      <c r="U45" s="171" t="s">
        <v>260</v>
      </c>
      <c r="V45" s="172" t="s">
        <v>256</v>
      </c>
    </row>
    <row r="46" spans="2:22">
      <c r="B46" s="132" t="s">
        <v>47</v>
      </c>
      <c r="C46" s="24"/>
      <c r="D46" s="24"/>
      <c r="E46" s="24"/>
      <c r="F46" s="24"/>
      <c r="G46" s="24"/>
      <c r="H46" s="24"/>
      <c r="I46" s="24"/>
      <c r="J46" s="24"/>
      <c r="K46" s="24"/>
      <c r="L46" s="24"/>
      <c r="M46" s="24"/>
      <c r="N46" s="24"/>
      <c r="O46" s="24"/>
      <c r="P46" s="24"/>
      <c r="Q46" s="24"/>
      <c r="R46" s="24"/>
      <c r="S46" s="24"/>
      <c r="T46" s="24"/>
      <c r="U46" s="24"/>
      <c r="V46" s="24"/>
    </row>
    <row r="47" spans="2:22">
      <c r="B47" s="294" t="s">
        <v>243</v>
      </c>
      <c r="C47" s="173" cm="1">
        <f t="array" ref="C47:V47">_xlfn.HSTACK('data input'!Z124,'data input'!Z185,'data input'!AA124,'data input'!AA185,'data input'!AB124,'data input'!AB185,'data input'!AC124,'data input'!AC185,'data input'!AD124,'data input'!AD185,'data input'!AE124,'data input'!AE185,'data input'!AF124,'data input'!AF185,'data input'!AG124,'data input'!AG185,'data input'!AH124,'data input'!AH185,'data input'!AI124,'data input'!AI185)</f>
        <v>74.431914681931516</v>
      </c>
      <c r="D47" s="173">
        <v>76.806828036853531</v>
      </c>
      <c r="E47" s="173">
        <v>77.066631922622975</v>
      </c>
      <c r="F47" s="173">
        <v>75.894832391946451</v>
      </c>
      <c r="G47" s="173">
        <v>76.946311447275633</v>
      </c>
      <c r="H47" s="173">
        <v>74.863255227396891</v>
      </c>
      <c r="I47" s="173">
        <v>76.752007054167393</v>
      </c>
      <c r="J47" s="173">
        <v>72.197238184864077</v>
      </c>
      <c r="K47" s="173">
        <v>72.270386320137007</v>
      </c>
      <c r="L47" s="174">
        <v>70.695454901040449</v>
      </c>
      <c r="M47" s="173">
        <v>70.316322428600671</v>
      </c>
      <c r="N47" s="174">
        <v>68.106837648589163</v>
      </c>
      <c r="O47" s="173">
        <v>68.901612112630033</v>
      </c>
      <c r="P47" s="174">
        <v>75.465457182129143</v>
      </c>
      <c r="Q47" s="173">
        <v>63.579600627897641</v>
      </c>
      <c r="R47" s="174">
        <v>76.778689471859479</v>
      </c>
      <c r="S47" s="173">
        <v>61.881448267713111</v>
      </c>
      <c r="T47" s="174">
        <v>61.758247940883408</v>
      </c>
      <c r="U47" s="173">
        <v>60.367078201946789</v>
      </c>
      <c r="V47" s="174">
        <v>70.651799593611386</v>
      </c>
    </row>
    <row r="48" spans="2:22">
      <c r="B48" s="295" t="s">
        <v>244</v>
      </c>
      <c r="C48" s="173" cm="1">
        <f t="array" ref="C48:V48">_xlfn.HSTACK('data input'!Z125,'data input'!Z186,'data input'!AA125,'data input'!AA186,'data input'!AB125,'data input'!AB186,'data input'!AC125,'data input'!AC186,'data input'!AD125,'data input'!AD186,'data input'!AE125,'data input'!AE186,'data input'!AF125,'data input'!AF186,'data input'!AG125,'data input'!AG186,'data input'!AH125,'data input'!AH186,'data input'!AI125,'data input'!AI186)</f>
        <v>76.420068523412169</v>
      </c>
      <c r="D48" s="173">
        <v>78.201999056280641</v>
      </c>
      <c r="E48" s="173">
        <v>79.995790275536493</v>
      </c>
      <c r="F48" s="173">
        <v>77.742508393248016</v>
      </c>
      <c r="G48" s="173">
        <v>80.732709171426578</v>
      </c>
      <c r="H48" s="173">
        <v>76.519097851129501</v>
      </c>
      <c r="I48" s="173">
        <v>81.35723958244057</v>
      </c>
      <c r="J48" s="173">
        <v>73.513207980842978</v>
      </c>
      <c r="K48" s="173">
        <v>77.961748937017262</v>
      </c>
      <c r="L48" s="174">
        <v>70.5209864016214</v>
      </c>
      <c r="M48" s="173">
        <v>77.009354917432688</v>
      </c>
      <c r="N48" s="174">
        <v>67.056057119551255</v>
      </c>
      <c r="O48" s="173">
        <v>76.533396076936356</v>
      </c>
      <c r="P48" s="174">
        <v>76.776697784623153</v>
      </c>
      <c r="Q48" s="173">
        <v>71.088549720970889</v>
      </c>
      <c r="R48" s="174">
        <v>80.083357987781781</v>
      </c>
      <c r="S48" s="173">
        <v>69.172589465434015</v>
      </c>
      <c r="T48" s="174">
        <v>64.320290580579069</v>
      </c>
      <c r="U48" s="173">
        <v>65.731551674838016</v>
      </c>
      <c r="V48" s="174">
        <v>71.698721528349949</v>
      </c>
    </row>
    <row r="49" spans="2:22">
      <c r="B49" s="295" t="s">
        <v>245</v>
      </c>
      <c r="C49" s="173" cm="1">
        <f t="array" ref="C49:V49">_xlfn.HSTACK('data input'!Z126,'data input'!Z187,'data input'!AA126,'data input'!AA187,'data input'!AB126,'data input'!AB187,'data input'!AC126,'data input'!AC187,'data input'!AD126,'data input'!AD187,'data input'!AE126,'data input'!AE187,'data input'!AF126,'data input'!AF187,'data input'!AG126,'data input'!AG187,'data input'!AH126,'data input'!AH187,'data input'!AI126,'data input'!AI187)</f>
        <v>76.741522010909691</v>
      </c>
      <c r="D49" s="173">
        <v>78.589940297530788</v>
      </c>
      <c r="E49" s="173">
        <v>80.324234626080084</v>
      </c>
      <c r="F49" s="173">
        <v>77.588135780168713</v>
      </c>
      <c r="G49" s="173">
        <v>81.331425099711979</v>
      </c>
      <c r="H49" s="173">
        <v>76.609197670036068</v>
      </c>
      <c r="I49" s="173">
        <v>82.19700867894754</v>
      </c>
      <c r="J49" s="173">
        <v>72.61205914544972</v>
      </c>
      <c r="K49" s="173">
        <v>78.952897379596294</v>
      </c>
      <c r="L49" s="174">
        <v>67.973724823945943</v>
      </c>
      <c r="M49" s="173">
        <v>78.335857750541152</v>
      </c>
      <c r="N49" s="174">
        <v>65.15039962042195</v>
      </c>
      <c r="O49" s="173">
        <v>78.694445470422806</v>
      </c>
      <c r="P49" s="174">
        <v>75.063825430429461</v>
      </c>
      <c r="Q49" s="173">
        <v>73.255476346384313</v>
      </c>
      <c r="R49" s="174">
        <v>79.277991092644072</v>
      </c>
      <c r="S49" s="173">
        <v>71.428853859131166</v>
      </c>
      <c r="T49" s="174">
        <v>63.848683038268142</v>
      </c>
      <c r="U49" s="173">
        <v>66.846141083157931</v>
      </c>
      <c r="V49" s="174">
        <v>71.665392951128297</v>
      </c>
    </row>
    <row r="50" spans="2:22">
      <c r="B50" s="295" t="s">
        <v>246</v>
      </c>
      <c r="C50" s="173" cm="1">
        <f t="array" ref="C50:V50">_xlfn.HSTACK('data input'!Z127,'data input'!Z188,'data input'!AA127,'data input'!AA188,'data input'!AB127,'data input'!AB188,'data input'!AC127,'data input'!AC188,'data input'!AD127,'data input'!AD188,'data input'!AE127,'data input'!AE188,'data input'!AF127,'data input'!AF188,'data input'!AG127,'data input'!AG188,'data input'!AH127,'data input'!AH188,'data input'!AI127,'data input'!AI188)</f>
        <v>76.331824568901325</v>
      </c>
      <c r="D50" s="173">
        <v>77.034203420342024</v>
      </c>
      <c r="E50" s="173">
        <v>79.385346637800524</v>
      </c>
      <c r="F50" s="173">
        <v>75.924938961590811</v>
      </c>
      <c r="G50" s="173">
        <v>80.52565198596858</v>
      </c>
      <c r="H50" s="173">
        <v>74.297140961166633</v>
      </c>
      <c r="I50" s="173">
        <v>82.057606986307022</v>
      </c>
      <c r="J50" s="173">
        <v>69.124796182998949</v>
      </c>
      <c r="K50" s="173">
        <v>78.387813493269078</v>
      </c>
      <c r="L50" s="174">
        <v>62.819099836862499</v>
      </c>
      <c r="M50" s="173">
        <v>78.835315943795237</v>
      </c>
      <c r="N50" s="174">
        <v>61.379823833599588</v>
      </c>
      <c r="O50" s="173">
        <v>79.631435658539544</v>
      </c>
      <c r="P50" s="174">
        <v>74.376875733913693</v>
      </c>
      <c r="Q50" s="173">
        <v>74.266954434739873</v>
      </c>
      <c r="R50" s="174">
        <v>79.91137001882025</v>
      </c>
      <c r="S50" s="173">
        <v>72.600105331168805</v>
      </c>
      <c r="T50" s="174">
        <v>65.52812293569113</v>
      </c>
      <c r="U50" s="173">
        <v>67.158629665578417</v>
      </c>
      <c r="V50" s="174">
        <v>71.538224864877094</v>
      </c>
    </row>
    <row r="51" spans="2:22">
      <c r="B51" s="295" t="s">
        <v>247</v>
      </c>
      <c r="C51" s="173" cm="1">
        <f t="array" ref="C51:V51">_xlfn.HSTACK('data input'!Z128,'data input'!Z189,'data input'!AA128,'data input'!AA189,'data input'!AB128,'data input'!AB189,'data input'!AC128,'data input'!AC189,'data input'!AD128,'data input'!AD189,'data input'!AE128,'data input'!AE189,'data input'!AF128,'data input'!AF189,'data input'!AG128,'data input'!AG189,'data input'!AH128,'data input'!AH189,'data input'!AI128,'data input'!AI189)</f>
        <v>74.832100652027506</v>
      </c>
      <c r="D51" s="173">
        <v>72.275126068388758</v>
      </c>
      <c r="E51" s="173">
        <v>76.459765905211967</v>
      </c>
      <c r="F51" s="173">
        <v>72.441284579665762</v>
      </c>
      <c r="G51" s="173">
        <v>76.564137851683995</v>
      </c>
      <c r="H51" s="173">
        <v>70.031841463149021</v>
      </c>
      <c r="I51" s="173">
        <v>77.800631030151465</v>
      </c>
      <c r="J51" s="173">
        <v>60.674722518172864</v>
      </c>
      <c r="K51" s="173">
        <v>71.880178189998318</v>
      </c>
      <c r="L51" s="174">
        <v>51.742676060320491</v>
      </c>
      <c r="M51" s="173">
        <v>74.744068506664632</v>
      </c>
      <c r="N51" s="174">
        <v>53.242010111487239</v>
      </c>
      <c r="O51" s="173">
        <v>77.148564872426832</v>
      </c>
      <c r="P51" s="174">
        <v>71.107346230838289</v>
      </c>
      <c r="Q51" s="173">
        <v>70.216632623412693</v>
      </c>
      <c r="R51" s="174">
        <v>79.310095620032257</v>
      </c>
      <c r="S51" s="173">
        <v>69.648201774417686</v>
      </c>
      <c r="T51" s="174">
        <v>67.422570397020536</v>
      </c>
      <c r="U51" s="173">
        <v>65.200757575757578</v>
      </c>
      <c r="V51" s="174">
        <v>71.294764557365141</v>
      </c>
    </row>
    <row r="52" spans="2:22">
      <c r="B52" s="295" t="s">
        <v>248</v>
      </c>
      <c r="C52" s="173" cm="1">
        <f t="array" ref="C52:V52">_xlfn.HSTACK('data input'!Z129,'data input'!Z190,'data input'!AA129,'data input'!AA190,'data input'!AB129,'data input'!AB190,'data input'!AC129,'data input'!AC190,'data input'!AD129,'data input'!AD190,'data input'!AE129,'data input'!AE190,'data input'!AF129,'data input'!AF190,'data input'!AG129,'data input'!AG190,'data input'!AH129,'data input'!AH190,'data input'!AI129,'data input'!AI190)</f>
        <v>73.410645022143484</v>
      </c>
      <c r="D52" s="173">
        <v>65.421482177060142</v>
      </c>
      <c r="E52" s="173">
        <v>73.895466919345878</v>
      </c>
      <c r="F52" s="173">
        <v>68.517117271237851</v>
      </c>
      <c r="G52" s="173">
        <v>72.671666048368579</v>
      </c>
      <c r="H52" s="173">
        <v>65.384862477414174</v>
      </c>
      <c r="I52" s="173">
        <v>71.794515459853912</v>
      </c>
      <c r="J52" s="173">
        <v>53.930694154735946</v>
      </c>
      <c r="K52" s="173">
        <v>63.341746053490048</v>
      </c>
      <c r="L52" s="174">
        <v>43.303513520049776</v>
      </c>
      <c r="M52" s="173">
        <v>65.715728351426407</v>
      </c>
      <c r="N52" s="174">
        <v>46.68613548168917</v>
      </c>
      <c r="O52" s="173">
        <v>71.809454054558643</v>
      </c>
      <c r="P52" s="174">
        <v>66.604231345706339</v>
      </c>
      <c r="Q52" s="173">
        <v>62.273527996871358</v>
      </c>
      <c r="R52" s="174">
        <v>76.733098067295174</v>
      </c>
      <c r="S52" s="173">
        <v>63.184055646711528</v>
      </c>
      <c r="T52" s="174">
        <v>66.926610929261685</v>
      </c>
      <c r="U52" s="173">
        <v>61.122488160757712</v>
      </c>
      <c r="V52" s="174">
        <v>68.631691434126679</v>
      </c>
    </row>
    <row r="53" spans="2:22">
      <c r="B53" s="295" t="s">
        <v>249</v>
      </c>
      <c r="C53" s="173" cm="1">
        <f t="array" ref="C53:V53">_xlfn.HSTACK('data input'!Z130,'data input'!Z191,'data input'!AA130,'data input'!AA191,'data input'!AB130,'data input'!AB191,'data input'!AC130,'data input'!AC191,'data input'!AD130,'data input'!AD191,'data input'!AE130,'data input'!AE191,'data input'!AF130,'data input'!AF191,'data input'!AG130,'data input'!AG191,'data input'!AH130,'data input'!AH191,'data input'!AI130,'data input'!AI191)</f>
        <v>72.255140259672856</v>
      </c>
      <c r="D53" s="173">
        <v>61.086019015477873</v>
      </c>
      <c r="E53" s="173">
        <v>72.188901066055578</v>
      </c>
      <c r="F53" s="173">
        <v>64.711149489337998</v>
      </c>
      <c r="G53" s="173">
        <v>70.302400673873379</v>
      </c>
      <c r="H53" s="173">
        <v>61.477715177722359</v>
      </c>
      <c r="I53" s="173">
        <v>67.772909671607579</v>
      </c>
      <c r="J53" s="173">
        <v>50.778856057165157</v>
      </c>
      <c r="K53" s="173">
        <v>59.202430863617643</v>
      </c>
      <c r="L53" s="174">
        <v>40.075439611233875</v>
      </c>
      <c r="M53" s="173">
        <v>58.781953646110786</v>
      </c>
      <c r="N53" s="174">
        <v>44.287122599096513</v>
      </c>
      <c r="O53" s="173">
        <v>66.950453333664754</v>
      </c>
      <c r="P53" s="174">
        <v>59.334136874467958</v>
      </c>
      <c r="Q53" s="173">
        <v>55.127216653816504</v>
      </c>
      <c r="R53" s="174">
        <v>67.44422749366457</v>
      </c>
      <c r="S53" s="173">
        <v>57.452514610888954</v>
      </c>
      <c r="T53" s="174">
        <v>60.689104023145482</v>
      </c>
      <c r="U53" s="173">
        <v>55.319739214870303</v>
      </c>
      <c r="V53" s="174">
        <v>58.317782807928012</v>
      </c>
    </row>
    <row r="54" spans="2:22">
      <c r="B54" s="296" t="s">
        <v>250</v>
      </c>
      <c r="C54" s="173" cm="1">
        <f t="array" ref="C54:V54">_xlfn.HSTACK('data input'!Z131,'data input'!Z192,'data input'!AA131,'data input'!AA192,'data input'!AB131,'data input'!AB192,'data input'!AC131,'data input'!AC192,'data input'!AD131,'data input'!AD192,'data input'!AE131,'data input'!AE192,'data input'!AF131,'data input'!AF192,'data input'!AG131,'data input'!AG192,'data input'!AH131,'data input'!AH192,'data input'!AI131,'data input'!AI192)</f>
        <v>66.626519504281276</v>
      </c>
      <c r="D54" s="173">
        <v>33.427389317976882</v>
      </c>
      <c r="E54" s="173">
        <v>65.436340145642475</v>
      </c>
      <c r="F54" s="173">
        <v>50.569633391920512</v>
      </c>
      <c r="G54" s="173">
        <v>62.780764861794772</v>
      </c>
      <c r="H54" s="173">
        <v>46.054269990012962</v>
      </c>
      <c r="I54" s="173">
        <v>55.358612690811128</v>
      </c>
      <c r="J54" s="173">
        <v>50.417193384853974</v>
      </c>
      <c r="K54" s="173">
        <v>48.010606769614725</v>
      </c>
      <c r="L54" s="174">
        <v>47.032536356913972</v>
      </c>
      <c r="M54" s="173">
        <v>49.778092953953291</v>
      </c>
      <c r="N54" s="174">
        <v>56.709970441929201</v>
      </c>
      <c r="O54" s="173">
        <v>50.967397558456327</v>
      </c>
      <c r="P54" s="174">
        <v>57.816997117068055</v>
      </c>
      <c r="Q54" s="173">
        <v>45.49594303692664</v>
      </c>
      <c r="R54" s="174">
        <v>67.718199879868777</v>
      </c>
      <c r="S54" s="173">
        <v>45.900926884388362</v>
      </c>
      <c r="T54" s="174">
        <v>68.53805013594669</v>
      </c>
      <c r="U54" s="173">
        <v>42.56280299691494</v>
      </c>
      <c r="V54" s="174">
        <v>50.4208286201806</v>
      </c>
    </row>
    <row r="55" spans="2:22">
      <c r="B55" s="175" t="s">
        <v>70</v>
      </c>
      <c r="C55" s="513" cm="1">
        <f t="array" ref="C55:V55">_xlfn.HSTACK('data input'!Z132,'data input'!Z193,'data input'!AA132,'data input'!AA193,'data input'!AB132,'data input'!AB193,'data input'!AC132,'data input'!AC193,'data input'!AD132,'data input'!AD193,'data input'!AE132,'data input'!AE193,'data input'!AF132,'data input'!AF193,'data input'!AG132,'data input'!AG193,'data input'!AH132,'data input'!AH193,'data input'!AI132,'data input'!AI193)</f>
        <v>75.031890868610247</v>
      </c>
      <c r="D55" s="513">
        <v>69.392228156621954</v>
      </c>
      <c r="E55" s="513">
        <v>77.268213483494236</v>
      </c>
      <c r="F55" s="513">
        <v>71.589468079422375</v>
      </c>
      <c r="G55" s="513">
        <v>77.424455339477959</v>
      </c>
      <c r="H55" s="513">
        <v>69.452575211110684</v>
      </c>
      <c r="I55" s="513">
        <v>78.027178781434912</v>
      </c>
      <c r="J55" s="513">
        <v>62.515924590953261</v>
      </c>
      <c r="K55" s="513">
        <v>72.566503730160136</v>
      </c>
      <c r="L55" s="514">
        <v>56.363720592856858</v>
      </c>
      <c r="M55" s="513">
        <v>73.604672996676342</v>
      </c>
      <c r="N55" s="514">
        <v>57.258196605613051</v>
      </c>
      <c r="O55" s="513">
        <v>74.943978787351341</v>
      </c>
      <c r="P55" s="514">
        <v>71.328643236040747</v>
      </c>
      <c r="Q55" s="513">
        <v>68.664515852888627</v>
      </c>
      <c r="R55" s="514">
        <v>78.179839994758069</v>
      </c>
      <c r="S55" s="513">
        <v>67.376051772478732</v>
      </c>
      <c r="T55" s="514">
        <v>65.748590071986641</v>
      </c>
      <c r="U55" s="513">
        <v>63.82547998890918</v>
      </c>
      <c r="V55" s="514">
        <v>70.534979043511839</v>
      </c>
    </row>
    <row r="56" spans="2:22">
      <c r="B56" s="26"/>
      <c r="C56" s="26"/>
      <c r="D56" s="26"/>
      <c r="E56" s="26"/>
      <c r="F56" s="26"/>
      <c r="G56" s="26"/>
      <c r="H56" s="26"/>
      <c r="I56" s="26"/>
      <c r="J56" s="26"/>
      <c r="K56" s="26"/>
      <c r="L56" s="26"/>
    </row>
    <row r="57" spans="2:22">
      <c r="B57" s="780"/>
      <c r="C57" s="779"/>
      <c r="D57" s="779"/>
      <c r="E57" s="779"/>
      <c r="F57" s="779"/>
      <c r="G57" s="779"/>
      <c r="H57" s="779"/>
      <c r="I57" s="779"/>
      <c r="J57" s="779"/>
      <c r="K57" s="779"/>
      <c r="L57" s="779"/>
      <c r="M57" s="20"/>
    </row>
    <row r="58" spans="2:22">
      <c r="B58" s="780"/>
      <c r="C58" s="354"/>
      <c r="D58" s="354"/>
      <c r="E58" s="354"/>
      <c r="F58" s="354"/>
      <c r="G58" s="354"/>
      <c r="H58" s="354"/>
      <c r="I58" s="354"/>
      <c r="J58" s="354"/>
      <c r="K58" s="354"/>
      <c r="L58" s="354"/>
      <c r="M58" s="20"/>
    </row>
    <row r="70" spans="2:12">
      <c r="B70" s="780"/>
      <c r="C70" s="779"/>
      <c r="D70" s="779"/>
      <c r="E70" s="779"/>
      <c r="F70" s="779"/>
      <c r="G70" s="779"/>
      <c r="H70" s="779"/>
      <c r="I70" s="779"/>
      <c r="J70" s="779"/>
      <c r="K70" s="779"/>
      <c r="L70" s="779"/>
    </row>
    <row r="71" spans="2:12">
      <c r="B71" s="780"/>
      <c r="C71" s="354"/>
      <c r="D71" s="354"/>
      <c r="E71" s="354"/>
      <c r="F71" s="354"/>
      <c r="G71" s="354"/>
      <c r="H71" s="354"/>
      <c r="I71" s="354"/>
      <c r="J71" s="354"/>
      <c r="K71" s="354"/>
      <c r="L71" s="354"/>
    </row>
  </sheetData>
  <mergeCells count="56">
    <mergeCell ref="K70:L70"/>
    <mergeCell ref="B57:B58"/>
    <mergeCell ref="C57:D57"/>
    <mergeCell ref="E57:F57"/>
    <mergeCell ref="G57:H57"/>
    <mergeCell ref="I57:J57"/>
    <mergeCell ref="K57:L57"/>
    <mergeCell ref="B70:B71"/>
    <mergeCell ref="C70:D70"/>
    <mergeCell ref="E70:F70"/>
    <mergeCell ref="G70:H70"/>
    <mergeCell ref="I70:J70"/>
    <mergeCell ref="I31:J31"/>
    <mergeCell ref="K31:L31"/>
    <mergeCell ref="B44:B45"/>
    <mergeCell ref="C44:D44"/>
    <mergeCell ref="E44:F44"/>
    <mergeCell ref="G44:H44"/>
    <mergeCell ref="I44:J44"/>
    <mergeCell ref="K44:L44"/>
    <mergeCell ref="G31:H31"/>
    <mergeCell ref="B5:B6"/>
    <mergeCell ref="B18:B19"/>
    <mergeCell ref="B31:B32"/>
    <mergeCell ref="C31:D31"/>
    <mergeCell ref="E31:F31"/>
    <mergeCell ref="C18:D18"/>
    <mergeCell ref="E18:F18"/>
    <mergeCell ref="G18:H18"/>
    <mergeCell ref="I18:J18"/>
    <mergeCell ref="K18:L18"/>
    <mergeCell ref="C5:D5"/>
    <mergeCell ref="E5:F5"/>
    <mergeCell ref="G5:H5"/>
    <mergeCell ref="I5:J5"/>
    <mergeCell ref="K5:L5"/>
    <mergeCell ref="M5:N5"/>
    <mergeCell ref="O5:P5"/>
    <mergeCell ref="Q5:R5"/>
    <mergeCell ref="S5:T5"/>
    <mergeCell ref="U5:V5"/>
    <mergeCell ref="M18:N18"/>
    <mergeCell ref="O18:P18"/>
    <mergeCell ref="Q18:R18"/>
    <mergeCell ref="S18:T18"/>
    <mergeCell ref="U18:V18"/>
    <mergeCell ref="M31:N31"/>
    <mergeCell ref="O31:P31"/>
    <mergeCell ref="Q31:R31"/>
    <mergeCell ref="S31:T31"/>
    <mergeCell ref="U31:V31"/>
    <mergeCell ref="M44:N44"/>
    <mergeCell ref="O44:P44"/>
    <mergeCell ref="Q44:R44"/>
    <mergeCell ref="S44:T44"/>
    <mergeCell ref="U44:V44"/>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BA5AB-8001-433E-89E8-B6C4F0AA85FB}">
  <sheetPr codeName="Sheet11">
    <tabColor rgb="FF92D050"/>
  </sheetPr>
  <dimension ref="A1:AA217"/>
  <sheetViews>
    <sheetView showGridLines="0" zoomScaleNormal="100" workbookViewId="0">
      <selection activeCell="A3" sqref="A3"/>
    </sheetView>
  </sheetViews>
  <sheetFormatPr defaultColWidth="9" defaultRowHeight="12.75"/>
  <cols>
    <col min="1" max="1" width="10" style="20" customWidth="1"/>
    <col min="2" max="2" width="11.875" style="20" customWidth="1"/>
    <col min="3" max="3" width="14.25" style="20" bestFit="1" customWidth="1"/>
    <col min="4" max="12" width="9.625" style="20" customWidth="1"/>
    <col min="13" max="27" width="9" style="26"/>
    <col min="28" max="16384" width="9" style="20"/>
  </cols>
  <sheetData>
    <row r="1" spans="1:12" s="26" customFormat="1">
      <c r="A1" s="75" t="s">
        <v>261</v>
      </c>
      <c r="B1" s="20"/>
    </row>
    <row r="2" spans="1:12" s="26" customFormat="1">
      <c r="A2" s="293" t="str">
        <f>Index!B11</f>
        <v>Table 5  Percentage spruce in the forecast softwood volume by country, sector, top diameter class and forecast period</v>
      </c>
      <c r="B2" s="293"/>
    </row>
    <row r="3" spans="1:12" s="26" customFormat="1">
      <c r="A3" s="20"/>
      <c r="B3" s="293"/>
    </row>
    <row r="4" spans="1:12" s="26" customFormat="1">
      <c r="A4" s="20"/>
    </row>
    <row r="5" spans="1:12" s="26" customFormat="1" ht="12.75" customHeight="1">
      <c r="A5" s="781" t="s">
        <v>262</v>
      </c>
      <c r="B5" s="178" t="s">
        <v>44</v>
      </c>
      <c r="C5" s="178"/>
      <c r="D5" s="150" t="s">
        <v>252</v>
      </c>
      <c r="E5" s="151"/>
      <c r="F5" s="151"/>
      <c r="G5" s="151"/>
      <c r="H5" s="151"/>
      <c r="I5" s="151"/>
      <c r="J5" s="151"/>
      <c r="K5" s="151"/>
      <c r="L5" s="151"/>
    </row>
    <row r="6" spans="1:12" s="26" customFormat="1">
      <c r="A6" s="781"/>
      <c r="B6" s="178"/>
      <c r="C6" s="178"/>
      <c r="D6" s="33" t="s">
        <v>243</v>
      </c>
      <c r="E6" s="34" t="s">
        <v>244</v>
      </c>
      <c r="F6" s="34" t="s">
        <v>245</v>
      </c>
      <c r="G6" s="34" t="s">
        <v>246</v>
      </c>
      <c r="H6" s="34" t="s">
        <v>247</v>
      </c>
      <c r="I6" s="34" t="s">
        <v>248</v>
      </c>
      <c r="J6" s="34" t="s">
        <v>249</v>
      </c>
      <c r="K6" s="34" t="s">
        <v>250</v>
      </c>
      <c r="L6" s="35" t="s">
        <v>70</v>
      </c>
    </row>
    <row r="7" spans="1:12" s="26" customFormat="1">
      <c r="A7" s="781"/>
      <c r="B7" s="47" t="s">
        <v>263</v>
      </c>
      <c r="C7" s="147" t="s">
        <v>255</v>
      </c>
      <c r="D7" s="143">
        <f>'data input'!$Z$88</f>
        <v>72.558428043410288</v>
      </c>
      <c r="E7" s="143">
        <f>'data input'!$Z$89</f>
        <v>74.597210427742169</v>
      </c>
      <c r="F7" s="143">
        <f>'data input'!$Z$90</f>
        <v>72.105909249603002</v>
      </c>
      <c r="G7" s="143">
        <f>'data input'!$Z$91</f>
        <v>63.751592602602216</v>
      </c>
      <c r="H7" s="143">
        <f>'data input'!$Z$92</f>
        <v>45.155661505350622</v>
      </c>
      <c r="I7" s="143">
        <f>'data input'!$Z$93</f>
        <v>35.65501173637228</v>
      </c>
      <c r="J7" s="143">
        <f>'data input'!$Z$94</f>
        <v>33.11852531799704</v>
      </c>
      <c r="K7" s="143">
        <f>'data input'!$Z$95</f>
        <v>31.794647124422493</v>
      </c>
      <c r="L7" s="144">
        <f>'data input'!$Z$96</f>
        <v>56.534911323292064</v>
      </c>
    </row>
    <row r="8" spans="1:12" s="26" customFormat="1">
      <c r="A8" s="781"/>
      <c r="B8" s="48"/>
      <c r="C8" s="147" t="s">
        <v>256</v>
      </c>
      <c r="D8" s="143">
        <f>'data input'!$Z$149</f>
        <v>55.859311648109887</v>
      </c>
      <c r="E8" s="143">
        <f>'data input'!$Z$150</f>
        <v>55.977838501842612</v>
      </c>
      <c r="F8" s="143">
        <f>'data input'!$Z$151</f>
        <v>55.947919625431787</v>
      </c>
      <c r="G8" s="143">
        <f>'data input'!$Z$152</f>
        <v>54.43818315309953</v>
      </c>
      <c r="H8" s="143">
        <f>'data input'!$Z$153</f>
        <v>47.988926440648854</v>
      </c>
      <c r="I8" s="143">
        <f>'data input'!$Z$154</f>
        <v>38.513664945983422</v>
      </c>
      <c r="J8" s="143">
        <f>'data input'!$Z$155</f>
        <v>33.625458071686175</v>
      </c>
      <c r="K8" s="143">
        <f>'data input'!$Z$156</f>
        <v>17.376101492936385</v>
      </c>
      <c r="L8" s="144">
        <f>'data input'!$Z$157</f>
        <v>42.723911661297592</v>
      </c>
    </row>
    <row r="9" spans="1:12" s="26" customFormat="1">
      <c r="A9" s="781"/>
      <c r="B9" s="47" t="s">
        <v>264</v>
      </c>
      <c r="C9" s="147" t="s">
        <v>255</v>
      </c>
      <c r="D9" s="143">
        <f>'data input'!$AA$88</f>
        <v>69.865257023131491</v>
      </c>
      <c r="E9" s="143">
        <f>'data input'!$AA$89</f>
        <v>72.995690467515175</v>
      </c>
      <c r="F9" s="143">
        <f>'data input'!$AA$90</f>
        <v>71.191377473536278</v>
      </c>
      <c r="G9" s="143">
        <f>'data input'!$AA$91</f>
        <v>63.384688331794713</v>
      </c>
      <c r="H9" s="143">
        <f>'data input'!$AA$92</f>
        <v>44.347288983053772</v>
      </c>
      <c r="I9" s="143">
        <f>'data input'!$AA$93</f>
        <v>31.945478347922069</v>
      </c>
      <c r="J9" s="143">
        <f>'data input'!$AA$94</f>
        <v>28.117499142759176</v>
      </c>
      <c r="K9" s="143">
        <f>'data input'!$Z$95</f>
        <v>31.794647124422493</v>
      </c>
      <c r="L9" s="144">
        <f>'data input'!$AA$96</f>
        <v>54.218117291341287</v>
      </c>
    </row>
    <row r="10" spans="1:12" s="26" customFormat="1">
      <c r="A10" s="781"/>
      <c r="B10" s="48"/>
      <c r="C10" s="147" t="s">
        <v>256</v>
      </c>
      <c r="D10" s="143">
        <f>'data input'!$AA$149</f>
        <v>46.623606753553595</v>
      </c>
      <c r="E10" s="143">
        <f>'data input'!$AA$150</f>
        <v>49.964340731442917</v>
      </c>
      <c r="F10" s="143">
        <f>'data input'!$AA$151</f>
        <v>48.695968579103393</v>
      </c>
      <c r="G10" s="143">
        <f>'data input'!$AA$152</f>
        <v>46.348131186933543</v>
      </c>
      <c r="H10" s="143">
        <f>'data input'!$AA$153</f>
        <v>40.843145071781606</v>
      </c>
      <c r="I10" s="143">
        <f>'data input'!$AA$154</f>
        <v>35.700076200152402</v>
      </c>
      <c r="J10" s="143">
        <f>'data input'!$AA$155</f>
        <v>32.140807803882815</v>
      </c>
      <c r="K10" s="143">
        <f>'data input'!$AA$156</f>
        <v>28.366273481869815</v>
      </c>
      <c r="L10" s="144">
        <f>'data input'!$AA$157</f>
        <v>39.482011851412771</v>
      </c>
    </row>
    <row r="11" spans="1:12" s="26" customFormat="1">
      <c r="A11" s="781"/>
      <c r="B11" s="47" t="s">
        <v>265</v>
      </c>
      <c r="C11" s="147" t="s">
        <v>255</v>
      </c>
      <c r="D11" s="143">
        <f>'data input'!$AB$88</f>
        <v>63.638035140362874</v>
      </c>
      <c r="E11" s="143">
        <f>'data input'!$AB$89</f>
        <v>69.170162539281563</v>
      </c>
      <c r="F11" s="143">
        <f>'data input'!$AB$90</f>
        <v>68.336191231796903</v>
      </c>
      <c r="G11" s="143">
        <f>'data input'!$AB$91</f>
        <v>62.976413177576596</v>
      </c>
      <c r="H11" s="143">
        <f>'data input'!$AB$92</f>
        <v>47.870762885248048</v>
      </c>
      <c r="I11" s="143">
        <f>'data input'!$AB$93</f>
        <v>34.452413094836317</v>
      </c>
      <c r="J11" s="143">
        <f>'data input'!$AB$94</f>
        <v>27.391961673636882</v>
      </c>
      <c r="K11" s="143">
        <f>'data input'!$Z$95</f>
        <v>31.794647124422493</v>
      </c>
      <c r="L11" s="144">
        <f>'data input'!$AB$96</f>
        <v>52.843657631362554</v>
      </c>
    </row>
    <row r="12" spans="1:12" s="26" customFormat="1">
      <c r="A12" s="781"/>
      <c r="B12" s="48"/>
      <c r="C12" s="147" t="s">
        <v>256</v>
      </c>
      <c r="D12" s="143">
        <f>'data input'!$AB$149</f>
        <v>42.098597346673841</v>
      </c>
      <c r="E12" s="143">
        <f>'data input'!$AB$150</f>
        <v>44.112707335692967</v>
      </c>
      <c r="F12" s="143">
        <f>'data input'!$AB$151</f>
        <v>43.218326726131487</v>
      </c>
      <c r="G12" s="143">
        <f>'data input'!$AB$152</f>
        <v>39.763820198602808</v>
      </c>
      <c r="H12" s="143">
        <f>'data input'!$AB$153</f>
        <v>37.342651330455233</v>
      </c>
      <c r="I12" s="143">
        <f>'data input'!$AB$154</f>
        <v>36.279666993924252</v>
      </c>
      <c r="J12" s="143">
        <f>'data input'!$AB$155</f>
        <v>34.319153208456441</v>
      </c>
      <c r="K12" s="143">
        <f>'data input'!$AB$156</f>
        <v>25.030868688548445</v>
      </c>
      <c r="L12" s="144">
        <f>'data input'!$AB$157</f>
        <v>36.826521284930791</v>
      </c>
    </row>
    <row r="13" spans="1:12" s="26" customFormat="1">
      <c r="A13" s="781"/>
      <c r="B13" s="47" t="s">
        <v>266</v>
      </c>
      <c r="C13" s="147" t="s">
        <v>255</v>
      </c>
      <c r="D13" s="143">
        <f>'data input'!$AC$88</f>
        <v>63.067300658376006</v>
      </c>
      <c r="E13" s="143">
        <f>'data input'!$AC$89</f>
        <v>70.790023986715056</v>
      </c>
      <c r="F13" s="143">
        <f>'data input'!$AC$90</f>
        <v>70.36481182175018</v>
      </c>
      <c r="G13" s="143">
        <f>'data input'!$AC$91</f>
        <v>65.808124638399875</v>
      </c>
      <c r="H13" s="143">
        <f>'data input'!$AC$92</f>
        <v>51.702714600146734</v>
      </c>
      <c r="I13" s="143">
        <f>'data input'!$AC$93</f>
        <v>38.116626655308607</v>
      </c>
      <c r="J13" s="143">
        <f>'data input'!$AC$94</f>
        <v>29.221174323090963</v>
      </c>
      <c r="K13" s="143">
        <f>'data input'!$Z$95</f>
        <v>31.794647124422493</v>
      </c>
      <c r="L13" s="144">
        <f>'data input'!$AC$96</f>
        <v>55.156970224402627</v>
      </c>
    </row>
    <row r="14" spans="1:12" s="26" customFormat="1">
      <c r="A14" s="781"/>
      <c r="B14" s="48"/>
      <c r="C14" s="147" t="s">
        <v>256</v>
      </c>
      <c r="D14" s="143">
        <f>'data input'!$AC$149</f>
        <v>40.723162570994766</v>
      </c>
      <c r="E14" s="143">
        <f>'data input'!$AC$150</f>
        <v>44.14201691495299</v>
      </c>
      <c r="F14" s="143">
        <f>'data input'!$AC$151</f>
        <v>43.993420947575174</v>
      </c>
      <c r="G14" s="143">
        <f>'data input'!$AC$152</f>
        <v>41.372130865869558</v>
      </c>
      <c r="H14" s="143">
        <f>'data input'!$AC$153</f>
        <v>33.874431307621009</v>
      </c>
      <c r="I14" s="143">
        <f>'data input'!$AC$154</f>
        <v>28.520691692880725</v>
      </c>
      <c r="J14" s="143">
        <f>'data input'!$AC$155</f>
        <v>26.487631873289232</v>
      </c>
      <c r="K14" s="143">
        <f>'data input'!$AC$156</f>
        <v>28.750449176017867</v>
      </c>
      <c r="L14" s="144">
        <f>'data input'!$AC$157</f>
        <v>33.714182142657968</v>
      </c>
    </row>
    <row r="15" spans="1:12" s="26" customFormat="1">
      <c r="A15" s="781"/>
      <c r="B15" s="47" t="s">
        <v>267</v>
      </c>
      <c r="C15" s="147" t="s">
        <v>255</v>
      </c>
      <c r="D15" s="143">
        <f>'data input'!$AD$88</f>
        <v>60.233297985153776</v>
      </c>
      <c r="E15" s="143">
        <f>'data input'!$AD$89</f>
        <v>66.926175303595059</v>
      </c>
      <c r="F15" s="143">
        <f>'data input'!$AD$90</f>
        <v>65.327105312609049</v>
      </c>
      <c r="G15" s="143">
        <f>'data input'!$AD$91</f>
        <v>58.143230904170395</v>
      </c>
      <c r="H15" s="143">
        <f>'data input'!$AD$92</f>
        <v>43.114137675795703</v>
      </c>
      <c r="I15" s="143">
        <f>'data input'!$AD$93</f>
        <v>32.979194630872485</v>
      </c>
      <c r="J15" s="143">
        <f>'data input'!$AD$94</f>
        <v>27.675867948378748</v>
      </c>
      <c r="K15" s="143">
        <f>'data input'!$Z$95</f>
        <v>31.794647124422493</v>
      </c>
      <c r="L15" s="144">
        <f>'data input'!$AD$96</f>
        <v>47.749193346067571</v>
      </c>
    </row>
    <row r="16" spans="1:12" s="26" customFormat="1">
      <c r="A16" s="781"/>
      <c r="B16" s="49"/>
      <c r="C16" s="148" t="s">
        <v>256</v>
      </c>
      <c r="D16" s="145">
        <f>'data input'!$AD$149</f>
        <v>31.377597940040463</v>
      </c>
      <c r="E16" s="145">
        <f>'data input'!$AD$150</f>
        <v>35.634441087613297</v>
      </c>
      <c r="F16" s="145">
        <f>'data input'!$AD$151</f>
        <v>32.830688847055207</v>
      </c>
      <c r="G16" s="145">
        <f>'data input'!$AD$152</f>
        <v>32.618692366020106</v>
      </c>
      <c r="H16" s="145">
        <f>'data input'!$AD$153</f>
        <v>28.562430554477448</v>
      </c>
      <c r="I16" s="145">
        <f>'data input'!$AD$154</f>
        <v>24.452980183072484</v>
      </c>
      <c r="J16" s="145">
        <f>'data input'!$AD$155</f>
        <v>21.922293048870387</v>
      </c>
      <c r="K16" s="145">
        <f>'data input'!$AD$156</f>
        <v>23.827311024663402</v>
      </c>
      <c r="L16" s="146">
        <f>'data input'!$AD$157</f>
        <v>27.860170904411884</v>
      </c>
    </row>
    <row r="18" spans="2:8" s="26" customFormat="1">
      <c r="B18" s="178" t="s">
        <v>44</v>
      </c>
      <c r="C18" s="178"/>
      <c r="D18" s="150" t="s">
        <v>268</v>
      </c>
      <c r="E18" s="151"/>
      <c r="F18" s="151"/>
      <c r="G18" s="151"/>
      <c r="H18" s="184"/>
    </row>
    <row r="19" spans="2:8" s="26" customFormat="1" ht="34.5" customHeight="1">
      <c r="B19" s="178"/>
      <c r="C19" s="178"/>
      <c r="D19" s="33" t="s">
        <v>243</v>
      </c>
      <c r="E19" s="34" t="s">
        <v>244</v>
      </c>
      <c r="F19" s="34" t="s">
        <v>245</v>
      </c>
      <c r="G19" s="34" t="s">
        <v>246</v>
      </c>
    </row>
    <row r="20" spans="2:8" s="26" customFormat="1">
      <c r="B20" s="47" t="s">
        <v>263</v>
      </c>
      <c r="C20" s="147" t="s">
        <v>255</v>
      </c>
      <c r="D20" s="143">
        <f>'data input'!$Z$88</f>
        <v>72.558428043410288</v>
      </c>
      <c r="E20" s="143">
        <f>'data input'!$Z$89</f>
        <v>74.597210427742169</v>
      </c>
      <c r="F20" s="143">
        <f>'data input'!$Z$90</f>
        <v>72.105909249603002</v>
      </c>
      <c r="G20" s="143">
        <f>'data input'!$Z$91</f>
        <v>63.751592602602216</v>
      </c>
    </row>
    <row r="21" spans="2:8" s="26" customFormat="1">
      <c r="B21" s="48"/>
      <c r="C21" s="147" t="s">
        <v>256</v>
      </c>
      <c r="D21" s="143">
        <f>'data input'!$Z$149</f>
        <v>55.859311648109887</v>
      </c>
      <c r="E21" s="143">
        <f>'data input'!$Z$150</f>
        <v>55.977838501842612</v>
      </c>
      <c r="F21" s="143">
        <f>'data input'!$Z$151</f>
        <v>55.947919625431787</v>
      </c>
      <c r="G21" s="143">
        <f>'data input'!$Z$152</f>
        <v>54.43818315309953</v>
      </c>
    </row>
    <row r="22" spans="2:8" s="26" customFormat="1">
      <c r="B22" s="47" t="s">
        <v>264</v>
      </c>
      <c r="C22" s="147" t="s">
        <v>255</v>
      </c>
      <c r="D22" s="143">
        <f>'data input'!$AA$88</f>
        <v>69.865257023131491</v>
      </c>
      <c r="E22" s="143">
        <f>'data input'!$AA$89</f>
        <v>72.995690467515175</v>
      </c>
      <c r="F22" s="143">
        <f>'data input'!$AA$90</f>
        <v>71.191377473536278</v>
      </c>
      <c r="G22" s="143">
        <f>'data input'!$AA$91</f>
        <v>63.384688331794713</v>
      </c>
    </row>
    <row r="23" spans="2:8" s="26" customFormat="1">
      <c r="B23" s="48"/>
      <c r="C23" s="147" t="s">
        <v>256</v>
      </c>
      <c r="D23" s="143">
        <f>'data input'!$AA$149</f>
        <v>46.623606753553595</v>
      </c>
      <c r="E23" s="143">
        <f>'data input'!$AA$150</f>
        <v>49.964340731442917</v>
      </c>
      <c r="F23" s="143">
        <f>'data input'!$AA$151</f>
        <v>48.695968579103393</v>
      </c>
      <c r="G23" s="143">
        <f>'data input'!$AA$152</f>
        <v>46.348131186933543</v>
      </c>
    </row>
    <row r="24" spans="2:8" s="26" customFormat="1">
      <c r="B24" s="47" t="s">
        <v>265</v>
      </c>
      <c r="C24" s="147" t="s">
        <v>255</v>
      </c>
      <c r="D24" s="143">
        <f>'data input'!$AB$88</f>
        <v>63.638035140362874</v>
      </c>
      <c r="E24" s="143">
        <f>'data input'!$AB$89</f>
        <v>69.170162539281563</v>
      </c>
      <c r="F24" s="143">
        <f>'data input'!$AB$90</f>
        <v>68.336191231796903</v>
      </c>
      <c r="G24" s="143">
        <f>'data input'!$AB$91</f>
        <v>62.976413177576596</v>
      </c>
    </row>
    <row r="25" spans="2:8" s="26" customFormat="1">
      <c r="B25" s="48"/>
      <c r="C25" s="147" t="s">
        <v>256</v>
      </c>
      <c r="D25" s="143">
        <f>'data input'!$AB$149</f>
        <v>42.098597346673841</v>
      </c>
      <c r="E25" s="143">
        <f>'data input'!$AB$150</f>
        <v>44.112707335692967</v>
      </c>
      <c r="F25" s="143">
        <f>'data input'!$AB$151</f>
        <v>43.218326726131487</v>
      </c>
      <c r="G25" s="143">
        <f>'data input'!$AB$152</f>
        <v>39.763820198602808</v>
      </c>
    </row>
    <row r="26" spans="2:8" s="26" customFormat="1">
      <c r="B26" s="47" t="s">
        <v>266</v>
      </c>
      <c r="C26" s="147" t="s">
        <v>255</v>
      </c>
      <c r="D26" s="143">
        <f>'data input'!$AC$88</f>
        <v>63.067300658376006</v>
      </c>
      <c r="E26" s="143">
        <f>'data input'!$AC$89</f>
        <v>70.790023986715056</v>
      </c>
      <c r="F26" s="143">
        <f>'data input'!$AC$90</f>
        <v>70.36481182175018</v>
      </c>
      <c r="G26" s="143">
        <f>'data input'!$AC$91</f>
        <v>65.808124638399875</v>
      </c>
    </row>
    <row r="27" spans="2:8" s="26" customFormat="1">
      <c r="B27" s="48"/>
      <c r="C27" s="147" t="s">
        <v>256</v>
      </c>
      <c r="D27" s="143">
        <f>'data input'!$AC$149</f>
        <v>40.723162570994766</v>
      </c>
      <c r="E27" s="143">
        <f>'data input'!$AC$150</f>
        <v>44.14201691495299</v>
      </c>
      <c r="F27" s="143">
        <f>'data input'!$AC$151</f>
        <v>43.993420947575174</v>
      </c>
      <c r="G27" s="143">
        <f>'data input'!$AC$152</f>
        <v>41.372130865869558</v>
      </c>
    </row>
    <row r="28" spans="2:8" s="26" customFormat="1">
      <c r="B28" s="47" t="s">
        <v>267</v>
      </c>
      <c r="C28" s="147" t="s">
        <v>255</v>
      </c>
      <c r="D28" s="143">
        <f>'data input'!$AD$88</f>
        <v>60.233297985153776</v>
      </c>
      <c r="E28" s="143">
        <f>'data input'!$AD$89</f>
        <v>66.926175303595059</v>
      </c>
      <c r="F28" s="143">
        <f>'data input'!$AD$90</f>
        <v>65.327105312609049</v>
      </c>
      <c r="G28" s="143">
        <f>'data input'!$AD$91</f>
        <v>58.143230904170395</v>
      </c>
    </row>
    <row r="29" spans="2:8" s="26" customFormat="1">
      <c r="B29" s="49"/>
      <c r="C29" s="148" t="s">
        <v>256</v>
      </c>
      <c r="D29" s="145">
        <f>'data input'!$AD$149</f>
        <v>31.377597940040463</v>
      </c>
      <c r="E29" s="145">
        <f>'data input'!$AD$150</f>
        <v>35.634441087613297</v>
      </c>
      <c r="F29" s="145">
        <f>'data input'!$AD$151</f>
        <v>32.830688847055207</v>
      </c>
      <c r="G29" s="145">
        <f>'data input'!$AD$152</f>
        <v>32.618692366020106</v>
      </c>
    </row>
    <row r="30" spans="2:8" s="26" customFormat="1">
      <c r="B30" s="180"/>
      <c r="C30" s="181"/>
      <c r="D30" s="182"/>
      <c r="E30" s="182"/>
      <c r="F30" s="182"/>
      <c r="G30" s="182"/>
      <c r="H30" s="182"/>
    </row>
    <row r="31" spans="2:8" s="26" customFormat="1">
      <c r="B31" s="178" t="s">
        <v>44</v>
      </c>
      <c r="C31" s="178"/>
      <c r="D31" s="150" t="s">
        <v>269</v>
      </c>
      <c r="E31" s="151"/>
      <c r="F31" s="151"/>
      <c r="G31" s="151"/>
      <c r="H31" s="151"/>
    </row>
    <row r="32" spans="2:8" s="26" customFormat="1" ht="38.25">
      <c r="B32" s="178"/>
      <c r="C32" s="178"/>
      <c r="D32" s="34" t="s">
        <v>247</v>
      </c>
      <c r="E32" s="34" t="s">
        <v>248</v>
      </c>
      <c r="F32" s="34" t="s">
        <v>249</v>
      </c>
      <c r="G32" s="34" t="s">
        <v>250</v>
      </c>
      <c r="H32" s="192" t="s">
        <v>270</v>
      </c>
    </row>
    <row r="33" spans="1:12" s="26" customFormat="1">
      <c r="B33" s="47" t="s">
        <v>263</v>
      </c>
      <c r="C33" s="147" t="s">
        <v>255</v>
      </c>
      <c r="D33" s="143">
        <f>'data input'!$Z$92</f>
        <v>45.155661505350622</v>
      </c>
      <c r="E33" s="143">
        <f>'data input'!$Z$93</f>
        <v>35.65501173637228</v>
      </c>
      <c r="F33" s="143">
        <f>'data input'!$Z$94</f>
        <v>33.11852531799704</v>
      </c>
      <c r="G33" s="143">
        <f>'data input'!$Z$95</f>
        <v>31.794647124422493</v>
      </c>
      <c r="H33" s="144">
        <f>'data input'!$Z$96</f>
        <v>56.534911323292064</v>
      </c>
    </row>
    <row r="34" spans="1:12" s="26" customFormat="1">
      <c r="B34" s="48"/>
      <c r="C34" s="147" t="s">
        <v>256</v>
      </c>
      <c r="D34" s="143">
        <f>'data input'!$Z$153</f>
        <v>47.988926440648854</v>
      </c>
      <c r="E34" s="143">
        <f>'data input'!$Z$154</f>
        <v>38.513664945983422</v>
      </c>
      <c r="F34" s="143">
        <f>'data input'!$Z$155</f>
        <v>33.625458071686175</v>
      </c>
      <c r="G34" s="143">
        <f>'data input'!$Z$156</f>
        <v>17.376101492936385</v>
      </c>
      <c r="H34" s="144">
        <f>'data input'!$Z$157</f>
        <v>42.723911661297592</v>
      </c>
    </row>
    <row r="35" spans="1:12" s="26" customFormat="1">
      <c r="B35" s="47" t="s">
        <v>264</v>
      </c>
      <c r="C35" s="147" t="s">
        <v>255</v>
      </c>
      <c r="D35" s="143">
        <f>'data input'!$AA$92</f>
        <v>44.347288983053772</v>
      </c>
      <c r="E35" s="143">
        <f>'data input'!$AA$93</f>
        <v>31.945478347922069</v>
      </c>
      <c r="F35" s="143">
        <f>'data input'!$AA$94</f>
        <v>28.117499142759176</v>
      </c>
      <c r="G35" s="143">
        <f>'data input'!$Z$95</f>
        <v>31.794647124422493</v>
      </c>
      <c r="H35" s="144">
        <f>'data input'!$AA$96</f>
        <v>54.218117291341287</v>
      </c>
    </row>
    <row r="36" spans="1:12" s="26" customFormat="1">
      <c r="B36" s="48"/>
      <c r="C36" s="147" t="s">
        <v>256</v>
      </c>
      <c r="D36" s="143">
        <f>'data input'!$AA$153</f>
        <v>40.843145071781606</v>
      </c>
      <c r="E36" s="143">
        <f>'data input'!$AA$154</f>
        <v>35.700076200152402</v>
      </c>
      <c r="F36" s="143">
        <f>'data input'!$AA$155</f>
        <v>32.140807803882815</v>
      </c>
      <c r="G36" s="143">
        <f>'data input'!$AA$156</f>
        <v>28.366273481869815</v>
      </c>
      <c r="H36" s="144">
        <f>'data input'!$AA$157</f>
        <v>39.482011851412771</v>
      </c>
    </row>
    <row r="37" spans="1:12" s="26" customFormat="1">
      <c r="B37" s="47" t="s">
        <v>265</v>
      </c>
      <c r="C37" s="147" t="s">
        <v>255</v>
      </c>
      <c r="D37" s="143">
        <f>'data input'!$AB$92</f>
        <v>47.870762885248048</v>
      </c>
      <c r="E37" s="143">
        <f>'data input'!$AB$93</f>
        <v>34.452413094836317</v>
      </c>
      <c r="F37" s="143">
        <f>'data input'!$AB$94</f>
        <v>27.391961673636882</v>
      </c>
      <c r="G37" s="143">
        <f>'data input'!$Z$95</f>
        <v>31.794647124422493</v>
      </c>
      <c r="H37" s="144">
        <f>'data input'!$AB$96</f>
        <v>52.843657631362554</v>
      </c>
    </row>
    <row r="38" spans="1:12" s="26" customFormat="1">
      <c r="B38" s="48"/>
      <c r="C38" s="147" t="s">
        <v>256</v>
      </c>
      <c r="D38" s="143">
        <f>'data input'!$AB$153</f>
        <v>37.342651330455233</v>
      </c>
      <c r="E38" s="143">
        <f>'data input'!$AB$154</f>
        <v>36.279666993924252</v>
      </c>
      <c r="F38" s="143">
        <f>'data input'!$AB$155</f>
        <v>34.319153208456441</v>
      </c>
      <c r="G38" s="143">
        <f>'data input'!$AB$156</f>
        <v>25.030868688548445</v>
      </c>
      <c r="H38" s="144">
        <f>'data input'!$AB$157</f>
        <v>36.826521284930791</v>
      </c>
    </row>
    <row r="39" spans="1:12" s="26" customFormat="1">
      <c r="B39" s="47" t="s">
        <v>266</v>
      </c>
      <c r="C39" s="147" t="s">
        <v>255</v>
      </c>
      <c r="D39" s="143">
        <f>'data input'!$AC$92</f>
        <v>51.702714600146734</v>
      </c>
      <c r="E39" s="143">
        <f>'data input'!$AC$93</f>
        <v>38.116626655308607</v>
      </c>
      <c r="F39" s="143">
        <f>'data input'!$AC$94</f>
        <v>29.221174323090963</v>
      </c>
      <c r="G39" s="143">
        <f>'data input'!$Z$95</f>
        <v>31.794647124422493</v>
      </c>
      <c r="H39" s="144">
        <f>'data input'!$AC$96</f>
        <v>55.156970224402627</v>
      </c>
    </row>
    <row r="40" spans="1:12" s="26" customFormat="1">
      <c r="B40" s="48"/>
      <c r="C40" s="147" t="s">
        <v>256</v>
      </c>
      <c r="D40" s="143">
        <f>'data input'!$AC$153</f>
        <v>33.874431307621009</v>
      </c>
      <c r="E40" s="143">
        <f>'data input'!$AC$154</f>
        <v>28.520691692880725</v>
      </c>
      <c r="F40" s="143">
        <f>'data input'!$AC$155</f>
        <v>26.487631873289232</v>
      </c>
      <c r="G40" s="143">
        <f>'data input'!$AC$156</f>
        <v>28.750449176017867</v>
      </c>
      <c r="H40" s="144">
        <f>'data input'!$AC$157</f>
        <v>33.714182142657968</v>
      </c>
    </row>
    <row r="41" spans="1:12" s="26" customFormat="1">
      <c r="B41" s="47" t="s">
        <v>267</v>
      </c>
      <c r="C41" s="147" t="s">
        <v>255</v>
      </c>
      <c r="D41" s="143">
        <f>'data input'!$AD$92</f>
        <v>43.114137675795703</v>
      </c>
      <c r="E41" s="143">
        <f>'data input'!$AD$93</f>
        <v>32.979194630872485</v>
      </c>
      <c r="F41" s="143">
        <f>'data input'!$AD$94</f>
        <v>27.675867948378748</v>
      </c>
      <c r="G41" s="143">
        <f>'data input'!$Z$95</f>
        <v>31.794647124422493</v>
      </c>
      <c r="H41" s="144">
        <f>'data input'!$AD$96</f>
        <v>47.749193346067571</v>
      </c>
    </row>
    <row r="42" spans="1:12" s="26" customFormat="1">
      <c r="B42" s="49"/>
      <c r="C42" s="148" t="s">
        <v>256</v>
      </c>
      <c r="D42" s="145">
        <f>'data input'!$AD$153</f>
        <v>28.562430554477448</v>
      </c>
      <c r="E42" s="145">
        <f>'data input'!$AD$154</f>
        <v>24.452980183072484</v>
      </c>
      <c r="F42" s="145">
        <f>'data input'!$AD$155</f>
        <v>21.922293048870387</v>
      </c>
      <c r="G42" s="145">
        <f>'data input'!$AD$156</f>
        <v>23.827311024663402</v>
      </c>
      <c r="H42" s="146">
        <f>'data input'!$AD$157</f>
        <v>27.860170904411884</v>
      </c>
    </row>
    <row r="43" spans="1:12" s="26" customFormat="1">
      <c r="B43" s="149"/>
      <c r="C43" s="149"/>
      <c r="D43" s="149"/>
      <c r="E43" s="149"/>
      <c r="F43" s="149"/>
      <c r="G43" s="149"/>
      <c r="H43" s="149"/>
      <c r="I43" s="149"/>
      <c r="J43" s="149"/>
      <c r="K43" s="149"/>
      <c r="L43" s="149"/>
    </row>
    <row r="44" spans="1:12" s="26" customFormat="1">
      <c r="A44" s="781" t="s">
        <v>262</v>
      </c>
      <c r="B44" s="51" t="s">
        <v>45</v>
      </c>
      <c r="C44" s="51"/>
      <c r="D44" s="150" t="s">
        <v>252</v>
      </c>
      <c r="E44" s="151"/>
      <c r="F44" s="151"/>
      <c r="G44" s="151"/>
      <c r="H44" s="151"/>
      <c r="I44" s="151"/>
      <c r="J44" s="151"/>
      <c r="K44" s="152"/>
      <c r="L44" s="150"/>
    </row>
    <row r="45" spans="1:12" s="26" customFormat="1" ht="13.5" thickBot="1">
      <c r="A45" s="781"/>
      <c r="B45" s="51"/>
      <c r="C45" s="51"/>
      <c r="D45" s="36" t="s">
        <v>243</v>
      </c>
      <c r="E45" s="37" t="s">
        <v>244</v>
      </c>
      <c r="F45" s="37" t="s">
        <v>245</v>
      </c>
      <c r="G45" s="37" t="s">
        <v>246</v>
      </c>
      <c r="H45" s="37" t="s">
        <v>247</v>
      </c>
      <c r="I45" s="37" t="s">
        <v>248</v>
      </c>
      <c r="J45" s="37" t="s">
        <v>249</v>
      </c>
      <c r="K45" s="37" t="s">
        <v>250</v>
      </c>
      <c r="L45" s="38" t="s">
        <v>70</v>
      </c>
    </row>
    <row r="46" spans="1:12" s="26" customFormat="1">
      <c r="A46" s="781"/>
      <c r="B46" s="47" t="s">
        <v>263</v>
      </c>
      <c r="C46" s="153" t="s">
        <v>257</v>
      </c>
      <c r="D46" s="143">
        <f>'data input'!$Z$100</f>
        <v>75.628399258584906</v>
      </c>
      <c r="E46" s="143">
        <f>'data input'!$Z$101</f>
        <v>77.75378519251133</v>
      </c>
      <c r="F46" s="143">
        <f>'data input'!$Z$102</f>
        <v>78.760000000000005</v>
      </c>
      <c r="G46" s="143">
        <f>'data input'!$Z$103</f>
        <v>79.972454720359167</v>
      </c>
      <c r="H46" s="143">
        <f>'data input'!$Z$104</f>
        <v>82.397307608561874</v>
      </c>
      <c r="I46" s="143">
        <f>'data input'!$Z$105</f>
        <v>85.298128737546534</v>
      </c>
      <c r="J46" s="143">
        <f>'data input'!$Z$106</f>
        <v>87.357505837110295</v>
      </c>
      <c r="K46" s="143">
        <f>'data input'!$Z$107</f>
        <v>88.096499593797461</v>
      </c>
      <c r="L46" s="144">
        <f>'data input'!$Z$108</f>
        <v>80.405905697638104</v>
      </c>
    </row>
    <row r="47" spans="1:12" s="26" customFormat="1" ht="13.5" thickBot="1">
      <c r="A47" s="781"/>
      <c r="B47" s="48"/>
      <c r="C47" s="147" t="s">
        <v>256</v>
      </c>
      <c r="D47" s="143">
        <f>'data input'!$Z$161</f>
        <v>81.81966788270239</v>
      </c>
      <c r="E47" s="143">
        <f>'data input'!$Z$162</f>
        <v>82.939474833443327</v>
      </c>
      <c r="F47" s="143">
        <f>'data input'!$Z$163</f>
        <v>83.412579527691136</v>
      </c>
      <c r="G47" s="143">
        <f>'data input'!$Z$164</f>
        <v>82.639834378934083</v>
      </c>
      <c r="H47" s="143">
        <f>'data input'!$Z$165</f>
        <v>80.923024091799363</v>
      </c>
      <c r="I47" s="143">
        <f>'data input'!$Z$166</f>
        <v>78.476803028578786</v>
      </c>
      <c r="J47" s="143">
        <f>'data input'!$Z$167</f>
        <v>76.29487415028477</v>
      </c>
      <c r="K47" s="143">
        <f>'data input'!$Z$168</f>
        <v>53.337065916508486</v>
      </c>
      <c r="L47" s="144">
        <f>'data input'!$Z$169</f>
        <v>79.663789634532691</v>
      </c>
    </row>
    <row r="48" spans="1:12" s="26" customFormat="1">
      <c r="A48" s="781"/>
      <c r="B48" s="47" t="s">
        <v>264</v>
      </c>
      <c r="C48" s="153" t="s">
        <v>257</v>
      </c>
      <c r="D48" s="143">
        <f>'data input'!$AA$100</f>
        <v>78.977963686213187</v>
      </c>
      <c r="E48" s="143">
        <f>'data input'!$AA$101</f>
        <v>81.836845902343924</v>
      </c>
      <c r="F48" s="143">
        <f>'data input'!$AA$102</f>
        <v>82.590716495133407</v>
      </c>
      <c r="G48" s="143">
        <f>'data input'!$AA$103</f>
        <v>83.208207961327872</v>
      </c>
      <c r="H48" s="143">
        <f>'data input'!$AA$104</f>
        <v>84.587075325857086</v>
      </c>
      <c r="I48" s="143">
        <f>'data input'!$AA$105</f>
        <v>87.050306666219797</v>
      </c>
      <c r="J48" s="143">
        <f>'data input'!$AA$106</f>
        <v>88.917777055573623</v>
      </c>
      <c r="K48" s="143">
        <f>'data input'!$Z$107</f>
        <v>88.096499593797461</v>
      </c>
      <c r="L48" s="144">
        <f>'data input'!$AA$108</f>
        <v>83.406673141747135</v>
      </c>
    </row>
    <row r="49" spans="1:12" s="26" customFormat="1" ht="13.5" thickBot="1">
      <c r="A49" s="781"/>
      <c r="B49" s="48"/>
      <c r="C49" s="147" t="s">
        <v>256</v>
      </c>
      <c r="D49" s="143">
        <f>'data input'!$AA$161</f>
        <v>82.323890507247228</v>
      </c>
      <c r="E49" s="143">
        <f>'data input'!$AA$162</f>
        <v>83.17301429014708</v>
      </c>
      <c r="F49" s="143">
        <f>'data input'!$AA$163</f>
        <v>83.081649212976714</v>
      </c>
      <c r="G49" s="143">
        <f>'data input'!$AA$164</f>
        <v>82.450531652126955</v>
      </c>
      <c r="H49" s="143">
        <f>'data input'!$AA$165</f>
        <v>81.655774355389639</v>
      </c>
      <c r="I49" s="143">
        <f>'data input'!$AA$166</f>
        <v>80.800000000000011</v>
      </c>
      <c r="J49" s="143">
        <f>'data input'!$AA$167</f>
        <v>79.28996817494378</v>
      </c>
      <c r="K49" s="143">
        <f>'data input'!$AA$168</f>
        <v>68.328698546728262</v>
      </c>
      <c r="L49" s="144">
        <f>'data input'!$AA$169</f>
        <v>81.259236336940006</v>
      </c>
    </row>
    <row r="50" spans="1:12" s="26" customFormat="1">
      <c r="A50" s="781"/>
      <c r="B50" s="47" t="s">
        <v>265</v>
      </c>
      <c r="C50" s="153" t="s">
        <v>257</v>
      </c>
      <c r="D50" s="143">
        <f>'data input'!$AB$100</f>
        <v>80.536819614784406</v>
      </c>
      <c r="E50" s="143">
        <f>'data input'!$AB$101</f>
        <v>83.212225413450113</v>
      </c>
      <c r="F50" s="143">
        <f>'data input'!$AB$102</f>
        <v>83.934614305287312</v>
      </c>
      <c r="G50" s="143">
        <f>'data input'!$AB$103</f>
        <v>84.163076112464779</v>
      </c>
      <c r="H50" s="143">
        <f>'data input'!$AB$104</f>
        <v>84.408403095877418</v>
      </c>
      <c r="I50" s="143">
        <f>'data input'!$AB$105</f>
        <v>86.021458770868719</v>
      </c>
      <c r="J50" s="143">
        <f>'data input'!$AB$106</f>
        <v>87.497195123254301</v>
      </c>
      <c r="K50" s="143">
        <f>'data input'!$Z$107</f>
        <v>88.096499593797461</v>
      </c>
      <c r="L50" s="144">
        <f>'data input'!$AB$108</f>
        <v>84.01690371756645</v>
      </c>
    </row>
    <row r="51" spans="1:12" s="26" customFormat="1" ht="13.5" thickBot="1">
      <c r="A51" s="781"/>
      <c r="B51" s="48"/>
      <c r="C51" s="147" t="s">
        <v>256</v>
      </c>
      <c r="D51" s="143">
        <f>'data input'!$AB$161</f>
        <v>80.083458199747199</v>
      </c>
      <c r="E51" s="143">
        <f>'data input'!$AB$162</f>
        <v>81.475806620367024</v>
      </c>
      <c r="F51" s="143">
        <f>'data input'!$AB$163</f>
        <v>81.825899665131203</v>
      </c>
      <c r="G51" s="143">
        <f>'data input'!$AB$164</f>
        <v>80.659486910226462</v>
      </c>
      <c r="H51" s="143">
        <f>'data input'!$AB$165</f>
        <v>77.820204540057816</v>
      </c>
      <c r="I51" s="143">
        <f>'data input'!$AB$166</f>
        <v>74.001634359982404</v>
      </c>
      <c r="J51" s="143">
        <f>'data input'!$AB$167</f>
        <v>70.36540268318376</v>
      </c>
      <c r="K51" s="143">
        <f>'data input'!$AB$168</f>
        <v>56.794611380165506</v>
      </c>
      <c r="L51" s="144">
        <f>'data input'!$AB$169</f>
        <v>77.128103338280042</v>
      </c>
    </row>
    <row r="52" spans="1:12" s="26" customFormat="1">
      <c r="A52" s="781"/>
      <c r="B52" s="47" t="s">
        <v>266</v>
      </c>
      <c r="C52" s="153" t="s">
        <v>257</v>
      </c>
      <c r="D52" s="143">
        <f>'data input'!$AC$100</f>
        <v>81.928158628653136</v>
      </c>
      <c r="E52" s="143">
        <f>'data input'!$AC$101</f>
        <v>84.579323686365456</v>
      </c>
      <c r="F52" s="143">
        <f>'data input'!$AC$102</f>
        <v>85.522952756987507</v>
      </c>
      <c r="G52" s="143">
        <f>'data input'!$AC$103</f>
        <v>86.705791609376561</v>
      </c>
      <c r="H52" s="143">
        <f>'data input'!$AC$104</f>
        <v>87.33674542018683</v>
      </c>
      <c r="I52" s="143">
        <f>'data input'!$AC$105</f>
        <v>88.240975176842156</v>
      </c>
      <c r="J52" s="143">
        <f>'data input'!$AC$106</f>
        <v>90.573569056165383</v>
      </c>
      <c r="K52" s="143">
        <f>'data input'!$Z$107</f>
        <v>88.096499593797461</v>
      </c>
      <c r="L52" s="144">
        <f>'data input'!$AC$108</f>
        <v>86.187785065120266</v>
      </c>
    </row>
    <row r="53" spans="1:12" s="26" customFormat="1" ht="13.5" thickBot="1">
      <c r="A53" s="781"/>
      <c r="B53" s="48"/>
      <c r="C53" s="147" t="s">
        <v>256</v>
      </c>
      <c r="D53" s="143">
        <f>'data input'!$AC$161</f>
        <v>77.470638878510741</v>
      </c>
      <c r="E53" s="143">
        <f>'data input'!$AC$162</f>
        <v>78.1289071041315</v>
      </c>
      <c r="F53" s="143">
        <f>'data input'!$AC$163</f>
        <v>77.465660522393563</v>
      </c>
      <c r="G53" s="143">
        <f>'data input'!$AC$164</f>
        <v>74.752359083992943</v>
      </c>
      <c r="H53" s="143">
        <f>'data input'!$AC$165</f>
        <v>68.638767291825118</v>
      </c>
      <c r="I53" s="143">
        <f>'data input'!$AC$166</f>
        <v>64.443645160193739</v>
      </c>
      <c r="J53" s="143">
        <f>'data input'!$AC$167</f>
        <v>62.95665933976472</v>
      </c>
      <c r="K53" s="143">
        <f>'data input'!$AC$168</f>
        <v>65.713487989641848</v>
      </c>
      <c r="L53" s="144">
        <f>'data input'!$AC$169</f>
        <v>70.99497826093139</v>
      </c>
    </row>
    <row r="54" spans="1:12" s="26" customFormat="1">
      <c r="A54" s="781"/>
      <c r="B54" s="47" t="s">
        <v>267</v>
      </c>
      <c r="C54" s="153" t="s">
        <v>257</v>
      </c>
      <c r="D54" s="143">
        <f>'data input'!$AD$100</f>
        <v>77.617397501510567</v>
      </c>
      <c r="E54" s="143">
        <f>'data input'!$AD$101</f>
        <v>81.820879486326774</v>
      </c>
      <c r="F54" s="143">
        <f>'data input'!$AD$102</f>
        <v>82.774824378203917</v>
      </c>
      <c r="G54" s="143">
        <f>'data input'!$AD$103</f>
        <v>83.280228489435089</v>
      </c>
      <c r="H54" s="143">
        <f>'data input'!$AD$104</f>
        <v>80.585101102028659</v>
      </c>
      <c r="I54" s="143">
        <f>'data input'!$AD$105</f>
        <v>77.605902059629699</v>
      </c>
      <c r="J54" s="143">
        <f>'data input'!$AD$106</f>
        <v>78.298398580957851</v>
      </c>
      <c r="K54" s="143">
        <f>'data input'!$Z$107</f>
        <v>88.096499593797461</v>
      </c>
      <c r="L54" s="144">
        <f>'data input'!$AD$108</f>
        <v>80.93083308889635</v>
      </c>
    </row>
    <row r="55" spans="1:12" s="26" customFormat="1">
      <c r="A55" s="781"/>
      <c r="B55" s="48"/>
      <c r="C55" s="147" t="s">
        <v>256</v>
      </c>
      <c r="D55" s="145">
        <f>'data input'!$AD$161</f>
        <v>74.699009766460591</v>
      </c>
      <c r="E55" s="145">
        <f>'data input'!$AD$162</f>
        <v>72.762878563942706</v>
      </c>
      <c r="F55" s="145">
        <f>'data input'!$AD$163</f>
        <v>70.309062744214629</v>
      </c>
      <c r="G55" s="145">
        <f>'data input'!$AD$164</f>
        <v>65.09115538578564</v>
      </c>
      <c r="H55" s="145">
        <f>'data input'!$AD$165</f>
        <v>55.071795064745267</v>
      </c>
      <c r="I55" s="145">
        <f>'data input'!$AD$166</f>
        <v>48.023923030250501</v>
      </c>
      <c r="J55" s="145">
        <f>'data input'!$AD$167</f>
        <v>45.867363326837832</v>
      </c>
      <c r="K55" s="145">
        <f>'data input'!$AD$168</f>
        <v>58.801229882121085</v>
      </c>
      <c r="L55" s="146">
        <f>'data input'!$AD$169</f>
        <v>60.857545199279336</v>
      </c>
    </row>
    <row r="56" spans="1:12" s="26" customFormat="1">
      <c r="B56" s="149"/>
      <c r="C56" s="149"/>
      <c r="D56" s="149"/>
      <c r="E56" s="149"/>
      <c r="F56" s="149"/>
      <c r="G56" s="149"/>
      <c r="H56" s="149"/>
      <c r="I56" s="149"/>
      <c r="J56" s="149"/>
      <c r="K56" s="149"/>
      <c r="L56" s="149"/>
    </row>
    <row r="57" spans="1:12" s="26" customFormat="1">
      <c r="B57" s="51" t="s">
        <v>45</v>
      </c>
      <c r="C57" s="51"/>
      <c r="D57" s="150" t="s">
        <v>268</v>
      </c>
      <c r="E57" s="151"/>
      <c r="F57" s="151"/>
      <c r="G57" s="151"/>
      <c r="H57" s="184"/>
    </row>
    <row r="58" spans="1:12" s="26" customFormat="1" ht="35.25" customHeight="1" thickBot="1">
      <c r="B58" s="51"/>
      <c r="C58" s="51"/>
      <c r="D58" s="36" t="s">
        <v>243</v>
      </c>
      <c r="E58" s="37" t="s">
        <v>244</v>
      </c>
      <c r="F58" s="37" t="s">
        <v>245</v>
      </c>
      <c r="G58" s="37" t="s">
        <v>246</v>
      </c>
    </row>
    <row r="59" spans="1:12" s="26" customFormat="1">
      <c r="B59" s="47" t="s">
        <v>263</v>
      </c>
      <c r="C59" s="153" t="s">
        <v>257</v>
      </c>
      <c r="D59" s="143">
        <f>'data input'!$Z$100</f>
        <v>75.628399258584906</v>
      </c>
      <c r="E59" s="143">
        <f>'data input'!$Z$101</f>
        <v>77.75378519251133</v>
      </c>
      <c r="F59" s="143">
        <f>'data input'!$Z$102</f>
        <v>78.760000000000005</v>
      </c>
      <c r="G59" s="143">
        <f>'data input'!$Z$103</f>
        <v>79.972454720359167</v>
      </c>
    </row>
    <row r="60" spans="1:12" s="26" customFormat="1" ht="13.5" thickBot="1">
      <c r="B60" s="48"/>
      <c r="C60" s="147" t="s">
        <v>256</v>
      </c>
      <c r="D60" s="143">
        <f>'data input'!$Z$161</f>
        <v>81.81966788270239</v>
      </c>
      <c r="E60" s="143">
        <f>'data input'!$Z$162</f>
        <v>82.939474833443327</v>
      </c>
      <c r="F60" s="143">
        <f>'data input'!$Z$163</f>
        <v>83.412579527691136</v>
      </c>
      <c r="G60" s="143">
        <f>'data input'!$Z$164</f>
        <v>82.639834378934083</v>
      </c>
    </row>
    <row r="61" spans="1:12" s="26" customFormat="1">
      <c r="B61" s="47" t="s">
        <v>264</v>
      </c>
      <c r="C61" s="153" t="s">
        <v>257</v>
      </c>
      <c r="D61" s="143">
        <f>'data input'!$AA$100</f>
        <v>78.977963686213187</v>
      </c>
      <c r="E61" s="143">
        <f>'data input'!$AA$101</f>
        <v>81.836845902343924</v>
      </c>
      <c r="F61" s="143">
        <f>'data input'!$AA$102</f>
        <v>82.590716495133407</v>
      </c>
      <c r="G61" s="143">
        <f>'data input'!$AA$103</f>
        <v>83.208207961327872</v>
      </c>
    </row>
    <row r="62" spans="1:12" s="26" customFormat="1" ht="13.5" thickBot="1">
      <c r="B62" s="48"/>
      <c r="C62" s="147" t="s">
        <v>256</v>
      </c>
      <c r="D62" s="143">
        <f>'data input'!$AA$161</f>
        <v>82.323890507247228</v>
      </c>
      <c r="E62" s="143">
        <f>'data input'!$AA$162</f>
        <v>83.17301429014708</v>
      </c>
      <c r="F62" s="143">
        <f>'data input'!$AA$163</f>
        <v>83.081649212976714</v>
      </c>
      <c r="G62" s="143">
        <f>'data input'!$AA$164</f>
        <v>82.450531652126955</v>
      </c>
    </row>
    <row r="63" spans="1:12" s="26" customFormat="1">
      <c r="B63" s="47" t="s">
        <v>265</v>
      </c>
      <c r="C63" s="153" t="s">
        <v>257</v>
      </c>
      <c r="D63" s="143">
        <f>'data input'!$AB$100</f>
        <v>80.536819614784406</v>
      </c>
      <c r="E63" s="143">
        <f>'data input'!$AB$101</f>
        <v>83.212225413450113</v>
      </c>
      <c r="F63" s="143">
        <f>'data input'!$AB$102</f>
        <v>83.934614305287312</v>
      </c>
      <c r="G63" s="143">
        <f>'data input'!$AB$103</f>
        <v>84.163076112464779</v>
      </c>
    </row>
    <row r="64" spans="1:12" s="26" customFormat="1" ht="13.5" thickBot="1">
      <c r="B64" s="48"/>
      <c r="C64" s="147" t="s">
        <v>256</v>
      </c>
      <c r="D64" s="143">
        <f>'data input'!$AB$161</f>
        <v>80.083458199747199</v>
      </c>
      <c r="E64" s="143">
        <f>'data input'!$AB$162</f>
        <v>81.475806620367024</v>
      </c>
      <c r="F64" s="143">
        <f>'data input'!$AB$163</f>
        <v>81.825899665131203</v>
      </c>
      <c r="G64" s="143">
        <f>'data input'!$AB$164</f>
        <v>80.659486910226462</v>
      </c>
    </row>
    <row r="65" spans="2:8" s="26" customFormat="1">
      <c r="B65" s="47" t="s">
        <v>266</v>
      </c>
      <c r="C65" s="153" t="s">
        <v>257</v>
      </c>
      <c r="D65" s="143">
        <f>'data input'!$AC$100</f>
        <v>81.928158628653136</v>
      </c>
      <c r="E65" s="143">
        <f>'data input'!$AC$101</f>
        <v>84.579323686365456</v>
      </c>
      <c r="F65" s="143">
        <f>'data input'!$AC$102</f>
        <v>85.522952756987507</v>
      </c>
      <c r="G65" s="143">
        <f>'data input'!$AC$103</f>
        <v>86.705791609376561</v>
      </c>
    </row>
    <row r="66" spans="2:8" s="26" customFormat="1" ht="13.5" thickBot="1">
      <c r="B66" s="48"/>
      <c r="C66" s="147" t="s">
        <v>256</v>
      </c>
      <c r="D66" s="143">
        <f>'data input'!$AC$161</f>
        <v>77.470638878510741</v>
      </c>
      <c r="E66" s="143">
        <f>'data input'!$AC$162</f>
        <v>78.1289071041315</v>
      </c>
      <c r="F66" s="143">
        <f>'data input'!$AC$163</f>
        <v>77.465660522393563</v>
      </c>
      <c r="G66" s="143">
        <f>'data input'!$AC$164</f>
        <v>74.752359083992943</v>
      </c>
    </row>
    <row r="67" spans="2:8" s="26" customFormat="1">
      <c r="B67" s="47" t="s">
        <v>267</v>
      </c>
      <c r="C67" s="153" t="s">
        <v>257</v>
      </c>
      <c r="D67" s="143">
        <f>'data input'!$AD$100</f>
        <v>77.617397501510567</v>
      </c>
      <c r="E67" s="143">
        <f>'data input'!$AD$101</f>
        <v>81.820879486326774</v>
      </c>
      <c r="F67" s="143">
        <f>'data input'!$AD$102</f>
        <v>82.774824378203917</v>
      </c>
      <c r="G67" s="143">
        <f>'data input'!$AD$103</f>
        <v>83.280228489435089</v>
      </c>
    </row>
    <row r="68" spans="2:8" s="26" customFormat="1">
      <c r="B68" s="48"/>
      <c r="C68" s="147" t="s">
        <v>256</v>
      </c>
      <c r="D68" s="145">
        <f>'data input'!$AD$161</f>
        <v>74.699009766460591</v>
      </c>
      <c r="E68" s="145">
        <f>'data input'!$AD$162</f>
        <v>72.762878563942706</v>
      </c>
      <c r="F68" s="145">
        <f>'data input'!$AD$163</f>
        <v>70.309062744214629</v>
      </c>
      <c r="G68" s="145">
        <f>'data input'!$AD$164</f>
        <v>65.09115538578564</v>
      </c>
    </row>
    <row r="69" spans="2:8" s="26" customFormat="1">
      <c r="B69" s="149"/>
      <c r="C69" s="149"/>
      <c r="D69" s="149"/>
      <c r="E69" s="149"/>
      <c r="F69" s="149"/>
      <c r="G69" s="149"/>
      <c r="H69" s="149"/>
    </row>
    <row r="70" spans="2:8" s="26" customFormat="1">
      <c r="B70" s="51" t="s">
        <v>45</v>
      </c>
      <c r="C70" s="51"/>
      <c r="D70" s="150" t="s">
        <v>269</v>
      </c>
      <c r="E70" s="151"/>
      <c r="F70" s="151"/>
      <c r="G70" s="151"/>
      <c r="H70" s="151"/>
    </row>
    <row r="71" spans="2:8" s="26" customFormat="1" ht="39" thickBot="1">
      <c r="B71" s="51"/>
      <c r="C71" s="51"/>
      <c r="D71" s="37" t="s">
        <v>247</v>
      </c>
      <c r="E71" s="37" t="s">
        <v>248</v>
      </c>
      <c r="F71" s="37" t="s">
        <v>249</v>
      </c>
      <c r="G71" s="37" t="s">
        <v>250</v>
      </c>
      <c r="H71" s="192" t="s">
        <v>270</v>
      </c>
    </row>
    <row r="72" spans="2:8" s="26" customFormat="1">
      <c r="B72" s="47" t="s">
        <v>263</v>
      </c>
      <c r="C72" s="153" t="s">
        <v>257</v>
      </c>
      <c r="D72" s="143">
        <f>'data input'!$Z$104</f>
        <v>82.397307608561874</v>
      </c>
      <c r="E72" s="143">
        <f>'data input'!$Z$105</f>
        <v>85.298128737546534</v>
      </c>
      <c r="F72" s="143">
        <f>'data input'!$Z$106</f>
        <v>87.357505837110295</v>
      </c>
      <c r="G72" s="143">
        <f>'data input'!$Z$107</f>
        <v>88.096499593797461</v>
      </c>
      <c r="H72" s="144">
        <f>'data input'!$Z$108</f>
        <v>80.405905697638104</v>
      </c>
    </row>
    <row r="73" spans="2:8" s="26" customFormat="1" ht="13.5" thickBot="1">
      <c r="B73" s="48"/>
      <c r="C73" s="147" t="s">
        <v>256</v>
      </c>
      <c r="D73" s="143">
        <f>'data input'!$Z$165</f>
        <v>80.923024091799363</v>
      </c>
      <c r="E73" s="143">
        <f>'data input'!$Z$166</f>
        <v>78.476803028578786</v>
      </c>
      <c r="F73" s="143">
        <f>'data input'!$Z$167</f>
        <v>76.29487415028477</v>
      </c>
      <c r="G73" s="143">
        <f>'data input'!$Z$168</f>
        <v>53.337065916508486</v>
      </c>
      <c r="H73" s="144">
        <f>'data input'!$Z$169</f>
        <v>79.663789634532691</v>
      </c>
    </row>
    <row r="74" spans="2:8" s="26" customFormat="1">
      <c r="B74" s="47" t="s">
        <v>264</v>
      </c>
      <c r="C74" s="153" t="s">
        <v>257</v>
      </c>
      <c r="D74" s="143">
        <f>'data input'!$AA$104</f>
        <v>84.587075325857086</v>
      </c>
      <c r="E74" s="143">
        <f>'data input'!$AA$105</f>
        <v>87.050306666219797</v>
      </c>
      <c r="F74" s="143">
        <f>'data input'!$AA$106</f>
        <v>88.917777055573623</v>
      </c>
      <c r="G74" s="143">
        <f>'data input'!$Z$107</f>
        <v>88.096499593797461</v>
      </c>
      <c r="H74" s="144">
        <f>'data input'!$AA$108</f>
        <v>83.406673141747135</v>
      </c>
    </row>
    <row r="75" spans="2:8" s="26" customFormat="1" ht="13.5" thickBot="1">
      <c r="B75" s="48"/>
      <c r="C75" s="147" t="s">
        <v>256</v>
      </c>
      <c r="D75" s="143">
        <f>'data input'!$AA$165</f>
        <v>81.655774355389639</v>
      </c>
      <c r="E75" s="143">
        <f>'data input'!$AA$166</f>
        <v>80.800000000000011</v>
      </c>
      <c r="F75" s="143">
        <f>'data input'!$AA$167</f>
        <v>79.28996817494378</v>
      </c>
      <c r="G75" s="143">
        <f>'data input'!$AA$168</f>
        <v>68.328698546728262</v>
      </c>
      <c r="H75" s="144">
        <f>'data input'!$AA$169</f>
        <v>81.259236336940006</v>
      </c>
    </row>
    <row r="76" spans="2:8" s="26" customFormat="1">
      <c r="B76" s="47" t="s">
        <v>265</v>
      </c>
      <c r="C76" s="153" t="s">
        <v>257</v>
      </c>
      <c r="D76" s="143">
        <f>'data input'!$AB$104</f>
        <v>84.408403095877418</v>
      </c>
      <c r="E76" s="143">
        <f>'data input'!$AB$105</f>
        <v>86.021458770868719</v>
      </c>
      <c r="F76" s="143">
        <f>'data input'!$AB$106</f>
        <v>87.497195123254301</v>
      </c>
      <c r="G76" s="143">
        <f>'data input'!$Z$107</f>
        <v>88.096499593797461</v>
      </c>
      <c r="H76" s="144">
        <f>'data input'!$AB$108</f>
        <v>84.01690371756645</v>
      </c>
    </row>
    <row r="77" spans="2:8" s="26" customFormat="1" ht="13.5" thickBot="1">
      <c r="B77" s="48"/>
      <c r="C77" s="147" t="s">
        <v>256</v>
      </c>
      <c r="D77" s="143">
        <f>'data input'!$AB$165</f>
        <v>77.820204540057816</v>
      </c>
      <c r="E77" s="143">
        <f>'data input'!$AB$166</f>
        <v>74.001634359982404</v>
      </c>
      <c r="F77" s="143">
        <f>'data input'!$AB$167</f>
        <v>70.36540268318376</v>
      </c>
      <c r="G77" s="143">
        <f>'data input'!$AB$168</f>
        <v>56.794611380165506</v>
      </c>
      <c r="H77" s="144">
        <f>'data input'!$AB$169</f>
        <v>77.128103338280042</v>
      </c>
    </row>
    <row r="78" spans="2:8" s="26" customFormat="1">
      <c r="B78" s="47" t="s">
        <v>266</v>
      </c>
      <c r="C78" s="153" t="s">
        <v>257</v>
      </c>
      <c r="D78" s="143">
        <f>'data input'!$AC$104</f>
        <v>87.33674542018683</v>
      </c>
      <c r="E78" s="143">
        <f>'data input'!$AC$105</f>
        <v>88.240975176842156</v>
      </c>
      <c r="F78" s="143">
        <f>'data input'!$AC$106</f>
        <v>90.573569056165383</v>
      </c>
      <c r="G78" s="143">
        <f>'data input'!$Z$107</f>
        <v>88.096499593797461</v>
      </c>
      <c r="H78" s="144">
        <f>'data input'!$AC$108</f>
        <v>86.187785065120266</v>
      </c>
    </row>
    <row r="79" spans="2:8" s="26" customFormat="1" ht="13.5" thickBot="1">
      <c r="B79" s="48"/>
      <c r="C79" s="147" t="s">
        <v>256</v>
      </c>
      <c r="D79" s="143">
        <f>'data input'!$AC$165</f>
        <v>68.638767291825118</v>
      </c>
      <c r="E79" s="143">
        <f>'data input'!$AC$166</f>
        <v>64.443645160193739</v>
      </c>
      <c r="F79" s="143">
        <f>'data input'!$AC$167</f>
        <v>62.95665933976472</v>
      </c>
      <c r="G79" s="143">
        <f>'data input'!$AC$168</f>
        <v>65.713487989641848</v>
      </c>
      <c r="H79" s="144">
        <f>'data input'!$AC$169</f>
        <v>70.99497826093139</v>
      </c>
    </row>
    <row r="80" spans="2:8" s="26" customFormat="1">
      <c r="B80" s="47" t="s">
        <v>267</v>
      </c>
      <c r="C80" s="153" t="s">
        <v>257</v>
      </c>
      <c r="D80" s="143">
        <f>'data input'!$AD$104</f>
        <v>80.585101102028659</v>
      </c>
      <c r="E80" s="143">
        <f>'data input'!$AD$105</f>
        <v>77.605902059629699</v>
      </c>
      <c r="F80" s="143">
        <f>'data input'!$AD$106</f>
        <v>78.298398580957851</v>
      </c>
      <c r="G80" s="143">
        <f>'data input'!$Z$107</f>
        <v>88.096499593797461</v>
      </c>
      <c r="H80" s="144">
        <f>'data input'!$AD$108</f>
        <v>80.93083308889635</v>
      </c>
    </row>
    <row r="81" spans="1:12" s="26" customFormat="1">
      <c r="B81" s="48"/>
      <c r="C81" s="147" t="s">
        <v>256</v>
      </c>
      <c r="D81" s="145">
        <f>'data input'!$AD$165</f>
        <v>55.071795064745267</v>
      </c>
      <c r="E81" s="145">
        <f>'data input'!$AD$166</f>
        <v>48.023923030250501</v>
      </c>
      <c r="F81" s="145">
        <f>'data input'!$AD$167</f>
        <v>45.867363326837832</v>
      </c>
      <c r="G81" s="145">
        <f>'data input'!$AD$168</f>
        <v>58.801229882121085</v>
      </c>
      <c r="H81" s="146">
        <f>'data input'!$AD$169</f>
        <v>60.857545199279336</v>
      </c>
    </row>
    <row r="82" spans="1:12" s="26" customFormat="1">
      <c r="B82" s="149"/>
      <c r="C82" s="149"/>
      <c r="D82" s="149"/>
      <c r="E82" s="149"/>
      <c r="F82" s="149"/>
      <c r="G82" s="149"/>
      <c r="H82" s="149"/>
      <c r="I82" s="149"/>
      <c r="J82" s="149"/>
      <c r="K82" s="149"/>
      <c r="L82" s="149"/>
    </row>
    <row r="83" spans="1:12" s="26" customFormat="1">
      <c r="A83" s="781" t="s">
        <v>262</v>
      </c>
      <c r="B83" s="52" t="s">
        <v>46</v>
      </c>
      <c r="C83" s="52"/>
      <c r="D83" s="150" t="s">
        <v>252</v>
      </c>
      <c r="E83" s="151"/>
      <c r="F83" s="151"/>
      <c r="G83" s="151"/>
      <c r="H83" s="151"/>
      <c r="I83" s="151"/>
      <c r="J83" s="151"/>
      <c r="K83" s="152"/>
      <c r="L83" s="150"/>
    </row>
    <row r="84" spans="1:12" s="26" customFormat="1">
      <c r="A84" s="781"/>
      <c r="B84" s="52"/>
      <c r="C84" s="52"/>
      <c r="D84" s="33" t="s">
        <v>243</v>
      </c>
      <c r="E84" s="34" t="s">
        <v>244</v>
      </c>
      <c r="F84" s="34" t="s">
        <v>245</v>
      </c>
      <c r="G84" s="34" t="s">
        <v>246</v>
      </c>
      <c r="H84" s="34" t="s">
        <v>247</v>
      </c>
      <c r="I84" s="34" t="s">
        <v>248</v>
      </c>
      <c r="J84" s="34" t="s">
        <v>249</v>
      </c>
      <c r="K84" s="34" t="s">
        <v>250</v>
      </c>
      <c r="L84" s="35" t="s">
        <v>70</v>
      </c>
    </row>
    <row r="85" spans="1:12" s="26" customFormat="1">
      <c r="A85" s="781"/>
      <c r="B85" s="47" t="s">
        <v>263</v>
      </c>
      <c r="C85" s="147" t="s">
        <v>258</v>
      </c>
      <c r="D85" s="143">
        <f>'data input'!$Z$112</f>
        <v>71.920645165333013</v>
      </c>
      <c r="E85" s="143">
        <f>'data input'!$Z$113</f>
        <v>73.112661160354548</v>
      </c>
      <c r="F85" s="143">
        <f>'data input'!$Z$114</f>
        <v>73.402461457603366</v>
      </c>
      <c r="G85" s="143">
        <f>'data input'!$Z$115</f>
        <v>73.405129020293529</v>
      </c>
      <c r="H85" s="143">
        <f>'data input'!$Z$116</f>
        <v>74.684845762113952</v>
      </c>
      <c r="I85" s="143">
        <f>'data input'!$Z$117</f>
        <v>76.25872272767424</v>
      </c>
      <c r="J85" s="143">
        <f>'data input'!$Z$118</f>
        <v>77.631772013629629</v>
      </c>
      <c r="K85" s="143">
        <f>'data input'!$Z$119</f>
        <v>78.453761390594849</v>
      </c>
      <c r="L85" s="144">
        <f>'data input'!$Z$120</f>
        <v>74.266225524616118</v>
      </c>
    </row>
    <row r="86" spans="1:12" s="26" customFormat="1">
      <c r="A86" s="781"/>
      <c r="B86" s="48"/>
      <c r="C86" s="147" t="s">
        <v>256</v>
      </c>
      <c r="D86" s="143">
        <f>'data input'!$Z$173</f>
        <v>85.052152063486318</v>
      </c>
      <c r="E86" s="143">
        <f>'data input'!$Z$174</f>
        <v>88.157260009647857</v>
      </c>
      <c r="F86" s="143">
        <f>'data input'!$Z$175</f>
        <v>88.065026818836984</v>
      </c>
      <c r="G86" s="143">
        <f>'data input'!$Z$176</f>
        <v>84.432987387306866</v>
      </c>
      <c r="H86" s="143">
        <f>'data input'!$Z$177</f>
        <v>70.810424171392128</v>
      </c>
      <c r="I86" s="143">
        <f>'data input'!$Z$178</f>
        <v>54.31714990862676</v>
      </c>
      <c r="J86" s="143">
        <f>'data input'!$Z$179</f>
        <v>47.47737320456141</v>
      </c>
      <c r="K86" s="143">
        <f>'data input'!$Z$180</f>
        <v>28.576741141820129</v>
      </c>
      <c r="L86" s="144">
        <f>'data input'!$Z$181</f>
        <v>69.134074393326031</v>
      </c>
    </row>
    <row r="87" spans="1:12" s="26" customFormat="1">
      <c r="A87" s="781"/>
      <c r="B87" s="47" t="s">
        <v>264</v>
      </c>
      <c r="C87" s="147" t="s">
        <v>258</v>
      </c>
      <c r="D87" s="143">
        <f>'data input'!$AA$112</f>
        <v>79.122546677062644</v>
      </c>
      <c r="E87" s="143">
        <f>'data input'!$AA$113</f>
        <v>81.309744129582157</v>
      </c>
      <c r="F87" s="143">
        <f>'data input'!$AA$114</f>
        <v>81.977487848554617</v>
      </c>
      <c r="G87" s="143">
        <f>'data input'!$AA$115</f>
        <v>81.761873118226632</v>
      </c>
      <c r="H87" s="143">
        <f>'data input'!$AA$116</f>
        <v>81.996945325927612</v>
      </c>
      <c r="I87" s="143">
        <f>'data input'!$AA$117</f>
        <v>83.694987621901731</v>
      </c>
      <c r="J87" s="143">
        <f>'data input'!$AA$118</f>
        <v>85.101311084624555</v>
      </c>
      <c r="K87" s="143">
        <f>'data input'!$Z$119</f>
        <v>78.453761390594849</v>
      </c>
      <c r="L87" s="144">
        <f>'data input'!$AA$120</f>
        <v>81.897511150834916</v>
      </c>
    </row>
    <row r="88" spans="1:12" s="26" customFormat="1">
      <c r="A88" s="781"/>
      <c r="B88" s="48"/>
      <c r="C88" s="147" t="s">
        <v>256</v>
      </c>
      <c r="D88" s="143">
        <f>'data input'!$AA$173</f>
        <v>59.362586044819125</v>
      </c>
      <c r="E88" s="143">
        <f>'data input'!$AA$174</f>
        <v>61.476838980255408</v>
      </c>
      <c r="F88" s="143">
        <f>'data input'!$AA$175</f>
        <v>61.73331045134718</v>
      </c>
      <c r="G88" s="143">
        <f>'data input'!$AA$176</f>
        <v>58.501921439254609</v>
      </c>
      <c r="H88" s="143">
        <f>'data input'!$AA$177</f>
        <v>53.146693701726747</v>
      </c>
      <c r="I88" s="143">
        <f>'data input'!$AA$178</f>
        <v>49.619734249242235</v>
      </c>
      <c r="J88" s="143">
        <f>'data input'!$AA$179</f>
        <v>48.968547566353813</v>
      </c>
      <c r="K88" s="143">
        <f>'data input'!$AA$180</f>
        <v>41.086253264216396</v>
      </c>
      <c r="L88" s="144">
        <f>'data input'!$AA$181</f>
        <v>53.227156885584989</v>
      </c>
    </row>
    <row r="89" spans="1:12" s="26" customFormat="1">
      <c r="A89" s="781"/>
      <c r="B89" s="47" t="s">
        <v>265</v>
      </c>
      <c r="C89" s="147" t="s">
        <v>258</v>
      </c>
      <c r="D89" s="143">
        <f>'data input'!$AB$112</f>
        <v>80.507186908369974</v>
      </c>
      <c r="E89" s="143">
        <f>'data input'!$AB$113</f>
        <v>85.097504476827282</v>
      </c>
      <c r="F89" s="143">
        <f>'data input'!$AB$114</f>
        <v>86.607424473059893</v>
      </c>
      <c r="G89" s="143">
        <f>'data input'!$AB$115</f>
        <v>87.663846059157308</v>
      </c>
      <c r="H89" s="143">
        <f>'data input'!$AB$116</f>
        <v>87.150703869731331</v>
      </c>
      <c r="I89" s="143">
        <f>'data input'!$AB$117</f>
        <v>86.846189181471686</v>
      </c>
      <c r="J89" s="143">
        <f>'data input'!$AB$118</f>
        <v>87.475042465059445</v>
      </c>
      <c r="K89" s="143">
        <f>'data input'!$Z$119</f>
        <v>78.453761390594849</v>
      </c>
      <c r="L89" s="144">
        <f>'data input'!$AB$120</f>
        <v>86.177120875762839</v>
      </c>
    </row>
    <row r="90" spans="1:12" s="26" customFormat="1">
      <c r="A90" s="781"/>
      <c r="B90" s="48"/>
      <c r="C90" s="147" t="s">
        <v>256</v>
      </c>
      <c r="D90" s="143">
        <f>'data input'!$AB$173</f>
        <v>79.64853153586904</v>
      </c>
      <c r="E90" s="143">
        <f>'data input'!$AB$174</f>
        <v>80.579240222569155</v>
      </c>
      <c r="F90" s="143">
        <f>'data input'!$AB$175</f>
        <v>80.388601036269421</v>
      </c>
      <c r="G90" s="143">
        <f>'data input'!$AB$176</f>
        <v>78.16846069448151</v>
      </c>
      <c r="H90" s="143">
        <f>'data input'!$AB$177</f>
        <v>72.761963244001919</v>
      </c>
      <c r="I90" s="143">
        <f>'data input'!$AB$178</f>
        <v>65.712203329379008</v>
      </c>
      <c r="J90" s="143">
        <f>'data input'!$AB$179</f>
        <v>62.700683516134163</v>
      </c>
      <c r="K90" s="143">
        <f>'data input'!$AB$180</f>
        <v>58.055274325226726</v>
      </c>
      <c r="L90" s="144">
        <f>'data input'!$AB$181</f>
        <v>73.556826494903277</v>
      </c>
    </row>
    <row r="91" spans="1:12" s="26" customFormat="1">
      <c r="A91" s="781"/>
      <c r="B91" s="47" t="s">
        <v>266</v>
      </c>
      <c r="C91" s="147" t="s">
        <v>258</v>
      </c>
      <c r="D91" s="143">
        <f>'data input'!$AC$112</f>
        <v>77.233765557464977</v>
      </c>
      <c r="E91" s="143">
        <f>'data input'!$AC$113</f>
        <v>83.615945595275377</v>
      </c>
      <c r="F91" s="143">
        <f>'data input'!$AC$114</f>
        <v>85.86371787208607</v>
      </c>
      <c r="G91" s="143">
        <f>'data input'!$AC$115</f>
        <v>88.255335561841079</v>
      </c>
      <c r="H91" s="143">
        <f>'data input'!$AC$116</f>
        <v>88.881524368029019</v>
      </c>
      <c r="I91" s="143">
        <f>'data input'!$AC$117</f>
        <v>87.756053381636079</v>
      </c>
      <c r="J91" s="143">
        <f>'data input'!$AC$118</f>
        <v>86.305459158923838</v>
      </c>
      <c r="K91" s="143">
        <f>'data input'!$Z$119</f>
        <v>78.453761390594849</v>
      </c>
      <c r="L91" s="144">
        <f>'data input'!$AC$120</f>
        <v>86.300076447472549</v>
      </c>
    </row>
    <row r="92" spans="1:12" s="26" customFormat="1">
      <c r="A92" s="781"/>
      <c r="B92" s="48"/>
      <c r="C92" s="147" t="s">
        <v>256</v>
      </c>
      <c r="D92" s="143">
        <f>'data input'!$AC$173</f>
        <v>62.160466158673245</v>
      </c>
      <c r="E92" s="143">
        <f>'data input'!$AC$174</f>
        <v>61.449074274812467</v>
      </c>
      <c r="F92" s="143">
        <f>'data input'!$AC$175</f>
        <v>59.040405844735808</v>
      </c>
      <c r="G92" s="143">
        <f>'data input'!$AC$176</f>
        <v>54.80256181163837</v>
      </c>
      <c r="H92" s="143">
        <f>'data input'!$AC$177</f>
        <v>47.373188405797102</v>
      </c>
      <c r="I92" s="143">
        <f>'data input'!$AC$178</f>
        <v>43.51480679821794</v>
      </c>
      <c r="J92" s="143">
        <f>'data input'!$AC$179</f>
        <v>42.214526498056628</v>
      </c>
      <c r="K92" s="143">
        <f>'data input'!$AC$180</f>
        <v>47.155235717432809</v>
      </c>
      <c r="L92" s="144">
        <f>'data input'!$AC$181</f>
        <v>49.777339292203528</v>
      </c>
    </row>
    <row r="93" spans="1:12" s="26" customFormat="1">
      <c r="A93" s="781"/>
      <c r="B93" s="47" t="s">
        <v>267</v>
      </c>
      <c r="C93" s="147" t="s">
        <v>258</v>
      </c>
      <c r="D93" s="143">
        <f>'data input'!$AD$112</f>
        <v>70.030620329329139</v>
      </c>
      <c r="E93" s="143">
        <f>'data input'!$AD$113</f>
        <v>77.511359035494166</v>
      </c>
      <c r="F93" s="143">
        <f>'data input'!$AD$114</f>
        <v>81.412229696347808</v>
      </c>
      <c r="G93" s="143">
        <f>'data input'!$AD$115</f>
        <v>86.140623007946971</v>
      </c>
      <c r="H93" s="143">
        <f>'data input'!$AD$116</f>
        <v>88.159777671775515</v>
      </c>
      <c r="I93" s="143">
        <f>'data input'!$AD$117</f>
        <v>85.803649564061843</v>
      </c>
      <c r="J93" s="143">
        <f>'data input'!$AD$118</f>
        <v>84.495710356717694</v>
      </c>
      <c r="K93" s="143">
        <f>'data input'!$Z$119</f>
        <v>78.453761390594849</v>
      </c>
      <c r="L93" s="144">
        <f>'data input'!$AD$120</f>
        <v>83.153678506214291</v>
      </c>
    </row>
    <row r="94" spans="1:12" s="26" customFormat="1">
      <c r="A94" s="781"/>
      <c r="B94" s="49"/>
      <c r="C94" s="148" t="s">
        <v>256</v>
      </c>
      <c r="D94" s="145">
        <f>'data input'!$AD$173</f>
        <v>84.04104511581329</v>
      </c>
      <c r="E94" s="145">
        <f>'data input'!$AD$174</f>
        <v>87.229291214031505</v>
      </c>
      <c r="F94" s="145">
        <f>'data input'!$AD$175</f>
        <v>87.375766961362785</v>
      </c>
      <c r="G94" s="145">
        <f>'data input'!$AD$176</f>
        <v>86.16233607124974</v>
      </c>
      <c r="H94" s="145">
        <f>'data input'!$AD$177</f>
        <v>79.983082088422194</v>
      </c>
      <c r="I94" s="145">
        <f>'data input'!$AD$178</f>
        <v>74.335239004930401</v>
      </c>
      <c r="J94" s="145">
        <f>'data input'!$AD$179</f>
        <v>75.529800311917057</v>
      </c>
      <c r="K94" s="145">
        <f>'data input'!$AD$180</f>
        <v>79.339367952993484</v>
      </c>
      <c r="L94" s="146">
        <f>'data input'!$AD$181</f>
        <v>82.306587018518925</v>
      </c>
    </row>
    <row r="95" spans="1:12" s="26" customFormat="1">
      <c r="B95" s="180"/>
      <c r="C95" s="181"/>
      <c r="D95" s="182"/>
      <c r="E95" s="182"/>
      <c r="F95" s="182"/>
      <c r="G95" s="182"/>
      <c r="H95" s="182"/>
      <c r="I95" s="182"/>
      <c r="J95" s="182"/>
      <c r="K95" s="182"/>
      <c r="L95" s="183"/>
    </row>
    <row r="96" spans="1:12" s="26" customFormat="1">
      <c r="B96" s="52" t="s">
        <v>46</v>
      </c>
      <c r="C96" s="52"/>
      <c r="D96" s="150" t="s">
        <v>268</v>
      </c>
      <c r="E96" s="151"/>
      <c r="F96" s="151"/>
      <c r="G96" s="151"/>
      <c r="H96" s="184"/>
    </row>
    <row r="97" spans="2:8" s="26" customFormat="1" ht="30.75" customHeight="1">
      <c r="B97" s="52"/>
      <c r="C97" s="52"/>
      <c r="D97" s="33" t="s">
        <v>243</v>
      </c>
      <c r="E97" s="34" t="s">
        <v>244</v>
      </c>
      <c r="F97" s="34" t="s">
        <v>245</v>
      </c>
      <c r="G97" s="34" t="s">
        <v>246</v>
      </c>
    </row>
    <row r="98" spans="2:8" s="26" customFormat="1">
      <c r="B98" s="47" t="s">
        <v>263</v>
      </c>
      <c r="C98" s="147" t="s">
        <v>258</v>
      </c>
      <c r="D98" s="143">
        <f>'data input'!$Z$112</f>
        <v>71.920645165333013</v>
      </c>
      <c r="E98" s="143">
        <f>'data input'!$Z$113</f>
        <v>73.112661160354548</v>
      </c>
      <c r="F98" s="143">
        <f>'data input'!$Z$114</f>
        <v>73.402461457603366</v>
      </c>
      <c r="G98" s="143">
        <f>'data input'!$Z$115</f>
        <v>73.405129020293529</v>
      </c>
    </row>
    <row r="99" spans="2:8" s="26" customFormat="1">
      <c r="B99" s="48"/>
      <c r="C99" s="147" t="s">
        <v>256</v>
      </c>
      <c r="D99" s="143">
        <f>'data input'!$Z$173</f>
        <v>85.052152063486318</v>
      </c>
      <c r="E99" s="143">
        <f>'data input'!$Z$174</f>
        <v>88.157260009647857</v>
      </c>
      <c r="F99" s="143">
        <f>'data input'!$Z$175</f>
        <v>88.065026818836984</v>
      </c>
      <c r="G99" s="143">
        <f>'data input'!$Z$176</f>
        <v>84.432987387306866</v>
      </c>
    </row>
    <row r="100" spans="2:8" s="26" customFormat="1">
      <c r="B100" s="47" t="s">
        <v>264</v>
      </c>
      <c r="C100" s="147" t="s">
        <v>258</v>
      </c>
      <c r="D100" s="143">
        <f>'data input'!$AA$112</f>
        <v>79.122546677062644</v>
      </c>
      <c r="E100" s="143">
        <f>'data input'!$AA$113</f>
        <v>81.309744129582157</v>
      </c>
      <c r="F100" s="143">
        <f>'data input'!$AA$114</f>
        <v>81.977487848554617</v>
      </c>
      <c r="G100" s="143">
        <f>'data input'!$AA$115</f>
        <v>81.761873118226632</v>
      </c>
    </row>
    <row r="101" spans="2:8" s="26" customFormat="1">
      <c r="B101" s="48"/>
      <c r="C101" s="147" t="s">
        <v>256</v>
      </c>
      <c r="D101" s="143">
        <f>'data input'!$AA$173</f>
        <v>59.362586044819125</v>
      </c>
      <c r="E101" s="143">
        <f>'data input'!$AA$174</f>
        <v>61.476838980255408</v>
      </c>
      <c r="F101" s="143">
        <f>'data input'!$AA$175</f>
        <v>61.73331045134718</v>
      </c>
      <c r="G101" s="143">
        <f>'data input'!$AA$176</f>
        <v>58.501921439254609</v>
      </c>
    </row>
    <row r="102" spans="2:8" s="26" customFormat="1">
      <c r="B102" s="47" t="s">
        <v>265</v>
      </c>
      <c r="C102" s="147" t="s">
        <v>258</v>
      </c>
      <c r="D102" s="143">
        <f>'data input'!$AB$112</f>
        <v>80.507186908369974</v>
      </c>
      <c r="E102" s="143">
        <f>'data input'!$AB$113</f>
        <v>85.097504476827282</v>
      </c>
      <c r="F102" s="143">
        <f>'data input'!$AB$114</f>
        <v>86.607424473059893</v>
      </c>
      <c r="G102" s="143">
        <f>'data input'!$AB$115</f>
        <v>87.663846059157308</v>
      </c>
    </row>
    <row r="103" spans="2:8" s="26" customFormat="1">
      <c r="B103" s="48"/>
      <c r="C103" s="147" t="s">
        <v>256</v>
      </c>
      <c r="D103" s="143">
        <f>'data input'!$AB$173</f>
        <v>79.64853153586904</v>
      </c>
      <c r="E103" s="143">
        <f>'data input'!$AB$174</f>
        <v>80.579240222569155</v>
      </c>
      <c r="F103" s="143">
        <f>'data input'!$AB$175</f>
        <v>80.388601036269421</v>
      </c>
      <c r="G103" s="143">
        <f>'data input'!$AB$176</f>
        <v>78.16846069448151</v>
      </c>
    </row>
    <row r="104" spans="2:8" s="26" customFormat="1">
      <c r="B104" s="47" t="s">
        <v>266</v>
      </c>
      <c r="C104" s="147" t="s">
        <v>258</v>
      </c>
      <c r="D104" s="143">
        <f>'data input'!$AC$112</f>
        <v>77.233765557464977</v>
      </c>
      <c r="E104" s="143">
        <f>'data input'!$AC$113</f>
        <v>83.615945595275377</v>
      </c>
      <c r="F104" s="143">
        <f>'data input'!$AC$114</f>
        <v>85.86371787208607</v>
      </c>
      <c r="G104" s="143">
        <f>'data input'!$AC$115</f>
        <v>88.255335561841079</v>
      </c>
    </row>
    <row r="105" spans="2:8" s="26" customFormat="1">
      <c r="B105" s="48"/>
      <c r="C105" s="147" t="s">
        <v>256</v>
      </c>
      <c r="D105" s="143">
        <f>'data input'!$AC$173</f>
        <v>62.160466158673245</v>
      </c>
      <c r="E105" s="143">
        <f>'data input'!$AC$174</f>
        <v>61.449074274812467</v>
      </c>
      <c r="F105" s="143">
        <f>'data input'!$AC$175</f>
        <v>59.040405844735808</v>
      </c>
      <c r="G105" s="143">
        <f>'data input'!$AC$176</f>
        <v>54.80256181163837</v>
      </c>
    </row>
    <row r="106" spans="2:8" s="26" customFormat="1">
      <c r="B106" s="47" t="s">
        <v>267</v>
      </c>
      <c r="C106" s="147" t="s">
        <v>258</v>
      </c>
      <c r="D106" s="143">
        <f>'data input'!$AD$112</f>
        <v>70.030620329329139</v>
      </c>
      <c r="E106" s="143">
        <f>'data input'!$AD$113</f>
        <v>77.511359035494166</v>
      </c>
      <c r="F106" s="143">
        <f>'data input'!$AD$114</f>
        <v>81.412229696347808</v>
      </c>
      <c r="G106" s="143">
        <f>'data input'!$AD$115</f>
        <v>86.140623007946971</v>
      </c>
    </row>
    <row r="107" spans="2:8" s="26" customFormat="1">
      <c r="B107" s="49"/>
      <c r="C107" s="148" t="s">
        <v>256</v>
      </c>
      <c r="D107" s="145">
        <f>'data input'!$AD$173</f>
        <v>84.04104511581329</v>
      </c>
      <c r="E107" s="145">
        <f>'data input'!$AD$174</f>
        <v>87.229291214031505</v>
      </c>
      <c r="F107" s="145">
        <f>'data input'!$AD$175</f>
        <v>87.375766961362785</v>
      </c>
      <c r="G107" s="145">
        <f>'data input'!$AD$176</f>
        <v>86.16233607124974</v>
      </c>
    </row>
    <row r="108" spans="2:8" s="26" customFormat="1">
      <c r="B108" s="180"/>
      <c r="C108" s="181"/>
      <c r="D108" s="182"/>
      <c r="E108" s="182"/>
      <c r="F108" s="182"/>
      <c r="G108" s="182"/>
      <c r="H108" s="182"/>
    </row>
    <row r="109" spans="2:8" s="26" customFormat="1">
      <c r="B109" s="52" t="s">
        <v>46</v>
      </c>
      <c r="C109" s="52"/>
      <c r="D109" s="150" t="s">
        <v>269</v>
      </c>
      <c r="E109" s="151"/>
      <c r="F109" s="151"/>
      <c r="G109" s="151"/>
      <c r="H109" s="151"/>
    </row>
    <row r="110" spans="2:8" s="26" customFormat="1" ht="38.25">
      <c r="B110" s="52"/>
      <c r="C110" s="52"/>
      <c r="D110" s="34" t="s">
        <v>247</v>
      </c>
      <c r="E110" s="34" t="s">
        <v>248</v>
      </c>
      <c r="F110" s="34" t="s">
        <v>249</v>
      </c>
      <c r="G110" s="34" t="s">
        <v>250</v>
      </c>
      <c r="H110" s="192" t="s">
        <v>270</v>
      </c>
    </row>
    <row r="111" spans="2:8" s="26" customFormat="1">
      <c r="B111" s="47" t="s">
        <v>263</v>
      </c>
      <c r="C111" s="147" t="s">
        <v>258</v>
      </c>
      <c r="D111" s="143">
        <f>'data input'!$Z$116</f>
        <v>74.684845762113952</v>
      </c>
      <c r="E111" s="143">
        <f>'data input'!$Z$117</f>
        <v>76.25872272767424</v>
      </c>
      <c r="F111" s="143">
        <f>'data input'!$Z$118</f>
        <v>77.631772013629629</v>
      </c>
      <c r="G111" s="143">
        <f>'data input'!$Z$119</f>
        <v>78.453761390594849</v>
      </c>
      <c r="H111" s="144">
        <f>'data input'!$Z$120</f>
        <v>74.266225524616118</v>
      </c>
    </row>
    <row r="112" spans="2:8" s="26" customFormat="1">
      <c r="B112" s="48"/>
      <c r="C112" s="147" t="s">
        <v>256</v>
      </c>
      <c r="D112" s="143">
        <f>'data input'!$Z$177</f>
        <v>70.810424171392128</v>
      </c>
      <c r="E112" s="143">
        <f>'data input'!$Z$178</f>
        <v>54.31714990862676</v>
      </c>
      <c r="F112" s="143">
        <f>'data input'!$Z$179</f>
        <v>47.47737320456141</v>
      </c>
      <c r="G112" s="143">
        <f>'data input'!$Z$180</f>
        <v>28.576741141820129</v>
      </c>
      <c r="H112" s="144">
        <f>'data input'!$Z$181</f>
        <v>69.134074393326031</v>
      </c>
    </row>
    <row r="113" spans="1:12" s="26" customFormat="1">
      <c r="B113" s="47" t="s">
        <v>264</v>
      </c>
      <c r="C113" s="147" t="s">
        <v>258</v>
      </c>
      <c r="D113" s="143">
        <f>'data input'!$AA$116</f>
        <v>81.996945325927612</v>
      </c>
      <c r="E113" s="143">
        <f>'data input'!$AA$117</f>
        <v>83.694987621901731</v>
      </c>
      <c r="F113" s="143">
        <f>'data input'!$AA$118</f>
        <v>85.101311084624555</v>
      </c>
      <c r="G113" s="143">
        <f>'data input'!$Z$119</f>
        <v>78.453761390594849</v>
      </c>
      <c r="H113" s="144">
        <f>'data input'!$AA$120</f>
        <v>81.897511150834916</v>
      </c>
    </row>
    <row r="114" spans="1:12" s="26" customFormat="1">
      <c r="B114" s="48"/>
      <c r="C114" s="147" t="s">
        <v>256</v>
      </c>
      <c r="D114" s="143">
        <f>'data input'!$AA$177</f>
        <v>53.146693701726747</v>
      </c>
      <c r="E114" s="143">
        <f>'data input'!$AA$178</f>
        <v>49.619734249242235</v>
      </c>
      <c r="F114" s="143">
        <f>'data input'!$AA$179</f>
        <v>48.968547566353813</v>
      </c>
      <c r="G114" s="143">
        <f>'data input'!$AA$180</f>
        <v>41.086253264216396</v>
      </c>
      <c r="H114" s="144">
        <f>'data input'!$AA$181</f>
        <v>53.227156885584989</v>
      </c>
    </row>
    <row r="115" spans="1:12" s="26" customFormat="1">
      <c r="B115" s="47" t="s">
        <v>265</v>
      </c>
      <c r="C115" s="147" t="s">
        <v>258</v>
      </c>
      <c r="D115" s="143">
        <f>'data input'!$AB$116</f>
        <v>87.150703869731331</v>
      </c>
      <c r="E115" s="143">
        <f>'data input'!$AB$117</f>
        <v>86.846189181471686</v>
      </c>
      <c r="F115" s="143">
        <f>'data input'!$AB$118</f>
        <v>87.475042465059445</v>
      </c>
      <c r="G115" s="143">
        <f>'data input'!$Z$119</f>
        <v>78.453761390594849</v>
      </c>
      <c r="H115" s="144">
        <f>'data input'!$AB$120</f>
        <v>86.177120875762839</v>
      </c>
    </row>
    <row r="116" spans="1:12" s="26" customFormat="1">
      <c r="B116" s="48"/>
      <c r="C116" s="147" t="s">
        <v>256</v>
      </c>
      <c r="D116" s="143">
        <f>'data input'!$AB$177</f>
        <v>72.761963244001919</v>
      </c>
      <c r="E116" s="143">
        <f>'data input'!$AB$178</f>
        <v>65.712203329379008</v>
      </c>
      <c r="F116" s="143">
        <f>'data input'!$AB$179</f>
        <v>62.700683516134163</v>
      </c>
      <c r="G116" s="143">
        <f>'data input'!$AB$180</f>
        <v>58.055274325226726</v>
      </c>
      <c r="H116" s="144">
        <f>'data input'!$AB$181</f>
        <v>73.556826494903277</v>
      </c>
    </row>
    <row r="117" spans="1:12" s="26" customFormat="1">
      <c r="B117" s="47" t="s">
        <v>266</v>
      </c>
      <c r="C117" s="147" t="s">
        <v>258</v>
      </c>
      <c r="D117" s="143">
        <f>'data input'!$AC$116</f>
        <v>88.881524368029019</v>
      </c>
      <c r="E117" s="143">
        <f>'data input'!$AC$117</f>
        <v>87.756053381636079</v>
      </c>
      <c r="F117" s="143">
        <f>'data input'!$AC$118</f>
        <v>86.305459158923838</v>
      </c>
      <c r="G117" s="143">
        <f>'data input'!$Z$119</f>
        <v>78.453761390594849</v>
      </c>
      <c r="H117" s="144">
        <f>'data input'!$AC$120</f>
        <v>86.300076447472549</v>
      </c>
    </row>
    <row r="118" spans="1:12" s="26" customFormat="1">
      <c r="B118" s="48"/>
      <c r="C118" s="147" t="s">
        <v>256</v>
      </c>
      <c r="D118" s="143">
        <f>'data input'!$AC$177</f>
        <v>47.373188405797102</v>
      </c>
      <c r="E118" s="143">
        <f>'data input'!$AC$178</f>
        <v>43.51480679821794</v>
      </c>
      <c r="F118" s="143">
        <f>'data input'!$AC$179</f>
        <v>42.214526498056628</v>
      </c>
      <c r="G118" s="143">
        <f>'data input'!$AC$180</f>
        <v>47.155235717432809</v>
      </c>
      <c r="H118" s="144">
        <f>'data input'!$AC$181</f>
        <v>49.777339292203528</v>
      </c>
    </row>
    <row r="119" spans="1:12" s="26" customFormat="1">
      <c r="B119" s="47" t="s">
        <v>267</v>
      </c>
      <c r="C119" s="147" t="s">
        <v>258</v>
      </c>
      <c r="D119" s="143">
        <f>'data input'!$AD$116</f>
        <v>88.159777671775515</v>
      </c>
      <c r="E119" s="143">
        <f>'data input'!$AD$117</f>
        <v>85.803649564061843</v>
      </c>
      <c r="F119" s="143">
        <f>'data input'!$AD$118</f>
        <v>84.495710356717694</v>
      </c>
      <c r="G119" s="143">
        <f>'data input'!$Z$119</f>
        <v>78.453761390594849</v>
      </c>
      <c r="H119" s="144">
        <f>'data input'!$AD$120</f>
        <v>83.153678506214291</v>
      </c>
    </row>
    <row r="120" spans="1:12" s="26" customFormat="1">
      <c r="B120" s="49"/>
      <c r="C120" s="148" t="s">
        <v>256</v>
      </c>
      <c r="D120" s="145">
        <f>'data input'!$AD$177</f>
        <v>79.983082088422194</v>
      </c>
      <c r="E120" s="145">
        <f>'data input'!$AD$178</f>
        <v>74.335239004930401</v>
      </c>
      <c r="F120" s="145">
        <f>'data input'!$AD$179</f>
        <v>75.529800311917057</v>
      </c>
      <c r="G120" s="145">
        <f>'data input'!$AD$180</f>
        <v>79.339367952993484</v>
      </c>
      <c r="H120" s="146">
        <f>'data input'!$AD$181</f>
        <v>82.306587018518925</v>
      </c>
    </row>
    <row r="121" spans="1:12" s="26" customFormat="1">
      <c r="B121" s="20"/>
      <c r="C121" s="20"/>
      <c r="D121" s="20"/>
      <c r="E121" s="20"/>
      <c r="F121" s="20"/>
      <c r="G121" s="20"/>
      <c r="H121" s="20"/>
      <c r="I121" s="20"/>
      <c r="J121" s="20"/>
      <c r="K121" s="20"/>
      <c r="L121" s="20"/>
    </row>
    <row r="122" spans="1:12" s="26" customFormat="1">
      <c r="A122" s="781" t="s">
        <v>262</v>
      </c>
      <c r="B122" s="53" t="s">
        <v>47</v>
      </c>
      <c r="C122" s="53"/>
      <c r="D122" s="150" t="s">
        <v>252</v>
      </c>
      <c r="E122" s="151"/>
      <c r="F122" s="151"/>
      <c r="G122" s="151"/>
      <c r="H122" s="151"/>
      <c r="I122" s="151"/>
      <c r="J122" s="151"/>
      <c r="K122" s="152"/>
      <c r="L122" s="150"/>
    </row>
    <row r="123" spans="1:12" s="26" customFormat="1">
      <c r="A123" s="781"/>
      <c r="B123" s="53"/>
      <c r="C123" s="53"/>
      <c r="D123" s="33" t="s">
        <v>243</v>
      </c>
      <c r="E123" s="34" t="s">
        <v>244</v>
      </c>
      <c r="F123" s="34" t="s">
        <v>245</v>
      </c>
      <c r="G123" s="34" t="s">
        <v>246</v>
      </c>
      <c r="H123" s="34" t="s">
        <v>247</v>
      </c>
      <c r="I123" s="34" t="s">
        <v>248</v>
      </c>
      <c r="J123" s="34" t="s">
        <v>249</v>
      </c>
      <c r="K123" s="34" t="s">
        <v>250</v>
      </c>
      <c r="L123" s="35" t="s">
        <v>70</v>
      </c>
    </row>
    <row r="124" spans="1:12" s="26" customFormat="1" ht="24.75" customHeight="1">
      <c r="A124" s="781"/>
      <c r="B124" s="47" t="s">
        <v>263</v>
      </c>
      <c r="C124" s="154" t="str">
        <f>'data input'!$C$29&amp;" (%)"</f>
        <v>GB PFE (%)</v>
      </c>
      <c r="D124" s="143">
        <f>'data input'!$Z$124</f>
        <v>74.431914681931516</v>
      </c>
      <c r="E124" s="143">
        <f>'data input'!$Z$125</f>
        <v>76.420068523412169</v>
      </c>
      <c r="F124" s="143">
        <f>'data input'!$Z$126</f>
        <v>76.741522010909691</v>
      </c>
      <c r="G124" s="143">
        <f>'data input'!$Z$127</f>
        <v>76.331824568901325</v>
      </c>
      <c r="H124" s="143">
        <f>'data input'!$Z$128</f>
        <v>74.832100652027506</v>
      </c>
      <c r="I124" s="143">
        <f>'data input'!$Z$129</f>
        <v>73.410645022143484</v>
      </c>
      <c r="J124" s="143">
        <f>'data input'!$Z$130</f>
        <v>72.255140259672856</v>
      </c>
      <c r="K124" s="143">
        <f>'data input'!$Z$131</f>
        <v>66.626519504281276</v>
      </c>
      <c r="L124" s="144">
        <f>'data input'!$Z$132</f>
        <v>75.031890868610247</v>
      </c>
    </row>
    <row r="125" spans="1:12" s="26" customFormat="1">
      <c r="A125" s="781"/>
      <c r="B125" s="48"/>
      <c r="C125" s="147" t="s">
        <v>256</v>
      </c>
      <c r="D125" s="143">
        <f>'data input'!$Z$185</f>
        <v>76.806828036853531</v>
      </c>
      <c r="E125" s="143">
        <f>'data input'!$Z$186</f>
        <v>78.201999056280641</v>
      </c>
      <c r="F125" s="143">
        <f>'data input'!$Z$187</f>
        <v>78.589940297530788</v>
      </c>
      <c r="G125" s="143">
        <f>'data input'!$Z$188</f>
        <v>77.034203420342024</v>
      </c>
      <c r="H125" s="143">
        <f>'data input'!$Z$189</f>
        <v>72.275126068388758</v>
      </c>
      <c r="I125" s="143">
        <f>'data input'!$Z$190</f>
        <v>65.421482177060142</v>
      </c>
      <c r="J125" s="143">
        <f>'data input'!$Z$191</f>
        <v>61.086019015477873</v>
      </c>
      <c r="K125" s="143">
        <f>'data input'!$Z$192</f>
        <v>33.427389317976882</v>
      </c>
      <c r="L125" s="144">
        <f>'data input'!$Z$193</f>
        <v>69.392228156621954</v>
      </c>
    </row>
    <row r="126" spans="1:12" s="26" customFormat="1">
      <c r="A126" s="781"/>
      <c r="B126" s="47" t="s">
        <v>264</v>
      </c>
      <c r="C126" s="154" t="str">
        <f>'data input'!$C$29&amp;" (%)"</f>
        <v>GB PFE (%)</v>
      </c>
      <c r="D126" s="143">
        <f>'data input'!$AA$124</f>
        <v>77.066631922622975</v>
      </c>
      <c r="E126" s="143">
        <f>'data input'!$AA$125</f>
        <v>79.995790275536493</v>
      </c>
      <c r="F126" s="143">
        <f>'data input'!$AA$126</f>
        <v>80.324234626080084</v>
      </c>
      <c r="G126" s="143">
        <f>'data input'!$AA$127</f>
        <v>79.385346637800524</v>
      </c>
      <c r="H126" s="143">
        <f>'data input'!$AA$128</f>
        <v>76.459765905211967</v>
      </c>
      <c r="I126" s="143">
        <f>'data input'!$AA$129</f>
        <v>73.895466919345878</v>
      </c>
      <c r="J126" s="143">
        <f>'data input'!$AA$130</f>
        <v>72.188901066055578</v>
      </c>
      <c r="K126" s="143">
        <f>'data input'!$Z$131</f>
        <v>66.626519504281276</v>
      </c>
      <c r="L126" s="144">
        <f>'data input'!$AA$132</f>
        <v>77.268213483494236</v>
      </c>
    </row>
    <row r="127" spans="1:12" s="26" customFormat="1">
      <c r="A127" s="781"/>
      <c r="B127" s="48"/>
      <c r="C127" s="147" t="s">
        <v>256</v>
      </c>
      <c r="D127" s="143">
        <f>'data input'!$AA$185</f>
        <v>75.894832391946451</v>
      </c>
      <c r="E127" s="143">
        <f>'data input'!$AA$186</f>
        <v>77.742508393248016</v>
      </c>
      <c r="F127" s="143">
        <f>'data input'!$AA$187</f>
        <v>77.588135780168713</v>
      </c>
      <c r="G127" s="143">
        <f>'data input'!$AA$188</f>
        <v>75.924938961590811</v>
      </c>
      <c r="H127" s="143">
        <f>'data input'!$AA$189</f>
        <v>72.441284579665762</v>
      </c>
      <c r="I127" s="143">
        <f>'data input'!$AA$190</f>
        <v>68.517117271237851</v>
      </c>
      <c r="J127" s="143">
        <f>'data input'!$AA$191</f>
        <v>64.711149489337998</v>
      </c>
      <c r="K127" s="143">
        <f>'data input'!$AA$192</f>
        <v>50.569633391920512</v>
      </c>
      <c r="L127" s="144">
        <f>'data input'!$AA$193</f>
        <v>71.589468079422375</v>
      </c>
    </row>
    <row r="128" spans="1:12" s="26" customFormat="1">
      <c r="A128" s="781"/>
      <c r="B128" s="47" t="s">
        <v>265</v>
      </c>
      <c r="C128" s="154" t="str">
        <f>'data input'!$C$29&amp;" (%)"</f>
        <v>GB PFE (%)</v>
      </c>
      <c r="D128" s="143">
        <f>'data input'!$AB$124</f>
        <v>76.946311447275633</v>
      </c>
      <c r="E128" s="143">
        <f>'data input'!$AB$125</f>
        <v>80.732709171426578</v>
      </c>
      <c r="F128" s="143">
        <f>'data input'!$AB$126</f>
        <v>81.331425099711979</v>
      </c>
      <c r="G128" s="143">
        <f>'data input'!$AB$127</f>
        <v>80.52565198596858</v>
      </c>
      <c r="H128" s="143">
        <f>'data input'!$AB$128</f>
        <v>76.564137851683995</v>
      </c>
      <c r="I128" s="143">
        <f>'data input'!$AB$129</f>
        <v>72.671666048368579</v>
      </c>
      <c r="J128" s="143">
        <f>'data input'!$AB$130</f>
        <v>70.302400673873379</v>
      </c>
      <c r="K128" s="143">
        <f>'data input'!$Z$131</f>
        <v>66.626519504281276</v>
      </c>
      <c r="L128" s="144">
        <f>'data input'!$AB$132</f>
        <v>77.424455339477959</v>
      </c>
    </row>
    <row r="129" spans="1:12" s="26" customFormat="1">
      <c r="A129" s="781"/>
      <c r="B129" s="48"/>
      <c r="C129" s="147" t="s">
        <v>256</v>
      </c>
      <c r="D129" s="143">
        <f>'data input'!$AB$185</f>
        <v>74.863255227396891</v>
      </c>
      <c r="E129" s="143">
        <f>'data input'!$AB$186</f>
        <v>76.519097851129501</v>
      </c>
      <c r="F129" s="143">
        <f>'data input'!$AB$187</f>
        <v>76.609197670036068</v>
      </c>
      <c r="G129" s="143">
        <f>'data input'!$AB$188</f>
        <v>74.297140961166633</v>
      </c>
      <c r="H129" s="143">
        <f>'data input'!$AB$189</f>
        <v>70.031841463149021</v>
      </c>
      <c r="I129" s="143">
        <f>'data input'!$AB$190</f>
        <v>65.384862477414174</v>
      </c>
      <c r="J129" s="143">
        <f>'data input'!$AB$191</f>
        <v>61.477715177722359</v>
      </c>
      <c r="K129" s="143">
        <f>'data input'!$AB$192</f>
        <v>46.054269990012962</v>
      </c>
      <c r="L129" s="144">
        <f>'data input'!$AB$193</f>
        <v>69.452575211110684</v>
      </c>
    </row>
    <row r="130" spans="1:12" s="26" customFormat="1">
      <c r="A130" s="781"/>
      <c r="B130" s="47" t="s">
        <v>266</v>
      </c>
      <c r="C130" s="154" t="str">
        <f>'data input'!$C$29&amp;" (%)"</f>
        <v>GB PFE (%)</v>
      </c>
      <c r="D130" s="143">
        <f>'data input'!$AC$124</f>
        <v>76.752007054167393</v>
      </c>
      <c r="E130" s="143">
        <f>'data input'!$AC$125</f>
        <v>81.35723958244057</v>
      </c>
      <c r="F130" s="143">
        <f>'data input'!$AC$126</f>
        <v>82.19700867894754</v>
      </c>
      <c r="G130" s="143">
        <f>'data input'!$AC$127</f>
        <v>82.057606986307022</v>
      </c>
      <c r="H130" s="143">
        <f>'data input'!$AC$128</f>
        <v>77.800631030151465</v>
      </c>
      <c r="I130" s="143">
        <f>'data input'!$AC$129</f>
        <v>71.794515459853912</v>
      </c>
      <c r="J130" s="143">
        <f>'data input'!$AC$130</f>
        <v>67.772909671607579</v>
      </c>
      <c r="K130" s="143">
        <f>'data input'!$Z$131</f>
        <v>66.626519504281276</v>
      </c>
      <c r="L130" s="144">
        <f>'data input'!$AC$132</f>
        <v>78.027178781434912</v>
      </c>
    </row>
    <row r="131" spans="1:12" s="26" customFormat="1">
      <c r="A131" s="781"/>
      <c r="B131" s="48"/>
      <c r="C131" s="147" t="s">
        <v>256</v>
      </c>
      <c r="D131" s="143">
        <f>'data input'!$AC$185</f>
        <v>72.197238184864077</v>
      </c>
      <c r="E131" s="143">
        <f>'data input'!$AC$186</f>
        <v>73.513207980842978</v>
      </c>
      <c r="F131" s="143">
        <f>'data input'!$AC$187</f>
        <v>72.61205914544972</v>
      </c>
      <c r="G131" s="143">
        <f>'data input'!$AC$188</f>
        <v>69.124796182998949</v>
      </c>
      <c r="H131" s="143">
        <f>'data input'!$AC$189</f>
        <v>60.674722518172864</v>
      </c>
      <c r="I131" s="143">
        <f>'data input'!$AC$190</f>
        <v>53.930694154735946</v>
      </c>
      <c r="J131" s="143">
        <f>'data input'!$AC$191</f>
        <v>50.778856057165157</v>
      </c>
      <c r="K131" s="143">
        <f>'data input'!$AC$192</f>
        <v>50.417193384853974</v>
      </c>
      <c r="L131" s="144">
        <f>'data input'!$AC$193</f>
        <v>62.515924590953261</v>
      </c>
    </row>
    <row r="132" spans="1:12" s="26" customFormat="1">
      <c r="A132" s="781"/>
      <c r="B132" s="47" t="s">
        <v>267</v>
      </c>
      <c r="C132" s="154" t="str">
        <f>'data input'!$C$29&amp;" (%)"</f>
        <v>GB PFE (%)</v>
      </c>
      <c r="D132" s="143">
        <f>'data input'!$AD$124</f>
        <v>72.270386320137007</v>
      </c>
      <c r="E132" s="143">
        <f>'data input'!$AD$125</f>
        <v>77.961748937017262</v>
      </c>
      <c r="F132" s="143">
        <f>'data input'!$AD$126</f>
        <v>78.952897379596294</v>
      </c>
      <c r="G132" s="143">
        <f>'data input'!$AD$127</f>
        <v>78.387813493269078</v>
      </c>
      <c r="H132" s="143">
        <f>'data input'!$AD$128</f>
        <v>71.880178189998318</v>
      </c>
      <c r="I132" s="143">
        <f>'data input'!$AD$129</f>
        <v>63.341746053490048</v>
      </c>
      <c r="J132" s="143">
        <f>'data input'!$AD$130</f>
        <v>59.202430863617643</v>
      </c>
      <c r="K132" s="143">
        <f>'data input'!$Z$131</f>
        <v>66.626519504281276</v>
      </c>
      <c r="L132" s="144">
        <f>'data input'!$AD$132</f>
        <v>72.566503730160136</v>
      </c>
    </row>
    <row r="133" spans="1:12" s="26" customFormat="1">
      <c r="A133" s="781"/>
      <c r="B133" s="49"/>
      <c r="C133" s="148" t="s">
        <v>256</v>
      </c>
      <c r="D133" s="145">
        <f>'data input'!$AD$185</f>
        <v>70.695454901040449</v>
      </c>
      <c r="E133" s="145">
        <f>'data input'!$AD$186</f>
        <v>70.5209864016214</v>
      </c>
      <c r="F133" s="145">
        <f>'data input'!$AD$187</f>
        <v>67.973724823945943</v>
      </c>
      <c r="G133" s="145">
        <f>'data input'!$AD$188</f>
        <v>62.819099836862499</v>
      </c>
      <c r="H133" s="145">
        <f>'data input'!$AD$189</f>
        <v>51.742676060320491</v>
      </c>
      <c r="I133" s="145">
        <f>'data input'!$AD$190</f>
        <v>43.303513520049776</v>
      </c>
      <c r="J133" s="145">
        <f>'data input'!$AD$191</f>
        <v>40.075439611233875</v>
      </c>
      <c r="K133" s="145">
        <f>'data input'!$AD$192</f>
        <v>47.032536356913972</v>
      </c>
      <c r="L133" s="146">
        <f>'data input'!$AD$193</f>
        <v>56.363720592856858</v>
      </c>
    </row>
    <row r="134" spans="1:12" s="26" customFormat="1">
      <c r="B134" s="180"/>
      <c r="C134" s="181"/>
      <c r="D134" s="182"/>
      <c r="E134" s="182"/>
      <c r="F134" s="182"/>
      <c r="G134" s="182"/>
      <c r="H134" s="182"/>
      <c r="I134" s="182"/>
      <c r="J134" s="182"/>
      <c r="K134" s="182"/>
      <c r="L134" s="183"/>
    </row>
    <row r="135" spans="1:12" s="26" customFormat="1">
      <c r="B135" s="53" t="s">
        <v>47</v>
      </c>
      <c r="C135" s="53"/>
      <c r="D135" s="150" t="s">
        <v>268</v>
      </c>
      <c r="E135" s="151"/>
      <c r="F135" s="151"/>
      <c r="G135" s="151"/>
      <c r="H135" s="184"/>
      <c r="I135" s="184"/>
      <c r="J135" s="184"/>
      <c r="K135" s="185"/>
      <c r="L135" s="186"/>
    </row>
    <row r="136" spans="1:12" s="26" customFormat="1" ht="34.5" customHeight="1">
      <c r="B136" s="53"/>
      <c r="C136" s="53"/>
      <c r="D136" s="33" t="s">
        <v>243</v>
      </c>
      <c r="E136" s="34" t="s">
        <v>244</v>
      </c>
      <c r="F136" s="34" t="s">
        <v>245</v>
      </c>
      <c r="G136" s="34" t="s">
        <v>246</v>
      </c>
    </row>
    <row r="137" spans="1:12" s="26" customFormat="1">
      <c r="B137" s="47" t="s">
        <v>263</v>
      </c>
      <c r="C137" s="154" t="str">
        <f>'data input'!$C$29&amp;" (%)"</f>
        <v>GB PFE (%)</v>
      </c>
      <c r="D137" s="143">
        <f>'data input'!$Z$124</f>
        <v>74.431914681931516</v>
      </c>
      <c r="E137" s="143">
        <f>'data input'!$Z$125</f>
        <v>76.420068523412169</v>
      </c>
      <c r="F137" s="143">
        <f>'data input'!$Z$126</f>
        <v>76.741522010909691</v>
      </c>
      <c r="G137" s="143">
        <f>'data input'!$Z$127</f>
        <v>76.331824568901325</v>
      </c>
    </row>
    <row r="138" spans="1:12" s="26" customFormat="1">
      <c r="B138" s="48"/>
      <c r="C138" s="147" t="s">
        <v>256</v>
      </c>
      <c r="D138" s="143">
        <f>'data input'!$Z$185</f>
        <v>76.806828036853531</v>
      </c>
      <c r="E138" s="143">
        <f>'data input'!$Z$186</f>
        <v>78.201999056280641</v>
      </c>
      <c r="F138" s="143">
        <f>'data input'!$Z$187</f>
        <v>78.589940297530788</v>
      </c>
      <c r="G138" s="143">
        <f>'data input'!$Z$188</f>
        <v>77.034203420342024</v>
      </c>
    </row>
    <row r="139" spans="1:12" s="26" customFormat="1">
      <c r="B139" s="47" t="s">
        <v>264</v>
      </c>
      <c r="C139" s="154" t="str">
        <f>'data input'!$C$29&amp;" (%)"</f>
        <v>GB PFE (%)</v>
      </c>
      <c r="D139" s="143">
        <f>'data input'!$AA$124</f>
        <v>77.066631922622975</v>
      </c>
      <c r="E139" s="143">
        <f>'data input'!$AA$125</f>
        <v>79.995790275536493</v>
      </c>
      <c r="F139" s="143">
        <f>'data input'!$AA$126</f>
        <v>80.324234626080084</v>
      </c>
      <c r="G139" s="143">
        <f>'data input'!$AA$127</f>
        <v>79.385346637800524</v>
      </c>
    </row>
    <row r="140" spans="1:12" s="26" customFormat="1">
      <c r="B140" s="48"/>
      <c r="C140" s="147" t="s">
        <v>256</v>
      </c>
      <c r="D140" s="143">
        <f>'data input'!$AA$185</f>
        <v>75.894832391946451</v>
      </c>
      <c r="E140" s="143">
        <f>'data input'!$AA$186</f>
        <v>77.742508393248016</v>
      </c>
      <c r="F140" s="143">
        <f>'data input'!$AA$187</f>
        <v>77.588135780168713</v>
      </c>
      <c r="G140" s="143">
        <f>'data input'!$AA$188</f>
        <v>75.924938961590811</v>
      </c>
    </row>
    <row r="141" spans="1:12" s="26" customFormat="1">
      <c r="B141" s="47" t="s">
        <v>265</v>
      </c>
      <c r="C141" s="154" t="str">
        <f>'data input'!$C$29&amp;" (%)"</f>
        <v>GB PFE (%)</v>
      </c>
      <c r="D141" s="143">
        <f>'data input'!$AB$124</f>
        <v>76.946311447275633</v>
      </c>
      <c r="E141" s="143">
        <f>'data input'!$AB$125</f>
        <v>80.732709171426578</v>
      </c>
      <c r="F141" s="143">
        <f>'data input'!$AB$126</f>
        <v>81.331425099711979</v>
      </c>
      <c r="G141" s="143">
        <f>'data input'!$AB$127</f>
        <v>80.52565198596858</v>
      </c>
    </row>
    <row r="142" spans="1:12" s="26" customFormat="1">
      <c r="B142" s="48"/>
      <c r="C142" s="147" t="s">
        <v>256</v>
      </c>
      <c r="D142" s="143">
        <f>'data input'!$AB$185</f>
        <v>74.863255227396891</v>
      </c>
      <c r="E142" s="143">
        <f>'data input'!$AB$186</f>
        <v>76.519097851129501</v>
      </c>
      <c r="F142" s="143">
        <f>'data input'!$AB$187</f>
        <v>76.609197670036068</v>
      </c>
      <c r="G142" s="143">
        <f>'data input'!$AB$188</f>
        <v>74.297140961166633</v>
      </c>
    </row>
    <row r="143" spans="1:12" s="26" customFormat="1">
      <c r="B143" s="47" t="s">
        <v>266</v>
      </c>
      <c r="C143" s="154" t="str">
        <f>'data input'!$C$29&amp;" (%)"</f>
        <v>GB PFE (%)</v>
      </c>
      <c r="D143" s="143">
        <f>'data input'!$AC$124</f>
        <v>76.752007054167393</v>
      </c>
      <c r="E143" s="143">
        <f>'data input'!$AC$125</f>
        <v>81.35723958244057</v>
      </c>
      <c r="F143" s="143">
        <f>'data input'!$AC$126</f>
        <v>82.19700867894754</v>
      </c>
      <c r="G143" s="143">
        <f>'data input'!$AC$127</f>
        <v>82.057606986307022</v>
      </c>
    </row>
    <row r="144" spans="1:12" s="26" customFormat="1">
      <c r="B144" s="48"/>
      <c r="C144" s="147" t="s">
        <v>256</v>
      </c>
      <c r="D144" s="143">
        <f>'data input'!$AC$185</f>
        <v>72.197238184864077</v>
      </c>
      <c r="E144" s="143">
        <f>'data input'!$AC$186</f>
        <v>73.513207980842978</v>
      </c>
      <c r="F144" s="143">
        <f>'data input'!$AC$187</f>
        <v>72.61205914544972</v>
      </c>
      <c r="G144" s="143">
        <f>'data input'!$AC$188</f>
        <v>69.124796182998949</v>
      </c>
    </row>
    <row r="145" spans="2:8" s="26" customFormat="1">
      <c r="B145" s="47" t="s">
        <v>267</v>
      </c>
      <c r="C145" s="154" t="str">
        <f>'data input'!$C$29&amp;" (%)"</f>
        <v>GB PFE (%)</v>
      </c>
      <c r="D145" s="143">
        <f>'data input'!$AD$124</f>
        <v>72.270386320137007</v>
      </c>
      <c r="E145" s="143">
        <f>'data input'!$AD$125</f>
        <v>77.961748937017262</v>
      </c>
      <c r="F145" s="143">
        <f>'data input'!$AD$126</f>
        <v>78.952897379596294</v>
      </c>
      <c r="G145" s="143">
        <f>'data input'!$AD$127</f>
        <v>78.387813493269078</v>
      </c>
    </row>
    <row r="146" spans="2:8" s="26" customFormat="1">
      <c r="B146" s="49"/>
      <c r="C146" s="148" t="s">
        <v>256</v>
      </c>
      <c r="D146" s="145">
        <f>'data input'!$AD$185</f>
        <v>70.695454901040449</v>
      </c>
      <c r="E146" s="145">
        <f>'data input'!$AD$186</f>
        <v>70.5209864016214</v>
      </c>
      <c r="F146" s="145">
        <f>'data input'!$AD$187</f>
        <v>67.973724823945943</v>
      </c>
      <c r="G146" s="145">
        <f>'data input'!$AD$188</f>
        <v>62.819099836862499</v>
      </c>
    </row>
    <row r="147" spans="2:8" s="26" customFormat="1">
      <c r="B147" s="180"/>
      <c r="C147" s="181"/>
      <c r="D147" s="182"/>
      <c r="E147" s="182"/>
      <c r="F147" s="182"/>
      <c r="G147" s="182"/>
      <c r="H147" s="182"/>
    </row>
    <row r="148" spans="2:8" s="26" customFormat="1">
      <c r="B148" s="53" t="s">
        <v>47</v>
      </c>
      <c r="C148" s="53"/>
      <c r="D148" s="150" t="s">
        <v>269</v>
      </c>
      <c r="E148" s="151"/>
      <c r="F148" s="151"/>
      <c r="G148" s="151"/>
      <c r="H148" s="151"/>
    </row>
    <row r="149" spans="2:8" s="26" customFormat="1" ht="38.25">
      <c r="B149" s="53"/>
      <c r="C149" s="53"/>
      <c r="D149" s="34" t="s">
        <v>247</v>
      </c>
      <c r="E149" s="34" t="s">
        <v>248</v>
      </c>
      <c r="F149" s="34" t="s">
        <v>249</v>
      </c>
      <c r="G149" s="34" t="s">
        <v>250</v>
      </c>
      <c r="H149" s="192" t="s">
        <v>270</v>
      </c>
    </row>
    <row r="150" spans="2:8" s="26" customFormat="1" ht="30.75" customHeight="1">
      <c r="B150" s="47" t="s">
        <v>263</v>
      </c>
      <c r="C150" s="154" t="str">
        <f>'data input'!$C$29&amp;" (%)"</f>
        <v>GB PFE (%)</v>
      </c>
      <c r="D150" s="143">
        <f>'data input'!$Z$128</f>
        <v>74.832100652027506</v>
      </c>
      <c r="E150" s="143">
        <f>'data input'!$Z$129</f>
        <v>73.410645022143484</v>
      </c>
      <c r="F150" s="143">
        <f>'data input'!$Z$130</f>
        <v>72.255140259672856</v>
      </c>
      <c r="G150" s="143">
        <f>'data input'!$Z$131</f>
        <v>66.626519504281276</v>
      </c>
      <c r="H150" s="144">
        <f>'data input'!$Z$132</f>
        <v>75.031890868610247</v>
      </c>
    </row>
    <row r="151" spans="2:8" s="26" customFormat="1">
      <c r="B151" s="48"/>
      <c r="C151" s="147" t="s">
        <v>256</v>
      </c>
      <c r="D151" s="143">
        <f>'data input'!$Z$189</f>
        <v>72.275126068388758</v>
      </c>
      <c r="E151" s="143">
        <f>'data input'!$Z$190</f>
        <v>65.421482177060142</v>
      </c>
      <c r="F151" s="143">
        <f>'data input'!$Z$191</f>
        <v>61.086019015477873</v>
      </c>
      <c r="G151" s="143">
        <f>'data input'!$Z$192</f>
        <v>33.427389317976882</v>
      </c>
      <c r="H151" s="144">
        <f>'data input'!$Z$193</f>
        <v>69.392228156621954</v>
      </c>
    </row>
    <row r="152" spans="2:8" s="26" customFormat="1" ht="30" customHeight="1">
      <c r="B152" s="47" t="s">
        <v>264</v>
      </c>
      <c r="C152" s="154" t="str">
        <f>'data input'!$C$29&amp;" (%)"</f>
        <v>GB PFE (%)</v>
      </c>
      <c r="D152" s="143">
        <f>'data input'!$AA$128</f>
        <v>76.459765905211967</v>
      </c>
      <c r="E152" s="143">
        <f>'data input'!$AA$129</f>
        <v>73.895466919345878</v>
      </c>
      <c r="F152" s="143">
        <f>'data input'!$AA$130</f>
        <v>72.188901066055578</v>
      </c>
      <c r="G152" s="143">
        <f>'data input'!$Z$131</f>
        <v>66.626519504281276</v>
      </c>
      <c r="H152" s="144">
        <f>'data input'!$AA$132</f>
        <v>77.268213483494236</v>
      </c>
    </row>
    <row r="153" spans="2:8" s="26" customFormat="1">
      <c r="B153" s="48"/>
      <c r="C153" s="147" t="s">
        <v>256</v>
      </c>
      <c r="D153" s="143">
        <f>'data input'!$AA$189</f>
        <v>72.441284579665762</v>
      </c>
      <c r="E153" s="143">
        <f>'data input'!$AA$190</f>
        <v>68.517117271237851</v>
      </c>
      <c r="F153" s="143">
        <f>'data input'!$AA$191</f>
        <v>64.711149489337998</v>
      </c>
      <c r="G153" s="143">
        <f>'data input'!$AA$192</f>
        <v>50.569633391920512</v>
      </c>
      <c r="H153" s="144">
        <f>'data input'!$AA$193</f>
        <v>71.589468079422375</v>
      </c>
    </row>
    <row r="154" spans="2:8" s="26" customFormat="1" ht="25.5" customHeight="1">
      <c r="B154" s="47" t="s">
        <v>265</v>
      </c>
      <c r="C154" s="154" t="str">
        <f>'data input'!$C$29&amp;" (%)"</f>
        <v>GB PFE (%)</v>
      </c>
      <c r="D154" s="143">
        <f>'data input'!$AB$128</f>
        <v>76.564137851683995</v>
      </c>
      <c r="E154" s="143">
        <f>'data input'!$AB$129</f>
        <v>72.671666048368579</v>
      </c>
      <c r="F154" s="143">
        <f>'data input'!$AB$130</f>
        <v>70.302400673873379</v>
      </c>
      <c r="G154" s="143">
        <f>'data input'!$Z$131</f>
        <v>66.626519504281276</v>
      </c>
      <c r="H154" s="144">
        <f>'data input'!$AB$132</f>
        <v>77.424455339477959</v>
      </c>
    </row>
    <row r="155" spans="2:8" s="26" customFormat="1">
      <c r="B155" s="48"/>
      <c r="C155" s="147" t="s">
        <v>256</v>
      </c>
      <c r="D155" s="143">
        <f>'data input'!$AB$189</f>
        <v>70.031841463149021</v>
      </c>
      <c r="E155" s="143">
        <f>'data input'!$AB$190</f>
        <v>65.384862477414174</v>
      </c>
      <c r="F155" s="143">
        <f>'data input'!$AB$191</f>
        <v>61.477715177722359</v>
      </c>
      <c r="G155" s="143">
        <f>'data input'!$AB$192</f>
        <v>46.054269990012962</v>
      </c>
      <c r="H155" s="144">
        <f>'data input'!$AB$193</f>
        <v>69.452575211110684</v>
      </c>
    </row>
    <row r="156" spans="2:8" s="26" customFormat="1" ht="25.5" customHeight="1">
      <c r="B156" s="47" t="s">
        <v>266</v>
      </c>
      <c r="C156" s="154" t="str">
        <f>'data input'!$C$29&amp;" (%)"</f>
        <v>GB PFE (%)</v>
      </c>
      <c r="D156" s="143">
        <f>'data input'!$AC$128</f>
        <v>77.800631030151465</v>
      </c>
      <c r="E156" s="143">
        <f>'data input'!$AC$129</f>
        <v>71.794515459853912</v>
      </c>
      <c r="F156" s="143">
        <f>'data input'!$AC$130</f>
        <v>67.772909671607579</v>
      </c>
      <c r="G156" s="143">
        <f>'data input'!$Z$131</f>
        <v>66.626519504281276</v>
      </c>
      <c r="H156" s="144">
        <f>'data input'!$AC$132</f>
        <v>78.027178781434912</v>
      </c>
    </row>
    <row r="157" spans="2:8" s="26" customFormat="1">
      <c r="B157" s="48"/>
      <c r="C157" s="147" t="s">
        <v>256</v>
      </c>
      <c r="D157" s="143">
        <f>'data input'!$AC$189</f>
        <v>60.674722518172864</v>
      </c>
      <c r="E157" s="143">
        <f>'data input'!$AC$190</f>
        <v>53.930694154735946</v>
      </c>
      <c r="F157" s="143">
        <f>'data input'!$AC$191</f>
        <v>50.778856057165157</v>
      </c>
      <c r="G157" s="143">
        <f>'data input'!$AC$192</f>
        <v>50.417193384853974</v>
      </c>
      <c r="H157" s="144">
        <f>'data input'!$AC$193</f>
        <v>62.515924590953261</v>
      </c>
    </row>
    <row r="158" spans="2:8" s="26" customFormat="1" ht="28.5" customHeight="1">
      <c r="B158" s="47" t="s">
        <v>267</v>
      </c>
      <c r="C158" s="154" t="str">
        <f>'data input'!$C$29&amp;" (%)"</f>
        <v>GB PFE (%)</v>
      </c>
      <c r="D158" s="143">
        <f>'data input'!$AD$128</f>
        <v>71.880178189998318</v>
      </c>
      <c r="E158" s="143">
        <f>'data input'!$AD$129</f>
        <v>63.341746053490048</v>
      </c>
      <c r="F158" s="143">
        <f>'data input'!$AD$130</f>
        <v>59.202430863617643</v>
      </c>
      <c r="G158" s="143">
        <f>'data input'!$Z$131</f>
        <v>66.626519504281276</v>
      </c>
      <c r="H158" s="144">
        <f>'data input'!$AD$132</f>
        <v>72.566503730160136</v>
      </c>
    </row>
    <row r="159" spans="2:8" s="26" customFormat="1">
      <c r="B159" s="49"/>
      <c r="C159" s="148" t="s">
        <v>256</v>
      </c>
      <c r="D159" s="145">
        <f>'data input'!$AD$189</f>
        <v>51.742676060320491</v>
      </c>
      <c r="E159" s="145">
        <f>'data input'!$AD$190</f>
        <v>43.303513520049776</v>
      </c>
      <c r="F159" s="145">
        <f>'data input'!$AD$191</f>
        <v>40.075439611233875</v>
      </c>
      <c r="G159" s="145">
        <f>'data input'!$AD$192</f>
        <v>47.032536356913972</v>
      </c>
      <c r="H159" s="146">
        <f>'data input'!$AD$193</f>
        <v>56.363720592856858</v>
      </c>
    </row>
    <row r="161" spans="1:12" s="26" customFormat="1">
      <c r="A161" s="781" t="s">
        <v>262</v>
      </c>
      <c r="B161" s="54" t="s">
        <v>271</v>
      </c>
      <c r="C161" s="54"/>
      <c r="D161" s="150" t="s">
        <v>252</v>
      </c>
      <c r="E161" s="151"/>
      <c r="F161" s="151"/>
      <c r="G161" s="151"/>
      <c r="H161" s="151"/>
      <c r="I161" s="151"/>
      <c r="J161" s="151"/>
      <c r="K161" s="152"/>
      <c r="L161" s="151"/>
    </row>
    <row r="162" spans="1:12" s="26" customFormat="1">
      <c r="A162" s="781"/>
      <c r="B162" s="54"/>
      <c r="C162" s="54"/>
      <c r="D162" s="33" t="s">
        <v>243</v>
      </c>
      <c r="E162" s="34" t="s">
        <v>244</v>
      </c>
      <c r="F162" s="34" t="s">
        <v>245</v>
      </c>
      <c r="G162" s="34" t="s">
        <v>246</v>
      </c>
      <c r="H162" s="34" t="s">
        <v>247</v>
      </c>
      <c r="I162" s="34" t="s">
        <v>248</v>
      </c>
      <c r="J162" s="34" t="s">
        <v>249</v>
      </c>
      <c r="K162" s="34" t="s">
        <v>250</v>
      </c>
      <c r="L162" s="35" t="s">
        <v>70</v>
      </c>
    </row>
    <row r="163" spans="1:12" s="26" customFormat="1">
      <c r="A163" s="781"/>
      <c r="B163" s="47" t="s">
        <v>263</v>
      </c>
      <c r="C163" s="147" t="s">
        <v>272</v>
      </c>
      <c r="D163" s="143" t="e">
        <f>'data input'!#REF!</f>
        <v>#REF!</v>
      </c>
      <c r="E163" s="143" t="e">
        <f>'data input'!#REF!</f>
        <v>#REF!</v>
      </c>
      <c r="F163" s="143" t="e">
        <f>'data input'!#REF!</f>
        <v>#REF!</v>
      </c>
      <c r="G163" s="143" t="e">
        <f>'data input'!#REF!</f>
        <v>#REF!</v>
      </c>
      <c r="H163" s="143" t="e">
        <f>'data input'!#REF!</f>
        <v>#REF!</v>
      </c>
      <c r="I163" s="143" t="e">
        <f>'data input'!#REF!</f>
        <v>#REF!</v>
      </c>
      <c r="J163" s="143" t="e">
        <f>'data input'!#REF!</f>
        <v>#REF!</v>
      </c>
      <c r="K163" s="143" t="e">
        <f>'data input'!#REF!</f>
        <v>#REF!</v>
      </c>
      <c r="L163" s="144" t="e">
        <f>'data input'!#REF!</f>
        <v>#REF!</v>
      </c>
    </row>
    <row r="164" spans="1:12" s="26" customFormat="1">
      <c r="A164" s="781"/>
      <c r="B164" s="48"/>
      <c r="C164" s="147" t="s">
        <v>256</v>
      </c>
      <c r="D164" s="143" t="e">
        <f>'data input'!#REF!</f>
        <v>#REF!</v>
      </c>
      <c r="E164" s="143" t="e">
        <f>'data input'!#REF!</f>
        <v>#REF!</v>
      </c>
      <c r="F164" s="143" t="e">
        <f>'data input'!#REF!</f>
        <v>#REF!</v>
      </c>
      <c r="G164" s="143" t="e">
        <f>'data input'!#REF!</f>
        <v>#REF!</v>
      </c>
      <c r="H164" s="143" t="e">
        <f>'data input'!#REF!</f>
        <v>#REF!</v>
      </c>
      <c r="I164" s="143" t="e">
        <f>'data input'!#REF!</f>
        <v>#REF!</v>
      </c>
      <c r="J164" s="143" t="e">
        <f>'data input'!#REF!</f>
        <v>#REF!</v>
      </c>
      <c r="K164" s="143" t="e">
        <f>'data input'!#REF!</f>
        <v>#REF!</v>
      </c>
      <c r="L164" s="144" t="e">
        <f>'data input'!#REF!</f>
        <v>#REF!</v>
      </c>
    </row>
    <row r="165" spans="1:12" s="26" customFormat="1">
      <c r="A165" s="781"/>
      <c r="B165" s="47" t="s">
        <v>264</v>
      </c>
      <c r="C165" s="147" t="s">
        <v>272</v>
      </c>
      <c r="D165" s="143" t="e">
        <f>'data input'!#REF!</f>
        <v>#REF!</v>
      </c>
      <c r="E165" s="143" t="e">
        <f>'data input'!#REF!</f>
        <v>#REF!</v>
      </c>
      <c r="F165" s="143" t="e">
        <f>'data input'!#REF!</f>
        <v>#REF!</v>
      </c>
      <c r="G165" s="143" t="e">
        <f>'data input'!#REF!</f>
        <v>#REF!</v>
      </c>
      <c r="H165" s="143" t="e">
        <f>'data input'!#REF!</f>
        <v>#REF!</v>
      </c>
      <c r="I165" s="143" t="e">
        <f>'data input'!#REF!</f>
        <v>#REF!</v>
      </c>
      <c r="J165" s="143" t="e">
        <f>'data input'!#REF!</f>
        <v>#REF!</v>
      </c>
      <c r="K165" s="143" t="e">
        <f>'data input'!#REF!</f>
        <v>#REF!</v>
      </c>
      <c r="L165" s="144" t="e">
        <f>'data input'!#REF!</f>
        <v>#REF!</v>
      </c>
    </row>
    <row r="166" spans="1:12" s="26" customFormat="1">
      <c r="A166" s="781"/>
      <c r="B166" s="48"/>
      <c r="C166" s="147" t="s">
        <v>256</v>
      </c>
      <c r="D166" s="143" t="e">
        <f>'data input'!#REF!</f>
        <v>#REF!</v>
      </c>
      <c r="E166" s="143" t="e">
        <f>'data input'!#REF!</f>
        <v>#REF!</v>
      </c>
      <c r="F166" s="143" t="e">
        <f>'data input'!#REF!</f>
        <v>#REF!</v>
      </c>
      <c r="G166" s="143" t="e">
        <f>'data input'!#REF!</f>
        <v>#REF!</v>
      </c>
      <c r="H166" s="143" t="e">
        <f>'data input'!#REF!</f>
        <v>#REF!</v>
      </c>
      <c r="I166" s="143" t="e">
        <f>'data input'!#REF!</f>
        <v>#REF!</v>
      </c>
      <c r="J166" s="143" t="e">
        <f>'data input'!#REF!</f>
        <v>#REF!</v>
      </c>
      <c r="K166" s="143" t="e">
        <f>'data input'!#REF!</f>
        <v>#REF!</v>
      </c>
      <c r="L166" s="144" t="e">
        <f>'data input'!#REF!</f>
        <v>#REF!</v>
      </c>
    </row>
    <row r="167" spans="1:12" s="26" customFormat="1">
      <c r="A167" s="781"/>
      <c r="B167" s="47" t="s">
        <v>265</v>
      </c>
      <c r="C167" s="147" t="s">
        <v>272</v>
      </c>
      <c r="D167" s="143" t="e">
        <f>'data input'!#REF!</f>
        <v>#REF!</v>
      </c>
      <c r="E167" s="143" t="e">
        <f>'data input'!#REF!</f>
        <v>#REF!</v>
      </c>
      <c r="F167" s="143" t="e">
        <f>'data input'!#REF!</f>
        <v>#REF!</v>
      </c>
      <c r="G167" s="143" t="e">
        <f>'data input'!#REF!</f>
        <v>#REF!</v>
      </c>
      <c r="H167" s="143" t="e">
        <f>'data input'!#REF!</f>
        <v>#REF!</v>
      </c>
      <c r="I167" s="143" t="e">
        <f>'data input'!#REF!</f>
        <v>#REF!</v>
      </c>
      <c r="J167" s="143" t="e">
        <f>'data input'!#REF!</f>
        <v>#REF!</v>
      </c>
      <c r="K167" s="143" t="e">
        <f>'data input'!#REF!</f>
        <v>#REF!</v>
      </c>
      <c r="L167" s="144" t="e">
        <f>'data input'!#REF!</f>
        <v>#REF!</v>
      </c>
    </row>
    <row r="168" spans="1:12" s="26" customFormat="1">
      <c r="A168" s="781"/>
      <c r="B168" s="48"/>
      <c r="C168" s="147" t="s">
        <v>256</v>
      </c>
      <c r="D168" s="143" t="e">
        <f>'data input'!#REF!</f>
        <v>#REF!</v>
      </c>
      <c r="E168" s="143" t="e">
        <f>'data input'!#REF!</f>
        <v>#REF!</v>
      </c>
      <c r="F168" s="143" t="e">
        <f>'data input'!#REF!</f>
        <v>#REF!</v>
      </c>
      <c r="G168" s="143" t="e">
        <f>'data input'!#REF!</f>
        <v>#REF!</v>
      </c>
      <c r="H168" s="143" t="e">
        <f>'data input'!#REF!</f>
        <v>#REF!</v>
      </c>
      <c r="I168" s="143" t="e">
        <f>'data input'!#REF!</f>
        <v>#REF!</v>
      </c>
      <c r="J168" s="143" t="e">
        <f>'data input'!#REF!</f>
        <v>#REF!</v>
      </c>
      <c r="K168" s="143" t="e">
        <f>'data input'!#REF!</f>
        <v>#REF!</v>
      </c>
      <c r="L168" s="144" t="e">
        <f>'data input'!#REF!</f>
        <v>#REF!</v>
      </c>
    </row>
    <row r="169" spans="1:12" s="26" customFormat="1">
      <c r="A169" s="781"/>
      <c r="B169" s="47" t="s">
        <v>266</v>
      </c>
      <c r="C169" s="147" t="s">
        <v>272</v>
      </c>
      <c r="D169" s="143" t="e">
        <f>'data input'!#REF!</f>
        <v>#REF!</v>
      </c>
      <c r="E169" s="143" t="e">
        <f>'data input'!#REF!</f>
        <v>#REF!</v>
      </c>
      <c r="F169" s="143" t="e">
        <f>'data input'!#REF!</f>
        <v>#REF!</v>
      </c>
      <c r="G169" s="143" t="e">
        <f>'data input'!#REF!</f>
        <v>#REF!</v>
      </c>
      <c r="H169" s="143" t="e">
        <f>'data input'!#REF!</f>
        <v>#REF!</v>
      </c>
      <c r="I169" s="143" t="e">
        <f>'data input'!#REF!</f>
        <v>#REF!</v>
      </c>
      <c r="J169" s="143" t="e">
        <f>'data input'!#REF!</f>
        <v>#REF!</v>
      </c>
      <c r="K169" s="143" t="e">
        <f>'data input'!#REF!</f>
        <v>#REF!</v>
      </c>
      <c r="L169" s="144" t="e">
        <f>'data input'!#REF!</f>
        <v>#REF!</v>
      </c>
    </row>
    <row r="170" spans="1:12" s="26" customFormat="1">
      <c r="A170" s="781"/>
      <c r="B170" s="48"/>
      <c r="C170" s="147" t="s">
        <v>256</v>
      </c>
      <c r="D170" s="143" t="e">
        <f>'data input'!#REF!</f>
        <v>#REF!</v>
      </c>
      <c r="E170" s="143" t="e">
        <f>'data input'!#REF!</f>
        <v>#REF!</v>
      </c>
      <c r="F170" s="143" t="e">
        <f>'data input'!#REF!</f>
        <v>#REF!</v>
      </c>
      <c r="G170" s="143" t="e">
        <f>'data input'!#REF!</f>
        <v>#REF!</v>
      </c>
      <c r="H170" s="143" t="e">
        <f>'data input'!#REF!</f>
        <v>#REF!</v>
      </c>
      <c r="I170" s="143" t="e">
        <f>'data input'!#REF!</f>
        <v>#REF!</v>
      </c>
      <c r="J170" s="143" t="e">
        <f>'data input'!#REF!</f>
        <v>#REF!</v>
      </c>
      <c r="K170" s="143" t="e">
        <f>'data input'!#REF!</f>
        <v>#REF!</v>
      </c>
      <c r="L170" s="144" t="e">
        <f>'data input'!#REF!</f>
        <v>#REF!</v>
      </c>
    </row>
    <row r="171" spans="1:12" s="26" customFormat="1">
      <c r="A171" s="781"/>
      <c r="B171" s="47" t="s">
        <v>267</v>
      </c>
      <c r="C171" s="147" t="s">
        <v>272</v>
      </c>
      <c r="D171" s="143" t="e">
        <f>'data input'!#REF!</f>
        <v>#REF!</v>
      </c>
      <c r="E171" s="143" t="e">
        <f>'data input'!#REF!</f>
        <v>#REF!</v>
      </c>
      <c r="F171" s="143" t="e">
        <f>'data input'!#REF!</f>
        <v>#REF!</v>
      </c>
      <c r="G171" s="143" t="e">
        <f>'data input'!#REF!</f>
        <v>#REF!</v>
      </c>
      <c r="H171" s="143" t="e">
        <f>'data input'!#REF!</f>
        <v>#REF!</v>
      </c>
      <c r="I171" s="143" t="e">
        <f>'data input'!#REF!</f>
        <v>#REF!</v>
      </c>
      <c r="J171" s="143" t="e">
        <f>'data input'!#REF!</f>
        <v>#REF!</v>
      </c>
      <c r="K171" s="143" t="e">
        <f>'data input'!#REF!</f>
        <v>#REF!</v>
      </c>
      <c r="L171" s="144" t="e">
        <f>'data input'!#REF!</f>
        <v>#REF!</v>
      </c>
    </row>
    <row r="172" spans="1:12" s="26" customFormat="1">
      <c r="A172" s="781"/>
      <c r="B172" s="49"/>
      <c r="C172" s="148" t="s">
        <v>256</v>
      </c>
      <c r="D172" s="145" t="e">
        <f>'data input'!#REF!</f>
        <v>#REF!</v>
      </c>
      <c r="E172" s="145" t="e">
        <f>'data input'!#REF!</f>
        <v>#REF!</v>
      </c>
      <c r="F172" s="145" t="e">
        <f>'data input'!#REF!</f>
        <v>#REF!</v>
      </c>
      <c r="G172" s="145" t="e">
        <f>'data input'!#REF!</f>
        <v>#REF!</v>
      </c>
      <c r="H172" s="145" t="e">
        <f>'data input'!#REF!</f>
        <v>#REF!</v>
      </c>
      <c r="I172" s="145" t="e">
        <f>'data input'!#REF!</f>
        <v>#REF!</v>
      </c>
      <c r="J172" s="145" t="e">
        <f>'data input'!#REF!</f>
        <v>#REF!</v>
      </c>
      <c r="K172" s="145" t="e">
        <f>'data input'!#REF!</f>
        <v>#REF!</v>
      </c>
      <c r="L172" s="146" t="e">
        <f>'data input'!#REF!</f>
        <v>#REF!</v>
      </c>
    </row>
    <row r="173" spans="1:12" s="26" customFormat="1">
      <c r="B173" s="180"/>
      <c r="C173" s="181"/>
      <c r="D173" s="182"/>
      <c r="E173" s="182"/>
      <c r="F173" s="182"/>
      <c r="G173" s="182"/>
      <c r="H173" s="182"/>
      <c r="I173" s="182"/>
      <c r="J173" s="182"/>
      <c r="K173" s="182"/>
      <c r="L173" s="183"/>
    </row>
    <row r="174" spans="1:12" s="26" customFormat="1">
      <c r="B174" s="54" t="s">
        <v>271</v>
      </c>
      <c r="C174" s="54"/>
      <c r="D174" s="150" t="s">
        <v>268</v>
      </c>
      <c r="E174" s="151"/>
      <c r="F174" s="151"/>
      <c r="G174" s="151"/>
      <c r="I174" s="184"/>
      <c r="J174" s="184"/>
      <c r="K174" s="185"/>
      <c r="L174" s="184"/>
    </row>
    <row r="175" spans="1:12" s="26" customFormat="1" ht="35.25" customHeight="1">
      <c r="B175" s="54"/>
      <c r="C175" s="54"/>
      <c r="D175" s="33" t="s">
        <v>243</v>
      </c>
      <c r="E175" s="34" t="s">
        <v>244</v>
      </c>
      <c r="F175" s="34" t="s">
        <v>245</v>
      </c>
      <c r="G175" s="34" t="s">
        <v>246</v>
      </c>
    </row>
    <row r="176" spans="1:12" s="26" customFormat="1" ht="17.25" customHeight="1">
      <c r="B176" s="47" t="s">
        <v>263</v>
      </c>
      <c r="C176" s="147" t="s">
        <v>272</v>
      </c>
      <c r="D176" s="143" t="e">
        <f>'data input'!#REF!</f>
        <v>#REF!</v>
      </c>
      <c r="E176" s="143" t="e">
        <f>'data input'!#REF!</f>
        <v>#REF!</v>
      </c>
      <c r="F176" s="143" t="e">
        <f>'data input'!#REF!</f>
        <v>#REF!</v>
      </c>
      <c r="G176" s="143" t="e">
        <f>'data input'!#REF!</f>
        <v>#REF!</v>
      </c>
    </row>
    <row r="177" spans="1:12" s="26" customFormat="1" ht="17.25" customHeight="1">
      <c r="B177" s="47" t="s">
        <v>264</v>
      </c>
      <c r="C177" s="147" t="s">
        <v>272</v>
      </c>
      <c r="D177" s="143" t="e">
        <f>'data input'!#REF!</f>
        <v>#REF!</v>
      </c>
      <c r="E177" s="143" t="e">
        <f>'data input'!#REF!</f>
        <v>#REF!</v>
      </c>
      <c r="F177" s="143" t="e">
        <f>'data input'!#REF!</f>
        <v>#REF!</v>
      </c>
      <c r="G177" s="143" t="e">
        <f>'data input'!#REF!</f>
        <v>#REF!</v>
      </c>
    </row>
    <row r="178" spans="1:12" s="26" customFormat="1" ht="17.25" customHeight="1">
      <c r="B178" s="47" t="s">
        <v>265</v>
      </c>
      <c r="C178" s="147" t="s">
        <v>272</v>
      </c>
      <c r="D178" s="143" t="e">
        <f>'data input'!#REF!</f>
        <v>#REF!</v>
      </c>
      <c r="E178" s="143" t="e">
        <f>'data input'!#REF!</f>
        <v>#REF!</v>
      </c>
      <c r="F178" s="143" t="e">
        <f>'data input'!#REF!</f>
        <v>#REF!</v>
      </c>
      <c r="G178" s="143" t="e">
        <f>'data input'!#REF!</f>
        <v>#REF!</v>
      </c>
    </row>
    <row r="179" spans="1:12" s="26" customFormat="1" ht="17.25" customHeight="1">
      <c r="B179" s="47" t="s">
        <v>266</v>
      </c>
      <c r="C179" s="147" t="s">
        <v>272</v>
      </c>
      <c r="D179" s="143" t="e">
        <f>'data input'!#REF!</f>
        <v>#REF!</v>
      </c>
      <c r="E179" s="143" t="e">
        <f>'data input'!#REF!</f>
        <v>#REF!</v>
      </c>
      <c r="F179" s="143" t="e">
        <f>'data input'!#REF!</f>
        <v>#REF!</v>
      </c>
      <c r="G179" s="143" t="e">
        <f>'data input'!#REF!</f>
        <v>#REF!</v>
      </c>
    </row>
    <row r="180" spans="1:12" s="26" customFormat="1" ht="17.25" customHeight="1">
      <c r="B180" s="47" t="s">
        <v>267</v>
      </c>
      <c r="C180" s="147" t="s">
        <v>272</v>
      </c>
      <c r="D180" s="143" t="e">
        <f>'data input'!#REF!</f>
        <v>#REF!</v>
      </c>
      <c r="E180" s="143" t="e">
        <f>'data input'!#REF!</f>
        <v>#REF!</v>
      </c>
      <c r="F180" s="143" t="e">
        <f>'data input'!#REF!</f>
        <v>#REF!</v>
      </c>
      <c r="G180" s="143" t="e">
        <f>'data input'!#REF!</f>
        <v>#REF!</v>
      </c>
    </row>
    <row r="181" spans="1:12" s="26" customFormat="1">
      <c r="B181" s="180"/>
      <c r="C181" s="181"/>
      <c r="D181" s="182"/>
      <c r="E181" s="182"/>
      <c r="F181" s="182"/>
      <c r="G181" s="182"/>
      <c r="H181" s="182"/>
      <c r="I181" s="182"/>
      <c r="J181" s="182"/>
      <c r="K181" s="182"/>
      <c r="L181" s="183"/>
    </row>
    <row r="182" spans="1:12" s="26" customFormat="1">
      <c r="B182" s="54" t="s">
        <v>271</v>
      </c>
      <c r="C182" s="54"/>
      <c r="D182" s="150" t="s">
        <v>269</v>
      </c>
      <c r="E182" s="151"/>
      <c r="F182" s="151"/>
      <c r="G182" s="151"/>
      <c r="H182" s="151"/>
      <c r="I182" s="184"/>
      <c r="J182" s="184"/>
      <c r="K182" s="185"/>
      <c r="L182" s="184"/>
    </row>
    <row r="183" spans="1:12" s="26" customFormat="1" ht="38.25">
      <c r="B183" s="54"/>
      <c r="C183" s="54"/>
      <c r="D183" s="34" t="s">
        <v>247</v>
      </c>
      <c r="E183" s="34" t="s">
        <v>248</v>
      </c>
      <c r="F183" s="34" t="s">
        <v>249</v>
      </c>
      <c r="G183" s="34" t="s">
        <v>250</v>
      </c>
      <c r="H183" s="192" t="s">
        <v>270</v>
      </c>
    </row>
    <row r="184" spans="1:12" s="26" customFormat="1" ht="21" customHeight="1">
      <c r="B184" s="47" t="s">
        <v>263</v>
      </c>
      <c r="C184" s="147" t="s">
        <v>272</v>
      </c>
      <c r="D184" s="143" t="e">
        <f>'data input'!#REF!</f>
        <v>#REF!</v>
      </c>
      <c r="E184" s="143" t="e">
        <f>'data input'!#REF!</f>
        <v>#REF!</v>
      </c>
      <c r="F184" s="143" t="e">
        <f>'data input'!#REF!</f>
        <v>#REF!</v>
      </c>
      <c r="G184" s="143" t="e">
        <f>'data input'!#REF!</f>
        <v>#REF!</v>
      </c>
      <c r="H184" s="144" t="e">
        <f>'data input'!#REF!</f>
        <v>#REF!</v>
      </c>
    </row>
    <row r="185" spans="1:12" s="26" customFormat="1" ht="21" customHeight="1">
      <c r="B185" s="47" t="s">
        <v>264</v>
      </c>
      <c r="C185" s="147" t="s">
        <v>272</v>
      </c>
      <c r="D185" s="143" t="e">
        <f>'data input'!#REF!</f>
        <v>#REF!</v>
      </c>
      <c r="E185" s="143" t="e">
        <f>'data input'!#REF!</f>
        <v>#REF!</v>
      </c>
      <c r="F185" s="143" t="e">
        <f>'data input'!#REF!</f>
        <v>#REF!</v>
      </c>
      <c r="G185" s="143" t="e">
        <f>'data input'!#REF!</f>
        <v>#REF!</v>
      </c>
      <c r="H185" s="144" t="e">
        <f>'data input'!#REF!</f>
        <v>#REF!</v>
      </c>
    </row>
    <row r="186" spans="1:12" s="26" customFormat="1" ht="21" customHeight="1">
      <c r="B186" s="47" t="s">
        <v>265</v>
      </c>
      <c r="C186" s="147" t="s">
        <v>272</v>
      </c>
      <c r="D186" s="143" t="e">
        <f>'data input'!#REF!</f>
        <v>#REF!</v>
      </c>
      <c r="E186" s="143" t="e">
        <f>'data input'!#REF!</f>
        <v>#REF!</v>
      </c>
      <c r="F186" s="143" t="e">
        <f>'data input'!#REF!</f>
        <v>#REF!</v>
      </c>
      <c r="G186" s="143" t="e">
        <f>'data input'!#REF!</f>
        <v>#REF!</v>
      </c>
      <c r="H186" s="144" t="e">
        <f>'data input'!#REF!</f>
        <v>#REF!</v>
      </c>
    </row>
    <row r="187" spans="1:12" s="26" customFormat="1" ht="21" customHeight="1">
      <c r="B187" s="47" t="s">
        <v>266</v>
      </c>
      <c r="C187" s="147" t="s">
        <v>272</v>
      </c>
      <c r="D187" s="143" t="e">
        <f>'data input'!#REF!</f>
        <v>#REF!</v>
      </c>
      <c r="E187" s="143" t="e">
        <f>'data input'!#REF!</f>
        <v>#REF!</v>
      </c>
      <c r="F187" s="143" t="e">
        <f>'data input'!#REF!</f>
        <v>#REF!</v>
      </c>
      <c r="G187" s="143" t="e">
        <f>'data input'!#REF!</f>
        <v>#REF!</v>
      </c>
      <c r="H187" s="144" t="e">
        <f>'data input'!#REF!</f>
        <v>#REF!</v>
      </c>
    </row>
    <row r="188" spans="1:12" s="26" customFormat="1" ht="21" customHeight="1">
      <c r="B188" s="47" t="s">
        <v>267</v>
      </c>
      <c r="C188" s="147" t="s">
        <v>272</v>
      </c>
      <c r="D188" s="143" t="e">
        <f>'data input'!#REF!</f>
        <v>#REF!</v>
      </c>
      <c r="E188" s="143" t="e">
        <f>'data input'!#REF!</f>
        <v>#REF!</v>
      </c>
      <c r="F188" s="143" t="e">
        <f>'data input'!#REF!</f>
        <v>#REF!</v>
      </c>
      <c r="G188" s="143" t="e">
        <f>'data input'!#REF!</f>
        <v>#REF!</v>
      </c>
      <c r="H188" s="144" t="e">
        <f>'data input'!#REF!</f>
        <v>#REF!</v>
      </c>
    </row>
    <row r="189" spans="1:12" s="26" customFormat="1">
      <c r="B189" s="20"/>
      <c r="C189" s="20"/>
      <c r="D189" s="20"/>
      <c r="E189" s="20"/>
      <c r="F189" s="20"/>
      <c r="G189" s="20"/>
      <c r="H189" s="20"/>
      <c r="I189" s="20"/>
      <c r="J189" s="20"/>
      <c r="K189" s="20"/>
      <c r="L189" s="20"/>
    </row>
    <row r="190" spans="1:12" s="26" customFormat="1">
      <c r="A190" s="781" t="s">
        <v>262</v>
      </c>
      <c r="B190" s="50" t="s">
        <v>48</v>
      </c>
      <c r="C190" s="50"/>
      <c r="D190" s="150" t="s">
        <v>252</v>
      </c>
      <c r="E190" s="151"/>
      <c r="F190" s="151"/>
      <c r="G190" s="151"/>
      <c r="H190" s="151"/>
      <c r="I190" s="151"/>
      <c r="J190" s="151"/>
      <c r="K190" s="152"/>
      <c r="L190" s="150"/>
    </row>
    <row r="191" spans="1:12" s="26" customFormat="1">
      <c r="A191" s="781"/>
      <c r="B191" s="50"/>
      <c r="C191" s="50"/>
      <c r="D191" s="33" t="s">
        <v>243</v>
      </c>
      <c r="E191" s="34" t="s">
        <v>244</v>
      </c>
      <c r="F191" s="34" t="s">
        <v>245</v>
      </c>
      <c r="G191" s="34" t="s">
        <v>246</v>
      </c>
      <c r="H191" s="34" t="s">
        <v>247</v>
      </c>
      <c r="I191" s="34" t="s">
        <v>248</v>
      </c>
      <c r="J191" s="34" t="s">
        <v>249</v>
      </c>
      <c r="K191" s="34" t="s">
        <v>250</v>
      </c>
      <c r="L191" s="35" t="s">
        <v>70</v>
      </c>
    </row>
    <row r="192" spans="1:12" s="26" customFormat="1">
      <c r="A192" s="781"/>
      <c r="B192" s="47" t="s">
        <v>263</v>
      </c>
      <c r="C192" s="154" t="str">
        <f>'data input'!$G$29&amp;" (%)"</f>
        <v>GB PFE (%)</v>
      </c>
      <c r="D192" s="143">
        <f>'data input'!$Z$136</f>
        <v>74</v>
      </c>
      <c r="E192" s="143">
        <f>'data input'!$Z$137</f>
        <v>76</v>
      </c>
      <c r="F192" s="143">
        <f>'data input'!$Z$138</f>
        <v>77</v>
      </c>
      <c r="G192" s="143">
        <f>'data input'!$Z$139</f>
        <v>76</v>
      </c>
      <c r="H192" s="143">
        <f>'data input'!$Z$140</f>
        <v>75</v>
      </c>
      <c r="I192" s="143">
        <f>'data input'!$Z$141</f>
        <v>73</v>
      </c>
      <c r="J192" s="143">
        <f>'data input'!$Z$142</f>
        <v>72</v>
      </c>
      <c r="K192" s="143">
        <f>'data input'!$Z$143</f>
        <v>67</v>
      </c>
      <c r="L192" s="144">
        <f>'data input'!$Z$144</f>
        <v>75</v>
      </c>
    </row>
    <row r="193" spans="1:12" s="26" customFormat="1">
      <c r="A193" s="781"/>
      <c r="B193" s="48"/>
      <c r="C193" s="147" t="s">
        <v>256</v>
      </c>
      <c r="D193" s="143">
        <f>'data input'!$Z$197</f>
        <v>77</v>
      </c>
      <c r="E193" s="143">
        <f>'data input'!$Z$198</f>
        <v>78</v>
      </c>
      <c r="F193" s="143">
        <f>'data input'!$Z$199</f>
        <v>79</v>
      </c>
      <c r="G193" s="143">
        <f>'data input'!$Z$200</f>
        <v>77</v>
      </c>
      <c r="H193" s="143">
        <f>'data input'!$Z$201</f>
        <v>72</v>
      </c>
      <c r="I193" s="143">
        <f>'data input'!$Z$202</f>
        <v>65</v>
      </c>
      <c r="J193" s="143">
        <f>'data input'!$Z$203</f>
        <v>61</v>
      </c>
      <c r="K193" s="143">
        <f>'data input'!$Z$204</f>
        <v>33</v>
      </c>
      <c r="L193" s="144">
        <f>'data input'!$Z$205</f>
        <v>69</v>
      </c>
    </row>
    <row r="194" spans="1:12" s="26" customFormat="1">
      <c r="A194" s="781"/>
      <c r="B194" s="47" t="s">
        <v>264</v>
      </c>
      <c r="C194" s="154" t="str">
        <f>'data input'!$G$29&amp;" (%)"</f>
        <v>GB PFE (%)</v>
      </c>
      <c r="D194" s="143">
        <f>'data input'!$AA$136</f>
        <v>61</v>
      </c>
      <c r="E194" s="143">
        <f>'data input'!$AA$137</f>
        <v>67</v>
      </c>
      <c r="F194" s="143">
        <f>'data input'!$AA$138</f>
        <v>69</v>
      </c>
      <c r="G194" s="143">
        <f>'data input'!$AA$139</f>
        <v>72</v>
      </c>
      <c r="H194" s="143">
        <f>'data input'!$AA$140</f>
        <v>70</v>
      </c>
      <c r="I194" s="143">
        <f>'data input'!$AA$141</f>
        <v>65</v>
      </c>
      <c r="J194" s="143">
        <f>'data input'!$AA$142</f>
        <v>63</v>
      </c>
      <c r="K194" s="143">
        <f>'data input'!$AA$143</f>
        <v>59</v>
      </c>
      <c r="L194" s="144">
        <f>'data input'!$AA$144</f>
        <v>68</v>
      </c>
    </row>
    <row r="195" spans="1:12" s="26" customFormat="1">
      <c r="A195" s="781"/>
      <c r="B195" s="48"/>
      <c r="C195" s="147" t="s">
        <v>256</v>
      </c>
      <c r="D195" s="143">
        <f>'data input'!$AA$197</f>
        <v>76</v>
      </c>
      <c r="E195" s="143">
        <f>'data input'!$AA$198</f>
        <v>78</v>
      </c>
      <c r="F195" s="143">
        <f>'data input'!$AA$199</f>
        <v>78</v>
      </c>
      <c r="G195" s="143">
        <f>'data input'!$AA$200</f>
        <v>76</v>
      </c>
      <c r="H195" s="143">
        <f>'data input'!$AA$201</f>
        <v>72</v>
      </c>
      <c r="I195" s="143">
        <f>'data input'!$AA$202</f>
        <v>69</v>
      </c>
      <c r="J195" s="143">
        <f>'data input'!$AA$203</f>
        <v>65</v>
      </c>
      <c r="K195" s="143">
        <f>'data input'!$AA$204</f>
        <v>51</v>
      </c>
      <c r="L195" s="144">
        <f>'data input'!$AA$205</f>
        <v>72</v>
      </c>
    </row>
    <row r="196" spans="1:12" s="26" customFormat="1">
      <c r="A196" s="781"/>
      <c r="B196" s="47" t="s">
        <v>265</v>
      </c>
      <c r="C196" s="154" t="str">
        <f>'data input'!$G$29&amp;" (%)"</f>
        <v>GB PFE (%)</v>
      </c>
      <c r="D196" s="143">
        <f>'data input'!$AB$136</f>
        <v>50</v>
      </c>
      <c r="E196" s="143">
        <f>'data input'!$AB$137</f>
        <v>56</v>
      </c>
      <c r="F196" s="143">
        <f>'data input'!$AB$138</f>
        <v>60</v>
      </c>
      <c r="G196" s="143">
        <f>'data input'!$AB$139</f>
        <v>64</v>
      </c>
      <c r="H196" s="143">
        <f>'data input'!$AB$140</f>
        <v>62</v>
      </c>
      <c r="I196" s="143">
        <f>'data input'!$AB$141</f>
        <v>57</v>
      </c>
      <c r="J196" s="143">
        <f>'data input'!$AB$142</f>
        <v>54</v>
      </c>
      <c r="K196" s="143">
        <f>'data input'!$AB$143</f>
        <v>55</v>
      </c>
      <c r="L196" s="144">
        <f>'data input'!$AB$144</f>
        <v>59</v>
      </c>
    </row>
    <row r="197" spans="1:12" s="26" customFormat="1">
      <c r="A197" s="781"/>
      <c r="B197" s="48"/>
      <c r="C197" s="147" t="s">
        <v>256</v>
      </c>
      <c r="D197" s="143">
        <f>'data input'!$AB$197</f>
        <v>75</v>
      </c>
      <c r="E197" s="143">
        <f>'data input'!$AB$198</f>
        <v>77</v>
      </c>
      <c r="F197" s="143">
        <f>'data input'!$AB$199</f>
        <v>77</v>
      </c>
      <c r="G197" s="143">
        <f>'data input'!$AB$200</f>
        <v>74</v>
      </c>
      <c r="H197" s="143">
        <f>'data input'!$AB$201</f>
        <v>70</v>
      </c>
      <c r="I197" s="143">
        <f>'data input'!$AB$202</f>
        <v>65</v>
      </c>
      <c r="J197" s="143">
        <f>'data input'!$AB$203</f>
        <v>61</v>
      </c>
      <c r="K197" s="143">
        <f>'data input'!$AB$204</f>
        <v>46</v>
      </c>
      <c r="L197" s="144">
        <f>'data input'!$AB$205</f>
        <v>69</v>
      </c>
    </row>
    <row r="198" spans="1:12" s="26" customFormat="1">
      <c r="A198" s="781"/>
      <c r="B198" s="47" t="s">
        <v>266</v>
      </c>
      <c r="C198" s="154" t="str">
        <f>'data input'!$G$29&amp;" (%)"</f>
        <v>GB PFE (%)</v>
      </c>
      <c r="D198" s="143">
        <f>'data input'!$AC$136</f>
        <v>45</v>
      </c>
      <c r="E198" s="143">
        <f>'data input'!$AC$137</f>
        <v>49</v>
      </c>
      <c r="F198" s="143">
        <f>'data input'!$AC$138</f>
        <v>54</v>
      </c>
      <c r="G198" s="143">
        <f>'data input'!$AC$139</f>
        <v>60</v>
      </c>
      <c r="H198" s="143">
        <f>'data input'!$AC$140</f>
        <v>58</v>
      </c>
      <c r="I198" s="143">
        <f>'data input'!$AC$141</f>
        <v>49</v>
      </c>
      <c r="J198" s="143">
        <f>'data input'!$AC$142</f>
        <v>43</v>
      </c>
      <c r="K198" s="143">
        <f>'data input'!$AC$143</f>
        <v>39</v>
      </c>
      <c r="L198" s="144">
        <f>'data input'!$AC$144</f>
        <v>54</v>
      </c>
    </row>
    <row r="199" spans="1:12" s="26" customFormat="1">
      <c r="A199" s="781"/>
      <c r="B199" s="48"/>
      <c r="C199" s="147" t="s">
        <v>256</v>
      </c>
      <c r="D199" s="143">
        <f>'data input'!$AC$197</f>
        <v>72</v>
      </c>
      <c r="E199" s="143">
        <f>'data input'!$AC$198</f>
        <v>74</v>
      </c>
      <c r="F199" s="143">
        <f>'data input'!$AC$199</f>
        <v>73</v>
      </c>
      <c r="G199" s="143">
        <f>'data input'!$AC$200</f>
        <v>69</v>
      </c>
      <c r="H199" s="143">
        <f>'data input'!$AC$201</f>
        <v>61</v>
      </c>
      <c r="I199" s="143">
        <f>'data input'!$AC$202</f>
        <v>54</v>
      </c>
      <c r="J199" s="143">
        <f>'data input'!$AC$203</f>
        <v>51</v>
      </c>
      <c r="K199" s="143">
        <f>'data input'!$AC$204</f>
        <v>50</v>
      </c>
      <c r="L199" s="144">
        <f>'data input'!$AC$205</f>
        <v>63</v>
      </c>
    </row>
    <row r="200" spans="1:12" s="26" customFormat="1">
      <c r="A200" s="781"/>
      <c r="B200" s="47" t="s">
        <v>267</v>
      </c>
      <c r="C200" s="154" t="str">
        <f>'data input'!$G$29&amp;" (%)"</f>
        <v>GB PFE (%)</v>
      </c>
      <c r="D200" s="143">
        <f>'data input'!$AD$136</f>
        <v>46</v>
      </c>
      <c r="E200" s="143">
        <f>'data input'!$AD$137</f>
        <v>50</v>
      </c>
      <c r="F200" s="143">
        <f>'data input'!$AD$138</f>
        <v>53</v>
      </c>
      <c r="G200" s="143">
        <f>'data input'!$AD$139</f>
        <v>58</v>
      </c>
      <c r="H200" s="143">
        <f>'data input'!$AD$140</f>
        <v>56</v>
      </c>
      <c r="I200" s="143">
        <f>'data input'!$AD$141</f>
        <v>47</v>
      </c>
      <c r="J200" s="143">
        <f>'data input'!$AD$142</f>
        <v>44</v>
      </c>
      <c r="K200" s="143">
        <f>'data input'!$AD$143</f>
        <v>51</v>
      </c>
      <c r="L200" s="144">
        <f>'data input'!$AD$144</f>
        <v>53</v>
      </c>
    </row>
    <row r="201" spans="1:12" s="26" customFormat="1">
      <c r="A201" s="781"/>
      <c r="B201" s="49"/>
      <c r="C201" s="148" t="s">
        <v>256</v>
      </c>
      <c r="D201" s="145">
        <f>'data input'!$AD$197</f>
        <v>71</v>
      </c>
      <c r="E201" s="145">
        <f>'data input'!$AD$198</f>
        <v>71</v>
      </c>
      <c r="F201" s="145">
        <f>'data input'!$AD$199</f>
        <v>68</v>
      </c>
      <c r="G201" s="145">
        <f>'data input'!$AD$200</f>
        <v>63</v>
      </c>
      <c r="H201" s="145">
        <f>'data input'!$AD$201</f>
        <v>52</v>
      </c>
      <c r="I201" s="145">
        <f>'data input'!$AD$202</f>
        <v>43</v>
      </c>
      <c r="J201" s="145">
        <f>'data input'!$AD$203</f>
        <v>40</v>
      </c>
      <c r="K201" s="145">
        <f>'data input'!$AD$204</f>
        <v>47</v>
      </c>
      <c r="L201" s="146">
        <f>'data input'!$AD$205</f>
        <v>56</v>
      </c>
    </row>
    <row r="203" spans="1:12">
      <c r="B203" s="50" t="s">
        <v>48</v>
      </c>
      <c r="C203" s="50"/>
      <c r="D203" s="150" t="s">
        <v>268</v>
      </c>
      <c r="E203" s="151"/>
      <c r="F203" s="151"/>
      <c r="G203" s="151"/>
      <c r="H203" s="26"/>
      <c r="I203" s="26"/>
      <c r="J203" s="26"/>
      <c r="K203" s="26"/>
      <c r="L203" s="26"/>
    </row>
    <row r="204" spans="1:12" ht="36.75" customHeight="1">
      <c r="B204" s="50"/>
      <c r="C204" s="50"/>
      <c r="D204" s="33" t="s">
        <v>243</v>
      </c>
      <c r="E204" s="34" t="s">
        <v>244</v>
      </c>
      <c r="F204" s="34" t="s">
        <v>245</v>
      </c>
      <c r="G204" s="34" t="s">
        <v>246</v>
      </c>
      <c r="H204" s="26"/>
      <c r="I204" s="26"/>
      <c r="J204" s="26"/>
      <c r="K204" s="26"/>
      <c r="L204" s="26"/>
    </row>
    <row r="205" spans="1:12">
      <c r="B205" s="47" t="s">
        <v>263</v>
      </c>
      <c r="C205" s="154" t="str">
        <f>'data input'!$G$29&amp;" (%)"</f>
        <v>GB PFE (%)</v>
      </c>
      <c r="D205" s="143">
        <f>'data input'!$Z$136</f>
        <v>74</v>
      </c>
      <c r="E205" s="143">
        <f>'data input'!$Z$137</f>
        <v>76</v>
      </c>
      <c r="F205" s="143">
        <f>'data input'!$Z$138</f>
        <v>77</v>
      </c>
      <c r="G205" s="143">
        <f>'data input'!$Z$139</f>
        <v>76</v>
      </c>
      <c r="H205" s="26"/>
      <c r="I205" s="26"/>
      <c r="J205" s="26"/>
      <c r="K205" s="26"/>
      <c r="L205" s="26"/>
    </row>
    <row r="206" spans="1:12">
      <c r="B206" s="47" t="s">
        <v>264</v>
      </c>
      <c r="C206" s="154" t="str">
        <f>'data input'!$G$29&amp;" (%)"</f>
        <v>GB PFE (%)</v>
      </c>
      <c r="D206" s="143">
        <f>'data input'!$AA$136</f>
        <v>61</v>
      </c>
      <c r="E206" s="143">
        <f>'data input'!$AA$137</f>
        <v>67</v>
      </c>
      <c r="F206" s="143">
        <f>'data input'!$AA$138</f>
        <v>69</v>
      </c>
      <c r="G206" s="143">
        <f>'data input'!$AA$139</f>
        <v>72</v>
      </c>
      <c r="H206" s="26"/>
      <c r="I206" s="26"/>
      <c r="J206" s="26"/>
      <c r="K206" s="26"/>
      <c r="L206" s="26"/>
    </row>
    <row r="207" spans="1:12">
      <c r="B207" s="47" t="s">
        <v>265</v>
      </c>
      <c r="C207" s="154" t="str">
        <f>'data input'!$G$29&amp;" (%)"</f>
        <v>GB PFE (%)</v>
      </c>
      <c r="D207" s="143">
        <f>'data input'!$AB$136</f>
        <v>50</v>
      </c>
      <c r="E207" s="143">
        <f>'data input'!$AB$137</f>
        <v>56</v>
      </c>
      <c r="F207" s="143">
        <f>'data input'!$AB$138</f>
        <v>60</v>
      </c>
      <c r="G207" s="143">
        <f>'data input'!$AB$139</f>
        <v>64</v>
      </c>
      <c r="H207" s="26"/>
      <c r="I207" s="26"/>
      <c r="J207" s="26"/>
      <c r="K207" s="26"/>
      <c r="L207" s="26"/>
    </row>
    <row r="208" spans="1:12">
      <c r="B208" s="47" t="s">
        <v>266</v>
      </c>
      <c r="C208" s="154" t="str">
        <f>'data input'!$G$29&amp;" (%)"</f>
        <v>GB PFE (%)</v>
      </c>
      <c r="D208" s="143">
        <f>'data input'!$AC$136</f>
        <v>45</v>
      </c>
      <c r="E208" s="143">
        <f>'data input'!$AC$137</f>
        <v>49</v>
      </c>
      <c r="F208" s="143">
        <f>'data input'!$AC$138</f>
        <v>54</v>
      </c>
      <c r="G208" s="143">
        <f>'data input'!$AC$139</f>
        <v>60</v>
      </c>
      <c r="H208" s="26"/>
      <c r="I208" s="26"/>
      <c r="J208" s="26"/>
      <c r="K208" s="26"/>
      <c r="L208" s="26"/>
    </row>
    <row r="209" spans="2:8">
      <c r="B209" s="47" t="s">
        <v>267</v>
      </c>
      <c r="C209" s="154" t="str">
        <f>'data input'!$G$29&amp;" (%)"</f>
        <v>GB PFE (%)</v>
      </c>
      <c r="D209" s="143">
        <f>'data input'!$AD$136</f>
        <v>46</v>
      </c>
      <c r="E209" s="143">
        <f>'data input'!$AD$137</f>
        <v>50</v>
      </c>
      <c r="F209" s="143">
        <f>'data input'!$AD$138</f>
        <v>53</v>
      </c>
      <c r="G209" s="143">
        <f>'data input'!$AD$139</f>
        <v>58</v>
      </c>
      <c r="H209" s="26"/>
    </row>
    <row r="211" spans="2:8">
      <c r="B211" s="50" t="s">
        <v>48</v>
      </c>
      <c r="C211" s="50"/>
      <c r="D211" s="150" t="s">
        <v>269</v>
      </c>
      <c r="E211" s="151"/>
      <c r="F211" s="151"/>
      <c r="G211" s="151"/>
      <c r="H211" s="151"/>
    </row>
    <row r="212" spans="2:8" ht="38.25">
      <c r="B212" s="50"/>
      <c r="C212" s="50"/>
      <c r="D212" s="34" t="s">
        <v>247</v>
      </c>
      <c r="E212" s="34" t="s">
        <v>248</v>
      </c>
      <c r="F212" s="34" t="s">
        <v>249</v>
      </c>
      <c r="G212" s="34" t="s">
        <v>250</v>
      </c>
      <c r="H212" s="192" t="s">
        <v>270</v>
      </c>
    </row>
    <row r="213" spans="2:8">
      <c r="B213" s="47" t="s">
        <v>263</v>
      </c>
      <c r="C213" s="154" t="str">
        <f>'data input'!$G$29&amp;" (%)"</f>
        <v>GB PFE (%)</v>
      </c>
      <c r="D213" s="143">
        <f>'data input'!$Z$140</f>
        <v>75</v>
      </c>
      <c r="E213" s="143">
        <f>'data input'!$Z$141</f>
        <v>73</v>
      </c>
      <c r="F213" s="143">
        <f>'data input'!$Z$142</f>
        <v>72</v>
      </c>
      <c r="G213" s="143">
        <f>'data input'!$Z$143</f>
        <v>67</v>
      </c>
      <c r="H213" s="144">
        <f>'data input'!$Z$144</f>
        <v>75</v>
      </c>
    </row>
    <row r="214" spans="2:8">
      <c r="B214" s="47" t="s">
        <v>264</v>
      </c>
      <c r="C214" s="154" t="str">
        <f>'data input'!$G$29&amp;" (%)"</f>
        <v>GB PFE (%)</v>
      </c>
      <c r="D214" s="143">
        <f>'data input'!$AA$140</f>
        <v>70</v>
      </c>
      <c r="E214" s="143">
        <f>'data input'!$AA$141</f>
        <v>65</v>
      </c>
      <c r="F214" s="143">
        <f>'data input'!$AA$142</f>
        <v>63</v>
      </c>
      <c r="G214" s="143">
        <f>'data input'!$AA$143</f>
        <v>59</v>
      </c>
      <c r="H214" s="144">
        <f>'data input'!$AA$144</f>
        <v>68</v>
      </c>
    </row>
    <row r="215" spans="2:8">
      <c r="B215" s="47" t="s">
        <v>265</v>
      </c>
      <c r="C215" s="154" t="str">
        <f>'data input'!$G$29&amp;" (%)"</f>
        <v>GB PFE (%)</v>
      </c>
      <c r="D215" s="143">
        <f>'data input'!$AB$140</f>
        <v>62</v>
      </c>
      <c r="E215" s="143">
        <f>'data input'!$AB$141</f>
        <v>57</v>
      </c>
      <c r="F215" s="143">
        <f>'data input'!$AB$142</f>
        <v>54</v>
      </c>
      <c r="G215" s="143">
        <f>'data input'!$AB$143</f>
        <v>55</v>
      </c>
      <c r="H215" s="144">
        <f>'data input'!$AB$144</f>
        <v>59</v>
      </c>
    </row>
    <row r="216" spans="2:8">
      <c r="B216" s="47" t="s">
        <v>266</v>
      </c>
      <c r="C216" s="154" t="str">
        <f>'data input'!$G$29&amp;" (%)"</f>
        <v>GB PFE (%)</v>
      </c>
      <c r="D216" s="143">
        <f>'data input'!$AC$140</f>
        <v>58</v>
      </c>
      <c r="E216" s="143">
        <f>'data input'!$AC$141</f>
        <v>49</v>
      </c>
      <c r="F216" s="143">
        <f>'data input'!$AC$142</f>
        <v>43</v>
      </c>
      <c r="G216" s="143">
        <f>'data input'!$AC$143</f>
        <v>39</v>
      </c>
      <c r="H216" s="144">
        <f>'data input'!$AC$144</f>
        <v>54</v>
      </c>
    </row>
    <row r="217" spans="2:8">
      <c r="B217" s="47" t="s">
        <v>267</v>
      </c>
      <c r="C217" s="154" t="str">
        <f>'data input'!$G$29&amp;" (%)"</f>
        <v>GB PFE (%)</v>
      </c>
      <c r="D217" s="143">
        <f>'data input'!$AD$140</f>
        <v>56</v>
      </c>
      <c r="E217" s="143">
        <f>'data input'!$AD$141</f>
        <v>47</v>
      </c>
      <c r="F217" s="143">
        <f>'data input'!$AD$142</f>
        <v>44</v>
      </c>
      <c r="G217" s="143">
        <f>'data input'!$AD$143</f>
        <v>51</v>
      </c>
      <c r="H217" s="144">
        <f>'data input'!$AD$144</f>
        <v>53</v>
      </c>
    </row>
  </sheetData>
  <mergeCells count="6">
    <mergeCell ref="A190:A201"/>
    <mergeCell ref="A5:A16"/>
    <mergeCell ref="A44:A55"/>
    <mergeCell ref="A83:A94"/>
    <mergeCell ref="A122:A133"/>
    <mergeCell ref="A161:A172"/>
  </mergeCells>
  <pageMargins left="0.70866141732283472" right="0.70866141732283472" top="0.74803149606299213" bottom="0.74803149606299213" header="0.31496062992125984" footer="0.31496062992125984"/>
  <pageSetup paperSize="9" orientation="portrait" r:id="rId1"/>
  <ignoredErrors>
    <ignoredError sqref="K8:K16 G34:G42 K47:K53 G73:G79 K86:K92 G112:G118 K125:K131 G151:G157 K164 K193 K166 K168 K170 K195 K197 K199"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92D050"/>
  </sheetPr>
  <dimension ref="A2:AJ59"/>
  <sheetViews>
    <sheetView showGridLines="0" zoomScaleNormal="100" workbookViewId="0"/>
  </sheetViews>
  <sheetFormatPr defaultColWidth="9" defaultRowHeight="12.75"/>
  <cols>
    <col min="1" max="1" width="9" style="20"/>
    <col min="2" max="2" width="10.25" style="20" customWidth="1"/>
    <col min="3" max="3" width="12" style="20" customWidth="1"/>
    <col min="4" max="4" width="8.625" style="20" customWidth="1"/>
    <col min="5" max="5" width="4.625" style="20" customWidth="1"/>
    <col min="6" max="6" width="11.125" style="20" customWidth="1"/>
    <col min="7" max="7" width="8.625" style="20" customWidth="1"/>
    <col min="8" max="8" width="4.625" style="20" customWidth="1"/>
    <col min="9" max="9" width="12.5" style="20" customWidth="1"/>
    <col min="10" max="10" width="8.625" style="20" customWidth="1"/>
    <col min="11" max="11" width="4.625" style="20" customWidth="1"/>
    <col min="12" max="12" width="11.5" style="20" customWidth="1"/>
    <col min="13" max="13" width="8.625" style="20" customWidth="1"/>
    <col min="14" max="14" width="4.625" style="20" customWidth="1"/>
    <col min="15" max="15" width="11.75" style="20" customWidth="1"/>
    <col min="16" max="16" width="8.625" style="20" customWidth="1"/>
    <col min="17" max="17" width="4.625" style="20" customWidth="1"/>
    <col min="18" max="18" width="13.75" style="26" customWidth="1"/>
    <col min="19" max="20" width="9" style="26"/>
    <col min="21" max="21" width="12.25" style="26" customWidth="1"/>
    <col min="22" max="23" width="9" style="26"/>
    <col min="24" max="24" width="13.5" style="26" customWidth="1"/>
    <col min="25" max="26" width="9" style="26"/>
    <col min="27" max="27" width="12.875" style="26" customWidth="1"/>
    <col min="28" max="29" width="9" style="26"/>
    <col min="30" max="30" width="13.25" style="26" customWidth="1"/>
    <col min="31" max="36" width="9" style="26"/>
    <col min="37" max="16384" width="9" style="20"/>
  </cols>
  <sheetData>
    <row r="2" spans="1:32">
      <c r="A2" s="179" t="str">
        <f>Index!B10</f>
        <v>Table 4  Breakdown of the softwood forecast volume (000 m3 obs) by country, top diameter class and forecast period</v>
      </c>
      <c r="B2" s="293"/>
      <c r="C2" s="26"/>
      <c r="D2" s="26"/>
      <c r="E2" s="26"/>
      <c r="F2" s="26"/>
      <c r="G2" s="26"/>
      <c r="H2" s="26"/>
      <c r="I2" s="26"/>
      <c r="J2" s="26"/>
      <c r="K2" s="26"/>
      <c r="L2" s="26"/>
      <c r="M2" s="26"/>
      <c r="N2" s="26"/>
      <c r="O2" s="26"/>
      <c r="P2" s="26"/>
      <c r="Q2" s="26"/>
    </row>
    <row r="3" spans="1:32">
      <c r="B3" s="293"/>
      <c r="C3" s="26"/>
      <c r="D3" s="26"/>
      <c r="E3" s="26"/>
      <c r="F3" s="26"/>
      <c r="G3" s="26"/>
      <c r="H3" s="26"/>
      <c r="I3" s="26"/>
      <c r="J3" s="26"/>
      <c r="K3" s="26"/>
      <c r="L3" s="26"/>
      <c r="M3" s="26"/>
      <c r="N3" s="26"/>
      <c r="O3" s="26"/>
      <c r="P3" s="26"/>
      <c r="Q3" s="26"/>
    </row>
    <row r="4" spans="1:32">
      <c r="B4" s="26"/>
      <c r="C4" s="26"/>
      <c r="D4" s="26"/>
      <c r="E4" s="26"/>
      <c r="F4" s="26"/>
      <c r="G4" s="26"/>
      <c r="H4" s="26"/>
      <c r="I4" s="26"/>
      <c r="J4" s="26"/>
      <c r="K4" s="26"/>
      <c r="L4" s="26"/>
      <c r="M4" s="26"/>
      <c r="N4" s="26"/>
      <c r="O4" s="26"/>
      <c r="P4" s="26"/>
      <c r="Q4" s="26"/>
    </row>
    <row r="5" spans="1:32" ht="12.75" customHeight="1">
      <c r="B5" s="227" t="s">
        <v>240</v>
      </c>
      <c r="C5" s="283" t="str">
        <f>"         "&amp;'data input'!B217</f>
        <v xml:space="preserve">         2027-31</v>
      </c>
      <c r="D5" s="229"/>
      <c r="E5" s="230"/>
      <c r="F5" s="283" t="str">
        <f>"         "&amp;'data input'!B218</f>
        <v xml:space="preserve">         2032-36</v>
      </c>
      <c r="G5" s="229"/>
      <c r="H5" s="230"/>
      <c r="I5" s="228" t="str">
        <f>"         "&amp;'data input'!B219</f>
        <v xml:space="preserve">         2037-41</v>
      </c>
      <c r="J5" s="229"/>
      <c r="K5" s="230"/>
      <c r="L5" s="228" t="str">
        <f>"         "&amp;'data input'!B220</f>
        <v xml:space="preserve">         2042-46</v>
      </c>
      <c r="M5" s="229"/>
      <c r="N5" s="230"/>
      <c r="O5" s="228" t="str">
        <f>"         "&amp;'data input'!B221</f>
        <v xml:space="preserve">         2047-51</v>
      </c>
      <c r="P5" s="229"/>
      <c r="Q5" s="229"/>
      <c r="R5" s="283" t="str">
        <f>"         "&amp;'data input'!B222</f>
        <v xml:space="preserve">         2052-56</v>
      </c>
      <c r="S5" s="229"/>
      <c r="T5" s="230"/>
      <c r="U5" s="283" t="str">
        <f>"         "&amp;'data input'!B223</f>
        <v xml:space="preserve">         2057-61</v>
      </c>
      <c r="V5" s="229"/>
      <c r="W5" s="230"/>
      <c r="X5" s="228" t="str">
        <f>"         "&amp;'data input'!B224</f>
        <v xml:space="preserve">         2062-66</v>
      </c>
      <c r="Y5" s="229"/>
      <c r="Z5" s="230"/>
      <c r="AA5" s="228" t="str">
        <f>"         "&amp;'data input'!B225</f>
        <v xml:space="preserve">         2067-71</v>
      </c>
      <c r="AB5" s="229"/>
      <c r="AC5" s="230"/>
      <c r="AD5" s="228" t="str">
        <f>"         "&amp;'data input'!B226</f>
        <v xml:space="preserve">         2072-76</v>
      </c>
      <c r="AE5" s="229"/>
      <c r="AF5" s="229"/>
    </row>
    <row r="6" spans="1:32">
      <c r="B6" s="227" t="s">
        <v>241</v>
      </c>
      <c r="C6" s="231" t="s">
        <v>235</v>
      </c>
      <c r="D6" s="232" t="s">
        <v>236</v>
      </c>
      <c r="E6" s="232"/>
      <c r="F6" s="233" t="s">
        <v>235</v>
      </c>
      <c r="G6" s="232" t="s">
        <v>236</v>
      </c>
      <c r="H6" s="232"/>
      <c r="I6" s="233" t="s">
        <v>235</v>
      </c>
      <c r="J6" s="232" t="s">
        <v>236</v>
      </c>
      <c r="K6" s="232"/>
      <c r="L6" s="233" t="s">
        <v>235</v>
      </c>
      <c r="M6" s="232" t="s">
        <v>236</v>
      </c>
      <c r="N6" s="232"/>
      <c r="O6" s="233" t="s">
        <v>235</v>
      </c>
      <c r="P6" s="232" t="s">
        <v>236</v>
      </c>
      <c r="Q6" s="232"/>
      <c r="R6" s="231" t="s">
        <v>235</v>
      </c>
      <c r="S6" s="232" t="s">
        <v>236</v>
      </c>
      <c r="T6" s="232"/>
      <c r="U6" s="233" t="s">
        <v>235</v>
      </c>
      <c r="V6" s="232" t="s">
        <v>236</v>
      </c>
      <c r="W6" s="232"/>
      <c r="X6" s="233" t="s">
        <v>235</v>
      </c>
      <c r="Y6" s="232" t="s">
        <v>236</v>
      </c>
      <c r="Z6" s="232"/>
      <c r="AA6" s="233" t="s">
        <v>235</v>
      </c>
      <c r="AB6" s="232" t="s">
        <v>236</v>
      </c>
      <c r="AC6" s="232"/>
      <c r="AD6" s="233" t="s">
        <v>235</v>
      </c>
      <c r="AE6" s="232" t="s">
        <v>236</v>
      </c>
      <c r="AF6" s="232"/>
    </row>
    <row r="7" spans="1:32" ht="15">
      <c r="B7" s="234" t="s">
        <v>242</v>
      </c>
      <c r="C7" s="235" t="s">
        <v>237</v>
      </c>
      <c r="D7" s="235" t="s">
        <v>237</v>
      </c>
      <c r="E7" s="236" t="s">
        <v>42</v>
      </c>
      <c r="F7" s="235" t="s">
        <v>237</v>
      </c>
      <c r="G7" s="235" t="s">
        <v>237</v>
      </c>
      <c r="H7" s="236" t="s">
        <v>42</v>
      </c>
      <c r="I7" s="235" t="s">
        <v>237</v>
      </c>
      <c r="J7" s="235" t="s">
        <v>237</v>
      </c>
      <c r="K7" s="236" t="s">
        <v>42</v>
      </c>
      <c r="L7" s="235" t="s">
        <v>237</v>
      </c>
      <c r="M7" s="235" t="s">
        <v>237</v>
      </c>
      <c r="N7" s="236" t="s">
        <v>42</v>
      </c>
      <c r="O7" s="235" t="s">
        <v>237</v>
      </c>
      <c r="P7" s="235" t="s">
        <v>237</v>
      </c>
      <c r="Q7" s="237" t="s">
        <v>42</v>
      </c>
      <c r="R7" s="235" t="s">
        <v>237</v>
      </c>
      <c r="S7" s="235" t="s">
        <v>237</v>
      </c>
      <c r="T7" s="236" t="s">
        <v>42</v>
      </c>
      <c r="U7" s="235" t="s">
        <v>237</v>
      </c>
      <c r="V7" s="235" t="s">
        <v>237</v>
      </c>
      <c r="W7" s="236" t="s">
        <v>42</v>
      </c>
      <c r="X7" s="235" t="s">
        <v>237</v>
      </c>
      <c r="Y7" s="235" t="s">
        <v>237</v>
      </c>
      <c r="Z7" s="236" t="s">
        <v>42</v>
      </c>
      <c r="AA7" s="235" t="s">
        <v>237</v>
      </c>
      <c r="AB7" s="235" t="s">
        <v>237</v>
      </c>
      <c r="AC7" s="236" t="s">
        <v>42</v>
      </c>
      <c r="AD7" s="235" t="s">
        <v>237</v>
      </c>
      <c r="AE7" s="235" t="s">
        <v>237</v>
      </c>
      <c r="AF7" s="237" t="s">
        <v>42</v>
      </c>
    </row>
    <row r="8" spans="1:32">
      <c r="B8" s="129" t="s">
        <v>44</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row>
    <row r="9" spans="1:32">
      <c r="B9" s="294" t="s">
        <v>243</v>
      </c>
      <c r="C9" s="370">
        <f>'data input'!C88</f>
        <v>195.06899999999999</v>
      </c>
      <c r="D9" s="370">
        <f>'data input'!C149</f>
        <v>141.81700000000001</v>
      </c>
      <c r="E9" s="371">
        <f>'data input'!D149</f>
        <v>11.271272883292115</v>
      </c>
      <c r="F9" s="370">
        <f>'data input'!D88</f>
        <v>166.09399999999999</v>
      </c>
      <c r="G9" s="370">
        <f>'data input'!E149</f>
        <v>130.36099999999999</v>
      </c>
      <c r="H9" s="371">
        <f>'data input'!F149</f>
        <v>10.982204103148147</v>
      </c>
      <c r="I9" s="370">
        <f>'data input'!E88</f>
        <v>135.96899999999999</v>
      </c>
      <c r="J9" s="370">
        <f>'data input'!G149</f>
        <v>126.33199999999999</v>
      </c>
      <c r="K9" s="371">
        <f>'data input'!H149</f>
        <v>11.859288991816857</v>
      </c>
      <c r="L9" s="370">
        <f>'data input'!F88</f>
        <v>136.69999999999999</v>
      </c>
      <c r="M9" s="370">
        <f>'data input'!I149</f>
        <v>88.915000000000006</v>
      </c>
      <c r="N9" s="371">
        <f>'data input'!J149</f>
        <v>11.302267800755461</v>
      </c>
      <c r="O9" s="370">
        <f>'data input'!G88</f>
        <v>154.65199999999999</v>
      </c>
      <c r="P9" s="370">
        <f>'data input'!K149</f>
        <v>81.555000000000007</v>
      </c>
      <c r="Q9" s="371">
        <f>'data input'!L149</f>
        <v>9.7951785244809351</v>
      </c>
      <c r="R9" s="370">
        <f>'data input'!H88</f>
        <v>140.32900000000001</v>
      </c>
      <c r="S9" s="370">
        <f>'data input'!M149</f>
        <v>98.05</v>
      </c>
      <c r="T9" s="371">
        <f>'data input'!N149</f>
        <v>7.4163668220658776</v>
      </c>
      <c r="U9" s="370">
        <f>'data input'!I88</f>
        <v>199.327</v>
      </c>
      <c r="V9" s="370">
        <f>'data input'!O149</f>
        <v>158.51499999999999</v>
      </c>
      <c r="W9" s="371">
        <f>'data input'!P149</f>
        <v>10.608469457798853</v>
      </c>
      <c r="X9" s="370">
        <f>'data input'!J88</f>
        <v>133.57599999999999</v>
      </c>
      <c r="Y9" s="370">
        <f>'data input'!Q149</f>
        <v>114.75700000000001</v>
      </c>
      <c r="Z9" s="371">
        <f>'data input'!R149</f>
        <v>8.5663496736529368</v>
      </c>
      <c r="AA9" s="370">
        <f>'data input'!K88</f>
        <v>151.25700000000001</v>
      </c>
      <c r="AB9" s="370">
        <f>'data input'!S149</f>
        <v>111.22799999999999</v>
      </c>
      <c r="AC9" s="371">
        <f>'data input'!T149</f>
        <v>7.5353790960279197</v>
      </c>
      <c r="AD9" s="370">
        <f>'data input'!L88</f>
        <v>187.24700000000001</v>
      </c>
      <c r="AE9" s="370">
        <f>'data input'!U149</f>
        <v>106.583</v>
      </c>
      <c r="AF9" s="371">
        <f>'data input'!V149</f>
        <v>7.9993475496431508</v>
      </c>
    </row>
    <row r="10" spans="1:32">
      <c r="B10" s="295" t="s">
        <v>244</v>
      </c>
      <c r="C10" s="370">
        <f>'data input'!C89</f>
        <v>85.962999999999994</v>
      </c>
      <c r="D10" s="370">
        <f>'data input'!C150</f>
        <v>79.778000000000006</v>
      </c>
      <c r="E10" s="371">
        <f>'data input'!D150</f>
        <v>12.329731517765049</v>
      </c>
      <c r="F10" s="370">
        <f>'data input'!D89</f>
        <v>79.590999999999994</v>
      </c>
      <c r="G10" s="370">
        <f>'data input'!E150</f>
        <v>70.108000000000004</v>
      </c>
      <c r="H10" s="371">
        <f>'data input'!F150</f>
        <v>13.230628164576611</v>
      </c>
      <c r="I10" s="370">
        <f>'data input'!E89</f>
        <v>66.507000000000005</v>
      </c>
      <c r="J10" s="370">
        <f>'data input'!G150</f>
        <v>72.045000000000002</v>
      </c>
      <c r="K10" s="371">
        <f>'data input'!H150</f>
        <v>13.870431134850239</v>
      </c>
      <c r="L10" s="370">
        <f>'data input'!F89</f>
        <v>65.036000000000001</v>
      </c>
      <c r="M10" s="370">
        <f>'data input'!I150</f>
        <v>46.585999999999999</v>
      </c>
      <c r="N10" s="371">
        <f>'data input'!J150</f>
        <v>13.957546277679093</v>
      </c>
      <c r="O10" s="370">
        <f>'data input'!G89</f>
        <v>66.536000000000001</v>
      </c>
      <c r="P10" s="370">
        <f>'data input'!K150</f>
        <v>39.72</v>
      </c>
      <c r="Q10" s="371">
        <f>'data input'!L150</f>
        <v>13.405140339387847</v>
      </c>
      <c r="R10" s="370">
        <f>'data input'!H89</f>
        <v>56.508000000000003</v>
      </c>
      <c r="S10" s="370">
        <f>'data input'!M150</f>
        <v>51.018000000000001</v>
      </c>
      <c r="T10" s="371">
        <f>'data input'!N150</f>
        <v>9.7333735850302521</v>
      </c>
      <c r="U10" s="370">
        <f>'data input'!I89</f>
        <v>85.856999999999999</v>
      </c>
      <c r="V10" s="370">
        <f>'data input'!O150</f>
        <v>87.962000000000003</v>
      </c>
      <c r="W10" s="371">
        <f>'data input'!P150</f>
        <v>11.070809602160343</v>
      </c>
      <c r="X10" s="370">
        <f>'data input'!J89</f>
        <v>47.683</v>
      </c>
      <c r="Y10" s="370">
        <f>'data input'!Q150</f>
        <v>69.230999999999995</v>
      </c>
      <c r="Z10" s="371">
        <f>'data input'!R150</f>
        <v>9.6488320098908762</v>
      </c>
      <c r="AA10" s="370">
        <f>'data input'!K89</f>
        <v>58.091999999999999</v>
      </c>
      <c r="AB10" s="370">
        <f>'data input'!S150</f>
        <v>71.703999999999994</v>
      </c>
      <c r="AC10" s="371">
        <f>'data input'!T150</f>
        <v>8.6620377210490638</v>
      </c>
      <c r="AD10" s="370">
        <f>'data input'!L89</f>
        <v>75.956000000000003</v>
      </c>
      <c r="AE10" s="370">
        <f>'data input'!U150</f>
        <v>70.224999999999994</v>
      </c>
      <c r="AF10" s="371">
        <f>'data input'!V150</f>
        <v>8.3556688041546821</v>
      </c>
    </row>
    <row r="11" spans="1:32">
      <c r="B11" s="295" t="s">
        <v>245</v>
      </c>
      <c r="C11" s="370">
        <f>'data input'!C90</f>
        <v>88.793000000000006</v>
      </c>
      <c r="D11" s="370">
        <f>'data input'!C151</f>
        <v>109.139</v>
      </c>
      <c r="E11" s="371">
        <f>'data input'!D151</f>
        <v>12.572500824038764</v>
      </c>
      <c r="F11" s="370">
        <f>'data input'!D90</f>
        <v>88.233999999999995</v>
      </c>
      <c r="G11" s="370">
        <f>'data input'!E151</f>
        <v>93.441000000000003</v>
      </c>
      <c r="H11" s="371">
        <f>'data input'!F151</f>
        <v>12.646978252158492</v>
      </c>
      <c r="I11" s="370">
        <f>'data input'!E90</f>
        <v>78.146000000000001</v>
      </c>
      <c r="J11" s="370">
        <f>'data input'!G151</f>
        <v>96.864000000000004</v>
      </c>
      <c r="K11" s="371">
        <f>'data input'!H151</f>
        <v>13.614123761607674</v>
      </c>
      <c r="L11" s="370">
        <f>'data input'!F90</f>
        <v>77.957999999999998</v>
      </c>
      <c r="M11" s="370">
        <f>'data input'!I151</f>
        <v>62.622999999999998</v>
      </c>
      <c r="N11" s="371">
        <f>'data input'!J151</f>
        <v>13.866731238548695</v>
      </c>
      <c r="O11" s="370">
        <f>'data input'!G90</f>
        <v>74.501999999999995</v>
      </c>
      <c r="P11" s="370">
        <f>'data input'!K151</f>
        <v>52.058</v>
      </c>
      <c r="Q11" s="371">
        <f>'data input'!L151</f>
        <v>13.156766071103847</v>
      </c>
      <c r="R11" s="370">
        <f>'data input'!H90</f>
        <v>62.058</v>
      </c>
      <c r="S11" s="370">
        <f>'data input'!M151</f>
        <v>65.25</v>
      </c>
      <c r="T11" s="371">
        <f>'data input'!N151</f>
        <v>9.896820502359974</v>
      </c>
      <c r="U11" s="370">
        <f>'data input'!I90</f>
        <v>96.522999999999996</v>
      </c>
      <c r="V11" s="370">
        <f>'data input'!O151</f>
        <v>109.812</v>
      </c>
      <c r="W11" s="371">
        <f>'data input'!P151</f>
        <v>11.050507994453453</v>
      </c>
      <c r="X11" s="370">
        <f>'data input'!J90</f>
        <v>49.587000000000003</v>
      </c>
      <c r="Y11" s="370">
        <f>'data input'!Q151</f>
        <v>87.611999999999995</v>
      </c>
      <c r="Z11" s="371">
        <f>'data input'!R151</f>
        <v>9.978530815487936</v>
      </c>
      <c r="AA11" s="370">
        <f>'data input'!K90</f>
        <v>61.429000000000002</v>
      </c>
      <c r="AB11" s="370">
        <f>'data input'!S151</f>
        <v>89.131</v>
      </c>
      <c r="AC11" s="371">
        <f>'data input'!T151</f>
        <v>8.5174413979266959</v>
      </c>
      <c r="AD11" s="370">
        <f>'data input'!L90</f>
        <v>78.814999999999998</v>
      </c>
      <c r="AE11" s="370">
        <f>'data input'!U151</f>
        <v>86.542000000000002</v>
      </c>
      <c r="AF11" s="371">
        <f>'data input'!V151</f>
        <v>8.2423092257694535</v>
      </c>
    </row>
    <row r="12" spans="1:32">
      <c r="B12" s="295" t="s">
        <v>246</v>
      </c>
      <c r="C12" s="370">
        <f>'data input'!C91</f>
        <v>259.01</v>
      </c>
      <c r="D12" s="370">
        <f>'data input'!C152</f>
        <v>532.54899999999998</v>
      </c>
      <c r="E12" s="371">
        <f>'data input'!D152</f>
        <v>10.988605466038397</v>
      </c>
      <c r="F12" s="370">
        <f>'data input'!D91</f>
        <v>278.38900000000001</v>
      </c>
      <c r="G12" s="370">
        <f>'data input'!E152</f>
        <v>459.43599999999998</v>
      </c>
      <c r="H12" s="371">
        <f>'data input'!F152</f>
        <v>11.306288017351871</v>
      </c>
      <c r="I12" s="370">
        <f>'data input'!E91</f>
        <v>273.161</v>
      </c>
      <c r="J12" s="370">
        <f>'data input'!G152</f>
        <v>464.64600000000002</v>
      </c>
      <c r="K12" s="371">
        <f>'data input'!H152</f>
        <v>12.344502699849965</v>
      </c>
      <c r="L12" s="370">
        <f>'data input'!F91</f>
        <v>290.37599999999998</v>
      </c>
      <c r="M12" s="370">
        <f>'data input'!I152</f>
        <v>296.82299999999998</v>
      </c>
      <c r="N12" s="371">
        <f>'data input'!J152</f>
        <v>12.071319886257418</v>
      </c>
      <c r="O12" s="370">
        <f>'data input'!G91</f>
        <v>266.786</v>
      </c>
      <c r="P12" s="370">
        <f>'data input'!K152</f>
        <v>245.298</v>
      </c>
      <c r="Q12" s="371">
        <f>'data input'!L152</f>
        <v>12.4350345961836</v>
      </c>
      <c r="R12" s="370">
        <f>'data input'!H91</f>
        <v>212.51</v>
      </c>
      <c r="S12" s="370">
        <f>'data input'!M152</f>
        <v>279.565</v>
      </c>
      <c r="T12" s="371">
        <f>'data input'!N152</f>
        <v>9.6695069864603447</v>
      </c>
      <c r="U12" s="370">
        <f>'data input'!I91</f>
        <v>325.05200000000002</v>
      </c>
      <c r="V12" s="370">
        <f>'data input'!O152</f>
        <v>419.24299999999999</v>
      </c>
      <c r="W12" s="371">
        <f>'data input'!P152</f>
        <v>9.6105516164000289</v>
      </c>
      <c r="X12" s="370">
        <f>'data input'!J91</f>
        <v>157.315</v>
      </c>
      <c r="Y12" s="370">
        <f>'data input'!Q152</f>
        <v>380.61599999999999</v>
      </c>
      <c r="Z12" s="371">
        <f>'data input'!R152</f>
        <v>9.4872609229757732</v>
      </c>
      <c r="AA12" s="370">
        <f>'data input'!K91</f>
        <v>192.85</v>
      </c>
      <c r="AB12" s="370">
        <f>'data input'!S152</f>
        <v>397.42</v>
      </c>
      <c r="AC12" s="371">
        <f>'data input'!T152</f>
        <v>8.5058671986021839</v>
      </c>
      <c r="AD12" s="370">
        <f>'data input'!L91</f>
        <v>226.68100000000001</v>
      </c>
      <c r="AE12" s="370">
        <f>'data input'!U152</f>
        <v>372.31700000000001</v>
      </c>
      <c r="AF12" s="371">
        <f>'data input'!V152</f>
        <v>7.9253564568862833</v>
      </c>
    </row>
    <row r="13" spans="1:32">
      <c r="B13" s="295" t="s">
        <v>247</v>
      </c>
      <c r="C13" s="370">
        <f>'data input'!C92</f>
        <v>267.63200000000001</v>
      </c>
      <c r="D13" s="370">
        <f>'data input'!C153</f>
        <v>989.745</v>
      </c>
      <c r="E13" s="371">
        <f>'data input'!D153</f>
        <v>8.7970003512570312</v>
      </c>
      <c r="F13" s="370">
        <f>'data input'!D92</f>
        <v>289.79899999999998</v>
      </c>
      <c r="G13" s="370">
        <f>'data input'!E153</f>
        <v>882.95600000000002</v>
      </c>
      <c r="H13" s="371">
        <f>'data input'!F153</f>
        <v>8.6441911448061521</v>
      </c>
      <c r="I13" s="370">
        <f>'data input'!E92</f>
        <v>305.48500000000001</v>
      </c>
      <c r="J13" s="370">
        <f>'data input'!G153</f>
        <v>814.19500000000005</v>
      </c>
      <c r="K13" s="371">
        <f>'data input'!H153</f>
        <v>9.3953765870939261</v>
      </c>
      <c r="L13" s="370">
        <f>'data input'!F92</f>
        <v>340.75</v>
      </c>
      <c r="M13" s="370">
        <f>'data input'!I153</f>
        <v>565.33199999999999</v>
      </c>
      <c r="N13" s="371">
        <f>'data input'!J153</f>
        <v>8.6037257548698634</v>
      </c>
      <c r="O13" s="370">
        <f>'data input'!G92</f>
        <v>337.75</v>
      </c>
      <c r="P13" s="370">
        <f>'data input'!K153</f>
        <v>450.89299999999997</v>
      </c>
      <c r="Q13" s="371">
        <f>'data input'!L153</f>
        <v>10.095166449193568</v>
      </c>
      <c r="R13" s="370">
        <f>'data input'!H92</f>
        <v>270.291</v>
      </c>
      <c r="S13" s="370">
        <f>'data input'!M153</f>
        <v>392.04</v>
      </c>
      <c r="T13" s="371">
        <f>'data input'!N153</f>
        <v>8.9234511619071455</v>
      </c>
      <c r="U13" s="370">
        <f>'data input'!I92</f>
        <v>384.37700000000001</v>
      </c>
      <c r="V13" s="370">
        <f>'data input'!O153</f>
        <v>477.06400000000002</v>
      </c>
      <c r="W13" s="371">
        <f>'data input'!P153</f>
        <v>7.9980140660988548</v>
      </c>
      <c r="X13" s="370">
        <f>'data input'!J92</f>
        <v>188.29499999999999</v>
      </c>
      <c r="Y13" s="370">
        <f>'data input'!Q153</f>
        <v>521.66099999999994</v>
      </c>
      <c r="Z13" s="371">
        <f>'data input'!R153</f>
        <v>9.1883002342890965</v>
      </c>
      <c r="AA13" s="370">
        <f>'data input'!K92</f>
        <v>216.35</v>
      </c>
      <c r="AB13" s="370">
        <f>'data input'!S153</f>
        <v>530.81100000000004</v>
      </c>
      <c r="AC13" s="371">
        <f>'data input'!T153</f>
        <v>8.5884471166439553</v>
      </c>
      <c r="AD13" s="370">
        <f>'data input'!L92</f>
        <v>218.81399999999999</v>
      </c>
      <c r="AE13" s="370">
        <f>'data input'!U153</f>
        <v>436.09800000000001</v>
      </c>
      <c r="AF13" s="371">
        <f>'data input'!V153</f>
        <v>8.1518101054608998</v>
      </c>
    </row>
    <row r="14" spans="1:32">
      <c r="B14" s="295" t="s">
        <v>248</v>
      </c>
      <c r="C14" s="370">
        <f>'data input'!C93</f>
        <v>114.601</v>
      </c>
      <c r="D14" s="370">
        <f>'data input'!C154</f>
        <v>548.81299999999999</v>
      </c>
      <c r="E14" s="371">
        <f>'data input'!D154</f>
        <v>7.6377829634985464</v>
      </c>
      <c r="F14" s="370">
        <f>'data input'!D93</f>
        <v>116.871</v>
      </c>
      <c r="G14" s="370">
        <f>'data input'!E154</f>
        <v>492.125</v>
      </c>
      <c r="H14" s="371">
        <f>'data input'!F154</f>
        <v>8.4937760363424566</v>
      </c>
      <c r="I14" s="370">
        <f>'data input'!E93</f>
        <v>118.52</v>
      </c>
      <c r="J14" s="370">
        <f>'data input'!G154</f>
        <v>426.779</v>
      </c>
      <c r="K14" s="371">
        <f>'data input'!H154</f>
        <v>7.6314573988929055</v>
      </c>
      <c r="L14" s="370">
        <f>'data input'!F93</f>
        <v>129.13</v>
      </c>
      <c r="M14" s="370">
        <f>'data input'!I154</f>
        <v>335.06200000000001</v>
      </c>
      <c r="N14" s="371">
        <f>'data input'!J154</f>
        <v>6.626736017923033</v>
      </c>
      <c r="O14" s="370">
        <f>'data input'!G93</f>
        <v>149</v>
      </c>
      <c r="P14" s="370">
        <f>'data input'!K154</f>
        <v>261.64499999999998</v>
      </c>
      <c r="Q14" s="371">
        <f>'data input'!L154</f>
        <v>9.3580327620094064</v>
      </c>
      <c r="R14" s="370">
        <f>'data input'!H93</f>
        <v>122.083</v>
      </c>
      <c r="S14" s="370">
        <f>'data input'!M154</f>
        <v>197.65600000000001</v>
      </c>
      <c r="T14" s="371">
        <f>'data input'!N154</f>
        <v>8.7956363190315319</v>
      </c>
      <c r="U14" s="370">
        <f>'data input'!I93</f>
        <v>163.55699999999999</v>
      </c>
      <c r="V14" s="370">
        <f>'data input'!O154</f>
        <v>207.346</v>
      </c>
      <c r="W14" s="371">
        <f>'data input'!P154</f>
        <v>9.532724700211487</v>
      </c>
      <c r="X14" s="370">
        <f>'data input'!J93</f>
        <v>85.177000000000007</v>
      </c>
      <c r="Y14" s="370">
        <f>'data input'!Q154</f>
        <v>236.08099999999999</v>
      </c>
      <c r="Z14" s="371">
        <f>'data input'!R154</f>
        <v>8.7467190630541829</v>
      </c>
      <c r="AA14" s="370">
        <f>'data input'!K93</f>
        <v>94.126999999999995</v>
      </c>
      <c r="AB14" s="370">
        <f>'data input'!S154</f>
        <v>238.91800000000001</v>
      </c>
      <c r="AC14" s="371">
        <f>'data input'!T154</f>
        <v>8.2200983270179755</v>
      </c>
      <c r="AD14" s="370">
        <f>'data input'!L93</f>
        <v>84.980999999999995</v>
      </c>
      <c r="AE14" s="370">
        <f>'data input'!U154</f>
        <v>160.90100000000001</v>
      </c>
      <c r="AF14" s="371">
        <f>'data input'!V154</f>
        <v>9.7389250933555793</v>
      </c>
    </row>
    <row r="15" spans="1:32">
      <c r="B15" s="295" t="s">
        <v>249</v>
      </c>
      <c r="C15" s="370">
        <f>'data input'!C94</f>
        <v>53.381</v>
      </c>
      <c r="D15" s="370">
        <f>'data input'!C155</f>
        <v>275.339</v>
      </c>
      <c r="E15" s="371">
        <f>'data input'!D155</f>
        <v>8.0304290726234004</v>
      </c>
      <c r="F15" s="370">
        <f>'data input'!D94</f>
        <v>52.494</v>
      </c>
      <c r="G15" s="370">
        <f>'data input'!E155</f>
        <v>250.952</v>
      </c>
      <c r="H15" s="371">
        <f>'data input'!F155</f>
        <v>9.6162907867636171</v>
      </c>
      <c r="I15" s="370">
        <f>'data input'!E94</f>
        <v>50.930999999999997</v>
      </c>
      <c r="J15" s="370">
        <f>'data input'!G155</f>
        <v>209.166</v>
      </c>
      <c r="K15" s="371">
        <f>'data input'!H155</f>
        <v>7.4086458128615709</v>
      </c>
      <c r="L15" s="370">
        <f>'data input'!F94</f>
        <v>52.591999999999999</v>
      </c>
      <c r="M15" s="370">
        <f>'data input'!I155</f>
        <v>177.917</v>
      </c>
      <c r="N15" s="371">
        <f>'data input'!J155</f>
        <v>6.5437368060824621</v>
      </c>
      <c r="O15" s="370">
        <f>'data input'!G94</f>
        <v>68.034000000000006</v>
      </c>
      <c r="P15" s="370">
        <f>'data input'!K155</f>
        <v>138.36600000000001</v>
      </c>
      <c r="Q15" s="371">
        <f>'data input'!L155</f>
        <v>9.5259867184909872</v>
      </c>
      <c r="R15" s="370">
        <f>'data input'!H94</f>
        <v>56.615000000000002</v>
      </c>
      <c r="S15" s="370">
        <f>'data input'!M155</f>
        <v>102.822</v>
      </c>
      <c r="T15" s="371">
        <f>'data input'!N155</f>
        <v>8.973540475229786</v>
      </c>
      <c r="U15" s="370">
        <f>'data input'!I94</f>
        <v>74.334999999999994</v>
      </c>
      <c r="V15" s="370">
        <f>'data input'!O155</f>
        <v>97.295000000000002</v>
      </c>
      <c r="W15" s="371">
        <f>'data input'!P155</f>
        <v>10.289392312702164</v>
      </c>
      <c r="X15" s="370">
        <f>'data input'!J94</f>
        <v>40.755000000000003</v>
      </c>
      <c r="Y15" s="370">
        <f>'data input'!Q155</f>
        <v>103.619</v>
      </c>
      <c r="Z15" s="371">
        <f>'data input'!R155</f>
        <v>9.3263382385970353</v>
      </c>
      <c r="AA15" s="370">
        <f>'data input'!K94</f>
        <v>43.667999999999999</v>
      </c>
      <c r="AB15" s="370">
        <f>'data input'!S155</f>
        <v>99.426000000000002</v>
      </c>
      <c r="AC15" s="371">
        <f>'data input'!T155</f>
        <v>8.4656358715136459</v>
      </c>
      <c r="AD15" s="370">
        <f>'data input'!L94</f>
        <v>36.743000000000002</v>
      </c>
      <c r="AE15" s="370">
        <f>'data input'!U155</f>
        <v>52.451000000000001</v>
      </c>
      <c r="AF15" s="371">
        <f>'data input'!V155</f>
        <v>13.77412945553167</v>
      </c>
    </row>
    <row r="16" spans="1:32">
      <c r="B16" s="296" t="s">
        <v>250</v>
      </c>
      <c r="C16" s="370">
        <f>'data input'!C95</f>
        <v>50.216000000000001</v>
      </c>
      <c r="D16" s="370">
        <f>'data input'!C156</f>
        <v>433.84300000000002</v>
      </c>
      <c r="E16" s="371">
        <f>'data input'!D156</f>
        <v>8.8565685312543536</v>
      </c>
      <c r="F16" s="370">
        <f>'data input'!D95</f>
        <v>47.720999999999997</v>
      </c>
      <c r="G16" s="370">
        <f>'data input'!E156</f>
        <v>286.125</v>
      </c>
      <c r="H16" s="371">
        <f>'data input'!F156</f>
        <v>8.7820747236761196</v>
      </c>
      <c r="I16" s="370">
        <f>'data input'!E95</f>
        <v>51.185000000000002</v>
      </c>
      <c r="J16" s="370">
        <f>'data input'!G156</f>
        <v>240.535</v>
      </c>
      <c r="K16" s="371">
        <f>'data input'!H156</f>
        <v>9.6264749081176078</v>
      </c>
      <c r="L16" s="370">
        <f>'data input'!F95</f>
        <v>54.232999999999997</v>
      </c>
      <c r="M16" s="370">
        <f>'data input'!I156</f>
        <v>219.84700000000001</v>
      </c>
      <c r="N16" s="371">
        <f>'data input'!J156</f>
        <v>7.761646399732979</v>
      </c>
      <c r="O16" s="370">
        <f>'data input'!G95</f>
        <v>90.506</v>
      </c>
      <c r="P16" s="370">
        <f>'data input'!K156</f>
        <v>155.00700000000001</v>
      </c>
      <c r="Q16" s="371">
        <f>'data input'!L156</f>
        <v>12.355617438665751</v>
      </c>
      <c r="R16" s="370">
        <f>'data input'!H95</f>
        <v>65.465000000000003</v>
      </c>
      <c r="S16" s="370">
        <f>'data input'!M156</f>
        <v>110.727</v>
      </c>
      <c r="T16" s="371">
        <f>'data input'!N156</f>
        <v>13.185705657263151</v>
      </c>
      <c r="U16" s="370">
        <f>'data input'!I95</f>
        <v>83.287999999999997</v>
      </c>
      <c r="V16" s="370">
        <f>'data input'!O156</f>
        <v>159.71700000000001</v>
      </c>
      <c r="W16" s="371">
        <f>'data input'!P156</f>
        <v>32.277867553126931</v>
      </c>
      <c r="X16" s="370">
        <f>'data input'!J95</f>
        <v>56.877000000000002</v>
      </c>
      <c r="Y16" s="370">
        <f>'data input'!Q156</f>
        <v>108.747</v>
      </c>
      <c r="Z16" s="371">
        <f>'data input'!R156</f>
        <v>9.3085545184515652</v>
      </c>
      <c r="AA16" s="370">
        <f>'data input'!K95</f>
        <v>73.63</v>
      </c>
      <c r="AB16" s="370">
        <f>'data input'!S156</f>
        <v>115.506</v>
      </c>
      <c r="AC16" s="371">
        <f>'data input'!T156</f>
        <v>10.096901470571316</v>
      </c>
      <c r="AD16" s="370">
        <f>'data input'!L95</f>
        <v>52.54</v>
      </c>
      <c r="AE16" s="370">
        <f>'data input'!U156</f>
        <v>45.578000000000003</v>
      </c>
      <c r="AF16" s="371">
        <f>'data input'!V156</f>
        <v>20.256611106006169</v>
      </c>
    </row>
    <row r="17" spans="2:32">
      <c r="B17" s="175" t="s">
        <v>70</v>
      </c>
      <c r="C17" s="373">
        <f>'data input'!C96</f>
        <v>1114.6669999999999</v>
      </c>
      <c r="D17" s="373">
        <f>'data input'!C157</f>
        <v>3111.0259999999998</v>
      </c>
      <c r="E17" s="374">
        <f>'data input'!D157</f>
        <v>7.3638136572510877</v>
      </c>
      <c r="F17" s="373">
        <f>'data input'!D96</f>
        <v>1119.1959999999999</v>
      </c>
      <c r="G17" s="373">
        <f>'data input'!E157</f>
        <v>2665.5050000000001</v>
      </c>
      <c r="H17" s="374">
        <f>'data input'!F157</f>
        <v>7.9127287970322255</v>
      </c>
      <c r="I17" s="373">
        <f>'data input'!E96</f>
        <v>1079.912</v>
      </c>
      <c r="J17" s="373">
        <f>'data input'!G157</f>
        <v>2450.56</v>
      </c>
      <c r="K17" s="374">
        <f>'data input'!H157</f>
        <v>8.5366719709913355</v>
      </c>
      <c r="L17" s="373">
        <f>'data input'!F96</f>
        <v>1146.778</v>
      </c>
      <c r="M17" s="373">
        <f>'data input'!I157</f>
        <v>1793.1</v>
      </c>
      <c r="N17" s="374">
        <f>'data input'!J157</f>
        <v>7.5292578411224209</v>
      </c>
      <c r="O17" s="373">
        <f>'data input'!G96</f>
        <v>1207.7670000000001</v>
      </c>
      <c r="P17" s="373">
        <f>'data input'!K157</f>
        <v>1424.539</v>
      </c>
      <c r="Q17" s="375">
        <f>'data input'!L157</f>
        <v>9.0445593378225162</v>
      </c>
      <c r="R17" s="376">
        <f>'data input'!H96</f>
        <v>985.85599999999999</v>
      </c>
      <c r="S17" s="376">
        <f>'data input'!M157</f>
        <v>1297.134</v>
      </c>
      <c r="T17" s="377">
        <f>'data input'!N157</f>
        <v>7.7395840866569996</v>
      </c>
      <c r="U17" s="376">
        <f>'data input'!I96</f>
        <v>1412.3150000000001</v>
      </c>
      <c r="V17" s="376">
        <f>'data input'!O157</f>
        <v>1716.951</v>
      </c>
      <c r="W17" s="377">
        <f>'data input'!P157</f>
        <v>8.5815392516595992</v>
      </c>
      <c r="X17" s="376">
        <f>'data input'!J96</f>
        <v>759.26499999999999</v>
      </c>
      <c r="Y17" s="376">
        <f>'data input'!Q157</f>
        <v>1622.319</v>
      </c>
      <c r="Z17" s="377">
        <f>'data input'!R157</f>
        <v>8.1848361063599704</v>
      </c>
      <c r="AA17" s="376">
        <f>'data input'!K96</f>
        <v>891.40800000000002</v>
      </c>
      <c r="AB17" s="376">
        <f>'data input'!S157</f>
        <v>1654.144</v>
      </c>
      <c r="AC17" s="377">
        <f>'data input'!T157</f>
        <v>7.6157983874167332</v>
      </c>
      <c r="AD17" s="376">
        <f>'data input'!L96</f>
        <v>961.78099999999995</v>
      </c>
      <c r="AE17" s="376">
        <f>'data input'!U157</f>
        <v>1330.6949999999999</v>
      </c>
      <c r="AF17" s="377">
        <f>'data input'!V157</f>
        <v>7.7894857041574621</v>
      </c>
    </row>
    <row r="18" spans="2:32">
      <c r="B18" s="26"/>
      <c r="C18" s="26"/>
      <c r="D18" s="26"/>
      <c r="E18" s="26"/>
      <c r="F18" s="26"/>
      <c r="G18" s="26"/>
      <c r="H18" s="26"/>
      <c r="I18" s="26"/>
      <c r="J18" s="26"/>
      <c r="K18" s="26"/>
      <c r="L18" s="26"/>
      <c r="M18" s="26"/>
      <c r="N18" s="26"/>
      <c r="O18" s="26"/>
      <c r="P18" s="26"/>
      <c r="Q18" s="26"/>
    </row>
    <row r="19" spans="2:32" ht="12.75" customHeight="1">
      <c r="B19" s="227" t="s">
        <v>240</v>
      </c>
      <c r="C19" s="228" t="str">
        <f>C5</f>
        <v xml:space="preserve">         2027-31</v>
      </c>
      <c r="D19" s="229"/>
      <c r="E19" s="230"/>
      <c r="F19" s="228" t="str">
        <f>F5</f>
        <v xml:space="preserve">         2032-36</v>
      </c>
      <c r="G19" s="229"/>
      <c r="H19" s="230"/>
      <c r="I19" s="228" t="str">
        <f>I5</f>
        <v xml:space="preserve">         2037-41</v>
      </c>
      <c r="J19" s="229"/>
      <c r="K19" s="230"/>
      <c r="L19" s="228" t="str">
        <f>L5</f>
        <v xml:space="preserve">         2042-46</v>
      </c>
      <c r="M19" s="229"/>
      <c r="N19" s="230"/>
      <c r="O19" s="228" t="str">
        <f>O5</f>
        <v xml:space="preserve">         2047-51</v>
      </c>
      <c r="P19" s="229"/>
      <c r="Q19" s="229"/>
      <c r="R19" s="228" t="str">
        <f>R5</f>
        <v xml:space="preserve">         2052-56</v>
      </c>
      <c r="S19" s="229"/>
      <c r="T19" s="230"/>
      <c r="U19" s="228" t="str">
        <f>U5</f>
        <v xml:space="preserve">         2057-61</v>
      </c>
      <c r="V19" s="229"/>
      <c r="W19" s="230"/>
      <c r="X19" s="228" t="str">
        <f>X5</f>
        <v xml:space="preserve">         2062-66</v>
      </c>
      <c r="Y19" s="229"/>
      <c r="Z19" s="230"/>
      <c r="AA19" s="228" t="str">
        <f>AA5</f>
        <v xml:space="preserve">         2067-71</v>
      </c>
      <c r="AB19" s="229"/>
      <c r="AC19" s="230"/>
      <c r="AD19" s="228" t="str">
        <f>AD5</f>
        <v xml:space="preserve">         2072-76</v>
      </c>
      <c r="AE19" s="229"/>
      <c r="AF19" s="229"/>
    </row>
    <row r="20" spans="2:32">
      <c r="B20" s="227" t="s">
        <v>241</v>
      </c>
      <c r="C20" s="231" t="s">
        <v>238</v>
      </c>
      <c r="D20" s="238" t="s">
        <v>236</v>
      </c>
      <c r="E20" s="239"/>
      <c r="F20" s="233" t="s">
        <v>238</v>
      </c>
      <c r="G20" s="238" t="s">
        <v>236</v>
      </c>
      <c r="H20" s="239"/>
      <c r="I20" s="233" t="s">
        <v>238</v>
      </c>
      <c r="J20" s="238" t="s">
        <v>236</v>
      </c>
      <c r="K20" s="239"/>
      <c r="L20" s="233" t="s">
        <v>238</v>
      </c>
      <c r="M20" s="238" t="s">
        <v>236</v>
      </c>
      <c r="N20" s="239"/>
      <c r="O20" s="233" t="s">
        <v>238</v>
      </c>
      <c r="P20" s="238" t="s">
        <v>236</v>
      </c>
      <c r="Q20" s="239"/>
      <c r="R20" s="231" t="s">
        <v>238</v>
      </c>
      <c r="S20" s="238" t="s">
        <v>236</v>
      </c>
      <c r="T20" s="239"/>
      <c r="U20" s="233" t="s">
        <v>238</v>
      </c>
      <c r="V20" s="238" t="s">
        <v>236</v>
      </c>
      <c r="W20" s="239"/>
      <c r="X20" s="233" t="s">
        <v>238</v>
      </c>
      <c r="Y20" s="238" t="s">
        <v>236</v>
      </c>
      <c r="Z20" s="239"/>
      <c r="AA20" s="233" t="s">
        <v>238</v>
      </c>
      <c r="AB20" s="238" t="s">
        <v>236</v>
      </c>
      <c r="AC20" s="239"/>
      <c r="AD20" s="233" t="s">
        <v>238</v>
      </c>
      <c r="AE20" s="238" t="s">
        <v>236</v>
      </c>
      <c r="AF20" s="239"/>
    </row>
    <row r="21" spans="2:32" ht="15">
      <c r="B21" s="234" t="s">
        <v>242</v>
      </c>
      <c r="C21" s="235" t="s">
        <v>237</v>
      </c>
      <c r="D21" s="235" t="s">
        <v>237</v>
      </c>
      <c r="E21" s="236" t="s">
        <v>42</v>
      </c>
      <c r="F21" s="235" t="s">
        <v>237</v>
      </c>
      <c r="G21" s="235" t="s">
        <v>237</v>
      </c>
      <c r="H21" s="236" t="s">
        <v>42</v>
      </c>
      <c r="I21" s="235" t="s">
        <v>237</v>
      </c>
      <c r="J21" s="235" t="s">
        <v>237</v>
      </c>
      <c r="K21" s="236" t="s">
        <v>42</v>
      </c>
      <c r="L21" s="235" t="s">
        <v>237</v>
      </c>
      <c r="M21" s="235" t="s">
        <v>237</v>
      </c>
      <c r="N21" s="236" t="s">
        <v>42</v>
      </c>
      <c r="O21" s="235" t="s">
        <v>237</v>
      </c>
      <c r="P21" s="235" t="s">
        <v>237</v>
      </c>
      <c r="Q21" s="237" t="s">
        <v>42</v>
      </c>
      <c r="R21" s="235" t="s">
        <v>237</v>
      </c>
      <c r="S21" s="235" t="s">
        <v>237</v>
      </c>
      <c r="T21" s="236" t="s">
        <v>42</v>
      </c>
      <c r="U21" s="235" t="s">
        <v>237</v>
      </c>
      <c r="V21" s="235" t="s">
        <v>237</v>
      </c>
      <c r="W21" s="236" t="s">
        <v>42</v>
      </c>
      <c r="X21" s="235" t="s">
        <v>237</v>
      </c>
      <c r="Y21" s="235" t="s">
        <v>237</v>
      </c>
      <c r="Z21" s="236" t="s">
        <v>42</v>
      </c>
      <c r="AA21" s="235" t="s">
        <v>237</v>
      </c>
      <c r="AB21" s="235" t="s">
        <v>237</v>
      </c>
      <c r="AC21" s="236" t="s">
        <v>42</v>
      </c>
      <c r="AD21" s="235" t="s">
        <v>237</v>
      </c>
      <c r="AE21" s="235" t="s">
        <v>237</v>
      </c>
      <c r="AF21" s="237" t="s">
        <v>42</v>
      </c>
    </row>
    <row r="22" spans="2:32">
      <c r="B22" s="130" t="s">
        <v>45</v>
      </c>
      <c r="C22" s="22"/>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row>
    <row r="23" spans="2:32">
      <c r="B23" s="294" t="s">
        <v>243</v>
      </c>
      <c r="C23" s="370">
        <f>'data input'!C100</f>
        <v>640.39700000000005</v>
      </c>
      <c r="D23" s="370">
        <f>'data input'!C161</f>
        <v>501.63</v>
      </c>
      <c r="E23" s="371">
        <f>'data input'!D161</f>
        <v>8.4108416631841489</v>
      </c>
      <c r="F23" s="370">
        <f>'data input'!D100</f>
        <v>497.49700000000001</v>
      </c>
      <c r="G23" s="370">
        <f>'data input'!E161</f>
        <v>678.32799999999997</v>
      </c>
      <c r="H23" s="371">
        <f>'data input'!F161</f>
        <v>7.6426579212669203</v>
      </c>
      <c r="I23" s="370">
        <f>'data input'!E100</f>
        <v>381.916</v>
      </c>
      <c r="J23" s="370">
        <f>'data input'!G161</f>
        <v>716.76599999999996</v>
      </c>
      <c r="K23" s="371">
        <f>'data input'!H161</f>
        <v>7.6515378443959285</v>
      </c>
      <c r="L23" s="370">
        <f>'data input'!F100</f>
        <v>352.471</v>
      </c>
      <c r="M23" s="370">
        <f>'data input'!I161</f>
        <v>615.61</v>
      </c>
      <c r="N23" s="371">
        <f>'data input'!J161</f>
        <v>8.996838174216979</v>
      </c>
      <c r="O23" s="370">
        <f>'data input'!G100</f>
        <v>387.274</v>
      </c>
      <c r="P23" s="370">
        <f>'data input'!K161</f>
        <v>544.61900000000003</v>
      </c>
      <c r="Q23" s="372">
        <f>'data input'!L161</f>
        <v>10.162227947948052</v>
      </c>
      <c r="R23" s="370">
        <f>'data input'!H100</f>
        <v>463.56</v>
      </c>
      <c r="S23" s="370">
        <f>'data input'!M161</f>
        <v>545.02300000000002</v>
      </c>
      <c r="T23" s="371">
        <f>'data input'!N161</f>
        <v>7.0262702055072301</v>
      </c>
      <c r="U23" s="370">
        <f>'data input'!I100</f>
        <v>456.95800000000003</v>
      </c>
      <c r="V23" s="370">
        <f>'data input'!O161</f>
        <v>581.78399999999999</v>
      </c>
      <c r="W23" s="371">
        <f>'data input'!P161</f>
        <v>6.9233847171730956</v>
      </c>
      <c r="X23" s="370">
        <f>'data input'!J100</f>
        <v>466.49799999999999</v>
      </c>
      <c r="Y23" s="370">
        <f>'data input'!Q161</f>
        <v>693.94100000000003</v>
      </c>
      <c r="Z23" s="371">
        <f>'data input'!R161</f>
        <v>4.5845162410338034</v>
      </c>
      <c r="AA23" s="370">
        <f>'data input'!K100</f>
        <v>410.57900000000001</v>
      </c>
      <c r="AB23" s="370">
        <f>'data input'!S161</f>
        <v>500.589</v>
      </c>
      <c r="AC23" s="370">
        <f>'data input'!T161</f>
        <v>5.7158273630020178</v>
      </c>
      <c r="AD23" s="370">
        <f>'data input'!L100</f>
        <v>370.07</v>
      </c>
      <c r="AE23" s="370">
        <f>'data input'!U161</f>
        <v>580.58699999999999</v>
      </c>
      <c r="AF23" s="372">
        <f>'data input'!V161</f>
        <v>4.3643332103631467</v>
      </c>
    </row>
    <row r="24" spans="2:32">
      <c r="B24" s="295" t="s">
        <v>244</v>
      </c>
      <c r="C24" s="370">
        <f>'data input'!C101</f>
        <v>314.44900000000001</v>
      </c>
      <c r="D24" s="370">
        <f>'data input'!C162</f>
        <v>304.55099999999999</v>
      </c>
      <c r="E24" s="371">
        <f>'data input'!D162</f>
        <v>8.804383752750276</v>
      </c>
      <c r="F24" s="370">
        <f>'data input'!D101</f>
        <v>260.58800000000002</v>
      </c>
      <c r="G24" s="370">
        <f>'data input'!E162</f>
        <v>422.17899999999997</v>
      </c>
      <c r="H24" s="371">
        <f>'data input'!F162</f>
        <v>8.0089105721761147</v>
      </c>
      <c r="I24" s="370">
        <f>'data input'!E101</f>
        <v>202.98699999999999</v>
      </c>
      <c r="J24" s="370">
        <f>'data input'!G162</f>
        <v>430.09699999999998</v>
      </c>
      <c r="K24" s="371">
        <f>'data input'!H162</f>
        <v>7.924691869981964</v>
      </c>
      <c r="L24" s="370">
        <f>'data input'!F101</f>
        <v>181.95699999999999</v>
      </c>
      <c r="M24" s="370">
        <f>'data input'!I162</f>
        <v>356.72199999999998</v>
      </c>
      <c r="N24" s="371">
        <f>'data input'!J162</f>
        <v>8.7152844763927728</v>
      </c>
      <c r="O24" s="370">
        <f>'data input'!G101</f>
        <v>195.45500000000001</v>
      </c>
      <c r="P24" s="370">
        <f>'data input'!K162</f>
        <v>297.70400000000001</v>
      </c>
      <c r="Q24" s="372">
        <f>'data input'!L162</f>
        <v>9.5355451210868587</v>
      </c>
      <c r="R24" s="370">
        <f>'data input'!H101</f>
        <v>222.44300000000001</v>
      </c>
      <c r="S24" s="370">
        <f>'data input'!M162</f>
        <v>307.38099999999997</v>
      </c>
      <c r="T24" s="371">
        <f>'data input'!N162</f>
        <v>6.8261563501280023</v>
      </c>
      <c r="U24" s="370">
        <f>'data input'!I101</f>
        <v>215.96799999999999</v>
      </c>
      <c r="V24" s="370">
        <f>'data input'!O162</f>
        <v>342.57600000000002</v>
      </c>
      <c r="W24" s="371">
        <f>'data input'!P162</f>
        <v>5.9467379411911994</v>
      </c>
      <c r="X24" s="370">
        <f>'data input'!J101</f>
        <v>214.21</v>
      </c>
      <c r="Y24" s="370">
        <f>'data input'!Q162</f>
        <v>476.34800000000001</v>
      </c>
      <c r="Z24" s="371">
        <f>'data input'!R162</f>
        <v>4.5345623148296905</v>
      </c>
      <c r="AA24" s="370">
        <f>'data input'!K101</f>
        <v>188.49600000000001</v>
      </c>
      <c r="AB24" s="370">
        <f>'data input'!S162</f>
        <v>318.90100000000001</v>
      </c>
      <c r="AC24" s="370">
        <f>'data input'!T162</f>
        <v>5.5933951292903563</v>
      </c>
      <c r="AD24" s="370">
        <f>'data input'!L101</f>
        <v>168.98599999999999</v>
      </c>
      <c r="AE24" s="370">
        <f>'data input'!U162</f>
        <v>378.3</v>
      </c>
      <c r="AF24" s="372">
        <f>'data input'!V162</f>
        <v>4.3915645372797085</v>
      </c>
    </row>
    <row r="25" spans="2:32">
      <c r="B25" s="295" t="s">
        <v>245</v>
      </c>
      <c r="C25" s="370">
        <f>'data input'!C102</f>
        <v>355</v>
      </c>
      <c r="D25" s="370">
        <f>'data input'!C163</f>
        <v>429.25299999999999</v>
      </c>
      <c r="E25" s="371">
        <f>'data input'!D163</f>
        <v>8.7302564383452683</v>
      </c>
      <c r="F25" s="370">
        <f>'data input'!D102</f>
        <v>304.21699999999998</v>
      </c>
      <c r="G25" s="370">
        <f>'data input'!E163</f>
        <v>575.52300000000002</v>
      </c>
      <c r="H25" s="371">
        <f>'data input'!F163</f>
        <v>7.7799935917642458</v>
      </c>
      <c r="I25" s="370">
        <f>'data input'!E102</f>
        <v>242.316</v>
      </c>
      <c r="J25" s="370">
        <f>'data input'!G163</f>
        <v>572.46299999999997</v>
      </c>
      <c r="K25" s="371">
        <f>'data input'!H163</f>
        <v>7.7540351366059959</v>
      </c>
      <c r="L25" s="370">
        <f>'data input'!F102</f>
        <v>218.31800000000001</v>
      </c>
      <c r="M25" s="370">
        <f>'data input'!I163</f>
        <v>447.517</v>
      </c>
      <c r="N25" s="371">
        <f>'data input'!J163</f>
        <v>8.4890321273048936</v>
      </c>
      <c r="O25" s="370">
        <f>'data input'!G102</f>
        <v>231.74799999999999</v>
      </c>
      <c r="P25" s="370">
        <f>'data input'!K163</f>
        <v>359.57100000000003</v>
      </c>
      <c r="Q25" s="372">
        <f>'data input'!L163</f>
        <v>8.8929242466853466</v>
      </c>
      <c r="R25" s="370">
        <f>'data input'!H102</f>
        <v>249.54499999999999</v>
      </c>
      <c r="S25" s="370">
        <f>'data input'!M163</f>
        <v>377.92700000000002</v>
      </c>
      <c r="T25" s="371">
        <f>'data input'!N163</f>
        <v>6.7054368788956529</v>
      </c>
      <c r="U25" s="370">
        <f>'data input'!I102</f>
        <v>243.51499999999999</v>
      </c>
      <c r="V25" s="370">
        <f>'data input'!O163</f>
        <v>412.06700000000001</v>
      </c>
      <c r="W25" s="371">
        <f>'data input'!P163</f>
        <v>5.7381702642119974</v>
      </c>
      <c r="X25" s="370">
        <f>'data input'!J102</f>
        <v>234.01499999999999</v>
      </c>
      <c r="Y25" s="370">
        <f>'data input'!Q163</f>
        <v>586.86900000000003</v>
      </c>
      <c r="Z25" s="371">
        <f>'data input'!R163</f>
        <v>4.5741579293454304</v>
      </c>
      <c r="AA25" s="370">
        <f>'data input'!K102</f>
        <v>204.65100000000001</v>
      </c>
      <c r="AB25" s="370">
        <f>'data input'!S163</f>
        <v>396.61099999999999</v>
      </c>
      <c r="AC25" s="370">
        <f>'data input'!T163</f>
        <v>5.6329909960629321</v>
      </c>
      <c r="AD25" s="370">
        <f>'data input'!L102</f>
        <v>182.24</v>
      </c>
      <c r="AE25" s="370">
        <f>'data input'!U163</f>
        <v>471.63</v>
      </c>
      <c r="AF25" s="372">
        <f>'data input'!V163</f>
        <v>4.4105468649673893</v>
      </c>
    </row>
    <row r="26" spans="2:32">
      <c r="B26" s="295" t="s">
        <v>246</v>
      </c>
      <c r="C26" s="370">
        <f>'data input'!C103</f>
        <v>1137.7629999999999</v>
      </c>
      <c r="D26" s="370">
        <f>'data input'!C164</f>
        <v>1910.385</v>
      </c>
      <c r="E26" s="371">
        <f>'data input'!D164</f>
        <v>8.2031130852252918</v>
      </c>
      <c r="F26" s="370">
        <f>'data input'!D103</f>
        <v>1013.65</v>
      </c>
      <c r="G26" s="370">
        <f>'data input'!E164</f>
        <v>2455.4589999999998</v>
      </c>
      <c r="H26" s="371">
        <f>'data input'!F164</f>
        <v>7.4864158614885383</v>
      </c>
      <c r="I26" s="370">
        <f>'data input'!E103</f>
        <v>823.68899999999996</v>
      </c>
      <c r="J26" s="370">
        <f>'data input'!G164</f>
        <v>2357.8330000000001</v>
      </c>
      <c r="K26" s="371">
        <f>'data input'!H164</f>
        <v>7.4680902844344876</v>
      </c>
      <c r="L26" s="370">
        <f>'data input'!F103</f>
        <v>745.47500000000002</v>
      </c>
      <c r="M26" s="370">
        <f>'data input'!I164</f>
        <v>1768.5889999999999</v>
      </c>
      <c r="N26" s="371">
        <f>'data input'!J164</f>
        <v>7.9421279559809594</v>
      </c>
      <c r="O26" s="370">
        <f>'data input'!G103</f>
        <v>805.63900000000001</v>
      </c>
      <c r="P26" s="370">
        <f>'data input'!K164</f>
        <v>1331.7370000000001</v>
      </c>
      <c r="Q26" s="372">
        <f>'data input'!L164</f>
        <v>7.6920807050365285</v>
      </c>
      <c r="R26" s="370">
        <f>'data input'!H103</f>
        <v>813.01099999999997</v>
      </c>
      <c r="S26" s="370">
        <f>'data input'!M164</f>
        <v>1448.566</v>
      </c>
      <c r="T26" s="371">
        <f>'data input'!N164</f>
        <v>6.4610758080652566</v>
      </c>
      <c r="U26" s="370">
        <f>'data input'!I103</f>
        <v>781.46600000000001</v>
      </c>
      <c r="V26" s="370">
        <f>'data input'!O164</f>
        <v>1640.63</v>
      </c>
      <c r="W26" s="371">
        <f>'data input'!P164</f>
        <v>5.463033596523319</v>
      </c>
      <c r="X26" s="370">
        <f>'data input'!J103</f>
        <v>711.99800000000005</v>
      </c>
      <c r="Y26" s="370">
        <f>'data input'!Q164</f>
        <v>2562.942</v>
      </c>
      <c r="Z26" s="371">
        <f>'data input'!R164</f>
        <v>4.5004328129591196</v>
      </c>
      <c r="AA26" s="370">
        <f>'data input'!K103</f>
        <v>598.02700000000004</v>
      </c>
      <c r="AB26" s="370">
        <f>'data input'!S164</f>
        <v>1656.53</v>
      </c>
      <c r="AC26" s="370">
        <f>'data input'!T164</f>
        <v>5.15567663420837</v>
      </c>
      <c r="AD26" s="370">
        <f>'data input'!L103</f>
        <v>527.85699999999997</v>
      </c>
      <c r="AE26" s="370">
        <f>'data input'!U164</f>
        <v>1982.6949999999999</v>
      </c>
      <c r="AF26" s="372">
        <f>'data input'!V164</f>
        <v>4.2871806254090234</v>
      </c>
    </row>
    <row r="27" spans="2:32">
      <c r="B27" s="295" t="s">
        <v>247</v>
      </c>
      <c r="C27" s="370">
        <f>'data input'!C104</f>
        <v>1056.31</v>
      </c>
      <c r="D27" s="370">
        <f>'data input'!C165</f>
        <v>2818.8429999999998</v>
      </c>
      <c r="E27" s="371">
        <f>'data input'!D165</f>
        <v>7.6437736469185866</v>
      </c>
      <c r="F27" s="370">
        <f>'data input'!D104</f>
        <v>967.06500000000005</v>
      </c>
      <c r="G27" s="370">
        <f>'data input'!E165</f>
        <v>3542.1010000000001</v>
      </c>
      <c r="H27" s="371">
        <f>'data input'!F165</f>
        <v>7.149812508255124</v>
      </c>
      <c r="I27" s="370">
        <f>'data input'!E104</f>
        <v>791.375</v>
      </c>
      <c r="J27" s="370">
        <f>'data input'!G165</f>
        <v>3297.4470000000001</v>
      </c>
      <c r="K27" s="371">
        <f>'data input'!H165</f>
        <v>7.0667936311273447</v>
      </c>
      <c r="L27" s="370">
        <f>'data input'!F104</f>
        <v>667.822</v>
      </c>
      <c r="M27" s="370">
        <f>'data input'!I165</f>
        <v>2214.0520000000001</v>
      </c>
      <c r="N27" s="371">
        <f>'data input'!J165</f>
        <v>7.5289363254279094</v>
      </c>
      <c r="O27" s="370">
        <f>'data input'!G104</f>
        <v>755.42499999999995</v>
      </c>
      <c r="P27" s="370">
        <f>'data input'!K165</f>
        <v>1514.9369999999999</v>
      </c>
      <c r="Q27" s="372">
        <f>'data input'!L165</f>
        <v>7.2065197633073632</v>
      </c>
      <c r="R27" s="370">
        <f>'data input'!H104</f>
        <v>715.25199999999995</v>
      </c>
      <c r="S27" s="370">
        <f>'data input'!M165</f>
        <v>1680.9760000000001</v>
      </c>
      <c r="T27" s="371">
        <f>'data input'!N165</f>
        <v>6.6830011144342008</v>
      </c>
      <c r="U27" s="370">
        <f>'data input'!I104</f>
        <v>699.74599999999998</v>
      </c>
      <c r="V27" s="370">
        <f>'data input'!O165</f>
        <v>1969.2059999999999</v>
      </c>
      <c r="W27" s="371">
        <f>'data input'!P165</f>
        <v>5.1558158570278554</v>
      </c>
      <c r="X27" s="370">
        <f>'data input'!J104</f>
        <v>588.56299999999999</v>
      </c>
      <c r="Y27" s="370">
        <f>'data input'!Q165</f>
        <v>3161.31</v>
      </c>
      <c r="Z27" s="371">
        <f>'data input'!R165</f>
        <v>4.3683044245313507</v>
      </c>
      <c r="AA27" s="370">
        <f>'data input'!K104</f>
        <v>453.09</v>
      </c>
      <c r="AB27" s="370">
        <f>'data input'!S165</f>
        <v>1821.6389999999999</v>
      </c>
      <c r="AC27" s="370">
        <f>'data input'!T165</f>
        <v>4.690794819158504</v>
      </c>
      <c r="AD27" s="370">
        <f>'data input'!L104</f>
        <v>391.214</v>
      </c>
      <c r="AE27" s="370">
        <f>'data input'!U165</f>
        <v>2115.0039999999999</v>
      </c>
      <c r="AF27" s="372">
        <f>'data input'!V165</f>
        <v>4.4863712215797351</v>
      </c>
    </row>
    <row r="28" spans="2:32">
      <c r="B28" s="295" t="s">
        <v>248</v>
      </c>
      <c r="C28" s="370">
        <f>'data input'!C105</f>
        <v>331.43400000000003</v>
      </c>
      <c r="D28" s="370">
        <f>'data input'!C166</f>
        <v>1221.431</v>
      </c>
      <c r="E28" s="371">
        <f>'data input'!D166</f>
        <v>8.1984231964523229</v>
      </c>
      <c r="F28" s="370">
        <f>'data input'!D105</f>
        <v>298.37</v>
      </c>
      <c r="G28" s="370">
        <f>'data input'!E166</f>
        <v>1509.25</v>
      </c>
      <c r="H28" s="371">
        <f>'data input'!F166</f>
        <v>7.4088984655794796</v>
      </c>
      <c r="I28" s="370">
        <f>'data input'!E105</f>
        <v>253.78899999999999</v>
      </c>
      <c r="J28" s="370">
        <f>'data input'!G166</f>
        <v>1436.6479999999999</v>
      </c>
      <c r="K28" s="371">
        <f>'data input'!H166</f>
        <v>7.4728280319114537</v>
      </c>
      <c r="L28" s="370">
        <f>'data input'!F105</f>
        <v>191.55500000000001</v>
      </c>
      <c r="M28" s="370">
        <f>'data input'!I166</f>
        <v>911.92700000000002</v>
      </c>
      <c r="N28" s="371">
        <f>'data input'!J166</f>
        <v>8.1258059476315054</v>
      </c>
      <c r="O28" s="370">
        <f>'data input'!G105</f>
        <v>219.99100000000001</v>
      </c>
      <c r="P28" s="370">
        <f>'data input'!K166</f>
        <v>576.85</v>
      </c>
      <c r="Q28" s="372">
        <f>'data input'!L166</f>
        <v>7.941460800901849</v>
      </c>
      <c r="R28" s="370">
        <f>'data input'!H105</f>
        <v>188.11600000000001</v>
      </c>
      <c r="S28" s="370">
        <f>'data input'!M166</f>
        <v>628.68399999999997</v>
      </c>
      <c r="T28" s="371">
        <f>'data input'!N166</f>
        <v>7.3609043326963288</v>
      </c>
      <c r="U28" s="370">
        <f>'data input'!I105</f>
        <v>192.732</v>
      </c>
      <c r="V28" s="370">
        <f>'data input'!O166</f>
        <v>745.97900000000004</v>
      </c>
      <c r="W28" s="371">
        <f>'data input'!P166</f>
        <v>5.261210652294154</v>
      </c>
      <c r="X28" s="370">
        <f>'data input'!J105</f>
        <v>162.59899999999999</v>
      </c>
      <c r="Y28" s="370">
        <f>'data input'!Q166</f>
        <v>1131.8109999999999</v>
      </c>
      <c r="Z28" s="371">
        <f>'data input'!R166</f>
        <v>4.3829722875007517</v>
      </c>
      <c r="AA28" s="370">
        <f>'data input'!K105</f>
        <v>119.976</v>
      </c>
      <c r="AB28" s="370">
        <f>'data input'!S166</f>
        <v>597.17100000000005</v>
      </c>
      <c r="AC28" s="370">
        <f>'data input'!T166</f>
        <v>4.8328603506603738</v>
      </c>
      <c r="AD28" s="370">
        <f>'data input'!L105</f>
        <v>100.962</v>
      </c>
      <c r="AE28" s="370">
        <f>'data input'!U166</f>
        <v>597.74800000000005</v>
      </c>
      <c r="AF28" s="372">
        <f>'data input'!V166</f>
        <v>5.5236789255947878</v>
      </c>
    </row>
    <row r="29" spans="2:32">
      <c r="B29" s="295" t="s">
        <v>249</v>
      </c>
      <c r="C29" s="370">
        <f>'data input'!C106</f>
        <v>116.496</v>
      </c>
      <c r="D29" s="370">
        <f>'data input'!C167</f>
        <v>544.29999999999995</v>
      </c>
      <c r="E29" s="371">
        <f>'data input'!D167</f>
        <v>9.3831793169337114</v>
      </c>
      <c r="F29" s="370">
        <f>'data input'!D106</f>
        <v>104.61799999999999</v>
      </c>
      <c r="G29" s="370">
        <f>'data input'!E167</f>
        <v>627.49300000000005</v>
      </c>
      <c r="H29" s="371">
        <f>'data input'!F167</f>
        <v>8.7797642522580688</v>
      </c>
      <c r="I29" s="370">
        <f>'data input'!E106</f>
        <v>93.587000000000003</v>
      </c>
      <c r="J29" s="370">
        <f>'data input'!G167</f>
        <v>632.23400000000004</v>
      </c>
      <c r="K29" s="371">
        <f>'data input'!H167</f>
        <v>8.8083853608547162</v>
      </c>
      <c r="L29" s="370">
        <f>'data input'!F106</f>
        <v>67.141000000000005</v>
      </c>
      <c r="M29" s="370">
        <f>'data input'!I167</f>
        <v>393.072</v>
      </c>
      <c r="N29" s="371">
        <f>'data input'!J167</f>
        <v>9.2376349541978708</v>
      </c>
      <c r="O29" s="370">
        <f>'data input'!G106</f>
        <v>80.054000000000002</v>
      </c>
      <c r="P29" s="370">
        <f>'data input'!K167</f>
        <v>233.495</v>
      </c>
      <c r="Q29" s="372">
        <f>'data input'!L167</f>
        <v>9.1021020035671434</v>
      </c>
      <c r="R29" s="370">
        <f>'data input'!H106</f>
        <v>62.567999999999998</v>
      </c>
      <c r="S29" s="370">
        <f>'data input'!M167</f>
        <v>242.04</v>
      </c>
      <c r="T29" s="371">
        <f>'data input'!N167</f>
        <v>8.5937254815194333</v>
      </c>
      <c r="U29" s="370">
        <f>'data input'!I106</f>
        <v>58.758000000000003</v>
      </c>
      <c r="V29" s="370">
        <f>'data input'!O167</f>
        <v>255.11799999999999</v>
      </c>
      <c r="W29" s="371">
        <f>'data input'!P167</f>
        <v>6.3969904829386239</v>
      </c>
      <c r="X29" s="370">
        <f>'data input'!J106</f>
        <v>52.981999999999999</v>
      </c>
      <c r="Y29" s="370">
        <f>'data input'!Q167</f>
        <v>310.16399999999999</v>
      </c>
      <c r="Z29" s="371">
        <f>'data input'!R167</f>
        <v>5.0668175769116681</v>
      </c>
      <c r="AA29" s="370">
        <f>'data input'!K106</f>
        <v>39.338999999999999</v>
      </c>
      <c r="AB29" s="370">
        <f>'data input'!S167</f>
        <v>172.596</v>
      </c>
      <c r="AC29" s="370">
        <f>'data input'!T167</f>
        <v>6.4369180254462135</v>
      </c>
      <c r="AD29" s="370">
        <f>'data input'!L106</f>
        <v>33.090000000000003</v>
      </c>
      <c r="AE29" s="370">
        <f>'data input'!U167</f>
        <v>120.97799999999999</v>
      </c>
      <c r="AF29" s="372">
        <f>'data input'!V167</f>
        <v>8.751684716464414</v>
      </c>
    </row>
    <row r="30" spans="2:32">
      <c r="B30" s="296" t="s">
        <v>250</v>
      </c>
      <c r="C30" s="370">
        <f>'data input'!C107</f>
        <v>56.622</v>
      </c>
      <c r="D30" s="370">
        <f>'data input'!C168</f>
        <v>366.14499999999998</v>
      </c>
      <c r="E30" s="371">
        <f>'data input'!D168</f>
        <v>10.464465139600753</v>
      </c>
      <c r="F30" s="370">
        <f>'data input'!D107</f>
        <v>54.594000000000001</v>
      </c>
      <c r="G30" s="370">
        <f>'data input'!E168</f>
        <v>385.13099999999997</v>
      </c>
      <c r="H30" s="371">
        <f>'data input'!F168</f>
        <v>12.151028564063758</v>
      </c>
      <c r="I30" s="370">
        <f>'data input'!E107</f>
        <v>55.155999999999999</v>
      </c>
      <c r="J30" s="370">
        <f>'data input'!G168</f>
        <v>418.95699999999999</v>
      </c>
      <c r="K30" s="371">
        <f>'data input'!H168</f>
        <v>11.09899762192355</v>
      </c>
      <c r="L30" s="370">
        <f>'data input'!F107</f>
        <v>33.250999999999998</v>
      </c>
      <c r="M30" s="370">
        <f>'data input'!I168</f>
        <v>325.92700000000002</v>
      </c>
      <c r="N30" s="371">
        <f>'data input'!J168</f>
        <v>8.6055664954743207</v>
      </c>
      <c r="O30" s="370">
        <f>'data input'!G107</f>
        <v>48.359000000000002</v>
      </c>
      <c r="P30" s="370">
        <f>'data input'!K168</f>
        <v>219.208</v>
      </c>
      <c r="Q30" s="372">
        <f>'data input'!L168</f>
        <v>12.678527450924122</v>
      </c>
      <c r="R30" s="370">
        <f>'data input'!H107</f>
        <v>49.298000000000002</v>
      </c>
      <c r="S30" s="370">
        <f>'data input'!M168</f>
        <v>204.90600000000001</v>
      </c>
      <c r="T30" s="371">
        <f>'data input'!N168</f>
        <v>11.481948029806443</v>
      </c>
      <c r="U30" s="370">
        <f>'data input'!I107</f>
        <v>38.070999999999998</v>
      </c>
      <c r="V30" s="370">
        <f>'data input'!O168</f>
        <v>225.18199999999999</v>
      </c>
      <c r="W30" s="371">
        <f>'data input'!P168</f>
        <v>10.658521132002168</v>
      </c>
      <c r="X30" s="370">
        <f>'data input'!J107</f>
        <v>39.795000000000002</v>
      </c>
      <c r="Y30" s="370">
        <f>'data input'!Q168</f>
        <v>205.83600000000001</v>
      </c>
      <c r="Z30" s="371">
        <f>'data input'!R168</f>
        <v>10.711825217979838</v>
      </c>
      <c r="AA30" s="370">
        <f>'data input'!K107</f>
        <v>32.381</v>
      </c>
      <c r="AB30" s="370">
        <f>'data input'!S168</f>
        <v>210.36500000000001</v>
      </c>
      <c r="AC30" s="370">
        <f>'data input'!T168</f>
        <v>11.083850126598314</v>
      </c>
      <c r="AD30" s="370">
        <f>'data input'!L107</f>
        <v>24.425999999999998</v>
      </c>
      <c r="AE30" s="370">
        <f>'data input'!U168</f>
        <v>50.366</v>
      </c>
      <c r="AF30" s="372">
        <f>'data input'!V168</f>
        <v>10.927539433852132</v>
      </c>
    </row>
    <row r="31" spans="2:32">
      <c r="B31" s="175" t="s">
        <v>70</v>
      </c>
      <c r="C31" s="373">
        <f>'data input'!C108</f>
        <v>4008.4679999999998</v>
      </c>
      <c r="D31" s="373">
        <f>'data input'!C169</f>
        <v>8096.5379999999996</v>
      </c>
      <c r="E31" s="374">
        <f>'data input'!D169</f>
        <v>7.1817520156256798</v>
      </c>
      <c r="F31" s="373">
        <f>'data input'!D108</f>
        <v>3500.6</v>
      </c>
      <c r="G31" s="373">
        <f>'data input'!E169</f>
        <v>10195.465</v>
      </c>
      <c r="H31" s="374">
        <f>'data input'!F169</f>
        <v>6.7536863813098202</v>
      </c>
      <c r="I31" s="373">
        <f>'data input'!E108</f>
        <v>2844.8180000000002</v>
      </c>
      <c r="J31" s="373">
        <f>'data input'!G169</f>
        <v>9862.4439999999995</v>
      </c>
      <c r="K31" s="374">
        <f>'data input'!H169</f>
        <v>6.623134712934645</v>
      </c>
      <c r="L31" s="373">
        <f>'data input'!F108</f>
        <v>2457.991</v>
      </c>
      <c r="M31" s="373">
        <f>'data input'!I169</f>
        <v>7033.42</v>
      </c>
      <c r="N31" s="374">
        <f>'data input'!J169</f>
        <v>6.855970054519763</v>
      </c>
      <c r="O31" s="373">
        <f>'data input'!G108</f>
        <v>2723.9470000000001</v>
      </c>
      <c r="P31" s="373">
        <f>'data input'!K169</f>
        <v>5078.1229999999996</v>
      </c>
      <c r="Q31" s="375">
        <f>'data input'!L169</f>
        <v>6.7366714624228656</v>
      </c>
      <c r="R31" s="376">
        <f>'data input'!H108</f>
        <v>2763.7959999999998</v>
      </c>
      <c r="S31" s="376">
        <f>'data input'!M169</f>
        <v>5435.5039999999999</v>
      </c>
      <c r="T31" s="378">
        <f>'data input'!N169</f>
        <v>5.9695270947877006</v>
      </c>
      <c r="U31" s="376">
        <f>'data input'!I108</f>
        <v>2687.2139999999999</v>
      </c>
      <c r="V31" s="376">
        <f>'data input'!O169</f>
        <v>6172.5379999999996</v>
      </c>
      <c r="W31" s="378">
        <f>'data input'!P169</f>
        <v>4.8601973476174543</v>
      </c>
      <c r="X31" s="376">
        <f>'data input'!J108</f>
        <v>2470.6640000000002</v>
      </c>
      <c r="Y31" s="376">
        <f>'data input'!Q169</f>
        <v>9129.2199999999993</v>
      </c>
      <c r="Z31" s="378">
        <f>'data input'!R169</f>
        <v>4.2210984970147205</v>
      </c>
      <c r="AA31" s="376">
        <f>'data input'!K108</f>
        <v>2046.5350000000001</v>
      </c>
      <c r="AB31" s="376">
        <f>'data input'!S169</f>
        <v>5674.4009999999998</v>
      </c>
      <c r="AC31" s="376">
        <f>'data input'!T169</f>
        <v>4.6532002766858236</v>
      </c>
      <c r="AD31" s="376">
        <f>'data input'!L108</f>
        <v>1798.8530000000001</v>
      </c>
      <c r="AE31" s="376">
        <f>'data input'!U169</f>
        <v>6297.3090000000002</v>
      </c>
      <c r="AF31" s="377">
        <f>'data input'!V169</f>
        <v>4.3032625186758917</v>
      </c>
    </row>
    <row r="33" spans="2:32" ht="12.75" customHeight="1">
      <c r="B33" s="227" t="s">
        <v>240</v>
      </c>
      <c r="C33" s="228" t="str">
        <f>C19</f>
        <v xml:space="preserve">         2027-31</v>
      </c>
      <c r="D33" s="229"/>
      <c r="E33" s="230"/>
      <c r="F33" s="228" t="str">
        <f>F19</f>
        <v xml:space="preserve">         2032-36</v>
      </c>
      <c r="G33" s="229"/>
      <c r="H33" s="230"/>
      <c r="I33" s="228" t="str">
        <f>I19</f>
        <v xml:space="preserve">         2037-41</v>
      </c>
      <c r="J33" s="229"/>
      <c r="K33" s="230"/>
      <c r="L33" s="228" t="str">
        <f>L19</f>
        <v xml:space="preserve">         2042-46</v>
      </c>
      <c r="M33" s="229"/>
      <c r="N33" s="230"/>
      <c r="O33" s="228" t="str">
        <f>O19</f>
        <v xml:space="preserve">         2047-51</v>
      </c>
      <c r="P33" s="229"/>
      <c r="Q33" s="229"/>
      <c r="R33" s="228" t="str">
        <f>R19</f>
        <v xml:space="preserve">         2052-56</v>
      </c>
      <c r="S33" s="229"/>
      <c r="T33" s="230"/>
      <c r="U33" s="228" t="str">
        <f>U19</f>
        <v xml:space="preserve">         2057-61</v>
      </c>
      <c r="V33" s="229"/>
      <c r="W33" s="230"/>
      <c r="X33" s="228" t="str">
        <f>X19</f>
        <v xml:space="preserve">         2062-66</v>
      </c>
      <c r="Y33" s="229"/>
      <c r="Z33" s="230"/>
      <c r="AA33" s="228" t="str">
        <f>AA19</f>
        <v xml:space="preserve">         2067-71</v>
      </c>
      <c r="AB33" s="229"/>
      <c r="AC33" s="230"/>
      <c r="AD33" s="228" t="str">
        <f>AD19</f>
        <v xml:space="preserve">         2072-76</v>
      </c>
      <c r="AE33" s="229"/>
      <c r="AF33" s="229"/>
    </row>
    <row r="34" spans="2:32">
      <c r="B34" s="227" t="s">
        <v>241</v>
      </c>
      <c r="C34" s="231" t="s">
        <v>239</v>
      </c>
      <c r="D34" s="232" t="s">
        <v>236</v>
      </c>
      <c r="E34" s="232"/>
      <c r="F34" s="233" t="s">
        <v>239</v>
      </c>
      <c r="G34" s="232" t="s">
        <v>236</v>
      </c>
      <c r="H34" s="232"/>
      <c r="I34" s="233" t="s">
        <v>239</v>
      </c>
      <c r="J34" s="232" t="s">
        <v>236</v>
      </c>
      <c r="K34" s="232"/>
      <c r="L34" s="233" t="s">
        <v>239</v>
      </c>
      <c r="M34" s="232" t="s">
        <v>236</v>
      </c>
      <c r="N34" s="232"/>
      <c r="O34" s="233" t="s">
        <v>239</v>
      </c>
      <c r="P34" s="232" t="s">
        <v>236</v>
      </c>
      <c r="Q34" s="232"/>
      <c r="R34" s="231" t="s">
        <v>239</v>
      </c>
      <c r="S34" s="232" t="s">
        <v>236</v>
      </c>
      <c r="T34" s="232"/>
      <c r="U34" s="233" t="s">
        <v>239</v>
      </c>
      <c r="V34" s="232" t="s">
        <v>236</v>
      </c>
      <c r="W34" s="232"/>
      <c r="X34" s="233" t="s">
        <v>239</v>
      </c>
      <c r="Y34" s="232" t="s">
        <v>236</v>
      </c>
      <c r="Z34" s="232"/>
      <c r="AA34" s="233" t="s">
        <v>239</v>
      </c>
      <c r="AB34" s="232" t="s">
        <v>236</v>
      </c>
      <c r="AC34" s="232"/>
      <c r="AD34" s="233" t="s">
        <v>239</v>
      </c>
      <c r="AE34" s="232" t="s">
        <v>236</v>
      </c>
      <c r="AF34" s="232"/>
    </row>
    <row r="35" spans="2:32" ht="15">
      <c r="B35" s="234" t="s">
        <v>242</v>
      </c>
      <c r="C35" s="235" t="s">
        <v>237</v>
      </c>
      <c r="D35" s="235" t="s">
        <v>237</v>
      </c>
      <c r="E35" s="236" t="s">
        <v>42</v>
      </c>
      <c r="F35" s="235" t="s">
        <v>237</v>
      </c>
      <c r="G35" s="235" t="s">
        <v>237</v>
      </c>
      <c r="H35" s="236" t="s">
        <v>42</v>
      </c>
      <c r="I35" s="235" t="s">
        <v>237</v>
      </c>
      <c r="J35" s="235" t="s">
        <v>237</v>
      </c>
      <c r="K35" s="236" t="s">
        <v>42</v>
      </c>
      <c r="L35" s="235" t="s">
        <v>237</v>
      </c>
      <c r="M35" s="235" t="s">
        <v>237</v>
      </c>
      <c r="N35" s="236" t="s">
        <v>42</v>
      </c>
      <c r="O35" s="235" t="s">
        <v>237</v>
      </c>
      <c r="P35" s="235" t="s">
        <v>237</v>
      </c>
      <c r="Q35" s="237" t="s">
        <v>42</v>
      </c>
      <c r="R35" s="235" t="s">
        <v>237</v>
      </c>
      <c r="S35" s="235" t="s">
        <v>237</v>
      </c>
      <c r="T35" s="236" t="s">
        <v>42</v>
      </c>
      <c r="U35" s="235" t="s">
        <v>237</v>
      </c>
      <c r="V35" s="235" t="s">
        <v>237</v>
      </c>
      <c r="W35" s="236" t="s">
        <v>42</v>
      </c>
      <c r="X35" s="235" t="s">
        <v>237</v>
      </c>
      <c r="Y35" s="235" t="s">
        <v>237</v>
      </c>
      <c r="Z35" s="236" t="s">
        <v>42</v>
      </c>
      <c r="AA35" s="235" t="s">
        <v>237</v>
      </c>
      <c r="AB35" s="235" t="s">
        <v>237</v>
      </c>
      <c r="AC35" s="236" t="s">
        <v>42</v>
      </c>
      <c r="AD35" s="235" t="s">
        <v>237</v>
      </c>
      <c r="AE35" s="235" t="s">
        <v>237</v>
      </c>
      <c r="AF35" s="237" t="s">
        <v>42</v>
      </c>
    </row>
    <row r="36" spans="2:32">
      <c r="B36" s="131" t="s">
        <v>46</v>
      </c>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row>
    <row r="37" spans="2:32">
      <c r="B37" s="294" t="s">
        <v>243</v>
      </c>
      <c r="C37" s="370">
        <f>'data input'!C112</f>
        <v>159.58699999999999</v>
      </c>
      <c r="D37" s="370">
        <f>'data input'!C173</f>
        <v>55.319000000000003</v>
      </c>
      <c r="E37" s="371">
        <f>'data input'!D173</f>
        <v>24.449116161071959</v>
      </c>
      <c r="F37" s="370">
        <f>'data input'!D112</f>
        <v>119.277</v>
      </c>
      <c r="G37" s="370">
        <f>'data input'!E173</f>
        <v>32.976999999999997</v>
      </c>
      <c r="H37" s="371">
        <f>'data input'!F173</f>
        <v>17.70329098070297</v>
      </c>
      <c r="I37" s="370">
        <f>'data input'!E112</f>
        <v>123.071</v>
      </c>
      <c r="J37" s="370">
        <f>'data input'!G173</f>
        <v>83.08</v>
      </c>
      <c r="K37" s="371">
        <f>'data input'!H173</f>
        <v>19.162903239978213</v>
      </c>
      <c r="L37" s="370">
        <f>'data input'!F112</f>
        <v>96.015000000000001</v>
      </c>
      <c r="M37" s="370">
        <f>'data input'!I173</f>
        <v>44.62</v>
      </c>
      <c r="N37" s="371">
        <f>'data input'!J173</f>
        <v>22.608414074834872</v>
      </c>
      <c r="O37" s="370">
        <f>'data input'!G112</f>
        <v>93.402000000000001</v>
      </c>
      <c r="P37" s="370">
        <f>'data input'!K173</f>
        <v>76.891000000000005</v>
      </c>
      <c r="Q37" s="371">
        <f>'data input'!L173</f>
        <v>20.15868938695742</v>
      </c>
      <c r="R37" s="370">
        <f>'data input'!H112</f>
        <v>65.27</v>
      </c>
      <c r="S37" s="370">
        <f>'data input'!M173</f>
        <v>73.415999999999997</v>
      </c>
      <c r="T37" s="371">
        <f>'data input'!N173</f>
        <v>16.820959747778957</v>
      </c>
      <c r="U37" s="370">
        <f>'data input'!I112</f>
        <v>78.155000000000001</v>
      </c>
      <c r="V37" s="370">
        <f>'data input'!O173</f>
        <v>118.91</v>
      </c>
      <c r="W37" s="371">
        <f>'data input'!P173</f>
        <v>9.3180252818698008</v>
      </c>
      <c r="X37" s="370">
        <f>'data input'!J112</f>
        <v>84.751000000000005</v>
      </c>
      <c r="Y37" s="370">
        <f>'data input'!Q173</f>
        <v>56.601999999999997</v>
      </c>
      <c r="Z37" s="371">
        <f>'data input'!R173</f>
        <v>14.25966680111603</v>
      </c>
      <c r="AA37" s="370">
        <f>'data input'!K112</f>
        <v>81.36</v>
      </c>
      <c r="AB37" s="370">
        <f>'data input'!S173</f>
        <v>63.594000000000001</v>
      </c>
      <c r="AC37" s="371">
        <f>'data input'!T173</f>
        <v>9.8480372080526539</v>
      </c>
      <c r="AD37" s="370">
        <f>'data input'!L112</f>
        <v>93.498000000000005</v>
      </c>
      <c r="AE37" s="370">
        <f>'data input'!U173</f>
        <v>41.689</v>
      </c>
      <c r="AF37" s="371">
        <f>'data input'!V173</f>
        <v>14.956478689768362</v>
      </c>
    </row>
    <row r="38" spans="2:32">
      <c r="B38" s="295" t="s">
        <v>244</v>
      </c>
      <c r="C38" s="370">
        <f>'data input'!C113</f>
        <v>79.424000000000007</v>
      </c>
      <c r="D38" s="370">
        <f>'data input'!C174</f>
        <v>33.167999999999999</v>
      </c>
      <c r="E38" s="371">
        <f>'data input'!D174</f>
        <v>25.75</v>
      </c>
      <c r="F38" s="370">
        <f>'data input'!D113</f>
        <v>58.896999999999998</v>
      </c>
      <c r="G38" s="370">
        <f>'data input'!E174</f>
        <v>21.221</v>
      </c>
      <c r="H38" s="371">
        <f>'data input'!F174</f>
        <v>18.993769743811118</v>
      </c>
      <c r="I38" s="370">
        <f>'data input'!E113</f>
        <v>60.869</v>
      </c>
      <c r="J38" s="370">
        <f>'data input'!G174</f>
        <v>49.962000000000003</v>
      </c>
      <c r="K38" s="371">
        <f>'data input'!H174</f>
        <v>19.681906075425633</v>
      </c>
      <c r="L38" s="370">
        <f>'data input'!F113</f>
        <v>44.701999999999998</v>
      </c>
      <c r="M38" s="370">
        <f>'data input'!I174</f>
        <v>23.062999999999999</v>
      </c>
      <c r="N38" s="371">
        <f>'data input'!J174</f>
        <v>24.766972557548311</v>
      </c>
      <c r="O38" s="370">
        <f>'data input'!G113</f>
        <v>44.457999999999998</v>
      </c>
      <c r="P38" s="370">
        <f>'data input'!K174</f>
        <v>42.988999999999997</v>
      </c>
      <c r="Q38" s="371">
        <f>'data input'!L174</f>
        <v>20.388577454664816</v>
      </c>
      <c r="R38" s="370">
        <f>'data input'!H113</f>
        <v>28.373999999999999</v>
      </c>
      <c r="S38" s="370">
        <f>'data input'!M174</f>
        <v>38.802999999999997</v>
      </c>
      <c r="T38" s="371">
        <f>'data input'!N174</f>
        <v>15.849588535684191</v>
      </c>
      <c r="U38" s="370">
        <f>'data input'!I113</f>
        <v>33.933</v>
      </c>
      <c r="V38" s="370">
        <f>'data input'!O174</f>
        <v>68.745000000000005</v>
      </c>
      <c r="W38" s="371">
        <f>'data input'!P174</f>
        <v>8.9058770130720202</v>
      </c>
      <c r="X38" s="370">
        <f>'data input'!J113</f>
        <v>35.567</v>
      </c>
      <c r="Y38" s="370">
        <f>'data input'!Q174</f>
        <v>32.409999999999997</v>
      </c>
      <c r="Z38" s="371">
        <f>'data input'!R174</f>
        <v>14.20398096851927</v>
      </c>
      <c r="AA38" s="370">
        <f>'data input'!K113</f>
        <v>34.106999999999999</v>
      </c>
      <c r="AB38" s="370">
        <f>'data input'!S174</f>
        <v>38.880000000000003</v>
      </c>
      <c r="AC38" s="371">
        <f>'data input'!T174</f>
        <v>10.046140876696544</v>
      </c>
      <c r="AD38" s="370">
        <f>'data input'!L113</f>
        <v>41.832000000000001</v>
      </c>
      <c r="AE38" s="370">
        <f>'data input'!U174</f>
        <v>26.026</v>
      </c>
      <c r="AF38" s="371">
        <f>'data input'!V174</f>
        <v>14.721778386419439</v>
      </c>
    </row>
    <row r="39" spans="2:32">
      <c r="B39" s="295" t="s">
        <v>245</v>
      </c>
      <c r="C39" s="370">
        <f>'data input'!C114</f>
        <v>91.328000000000003</v>
      </c>
      <c r="D39" s="370">
        <f>'data input'!C175</f>
        <v>42.320999999999998</v>
      </c>
      <c r="E39" s="371">
        <f>'data input'!D175</f>
        <v>24.95</v>
      </c>
      <c r="F39" s="370">
        <f>'data input'!D114</f>
        <v>70.361999999999995</v>
      </c>
      <c r="G39" s="370">
        <f>'data input'!E175</f>
        <v>29.135000000000002</v>
      </c>
      <c r="H39" s="371">
        <f>'data input'!F175</f>
        <v>18.968698951985637</v>
      </c>
      <c r="I39" s="370">
        <f>'data input'!E114</f>
        <v>72.921000000000006</v>
      </c>
      <c r="J39" s="370">
        <f>'data input'!G175</f>
        <v>65.62</v>
      </c>
      <c r="K39" s="371">
        <f>'data input'!H175</f>
        <v>18.912799779349566</v>
      </c>
      <c r="L39" s="370">
        <f>'data input'!F114</f>
        <v>53.536000000000001</v>
      </c>
      <c r="M39" s="370">
        <f>'data input'!I175</f>
        <v>27.991</v>
      </c>
      <c r="N39" s="371">
        <f>'data input'!J175</f>
        <v>25.884966245908672</v>
      </c>
      <c r="O39" s="370">
        <f>'data input'!G114</f>
        <v>52.625999999999998</v>
      </c>
      <c r="P39" s="370">
        <f>'data input'!K175</f>
        <v>51.012999999999998</v>
      </c>
      <c r="Q39" s="371">
        <f>'data input'!L175</f>
        <v>19.778062038218753</v>
      </c>
      <c r="R39" s="370">
        <f>'data input'!H114</f>
        <v>33.030999999999999</v>
      </c>
      <c r="S39" s="370">
        <f>'data input'!M175</f>
        <v>45.786999999999999</v>
      </c>
      <c r="T39" s="371">
        <f>'data input'!N175</f>
        <v>15.089949841548693</v>
      </c>
      <c r="U39" s="370">
        <f>'data input'!I114</f>
        <v>39.003999999999998</v>
      </c>
      <c r="V39" s="370">
        <f>'data input'!O175</f>
        <v>83.679000000000002</v>
      </c>
      <c r="W39" s="371">
        <f>'data input'!P175</f>
        <v>8.9209199823563861</v>
      </c>
      <c r="X39" s="370">
        <f>'data input'!J114</f>
        <v>40.154000000000003</v>
      </c>
      <c r="Y39" s="370">
        <f>'data input'!Q175</f>
        <v>38.862000000000002</v>
      </c>
      <c r="Z39" s="371">
        <f>'data input'!R175</f>
        <v>14.021428703189466</v>
      </c>
      <c r="AA39" s="370">
        <f>'data input'!K114</f>
        <v>37.408000000000001</v>
      </c>
      <c r="AB39" s="370">
        <f>'data input'!S175</f>
        <v>47.417000000000002</v>
      </c>
      <c r="AC39" s="371">
        <f>'data input'!T175</f>
        <v>10.075425697627582</v>
      </c>
      <c r="AD39" s="370">
        <f>'data input'!L114</f>
        <v>46.323999999999998</v>
      </c>
      <c r="AE39" s="370">
        <f>'data input'!U175</f>
        <v>31.965</v>
      </c>
      <c r="AF39" s="371">
        <f>'data input'!V175</f>
        <v>14.930503955803019</v>
      </c>
    </row>
    <row r="40" spans="2:32">
      <c r="B40" s="295" t="s">
        <v>246</v>
      </c>
      <c r="C40" s="370">
        <f>'data input'!C115</f>
        <v>301.96800000000002</v>
      </c>
      <c r="D40" s="370">
        <f>'data input'!C176</f>
        <v>179.02600000000001</v>
      </c>
      <c r="E40" s="371">
        <f>'data input'!D176</f>
        <v>20.87</v>
      </c>
      <c r="F40" s="370">
        <f>'data input'!D115</f>
        <v>243.786</v>
      </c>
      <c r="G40" s="370">
        <f>'data input'!E176</f>
        <v>139.739</v>
      </c>
      <c r="H40" s="371">
        <f>'data input'!F176</f>
        <v>17.13</v>
      </c>
      <c r="I40" s="370">
        <f>'data input'!E115</f>
        <v>251.83699999999999</v>
      </c>
      <c r="J40" s="370">
        <f>'data input'!G176</f>
        <v>269.78399999999999</v>
      </c>
      <c r="K40" s="371">
        <f>'data input'!H176</f>
        <v>17.798812666578371</v>
      </c>
      <c r="L40" s="370">
        <f>'data input'!F115</f>
        <v>202.22800000000001</v>
      </c>
      <c r="M40" s="370">
        <f>'data input'!I176</f>
        <v>119.759</v>
      </c>
      <c r="N40" s="371">
        <f>'data input'!J176</f>
        <v>23.59448943575703</v>
      </c>
      <c r="O40" s="370">
        <f>'data input'!G115</f>
        <v>188.24799999999999</v>
      </c>
      <c r="P40" s="370">
        <f>'data input'!K176</f>
        <v>187.73400000000001</v>
      </c>
      <c r="Q40" s="371">
        <f>'data input'!L176</f>
        <v>19.648325782379342</v>
      </c>
      <c r="R40" s="370">
        <f>'data input'!H115</f>
        <v>116.66</v>
      </c>
      <c r="S40" s="370">
        <f>'data input'!M176</f>
        <v>162.922</v>
      </c>
      <c r="T40" s="371">
        <f>'data input'!N176</f>
        <v>15.211938714235973</v>
      </c>
      <c r="U40" s="370">
        <f>'data input'!I115</f>
        <v>133.15700000000001</v>
      </c>
      <c r="V40" s="370">
        <f>'data input'!O176</f>
        <v>298.20400000000001</v>
      </c>
      <c r="W40" s="371">
        <f>'data input'!P176</f>
        <v>8.7710161735450285</v>
      </c>
      <c r="X40" s="370">
        <f>'data input'!J115</f>
        <v>139.833</v>
      </c>
      <c r="Y40" s="370">
        <f>'data input'!Q176</f>
        <v>139.82300000000001</v>
      </c>
      <c r="Z40" s="371">
        <f>'data input'!R176</f>
        <v>13.093471928239097</v>
      </c>
      <c r="AA40" s="370">
        <f>'data input'!K115</f>
        <v>130.02799999999999</v>
      </c>
      <c r="AB40" s="370">
        <f>'data input'!S176</f>
        <v>180.45400000000001</v>
      </c>
      <c r="AC40" s="371">
        <f>'data input'!T176</f>
        <v>9.7637707530184947</v>
      </c>
      <c r="AD40" s="370">
        <f>'data input'!L115</f>
        <v>152.102</v>
      </c>
      <c r="AE40" s="370">
        <f>'data input'!U176</f>
        <v>121.622</v>
      </c>
      <c r="AF40" s="371">
        <f>'data input'!V176</f>
        <v>13.527995869672667</v>
      </c>
    </row>
    <row r="41" spans="2:32">
      <c r="B41" s="295" t="s">
        <v>247</v>
      </c>
      <c r="C41" s="370">
        <f>'data input'!C116</f>
        <v>331.66300000000001</v>
      </c>
      <c r="D41" s="370">
        <f>'data input'!C177</f>
        <v>232.07599999999999</v>
      </c>
      <c r="E41" s="371">
        <f>'data input'!D177</f>
        <v>15.210000000000003</v>
      </c>
      <c r="F41" s="370">
        <f>'data input'!D116</f>
        <v>261.23899999999998</v>
      </c>
      <c r="G41" s="370">
        <f>'data input'!E177</f>
        <v>245.607</v>
      </c>
      <c r="H41" s="371">
        <f>'data input'!F177</f>
        <v>13.980000000000002</v>
      </c>
      <c r="I41" s="370">
        <f>'data input'!E116</f>
        <v>241.59299999999999</v>
      </c>
      <c r="J41" s="370">
        <f>'data input'!G177</f>
        <v>341.98500000000001</v>
      </c>
      <c r="K41" s="371">
        <f>'data input'!H177</f>
        <v>15.409999999999998</v>
      </c>
      <c r="L41" s="370">
        <f>'data input'!F116</f>
        <v>227.81899999999999</v>
      </c>
      <c r="M41" s="370">
        <f>'data input'!I177</f>
        <v>186.57599999999999</v>
      </c>
      <c r="N41" s="371">
        <f>'data input'!J177</f>
        <v>16.510000000000002</v>
      </c>
      <c r="O41" s="370">
        <f>'data input'!G116</f>
        <v>192.86799999999999</v>
      </c>
      <c r="P41" s="370">
        <f>'data input'!K177</f>
        <v>191.51300000000001</v>
      </c>
      <c r="Q41" s="371">
        <f>'data input'!L177</f>
        <v>16.599480005579846</v>
      </c>
      <c r="R41" s="370">
        <f>'data input'!H116</f>
        <v>124.422</v>
      </c>
      <c r="S41" s="370">
        <f>'data input'!M177</f>
        <v>165.626</v>
      </c>
      <c r="T41" s="371">
        <f>'data input'!N177</f>
        <v>14.651276613124873</v>
      </c>
      <c r="U41" s="370">
        <f>'data input'!I116</f>
        <v>151.79499999999999</v>
      </c>
      <c r="V41" s="370">
        <f>'data input'!O177</f>
        <v>261.79899999999998</v>
      </c>
      <c r="W41" s="371">
        <f>'data input'!P177</f>
        <v>10.232275145548964</v>
      </c>
      <c r="X41" s="370">
        <f>'data input'!J116</f>
        <v>142.071</v>
      </c>
      <c r="Y41" s="370">
        <f>'data input'!Q177</f>
        <v>122.194</v>
      </c>
      <c r="Z41" s="371">
        <f>'data input'!R177</f>
        <v>11.414825303070916</v>
      </c>
      <c r="AA41" s="370">
        <f>'data input'!K116</f>
        <v>153.816</v>
      </c>
      <c r="AB41" s="370">
        <f>'data input'!S177</f>
        <v>175.78200000000001</v>
      </c>
      <c r="AC41" s="371">
        <f>'data input'!T177</f>
        <v>8.9946698407674166</v>
      </c>
      <c r="AD41" s="370">
        <f>'data input'!L116</f>
        <v>155.572</v>
      </c>
      <c r="AE41" s="370">
        <f>'data input'!U177</f>
        <v>111.691</v>
      </c>
      <c r="AF41" s="371">
        <f>'data input'!V177</f>
        <v>12.011132439635235</v>
      </c>
    </row>
    <row r="42" spans="2:32">
      <c r="B42" s="295" t="s">
        <v>248</v>
      </c>
      <c r="C42" s="370">
        <f>'data input'!C117</f>
        <v>135.852</v>
      </c>
      <c r="D42" s="370">
        <f>'data input'!C178</f>
        <v>106.158</v>
      </c>
      <c r="E42" s="371">
        <f>'data input'!D178</f>
        <v>13.15</v>
      </c>
      <c r="F42" s="370">
        <f>'data input'!D117</f>
        <v>99.772999999999996</v>
      </c>
      <c r="G42" s="370">
        <f>'data input'!E178</f>
        <v>126.35899999999999</v>
      </c>
      <c r="H42" s="371">
        <f>'data input'!F178</f>
        <v>12.57</v>
      </c>
      <c r="I42" s="370">
        <f>'data input'!E117</f>
        <v>80.546999999999997</v>
      </c>
      <c r="J42" s="370">
        <f>'data input'!G178</f>
        <v>128.97300000000001</v>
      </c>
      <c r="K42" s="371">
        <f>'data input'!H178</f>
        <v>13.95</v>
      </c>
      <c r="L42" s="370">
        <f>'data input'!F117</f>
        <v>75.081999999999994</v>
      </c>
      <c r="M42" s="370">
        <f>'data input'!I178</f>
        <v>103.027</v>
      </c>
      <c r="N42" s="371">
        <f>'data input'!J178</f>
        <v>17.5</v>
      </c>
      <c r="O42" s="370">
        <f>'data input'!G117</f>
        <v>61.706000000000003</v>
      </c>
      <c r="P42" s="370">
        <f>'data input'!K178</f>
        <v>71.191000000000003</v>
      </c>
      <c r="Q42" s="371">
        <f>'data input'!L178</f>
        <v>11.23</v>
      </c>
      <c r="R42" s="370">
        <f>'data input'!H117</f>
        <v>38.369</v>
      </c>
      <c r="S42" s="370">
        <f>'data input'!M178</f>
        <v>57.808999999999997</v>
      </c>
      <c r="T42" s="371">
        <f>'data input'!N178</f>
        <v>13.976378935319586</v>
      </c>
      <c r="U42" s="370">
        <f>'data input'!I117</f>
        <v>61.5</v>
      </c>
      <c r="V42" s="370">
        <f>'data input'!O178</f>
        <v>75.472999999999999</v>
      </c>
      <c r="W42" s="371">
        <f>'data input'!P178</f>
        <v>16.105954225742952</v>
      </c>
      <c r="X42" s="370">
        <f>'data input'!J117</f>
        <v>41.167000000000002</v>
      </c>
      <c r="Y42" s="370">
        <f>'data input'!Q178</f>
        <v>39.875999999999998</v>
      </c>
      <c r="Z42" s="371">
        <f>'data input'!R178</f>
        <v>12.730051721925804</v>
      </c>
      <c r="AA42" s="370">
        <f>'data input'!K117</f>
        <v>55.886000000000003</v>
      </c>
      <c r="AB42" s="370">
        <f>'data input'!S178</f>
        <v>60.256999999999998</v>
      </c>
      <c r="AC42" s="371">
        <f>'data input'!T178</f>
        <v>10.666523387102728</v>
      </c>
      <c r="AD42" s="370">
        <f>'data input'!L117</f>
        <v>48.447000000000003</v>
      </c>
      <c r="AE42" s="370">
        <f>'data input'!U178</f>
        <v>29.28</v>
      </c>
      <c r="AF42" s="371">
        <f>'data input'!V178</f>
        <v>12.104211964201861</v>
      </c>
    </row>
    <row r="43" spans="2:32">
      <c r="B43" s="295" t="s">
        <v>249</v>
      </c>
      <c r="C43" s="370">
        <f>'data input'!C118</f>
        <v>61.337000000000003</v>
      </c>
      <c r="D43" s="370">
        <f>'data input'!C179</f>
        <v>52.703000000000003</v>
      </c>
      <c r="E43" s="371">
        <f>'data input'!D179</f>
        <v>13.79</v>
      </c>
      <c r="F43" s="370">
        <f>'data input'!D118</f>
        <v>43.628</v>
      </c>
      <c r="G43" s="370">
        <f>'data input'!E179</f>
        <v>61.902999999999999</v>
      </c>
      <c r="H43" s="371">
        <f>'data input'!F179</f>
        <v>13.05</v>
      </c>
      <c r="I43" s="370">
        <f>'data input'!E118</f>
        <v>33.557000000000002</v>
      </c>
      <c r="J43" s="370">
        <f>'data input'!G179</f>
        <v>50.328000000000003</v>
      </c>
      <c r="K43" s="371">
        <f>'data input'!H179</f>
        <v>15.02</v>
      </c>
      <c r="L43" s="370">
        <f>'data input'!F118</f>
        <v>26.798999999999999</v>
      </c>
      <c r="M43" s="370">
        <f>'data input'!I179</f>
        <v>54.286999999999999</v>
      </c>
      <c r="N43" s="371">
        <f>'data input'!J179</f>
        <v>20.5</v>
      </c>
      <c r="O43" s="370">
        <f>'data input'!G118</f>
        <v>24.361000000000001</v>
      </c>
      <c r="P43" s="370">
        <f>'data input'!K179</f>
        <v>32.701000000000001</v>
      </c>
      <c r="Q43" s="371">
        <f>'data input'!L179</f>
        <v>11.78</v>
      </c>
      <c r="R43" s="370">
        <f>'data input'!H118</f>
        <v>14.096</v>
      </c>
      <c r="S43" s="370">
        <f>'data input'!M179</f>
        <v>24.373999999999999</v>
      </c>
      <c r="T43" s="371">
        <f>'data input'!N179</f>
        <v>16.420000000000002</v>
      </c>
      <c r="U43" s="370">
        <f>'data input'!I118</f>
        <v>27.826000000000001</v>
      </c>
      <c r="V43" s="370">
        <f>'data input'!O179</f>
        <v>31.72</v>
      </c>
      <c r="W43" s="371">
        <f>'data input'!P179</f>
        <v>20.557409250009975</v>
      </c>
      <c r="X43" s="370">
        <f>'data input'!J118</f>
        <v>12.617000000000001</v>
      </c>
      <c r="Y43" s="370">
        <f>'data input'!Q179</f>
        <v>19.495000000000001</v>
      </c>
      <c r="Z43" s="371">
        <f>'data input'!R179</f>
        <v>15.525166059523434</v>
      </c>
      <c r="AA43" s="370">
        <f>'data input'!K118</f>
        <v>21.024999999999999</v>
      </c>
      <c r="AB43" s="370">
        <f>'data input'!S179</f>
        <v>24.536999999999999</v>
      </c>
      <c r="AC43" s="371">
        <f>'data input'!T179</f>
        <v>14.178699581947894</v>
      </c>
      <c r="AD43" s="370">
        <f>'data input'!L118</f>
        <v>16.675000000000001</v>
      </c>
      <c r="AE43" s="370">
        <f>'data input'!U179</f>
        <v>7.7009999999999996</v>
      </c>
      <c r="AF43" s="371">
        <f>'data input'!V179</f>
        <v>12.599545657038579</v>
      </c>
    </row>
    <row r="44" spans="2:32">
      <c r="B44" s="296" t="s">
        <v>250</v>
      </c>
      <c r="C44" s="370">
        <f>'data input'!C119</f>
        <v>45.103000000000002</v>
      </c>
      <c r="D44" s="370">
        <f>'data input'!C180</f>
        <v>67.225999999999999</v>
      </c>
      <c r="E44" s="371">
        <f>'data input'!D180</f>
        <v>20.48</v>
      </c>
      <c r="F44" s="370">
        <f>'data input'!D119</f>
        <v>33.908999999999999</v>
      </c>
      <c r="G44" s="370">
        <f>'data input'!E180</f>
        <v>51.314</v>
      </c>
      <c r="H44" s="371">
        <f>'data input'!F180</f>
        <v>17.829999999999998</v>
      </c>
      <c r="I44" s="370">
        <f>'data input'!E119</f>
        <v>25.709</v>
      </c>
      <c r="J44" s="370">
        <f>'data input'!G180</f>
        <v>46.423000000000002</v>
      </c>
      <c r="K44" s="371">
        <f>'data input'!H180</f>
        <v>19.79</v>
      </c>
      <c r="L44" s="370">
        <f>'data input'!F119</f>
        <v>19.428000000000001</v>
      </c>
      <c r="M44" s="370">
        <f>'data input'!I180</f>
        <v>68.09</v>
      </c>
      <c r="N44" s="371">
        <f>'data input'!J180</f>
        <v>24.17</v>
      </c>
      <c r="O44" s="370">
        <f>'data input'!G119</f>
        <v>21.41</v>
      </c>
      <c r="P44" s="370">
        <f>'data input'!K180</f>
        <v>31.484999999999999</v>
      </c>
      <c r="Q44" s="371">
        <f>'data input'!L180</f>
        <v>14.49</v>
      </c>
      <c r="R44" s="370">
        <f>'data input'!H119</f>
        <v>10.74</v>
      </c>
      <c r="S44" s="370">
        <f>'data input'!M180</f>
        <v>31.141999999999999</v>
      </c>
      <c r="T44" s="371">
        <f>'data input'!N180</f>
        <v>18.13</v>
      </c>
      <c r="U44" s="370">
        <f>'data input'!I119</f>
        <v>22.893999999999998</v>
      </c>
      <c r="V44" s="370">
        <f>'data input'!O180</f>
        <v>33.771999999999998</v>
      </c>
      <c r="W44" s="371">
        <f>'data input'!P180</f>
        <v>17.98</v>
      </c>
      <c r="X44" s="370">
        <f>'data input'!J119</f>
        <v>12.03</v>
      </c>
      <c r="Y44" s="370">
        <f>'data input'!Q180</f>
        <v>31.704999999999998</v>
      </c>
      <c r="Z44" s="371">
        <f>'data input'!R180</f>
        <v>18.39</v>
      </c>
      <c r="AA44" s="370">
        <f>'data input'!K119</f>
        <v>20.542000000000002</v>
      </c>
      <c r="AB44" s="370">
        <f>'data input'!S180</f>
        <v>42.287999999999997</v>
      </c>
      <c r="AC44" s="371">
        <f>'data input'!T180</f>
        <v>22.69</v>
      </c>
      <c r="AD44" s="370">
        <f>'data input'!L119</f>
        <v>13.794</v>
      </c>
      <c r="AE44" s="370">
        <f>'data input'!U180</f>
        <v>8.3740000000000006</v>
      </c>
      <c r="AF44" s="371">
        <f>'data input'!V180</f>
        <v>19.34</v>
      </c>
    </row>
    <row r="45" spans="2:32">
      <c r="B45" s="175" t="s">
        <v>70</v>
      </c>
      <c r="C45" s="373">
        <f>'data input'!C120</f>
        <v>1206.2629999999999</v>
      </c>
      <c r="D45" s="373">
        <f>'data input'!C181</f>
        <v>767.99900000000002</v>
      </c>
      <c r="E45" s="374">
        <f>'data input'!D181</f>
        <v>14.559943127376076</v>
      </c>
      <c r="F45" s="373">
        <f>'data input'!D120</f>
        <v>930.87199999999996</v>
      </c>
      <c r="G45" s="373">
        <f>'data input'!E181</f>
        <v>708.255</v>
      </c>
      <c r="H45" s="374">
        <f>'data input'!F181</f>
        <v>13.197706286425337</v>
      </c>
      <c r="I45" s="373">
        <f>'data input'!E120</f>
        <v>890.10400000000004</v>
      </c>
      <c r="J45" s="373">
        <f>'data input'!G181</f>
        <v>1036.154</v>
      </c>
      <c r="K45" s="374">
        <f>'data input'!H181</f>
        <v>14.4546928338676</v>
      </c>
      <c r="L45" s="373">
        <f>'data input'!F120</f>
        <v>745.61</v>
      </c>
      <c r="M45" s="373">
        <f>'data input'!I181</f>
        <v>627.41200000000003</v>
      </c>
      <c r="N45" s="374">
        <f>'data input'!J181</f>
        <v>16.191051545178137</v>
      </c>
      <c r="O45" s="373">
        <f>'data input'!G120</f>
        <v>679.08</v>
      </c>
      <c r="P45" s="373">
        <f>'data input'!K181</f>
        <v>685.51499999999999</v>
      </c>
      <c r="Q45" s="375">
        <f>'data input'!L181</f>
        <v>14.709270639857431</v>
      </c>
      <c r="R45" s="376">
        <f>'data input'!H120</f>
        <v>430.96300000000002</v>
      </c>
      <c r="S45" s="376">
        <f>'data input'!M181</f>
        <v>599.87900000000002</v>
      </c>
      <c r="T45" s="378">
        <f>'data input'!N181</f>
        <v>12.858696641768862</v>
      </c>
      <c r="U45" s="376">
        <f>'data input'!I120</f>
        <v>548.26400000000001</v>
      </c>
      <c r="V45" s="376">
        <f>'data input'!O181</f>
        <v>972.303</v>
      </c>
      <c r="W45" s="378">
        <f>'data input'!P181</f>
        <v>8.889448444131558</v>
      </c>
      <c r="X45" s="376">
        <f>'data input'!J120</f>
        <v>508.19099999999997</v>
      </c>
      <c r="Y45" s="376">
        <f>'data input'!Q181</f>
        <v>480.96800000000002</v>
      </c>
      <c r="Z45" s="378">
        <f>'data input'!R181</f>
        <v>11.03449833015528</v>
      </c>
      <c r="AA45" s="376">
        <f>'data input'!K120</f>
        <v>534.17200000000003</v>
      </c>
      <c r="AB45" s="376">
        <f>'data input'!S181</f>
        <v>633.20899999999995</v>
      </c>
      <c r="AC45" s="378">
        <f>'data input'!T181</f>
        <v>8.7196645580261443</v>
      </c>
      <c r="AD45" s="376">
        <f>'data input'!L120</f>
        <v>568.245</v>
      </c>
      <c r="AE45" s="376">
        <f>'data input'!U181</f>
        <v>378.34699999999998</v>
      </c>
      <c r="AF45" s="378">
        <f>'data input'!V181</f>
        <v>12.373811821001114</v>
      </c>
    </row>
    <row r="46" spans="2:32">
      <c r="B46" s="26"/>
      <c r="C46" s="26"/>
      <c r="D46" s="26"/>
      <c r="E46" s="26"/>
      <c r="F46" s="26"/>
      <c r="G46" s="26"/>
      <c r="H46" s="26"/>
      <c r="I46" s="26"/>
      <c r="J46" s="26"/>
      <c r="K46" s="26"/>
      <c r="L46" s="26"/>
      <c r="M46" s="26"/>
      <c r="N46" s="26"/>
      <c r="O46" s="26"/>
      <c r="P46" s="26"/>
      <c r="Q46" s="26"/>
    </row>
    <row r="47" spans="2:32" ht="14.25" customHeight="1">
      <c r="B47" s="227"/>
      <c r="C47" s="228" t="str">
        <f>C33</f>
        <v xml:space="preserve">         2027-31</v>
      </c>
      <c r="D47" s="229"/>
      <c r="E47" s="230"/>
      <c r="F47" s="228" t="str">
        <f>F33</f>
        <v xml:space="preserve">         2032-36</v>
      </c>
      <c r="G47" s="229"/>
      <c r="H47" s="230"/>
      <c r="I47" s="228" t="str">
        <f>I33</f>
        <v xml:space="preserve">         2037-41</v>
      </c>
      <c r="J47" s="229"/>
      <c r="K47" s="230"/>
      <c r="L47" s="228" t="str">
        <f>L33</f>
        <v xml:space="preserve">         2042-46</v>
      </c>
      <c r="M47" s="229"/>
      <c r="N47" s="230"/>
      <c r="O47" s="228" t="str">
        <f>O33</f>
        <v xml:space="preserve">         2047-51</v>
      </c>
      <c r="P47" s="229"/>
      <c r="Q47" s="229"/>
      <c r="R47" s="228" t="str">
        <f>R33</f>
        <v xml:space="preserve">         2052-56</v>
      </c>
      <c r="S47" s="229"/>
      <c r="T47" s="230"/>
      <c r="U47" s="228" t="str">
        <f>U33</f>
        <v xml:space="preserve">         2057-61</v>
      </c>
      <c r="V47" s="229"/>
      <c r="W47" s="230"/>
      <c r="X47" s="228" t="str">
        <f>X33</f>
        <v xml:space="preserve">         2062-66</v>
      </c>
      <c r="Y47" s="229"/>
      <c r="Z47" s="230"/>
      <c r="AA47" s="228" t="str">
        <f>AA33</f>
        <v xml:space="preserve">         2067-71</v>
      </c>
      <c r="AB47" s="229"/>
      <c r="AC47" s="230"/>
      <c r="AD47" s="228" t="str">
        <f>AD33</f>
        <v xml:space="preserve">         2072-76</v>
      </c>
      <c r="AE47" s="229"/>
      <c r="AF47" s="229"/>
    </row>
    <row r="48" spans="2:32" ht="34.5" customHeight="1">
      <c r="B48" s="227" t="s">
        <v>251</v>
      </c>
      <c r="C48" s="240" t="str">
        <f>'data input'!$C$29</f>
        <v>GB PFE</v>
      </c>
      <c r="D48" s="232" t="s">
        <v>236</v>
      </c>
      <c r="E48" s="232"/>
      <c r="F48" s="240" t="str">
        <f>'data input'!$C$29</f>
        <v>GB PFE</v>
      </c>
      <c r="G48" s="232" t="s">
        <v>236</v>
      </c>
      <c r="H48" s="232"/>
      <c r="I48" s="240" t="str">
        <f>'data input'!$C$29</f>
        <v>GB PFE</v>
      </c>
      <c r="J48" s="232" t="s">
        <v>236</v>
      </c>
      <c r="K48" s="232"/>
      <c r="L48" s="240" t="str">
        <f>'data input'!$C$29</f>
        <v>GB PFE</v>
      </c>
      <c r="M48" s="232" t="s">
        <v>236</v>
      </c>
      <c r="N48" s="232"/>
      <c r="O48" s="240" t="str">
        <f>'data input'!$C$29</f>
        <v>GB PFE</v>
      </c>
      <c r="P48" s="232" t="s">
        <v>236</v>
      </c>
      <c r="Q48" s="232"/>
      <c r="R48" s="240" t="str">
        <f>'data input'!$C$29</f>
        <v>GB PFE</v>
      </c>
      <c r="S48" s="232" t="s">
        <v>236</v>
      </c>
      <c r="T48" s="232"/>
      <c r="U48" s="240" t="str">
        <f>'data input'!$C$29</f>
        <v>GB PFE</v>
      </c>
      <c r="V48" s="232" t="s">
        <v>236</v>
      </c>
      <c r="W48" s="232"/>
      <c r="X48" s="240" t="str">
        <f>'data input'!$C$29</f>
        <v>GB PFE</v>
      </c>
      <c r="Y48" s="232" t="s">
        <v>236</v>
      </c>
      <c r="Z48" s="232"/>
      <c r="AA48" s="240" t="str">
        <f>'data input'!$C$29</f>
        <v>GB PFE</v>
      </c>
      <c r="AB48" s="232" t="s">
        <v>236</v>
      </c>
      <c r="AC48" s="232"/>
      <c r="AD48" s="240" t="str">
        <f>'data input'!$C$29</f>
        <v>GB PFE</v>
      </c>
      <c r="AE48" s="232" t="s">
        <v>236</v>
      </c>
      <c r="AF48" s="232"/>
    </row>
    <row r="49" spans="2:32" ht="15">
      <c r="B49" s="234"/>
      <c r="C49" s="235" t="s">
        <v>237</v>
      </c>
      <c r="D49" s="235" t="s">
        <v>237</v>
      </c>
      <c r="E49" s="236" t="s">
        <v>42</v>
      </c>
      <c r="F49" s="235" t="s">
        <v>237</v>
      </c>
      <c r="G49" s="235" t="s">
        <v>237</v>
      </c>
      <c r="H49" s="236" t="s">
        <v>42</v>
      </c>
      <c r="I49" s="235" t="s">
        <v>237</v>
      </c>
      <c r="J49" s="235" t="s">
        <v>237</v>
      </c>
      <c r="K49" s="236" t="s">
        <v>42</v>
      </c>
      <c r="L49" s="235" t="s">
        <v>237</v>
      </c>
      <c r="M49" s="235" t="s">
        <v>237</v>
      </c>
      <c r="N49" s="236" t="s">
        <v>42</v>
      </c>
      <c r="O49" s="235" t="s">
        <v>237</v>
      </c>
      <c r="P49" s="235" t="s">
        <v>237</v>
      </c>
      <c r="Q49" s="237" t="s">
        <v>42</v>
      </c>
      <c r="R49" s="235" t="s">
        <v>237</v>
      </c>
      <c r="S49" s="235" t="s">
        <v>237</v>
      </c>
      <c r="T49" s="236" t="s">
        <v>42</v>
      </c>
      <c r="U49" s="235" t="s">
        <v>237</v>
      </c>
      <c r="V49" s="235" t="s">
        <v>237</v>
      </c>
      <c r="W49" s="236" t="s">
        <v>42</v>
      </c>
      <c r="X49" s="235" t="s">
        <v>237</v>
      </c>
      <c r="Y49" s="235" t="s">
        <v>237</v>
      </c>
      <c r="Z49" s="236" t="s">
        <v>42</v>
      </c>
      <c r="AA49" s="235" t="s">
        <v>237</v>
      </c>
      <c r="AB49" s="235" t="s">
        <v>237</v>
      </c>
      <c r="AC49" s="236" t="s">
        <v>42</v>
      </c>
      <c r="AD49" s="235" t="s">
        <v>237</v>
      </c>
      <c r="AE49" s="235" t="s">
        <v>237</v>
      </c>
      <c r="AF49" s="237" t="s">
        <v>42</v>
      </c>
    </row>
    <row r="50" spans="2:32">
      <c r="B50" s="241" t="s">
        <v>47</v>
      </c>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row>
    <row r="51" spans="2:32">
      <c r="B51" s="294" t="s">
        <v>243</v>
      </c>
      <c r="C51" s="370">
        <f>'data input'!C124</f>
        <v>995.053</v>
      </c>
      <c r="D51" s="370">
        <f>'data input'!C185</f>
        <v>698.76599999999996</v>
      </c>
      <c r="E51" s="371">
        <f>'data input'!D185</f>
        <v>6.740649640709993</v>
      </c>
      <c r="F51" s="370">
        <f>'data input'!D124</f>
        <v>782.86800000000005</v>
      </c>
      <c r="G51" s="370">
        <f>'data input'!E185</f>
        <v>841.66600000000005</v>
      </c>
      <c r="H51" s="371">
        <f>'data input'!F185</f>
        <v>6.4275717042664731</v>
      </c>
      <c r="I51" s="370">
        <f>'data input'!E124</f>
        <v>640.95600000000002</v>
      </c>
      <c r="J51" s="370">
        <f>'data input'!G185</f>
        <v>926.178</v>
      </c>
      <c r="K51" s="371">
        <f>'data input'!H185</f>
        <v>6.3746097019077892</v>
      </c>
      <c r="L51" s="370">
        <f>'data input'!F124</f>
        <v>585.18600000000004</v>
      </c>
      <c r="M51" s="370">
        <f>'data input'!I185</f>
        <v>749.14499999999998</v>
      </c>
      <c r="N51" s="371">
        <f>'data input'!J185</f>
        <v>7.6335765919727105</v>
      </c>
      <c r="O51" s="370">
        <f>'data input'!G124</f>
        <v>635.32799999999997</v>
      </c>
      <c r="P51" s="370">
        <f>'data input'!K185</f>
        <v>703.06500000000005</v>
      </c>
      <c r="Q51" s="371">
        <f>'data input'!L185</f>
        <v>8.2535011604037543</v>
      </c>
      <c r="R51" s="370">
        <f>'data input'!H124</f>
        <v>669.15899999999999</v>
      </c>
      <c r="S51" s="370">
        <f>'data input'!M185</f>
        <v>716.48900000000003</v>
      </c>
      <c r="T51" s="371">
        <f>'data input'!N185</f>
        <v>5.7067942414566497</v>
      </c>
      <c r="U51" s="370">
        <f>'data input'!I124</f>
        <v>734.44</v>
      </c>
      <c r="V51" s="370">
        <f>'data input'!O185</f>
        <v>859.20899999999995</v>
      </c>
      <c r="W51" s="371">
        <f>'data input'!P185</f>
        <v>5.2411961275536907</v>
      </c>
      <c r="X51" s="370">
        <f>'data input'!J124</f>
        <v>684.82500000000005</v>
      </c>
      <c r="Y51" s="370">
        <f>'data input'!Q185</f>
        <v>865.3</v>
      </c>
      <c r="Z51" s="371">
        <f>'data input'!R185</f>
        <v>3.9595841008384025</v>
      </c>
      <c r="AA51" s="370">
        <f>'data input'!K124</f>
        <v>643.19600000000003</v>
      </c>
      <c r="AB51" s="370">
        <f>'data input'!S185</f>
        <v>675.41099999999994</v>
      </c>
      <c r="AC51" s="371">
        <f>'data input'!T185</f>
        <v>4.5107015167601325</v>
      </c>
      <c r="AD51" s="370">
        <f>'data input'!L124</f>
        <v>650.81500000000005</v>
      </c>
      <c r="AE51" s="370">
        <f>'data input'!U185</f>
        <v>728.85900000000004</v>
      </c>
      <c r="AF51" s="371">
        <f>'data input'!V185</f>
        <v>3.7664587776839209</v>
      </c>
    </row>
    <row r="52" spans="2:32">
      <c r="B52" s="295" t="s">
        <v>244</v>
      </c>
      <c r="C52" s="370">
        <f>'data input'!C125</f>
        <v>479.83600000000001</v>
      </c>
      <c r="D52" s="370">
        <f>'data input'!C186</f>
        <v>417.49700000000001</v>
      </c>
      <c r="E52" s="371">
        <f>'data input'!D186</f>
        <v>7.1403536813996098</v>
      </c>
      <c r="F52" s="370">
        <f>'data input'!D125</f>
        <v>399.07600000000002</v>
      </c>
      <c r="G52" s="370">
        <f>'data input'!E186</f>
        <v>513.50800000000004</v>
      </c>
      <c r="H52" s="371">
        <f>'data input'!F186</f>
        <v>6.8727467114891239</v>
      </c>
      <c r="I52" s="370">
        <f>'data input'!E125</f>
        <v>330.363</v>
      </c>
      <c r="J52" s="370">
        <f>'data input'!G186</f>
        <v>552.10400000000004</v>
      </c>
      <c r="K52" s="371">
        <f>'data input'!H186</f>
        <v>6.6753111380613595</v>
      </c>
      <c r="L52" s="370">
        <f>'data input'!F125</f>
        <v>291.69499999999999</v>
      </c>
      <c r="M52" s="370">
        <f>'data input'!I186</f>
        <v>426.37099999999998</v>
      </c>
      <c r="N52" s="371">
        <f>'data input'!J186</f>
        <v>7.5688909219361804</v>
      </c>
      <c r="O52" s="370">
        <f>'data input'!G125</f>
        <v>306.44900000000001</v>
      </c>
      <c r="P52" s="370">
        <f>'data input'!K186</f>
        <v>380.41300000000001</v>
      </c>
      <c r="Q52" s="371">
        <f>'data input'!L186</f>
        <v>7.9343630100658968</v>
      </c>
      <c r="R52" s="370">
        <f>'data input'!H125</f>
        <v>307.32499999999999</v>
      </c>
      <c r="S52" s="370">
        <f>'data input'!M186</f>
        <v>397.202</v>
      </c>
      <c r="T52" s="371">
        <f>'data input'!N186</f>
        <v>5.64495283995383</v>
      </c>
      <c r="U52" s="370">
        <f>'data input'!I125</f>
        <v>335.75799999999998</v>
      </c>
      <c r="V52" s="370">
        <f>'data input'!O186</f>
        <v>499.28300000000002</v>
      </c>
      <c r="W52" s="371">
        <f>'data input'!P186</f>
        <v>4.6857626390402132</v>
      </c>
      <c r="X52" s="370">
        <f>'data input'!J125</f>
        <v>297.45999999999998</v>
      </c>
      <c r="Y52" s="370">
        <f>'data input'!Q186</f>
        <v>577.98900000000003</v>
      </c>
      <c r="Z52" s="371">
        <f>'data input'!R186</f>
        <v>3.9920343703640038</v>
      </c>
      <c r="AA52" s="370">
        <f>'data input'!K125</f>
        <v>280.69499999999999</v>
      </c>
      <c r="AB52" s="370">
        <f>'data input'!S186</f>
        <v>429.48500000000001</v>
      </c>
      <c r="AC52" s="371">
        <f>'data input'!T186</f>
        <v>4.4908325770490221</v>
      </c>
      <c r="AD52" s="370">
        <f>'data input'!L125</f>
        <v>286.774</v>
      </c>
      <c r="AE52" s="370">
        <f>'data input'!U186</f>
        <v>474.55099999999999</v>
      </c>
      <c r="AF52" s="371">
        <f>'data input'!V186</f>
        <v>3.7995648553153374</v>
      </c>
    </row>
    <row r="53" spans="2:32">
      <c r="B53" s="295" t="s">
        <v>245</v>
      </c>
      <c r="C53" s="370">
        <f>'data input'!C126</f>
        <v>535.12099999999998</v>
      </c>
      <c r="D53" s="370">
        <f>'data input'!C187</f>
        <v>580.71299999999997</v>
      </c>
      <c r="E53" s="371">
        <f>'data input'!D187</f>
        <v>7.1087172072467402</v>
      </c>
      <c r="F53" s="370">
        <f>'data input'!D126</f>
        <v>462.81299999999999</v>
      </c>
      <c r="G53" s="370">
        <f>'data input'!E187</f>
        <v>698.09900000000005</v>
      </c>
      <c r="H53" s="371">
        <f>'data input'!F187</f>
        <v>6.6806390641140547</v>
      </c>
      <c r="I53" s="370">
        <f>'data input'!E126</f>
        <v>393.38299999999998</v>
      </c>
      <c r="J53" s="370">
        <f>'data input'!G187</f>
        <v>734.947</v>
      </c>
      <c r="K53" s="371">
        <f>'data input'!H187</f>
        <v>6.5230079739599285</v>
      </c>
      <c r="L53" s="370">
        <f>'data input'!F126</f>
        <v>349.81200000000001</v>
      </c>
      <c r="M53" s="370">
        <f>'data input'!I187</f>
        <v>538.13099999999997</v>
      </c>
      <c r="N53" s="371">
        <f>'data input'!J187</f>
        <v>7.36577773545081</v>
      </c>
      <c r="O53" s="370">
        <f>'data input'!G126</f>
        <v>358.87599999999998</v>
      </c>
      <c r="P53" s="370">
        <f>'data input'!K187</f>
        <v>462.642</v>
      </c>
      <c r="Q53" s="371">
        <f>'data input'!L187</f>
        <v>7.3972377386825743</v>
      </c>
      <c r="R53" s="370">
        <f>'data input'!H126</f>
        <v>344.63400000000001</v>
      </c>
      <c r="S53" s="370">
        <f>'data input'!M187</f>
        <v>488.964</v>
      </c>
      <c r="T53" s="371">
        <f>'data input'!N187</f>
        <v>5.531863254612233</v>
      </c>
      <c r="U53" s="370">
        <f>'data input'!I126</f>
        <v>379.04199999999997</v>
      </c>
      <c r="V53" s="370">
        <f>'data input'!O187</f>
        <v>605.55799999999999</v>
      </c>
      <c r="W53" s="371">
        <f>'data input'!P187</f>
        <v>4.5587049736149234</v>
      </c>
      <c r="X53" s="370">
        <f>'data input'!J126</f>
        <v>323.75599999999997</v>
      </c>
      <c r="Y53" s="370">
        <f>'data input'!Q187</f>
        <v>713.34299999999996</v>
      </c>
      <c r="Z53" s="371">
        <f>'data input'!R187</f>
        <v>4.0307478335663536</v>
      </c>
      <c r="AA53" s="370">
        <f>'data input'!K126</f>
        <v>303.488</v>
      </c>
      <c r="AB53" s="370">
        <f>'data input'!S187</f>
        <v>533.15899999999999</v>
      </c>
      <c r="AC53" s="371">
        <f>'data input'!T187</f>
        <v>4.5154419359768374</v>
      </c>
      <c r="AD53" s="370">
        <f>'data input'!L126</f>
        <v>307.37900000000002</v>
      </c>
      <c r="AE53" s="370">
        <f>'data input'!U187</f>
        <v>590.13699999999994</v>
      </c>
      <c r="AF53" s="371">
        <f>'data input'!V187</f>
        <v>3.8130823980243269</v>
      </c>
    </row>
    <row r="54" spans="2:32">
      <c r="B54" s="295" t="s">
        <v>246</v>
      </c>
      <c r="C54" s="370">
        <f>'data input'!C127</f>
        <v>1698.741</v>
      </c>
      <c r="D54" s="370">
        <f>'data input'!C188</f>
        <v>2621.96</v>
      </c>
      <c r="E54" s="371">
        <f>'data input'!D188</f>
        <v>6.5371967724720639</v>
      </c>
      <c r="F54" s="370">
        <f>'data input'!D127</f>
        <v>1535.825</v>
      </c>
      <c r="G54" s="370">
        <f>'data input'!E188</f>
        <v>3054.634</v>
      </c>
      <c r="H54" s="371">
        <f>'data input'!F188</f>
        <v>6.302495378282325</v>
      </c>
      <c r="I54" s="370">
        <f>'data input'!E127</f>
        <v>1348.6869999999999</v>
      </c>
      <c r="J54" s="370">
        <f>'data input'!G188</f>
        <v>3092.2629999999999</v>
      </c>
      <c r="K54" s="371">
        <f>'data input'!H188</f>
        <v>6.1869150026355051</v>
      </c>
      <c r="L54" s="370">
        <f>'data input'!F127</f>
        <v>1238.079</v>
      </c>
      <c r="M54" s="370">
        <f>'data input'!I188</f>
        <v>2185.1709999999998</v>
      </c>
      <c r="N54" s="371">
        <f>'data input'!J188</f>
        <v>6.7587294662843096</v>
      </c>
      <c r="O54" s="370">
        <f>'data input'!G127</f>
        <v>1260.673</v>
      </c>
      <c r="P54" s="370">
        <f>'data input'!K188</f>
        <v>1764.769</v>
      </c>
      <c r="Q54" s="371">
        <f>'data input'!L188</f>
        <v>6.4070267480720693</v>
      </c>
      <c r="R54" s="370">
        <f>'data input'!H127</f>
        <v>1142.181</v>
      </c>
      <c r="S54" s="370">
        <f>'data input'!M188</f>
        <v>1891.0530000000001</v>
      </c>
      <c r="T54" s="371">
        <f>'data input'!N188</f>
        <v>5.3156504024180835</v>
      </c>
      <c r="U54" s="370">
        <f>'data input'!I127</f>
        <v>1239.675</v>
      </c>
      <c r="V54" s="370">
        <f>'data input'!O188</f>
        <v>2358.0770000000002</v>
      </c>
      <c r="W54" s="371">
        <f>'data input'!P188</f>
        <v>4.312385896828471</v>
      </c>
      <c r="X54" s="370">
        <f>'data input'!J127</f>
        <v>1009.146</v>
      </c>
      <c r="Y54" s="370">
        <f>'data input'!Q188</f>
        <v>3083.3809999999999</v>
      </c>
      <c r="Z54" s="371">
        <f>'data input'!R188</f>
        <v>3.9645598051112518</v>
      </c>
      <c r="AA54" s="370">
        <f>'data input'!K127</f>
        <v>920.90499999999997</v>
      </c>
      <c r="AB54" s="370">
        <f>'data input'!S188</f>
        <v>2234.404</v>
      </c>
      <c r="AC54" s="371">
        <f>'data input'!T188</f>
        <v>4.1857492294364045</v>
      </c>
      <c r="AD54" s="370">
        <f>'data input'!L127</f>
        <v>906.64</v>
      </c>
      <c r="AE54" s="370">
        <f>'data input'!U188</f>
        <v>2476.634</v>
      </c>
      <c r="AF54" s="371">
        <f>'data input'!V188</f>
        <v>3.6933020706463608</v>
      </c>
    </row>
    <row r="55" spans="2:32">
      <c r="B55" s="295" t="s">
        <v>247</v>
      </c>
      <c r="C55" s="370">
        <f>'data input'!C128</f>
        <v>1655.605</v>
      </c>
      <c r="D55" s="370">
        <f>'data input'!C189</f>
        <v>4040.6640000000002</v>
      </c>
      <c r="E55" s="371">
        <f>'data input'!D189</f>
        <v>5.817318641510683</v>
      </c>
      <c r="F55" s="370">
        <f>'data input'!D128</f>
        <v>1518.1030000000001</v>
      </c>
      <c r="G55" s="370">
        <f>'data input'!E189</f>
        <v>4670.6639999999998</v>
      </c>
      <c r="H55" s="371">
        <f>'data input'!F189</f>
        <v>5.7106247230991665</v>
      </c>
      <c r="I55" s="370">
        <f>'data input'!E128</f>
        <v>1338.453</v>
      </c>
      <c r="J55" s="370">
        <f>'data input'!G189</f>
        <v>4453.6270000000004</v>
      </c>
      <c r="K55" s="371">
        <f>'data input'!H189</f>
        <v>5.6326390516457412</v>
      </c>
      <c r="L55" s="370">
        <f>'data input'!F128</f>
        <v>1236.3910000000001</v>
      </c>
      <c r="M55" s="370">
        <f>'data input'!I189</f>
        <v>2965.96</v>
      </c>
      <c r="N55" s="371">
        <f>'data input'!J189</f>
        <v>5.9460311407731261</v>
      </c>
      <c r="O55" s="370">
        <f>'data input'!G128</f>
        <v>1286.0429999999999</v>
      </c>
      <c r="P55" s="370">
        <f>'data input'!K189</f>
        <v>2157.3429999999998</v>
      </c>
      <c r="Q55" s="371">
        <f>'data input'!L189</f>
        <v>5.6773922806272843</v>
      </c>
      <c r="R55" s="370">
        <f>'data input'!H128</f>
        <v>1109.9649999999999</v>
      </c>
      <c r="S55" s="370">
        <f>'data input'!M189</f>
        <v>2238.6419999999998</v>
      </c>
      <c r="T55" s="371">
        <f>'data input'!N189</f>
        <v>5.3665117459142531</v>
      </c>
      <c r="U55" s="370">
        <f>'data input'!I128</f>
        <v>1235.9179999999999</v>
      </c>
      <c r="V55" s="370">
        <f>'data input'!O189</f>
        <v>2708.069</v>
      </c>
      <c r="W55" s="371">
        <f>'data input'!P189</f>
        <v>4.1254744627951823</v>
      </c>
      <c r="X55" s="370">
        <f>'data input'!J128</f>
        <v>918.92899999999997</v>
      </c>
      <c r="Y55" s="370">
        <f>'data input'!Q189</f>
        <v>3805.165</v>
      </c>
      <c r="Z55" s="371">
        <f>'data input'!R189</f>
        <v>3.8590038630479895</v>
      </c>
      <c r="AA55" s="370">
        <f>'data input'!K128</f>
        <v>823.25599999999997</v>
      </c>
      <c r="AB55" s="370">
        <f>'data input'!S189</f>
        <v>2528.232</v>
      </c>
      <c r="AC55" s="371">
        <f>'data input'!T189</f>
        <v>3.8814463590288599</v>
      </c>
      <c r="AD55" s="370">
        <f>'data input'!L128</f>
        <v>765.6</v>
      </c>
      <c r="AE55" s="370">
        <f>'data input'!U189</f>
        <v>2662.7930000000001</v>
      </c>
      <c r="AF55" s="371">
        <f>'data input'!V189</f>
        <v>3.8385263868869717</v>
      </c>
    </row>
    <row r="56" spans="2:32">
      <c r="B56" s="295" t="s">
        <v>248</v>
      </c>
      <c r="C56" s="370">
        <f>'data input'!C129</f>
        <v>581.88699999999994</v>
      </c>
      <c r="D56" s="370">
        <f>'data input'!C190</f>
        <v>1876.402</v>
      </c>
      <c r="E56" s="371">
        <f>'data input'!D190</f>
        <v>5.8330340395289157</v>
      </c>
      <c r="F56" s="370">
        <f>'data input'!D129</f>
        <v>515.01400000000001</v>
      </c>
      <c r="G56" s="370">
        <f>'data input'!E190</f>
        <v>2127.7339999999999</v>
      </c>
      <c r="H56" s="371">
        <f>'data input'!F190</f>
        <v>5.6599298278850156</v>
      </c>
      <c r="I56" s="370">
        <f>'data input'!E129</f>
        <v>452.85599999999999</v>
      </c>
      <c r="J56" s="370">
        <f>'data input'!G190</f>
        <v>1992.4</v>
      </c>
      <c r="K56" s="371">
        <f>'data input'!H190</f>
        <v>5.7028375970234793</v>
      </c>
      <c r="L56" s="370">
        <f>'data input'!F129</f>
        <v>395.767</v>
      </c>
      <c r="M56" s="370">
        <f>'data input'!I190</f>
        <v>1350.0160000000001</v>
      </c>
      <c r="N56" s="371">
        <f>'data input'!J190</f>
        <v>5.8836197234621341</v>
      </c>
      <c r="O56" s="370">
        <f>'data input'!G129</f>
        <v>430.697</v>
      </c>
      <c r="P56" s="370">
        <f>'data input'!K190</f>
        <v>909.68600000000004</v>
      </c>
      <c r="Q56" s="371">
        <f>'data input'!L190</f>
        <v>5.7772470194501881</v>
      </c>
      <c r="R56" s="370">
        <f>'data input'!H129</f>
        <v>348.56799999999998</v>
      </c>
      <c r="S56" s="370">
        <f>'data input'!M190</f>
        <v>884.149</v>
      </c>
      <c r="T56" s="371">
        <f>'data input'!N190</f>
        <v>5.6654007460849467</v>
      </c>
      <c r="U56" s="370">
        <f>'data input'!I129</f>
        <v>417.78899999999999</v>
      </c>
      <c r="V56" s="370">
        <f>'data input'!O190</f>
        <v>1028.798</v>
      </c>
      <c r="W56" s="371">
        <f>'data input'!P190</f>
        <v>4.4317727968791054</v>
      </c>
      <c r="X56" s="370">
        <f>'data input'!J129</f>
        <v>288.94299999999998</v>
      </c>
      <c r="Y56" s="370">
        <f>'data input'!Q190</f>
        <v>1407.768</v>
      </c>
      <c r="Z56" s="371">
        <f>'data input'!R190</f>
        <v>3.8338949826099928</v>
      </c>
      <c r="AA56" s="370">
        <f>'data input'!K129</f>
        <v>269.98899999999998</v>
      </c>
      <c r="AB56" s="370">
        <f>'data input'!S190</f>
        <v>896.346</v>
      </c>
      <c r="AC56" s="371">
        <f>'data input'!T190</f>
        <v>3.9600330191872137</v>
      </c>
      <c r="AD56" s="370">
        <f>'data input'!L129</f>
        <v>234.39</v>
      </c>
      <c r="AE56" s="370">
        <f>'data input'!U190</f>
        <v>787.92899999999997</v>
      </c>
      <c r="AF56" s="371">
        <f>'data input'!V190</f>
        <v>4.6601789583252184</v>
      </c>
    </row>
    <row r="57" spans="2:32">
      <c r="B57" s="295" t="s">
        <v>249</v>
      </c>
      <c r="C57" s="370">
        <f>'data input'!C130</f>
        <v>231.214</v>
      </c>
      <c r="D57" s="370">
        <f>'data input'!C191</f>
        <v>872.34199999999998</v>
      </c>
      <c r="E57" s="371">
        <f>'data input'!D191</f>
        <v>6.4339437989446076</v>
      </c>
      <c r="F57" s="370">
        <f>'data input'!D130</f>
        <v>200.74</v>
      </c>
      <c r="G57" s="370">
        <f>'data input'!E191</f>
        <v>940.34799999999996</v>
      </c>
      <c r="H57" s="371">
        <f>'data input'!F191</f>
        <v>6.453576021907887</v>
      </c>
      <c r="I57" s="370">
        <f>'data input'!E130</f>
        <v>178.07499999999999</v>
      </c>
      <c r="J57" s="370">
        <f>'data input'!G191</f>
        <v>891.72799999999995</v>
      </c>
      <c r="K57" s="371">
        <f>'data input'!H191</f>
        <v>6.5376009232807588</v>
      </c>
      <c r="L57" s="370">
        <f>'data input'!F130</f>
        <v>146.53200000000001</v>
      </c>
      <c r="M57" s="370">
        <f>'data input'!I191</f>
        <v>625.27599999999995</v>
      </c>
      <c r="N57" s="371">
        <f>'data input'!J191</f>
        <v>6.3527471404192521</v>
      </c>
      <c r="O57" s="370">
        <f>'data input'!G130</f>
        <v>172.44900000000001</v>
      </c>
      <c r="P57" s="370">
        <f>'data input'!K191</f>
        <v>404.56200000000001</v>
      </c>
      <c r="Q57" s="371">
        <f>'data input'!L191</f>
        <v>6.2545015771410126</v>
      </c>
      <c r="R57" s="370">
        <f>'data input'!H130</f>
        <v>133.279</v>
      </c>
      <c r="S57" s="370">
        <f>'data input'!M191</f>
        <v>369.23599999999999</v>
      </c>
      <c r="T57" s="371">
        <f>'data input'!N191</f>
        <v>6.2572843166173469</v>
      </c>
      <c r="U57" s="370">
        <f>'data input'!I130</f>
        <v>160.91900000000001</v>
      </c>
      <c r="V57" s="370">
        <f>'data input'!O191</f>
        <v>384.13299999999998</v>
      </c>
      <c r="W57" s="371">
        <f>'data input'!P191</f>
        <v>5.265296829389797</v>
      </c>
      <c r="X57" s="370">
        <f>'data input'!J130</f>
        <v>106.354</v>
      </c>
      <c r="Y57" s="370">
        <f>'data input'!Q191</f>
        <v>433.27800000000002</v>
      </c>
      <c r="Z57" s="371">
        <f>'data input'!R191</f>
        <v>4.3149225488340104</v>
      </c>
      <c r="AA57" s="370">
        <f>'data input'!K130</f>
        <v>104.032</v>
      </c>
      <c r="AB57" s="370">
        <f>'data input'!S191</f>
        <v>296.55900000000003</v>
      </c>
      <c r="AC57" s="371">
        <f>'data input'!T191</f>
        <v>4.8441988607829654</v>
      </c>
      <c r="AD57" s="370">
        <f>'data input'!L130</f>
        <v>86.507999999999996</v>
      </c>
      <c r="AE57" s="370">
        <f>'data input'!U191</f>
        <v>181.13</v>
      </c>
      <c r="AF57" s="371">
        <f>'data input'!V191</f>
        <v>7.0967653009373732</v>
      </c>
    </row>
    <row r="58" spans="2:32">
      <c r="B58" s="296" t="s">
        <v>250</v>
      </c>
      <c r="C58" s="370">
        <f>'data input'!C131</f>
        <v>151.941</v>
      </c>
      <c r="D58" s="370">
        <f>'data input'!C192</f>
        <v>867.21400000000006</v>
      </c>
      <c r="E58" s="371">
        <f>'data input'!D192</f>
        <v>6.4553761366231832</v>
      </c>
      <c r="F58" s="370">
        <f>'data input'!D131</f>
        <v>136.22399999999999</v>
      </c>
      <c r="G58" s="370">
        <f>'data input'!E192</f>
        <v>722.57</v>
      </c>
      <c r="H58" s="371">
        <f>'data input'!F192</f>
        <v>7.4593512277203722</v>
      </c>
      <c r="I58" s="370">
        <f>'data input'!E131</f>
        <v>132.05000000000001</v>
      </c>
      <c r="J58" s="370">
        <f>'data input'!G192</f>
        <v>705.91499999999996</v>
      </c>
      <c r="K58" s="371">
        <f>'data input'!H192</f>
        <v>7.4729054229889416</v>
      </c>
      <c r="L58" s="370">
        <f>'data input'!F131</f>
        <v>106.91200000000001</v>
      </c>
      <c r="M58" s="370">
        <f>'data input'!I192</f>
        <v>613.86400000000003</v>
      </c>
      <c r="N58" s="371">
        <f>'data input'!J192</f>
        <v>5.9825356354256058</v>
      </c>
      <c r="O58" s="370">
        <f>'data input'!G131</f>
        <v>160.27500000000001</v>
      </c>
      <c r="P58" s="370">
        <f>'data input'!K192</f>
        <v>405.7</v>
      </c>
      <c r="Q58" s="371">
        <f>'data input'!L192</f>
        <v>8.3951714861430915</v>
      </c>
      <c r="R58" s="370">
        <f>'data input'!H131</f>
        <v>125.503</v>
      </c>
      <c r="S58" s="370">
        <f>'data input'!M192</f>
        <v>346.77499999999998</v>
      </c>
      <c r="T58" s="371">
        <f>'data input'!N192</f>
        <v>8.1490874068056751</v>
      </c>
      <c r="U58" s="370">
        <f>'data input'!I131</f>
        <v>144.25299999999999</v>
      </c>
      <c r="V58" s="370">
        <f>'data input'!O192</f>
        <v>418.67099999999999</v>
      </c>
      <c r="W58" s="371">
        <f>'data input'!P192</f>
        <v>13.659814711307607</v>
      </c>
      <c r="X58" s="370">
        <f>'data input'!J131</f>
        <v>108.702</v>
      </c>
      <c r="Y58" s="370">
        <f>'data input'!Q192</f>
        <v>346.28800000000001</v>
      </c>
      <c r="Z58" s="371">
        <f>'data input'!R192</f>
        <v>7.2056371011922806</v>
      </c>
      <c r="AA58" s="370">
        <f>'data input'!K131</f>
        <v>126.553</v>
      </c>
      <c r="AB58" s="370">
        <f>'data input'!S192</f>
        <v>368.15899999999999</v>
      </c>
      <c r="AC58" s="371">
        <f>'data input'!T192</f>
        <v>7.545721688680108</v>
      </c>
      <c r="AD58" s="370">
        <f>'data input'!L131</f>
        <v>90.76</v>
      </c>
      <c r="AE58" s="370">
        <f>'data input'!U192</f>
        <v>104.318</v>
      </c>
      <c r="AF58" s="371">
        <f>'data input'!V192</f>
        <v>10.419953151749034</v>
      </c>
    </row>
    <row r="59" spans="2:32">
      <c r="B59" s="175" t="s">
        <v>70</v>
      </c>
      <c r="C59" s="373">
        <f>'data input'!C132</f>
        <v>6329.3980000000001</v>
      </c>
      <c r="D59" s="373">
        <f>'data input'!C193</f>
        <v>11975.563</v>
      </c>
      <c r="E59" s="374">
        <f>'data input'!D193</f>
        <v>5.3016245825718711</v>
      </c>
      <c r="F59" s="373">
        <f>'data input'!D132</f>
        <v>5550.6679999999997</v>
      </c>
      <c r="G59" s="373">
        <f>'data input'!E193</f>
        <v>13569.225</v>
      </c>
      <c r="H59" s="374">
        <f>'data input'!F193</f>
        <v>5.3517346714932827</v>
      </c>
      <c r="I59" s="373">
        <f>'data input'!E132</f>
        <v>4814.8339999999998</v>
      </c>
      <c r="J59" s="373">
        <f>'data input'!G193</f>
        <v>13349.157999999999</v>
      </c>
      <c r="K59" s="374">
        <f>'data input'!H193</f>
        <v>5.2591059239979279</v>
      </c>
      <c r="L59" s="373">
        <f>'data input'!F132</f>
        <v>4350.3789999999999</v>
      </c>
      <c r="M59" s="373">
        <f>'data input'!I193</f>
        <v>9453.9320000000007</v>
      </c>
      <c r="N59" s="374">
        <f>'data input'!J193</f>
        <v>5.4046516152209287</v>
      </c>
      <c r="O59" s="373">
        <f>'data input'!G132</f>
        <v>4610.7939999999999</v>
      </c>
      <c r="P59" s="373">
        <f>'data input'!K193</f>
        <v>7188.1769999999997</v>
      </c>
      <c r="Q59" s="375">
        <f>'data input'!L193</f>
        <v>5.2754298437754246</v>
      </c>
      <c r="R59" s="376">
        <f>'data input'!H132</f>
        <v>4180.6149999999998</v>
      </c>
      <c r="S59" s="376">
        <f>'data input'!M193</f>
        <v>7332.5169999999998</v>
      </c>
      <c r="T59" s="378">
        <f>'data input'!N193</f>
        <v>4.7500581563748776</v>
      </c>
      <c r="U59" s="376">
        <f>'data input'!I132</f>
        <v>4647.7929999999997</v>
      </c>
      <c r="V59" s="376">
        <f>'data input'!O193</f>
        <v>8861.7919999999995</v>
      </c>
      <c r="W59" s="378">
        <f>'data input'!P193</f>
        <v>3.8956255529906785</v>
      </c>
      <c r="X59" s="376">
        <f>'data input'!J132</f>
        <v>3738.12</v>
      </c>
      <c r="Y59" s="376">
        <f>'data input'!Q193</f>
        <v>11232.507</v>
      </c>
      <c r="Z59" s="378">
        <f>'data input'!R193</f>
        <v>3.6592885287838075</v>
      </c>
      <c r="AA59" s="376">
        <f>'data input'!K132</f>
        <v>3472.1149999999998</v>
      </c>
      <c r="AB59" s="376">
        <f>'data input'!S193</f>
        <v>7961.7539999999999</v>
      </c>
      <c r="AC59" s="378">
        <f>'data input'!T193</f>
        <v>3.7393591708249954</v>
      </c>
      <c r="AD59" s="376">
        <f>'data input'!L132</f>
        <v>3328.8789999999999</v>
      </c>
      <c r="AE59" s="376">
        <f>'data input'!U193</f>
        <v>8006.3509999999997</v>
      </c>
      <c r="AF59" s="378">
        <f>'data input'!V193</f>
        <v>3.6707120185611717</v>
      </c>
    </row>
  </sheetData>
  <conditionalFormatting sqref="C9:E16 K9:Q16">
    <cfRule type="cellIs" dxfId="58" priority="9" operator="lessThan">
      <formula>1</formula>
    </cfRule>
  </conditionalFormatting>
  <conditionalFormatting sqref="C37:E44 K37:Q44">
    <cfRule type="cellIs" dxfId="57" priority="39" operator="lessThan">
      <formula>1</formula>
    </cfRule>
  </conditionalFormatting>
  <conditionalFormatting sqref="C45:Q45 C65:AF73 F37:G44 I37:J44 C37:D44 L37:M44 O37:P44 C51:D58 F51:G58 I51:J58 L51:M58 O51:P58 C59:Q60 U37:V45 X37:Y45 AA37:AB45 AD37:AE45">
    <cfRule type="cellIs" dxfId="56" priority="47" operator="equal">
      <formula>0</formula>
    </cfRule>
  </conditionalFormatting>
  <conditionalFormatting sqref="C45:Q45 C65:AF73">
    <cfRule type="cellIs" dxfId="55" priority="45" operator="lessThan">
      <formula>1</formula>
    </cfRule>
  </conditionalFormatting>
  <conditionalFormatting sqref="C51:Q59">
    <cfRule type="cellIs" dxfId="54" priority="36" operator="lessThan">
      <formula>1</formula>
    </cfRule>
  </conditionalFormatting>
  <conditionalFormatting sqref="C23:AF31">
    <cfRule type="cellIs" dxfId="53" priority="31" operator="equal">
      <formula>0</formula>
    </cfRule>
    <cfRule type="cellIs" dxfId="52" priority="30" operator="lessThan">
      <formula>1</formula>
    </cfRule>
  </conditionalFormatting>
  <conditionalFormatting sqref="E9:E16 K9:K16 N9:N16 Q9:Q16">
    <cfRule type="cellIs" dxfId="51" priority="7" operator="greaterThan">
      <formula>25</formula>
    </cfRule>
  </conditionalFormatting>
  <conditionalFormatting sqref="E17 H17 K17 N17 Q17 E23:E31 H23:H31 K23:K31 N23:N31 Q23:Q31 E45 H45 K45 N45 Q45 E59 H59 K59 N59 Q59">
    <cfRule type="cellIs" dxfId="50" priority="48" operator="greaterThan">
      <formula>25</formula>
    </cfRule>
  </conditionalFormatting>
  <conditionalFormatting sqref="E37:E44 K37:K44 N37:N44 Q37:Q44">
    <cfRule type="cellIs" dxfId="49" priority="37" operator="greaterThan">
      <formula>25</formula>
    </cfRule>
  </conditionalFormatting>
  <conditionalFormatting sqref="E51:E58 H51:H58 K51:K58 N51:N58 Q51:Q58">
    <cfRule type="cellIs" dxfId="48" priority="34" operator="greaterThan">
      <formula>25</formula>
    </cfRule>
  </conditionalFormatting>
  <conditionalFormatting sqref="E51:E58 H51:H58 K51:K58 N51:N58">
    <cfRule type="cellIs" dxfId="47" priority="35" operator="equal">
      <formula>0</formula>
    </cfRule>
  </conditionalFormatting>
  <conditionalFormatting sqref="F9:G16 I9:J16 C9:D16 L9:M16 O9:P16 U9:V16 X9:Y16 AA9:AB16 AD9:AE16">
    <cfRule type="cellIs" dxfId="46" priority="13" operator="equal">
      <formula>0</formula>
    </cfRule>
  </conditionalFormatting>
  <conditionalFormatting sqref="F9:J16">
    <cfRule type="cellIs" dxfId="45" priority="12" operator="lessThan">
      <formula>1</formula>
    </cfRule>
  </conditionalFormatting>
  <conditionalFormatting sqref="F37:J44">
    <cfRule type="cellIs" dxfId="44" priority="42" operator="lessThan">
      <formula>1</formula>
    </cfRule>
  </conditionalFormatting>
  <conditionalFormatting sqref="H9:H16">
    <cfRule type="cellIs" dxfId="43" priority="10" operator="greaterThan">
      <formula>25</formula>
    </cfRule>
    <cfRule type="cellIs" dxfId="42" priority="11" operator="equal">
      <formula>0</formula>
    </cfRule>
  </conditionalFormatting>
  <conditionalFormatting sqref="H37:H44">
    <cfRule type="cellIs" dxfId="41" priority="40" operator="greaterThan">
      <formula>25</formula>
    </cfRule>
    <cfRule type="cellIs" dxfId="40" priority="41" operator="equal">
      <formula>0</formula>
    </cfRule>
  </conditionalFormatting>
  <conditionalFormatting sqref="Q9:S16 E9:E16 K9:K16 N9:N16">
    <cfRule type="cellIs" dxfId="39" priority="8" operator="equal">
      <formula>0</formula>
    </cfRule>
  </conditionalFormatting>
  <conditionalFormatting sqref="Q37:S37 R38:S45 E37:E44 K37:K44 N37:N44 Q38:Q44">
    <cfRule type="cellIs" dxfId="38" priority="38" operator="equal">
      <formula>0</formula>
    </cfRule>
  </conditionalFormatting>
  <conditionalFormatting sqref="Q51:S58 U51:V59 X51:Y59 AA51:AB59 AD51:AE59 R52:S59 R59:AF59">
    <cfRule type="cellIs" dxfId="37" priority="21" operator="equal">
      <formula>0</formula>
    </cfRule>
  </conditionalFormatting>
  <conditionalFormatting sqref="R9:T16 Z9:AF16">
    <cfRule type="cellIs" dxfId="36" priority="3" operator="lessThan">
      <formula>1</formula>
    </cfRule>
  </conditionalFormatting>
  <conditionalFormatting sqref="R37:T45 Z37:AF45">
    <cfRule type="cellIs" dxfId="35" priority="25" operator="lessThan">
      <formula>1</formula>
    </cfRule>
  </conditionalFormatting>
  <conditionalFormatting sqref="R51:AF59">
    <cfRule type="cellIs" dxfId="34" priority="20" operator="lessThan">
      <formula>1</formula>
    </cfRule>
  </conditionalFormatting>
  <conditionalFormatting sqref="T9:T16 Z9:Z16 AC9:AC16 AF9:AF16">
    <cfRule type="cellIs" dxfId="33" priority="2" operator="equal">
      <formula>0</formula>
    </cfRule>
    <cfRule type="cellIs" dxfId="32" priority="1" operator="greaterThan">
      <formula>25</formula>
    </cfRule>
  </conditionalFormatting>
  <conditionalFormatting sqref="T17 W17 Z17 AC17 AF17">
    <cfRule type="cellIs" dxfId="31" priority="14" operator="greaterThan">
      <formula>25</formula>
    </cfRule>
  </conditionalFormatting>
  <conditionalFormatting sqref="T23:T31 W23:W31 Z23:Z31 AC23:AC31 AF23:AF31">
    <cfRule type="cellIs" dxfId="30" priority="32" operator="greaterThan">
      <formula>25</formula>
    </cfRule>
  </conditionalFormatting>
  <conditionalFormatting sqref="T37:T45 Z37:Z45 AC37:AC45 AF37:AF45">
    <cfRule type="cellIs" dxfId="29" priority="23" operator="greaterThan">
      <formula>25</formula>
    </cfRule>
    <cfRule type="cellIs" dxfId="28" priority="24" operator="equal">
      <formula>0</formula>
    </cfRule>
  </conditionalFormatting>
  <conditionalFormatting sqref="T51:T59 W51:W59 Z51:Z59 AC51:AC59 AF51:AF59">
    <cfRule type="cellIs" dxfId="27" priority="18" operator="greaterThan">
      <formula>25</formula>
    </cfRule>
    <cfRule type="cellIs" dxfId="26" priority="19" operator="equal">
      <formula>0</formula>
    </cfRule>
  </conditionalFormatting>
  <conditionalFormatting sqref="T59 W59 Z59 AC59 AF59">
    <cfRule type="cellIs" dxfId="25" priority="22" operator="greaterThan">
      <formula>25</formula>
    </cfRule>
  </conditionalFormatting>
  <conditionalFormatting sqref="U9:Y16">
    <cfRule type="cellIs" dxfId="24" priority="6" operator="lessThan">
      <formula>1</formula>
    </cfRule>
  </conditionalFormatting>
  <conditionalFormatting sqref="U37:Y45">
    <cfRule type="cellIs" dxfId="23" priority="28" operator="lessThan">
      <formula>1</formula>
    </cfRule>
  </conditionalFormatting>
  <conditionalFormatting sqref="W9:W16">
    <cfRule type="cellIs" dxfId="22" priority="5" operator="equal">
      <formula>0</formula>
    </cfRule>
    <cfRule type="cellIs" dxfId="21" priority="4" operator="greaterThan">
      <formula>25</formula>
    </cfRule>
  </conditionalFormatting>
  <conditionalFormatting sqref="W37:W45">
    <cfRule type="cellIs" dxfId="20" priority="26" operator="greaterThan">
      <formula>25</formula>
    </cfRule>
    <cfRule type="cellIs" dxfId="19" priority="27" operator="equal">
      <formula>0</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92D050"/>
  </sheetPr>
  <dimension ref="A2:AA95"/>
  <sheetViews>
    <sheetView showGridLines="0" zoomScaleNormal="100" workbookViewId="0"/>
  </sheetViews>
  <sheetFormatPr defaultColWidth="9" defaultRowHeight="12.75"/>
  <cols>
    <col min="1" max="1" width="9" style="20"/>
    <col min="2" max="2" width="11.875" style="20" customWidth="1"/>
    <col min="3" max="3" width="14.25" style="20" bestFit="1" customWidth="1"/>
    <col min="4" max="11" width="8.25" style="20" customWidth="1"/>
    <col min="12" max="12" width="9.875" style="20" customWidth="1"/>
    <col min="13" max="27" width="9" style="26"/>
    <col min="28" max="16384" width="9" style="20"/>
  </cols>
  <sheetData>
    <row r="2" spans="1:12">
      <c r="A2" s="179" t="str">
        <f>Index!B11</f>
        <v>Table 5  Percentage spruce in the forecast softwood volume by country, sector, top diameter class and forecast period</v>
      </c>
      <c r="B2" s="293"/>
      <c r="C2" s="26"/>
      <c r="D2" s="26"/>
      <c r="E2" s="26"/>
      <c r="F2" s="26"/>
      <c r="G2" s="26"/>
      <c r="H2" s="26"/>
      <c r="I2" s="26"/>
      <c r="J2" s="26"/>
      <c r="K2" s="26"/>
      <c r="L2" s="26"/>
    </row>
    <row r="3" spans="1:12">
      <c r="B3" s="293"/>
      <c r="C3" s="26"/>
      <c r="D3" s="26"/>
      <c r="E3" s="26"/>
      <c r="F3" s="26"/>
      <c r="G3" s="26"/>
      <c r="H3" s="26"/>
      <c r="I3" s="26"/>
      <c r="J3" s="26"/>
      <c r="K3" s="26"/>
      <c r="L3" s="26"/>
    </row>
    <row r="4" spans="1:12">
      <c r="B4" s="26"/>
      <c r="C4" s="26"/>
      <c r="D4" s="26"/>
      <c r="E4" s="26"/>
      <c r="F4" s="26"/>
      <c r="G4" s="26"/>
      <c r="H4" s="26"/>
      <c r="I4" s="26"/>
      <c r="J4" s="26"/>
      <c r="K4" s="26"/>
      <c r="L4" s="26"/>
    </row>
    <row r="5" spans="1:12" s="26" customFormat="1">
      <c r="B5" s="178" t="s">
        <v>44</v>
      </c>
      <c r="C5" s="178"/>
      <c r="D5" s="243" t="s">
        <v>252</v>
      </c>
      <c r="E5" s="244"/>
      <c r="F5" s="244"/>
      <c r="G5" s="244"/>
      <c r="H5" s="244"/>
      <c r="I5" s="244"/>
      <c r="J5" s="244"/>
      <c r="K5" s="244"/>
      <c r="L5" s="585" t="s">
        <v>253</v>
      </c>
    </row>
    <row r="6" spans="1:12" s="26" customFormat="1">
      <c r="B6" s="178"/>
      <c r="C6" s="178"/>
      <c r="D6" s="245" t="s">
        <v>243</v>
      </c>
      <c r="E6" s="246" t="s">
        <v>244</v>
      </c>
      <c r="F6" s="246" t="s">
        <v>245</v>
      </c>
      <c r="G6" s="246" t="s">
        <v>246</v>
      </c>
      <c r="H6" s="246" t="s">
        <v>247</v>
      </c>
      <c r="I6" s="246" t="s">
        <v>248</v>
      </c>
      <c r="J6" s="246" t="s">
        <v>249</v>
      </c>
      <c r="K6" s="247" t="s">
        <v>250</v>
      </c>
      <c r="L6" s="585" t="s">
        <v>254</v>
      </c>
    </row>
    <row r="7" spans="1:12" s="26" customFormat="1">
      <c r="B7" s="248" t="str">
        <f>'data input'!B217</f>
        <v>2027-31</v>
      </c>
      <c r="C7" s="247" t="s">
        <v>255</v>
      </c>
      <c r="D7" s="143" cm="1">
        <f t="array" ref="D7:L7">TRANSPOSE('data input'!Z88:Z96)</f>
        <v>72.558428043410288</v>
      </c>
      <c r="E7" s="143">
        <v>74.597210427742169</v>
      </c>
      <c r="F7" s="143">
        <v>72.105909249603002</v>
      </c>
      <c r="G7" s="143">
        <v>63.751592602602216</v>
      </c>
      <c r="H7" s="143">
        <v>45.155661505350622</v>
      </c>
      <c r="I7" s="143">
        <v>35.65501173637228</v>
      </c>
      <c r="J7" s="143">
        <v>33.11852531799704</v>
      </c>
      <c r="K7" s="143">
        <v>31.794647124422493</v>
      </c>
      <c r="L7" s="584">
        <v>56.534911323292064</v>
      </c>
    </row>
    <row r="8" spans="1:12" s="26" customFormat="1">
      <c r="B8" s="249"/>
      <c r="C8" s="247" t="s">
        <v>256</v>
      </c>
      <c r="D8" s="143" cm="1">
        <f t="array" ref="D8:L8">TRANSPOSE('data input'!Z149:Z157)</f>
        <v>55.859311648109887</v>
      </c>
      <c r="E8" s="143">
        <v>55.977838501842612</v>
      </c>
      <c r="F8" s="143">
        <v>55.947919625431787</v>
      </c>
      <c r="G8" s="143">
        <v>54.43818315309953</v>
      </c>
      <c r="H8" s="143">
        <v>47.988926440648854</v>
      </c>
      <c r="I8" s="143">
        <v>38.513664945983422</v>
      </c>
      <c r="J8" s="143">
        <v>33.625458071686175</v>
      </c>
      <c r="K8" s="143">
        <v>17.376101492936385</v>
      </c>
      <c r="L8" s="144">
        <v>42.723911661297592</v>
      </c>
    </row>
    <row r="9" spans="1:12" s="26" customFormat="1">
      <c r="B9" s="248" t="str">
        <f>'data input'!B218</f>
        <v>2032-36</v>
      </c>
      <c r="C9" s="247" t="s">
        <v>255</v>
      </c>
      <c r="D9" s="143" cm="1">
        <f t="array" ref="D9:L9">TRANSPOSE('data input'!AA88:AA96)</f>
        <v>69.865257023131491</v>
      </c>
      <c r="E9" s="143">
        <v>72.995690467515175</v>
      </c>
      <c r="F9" s="143">
        <v>71.191377473536278</v>
      </c>
      <c r="G9" s="143">
        <v>63.384688331794713</v>
      </c>
      <c r="H9" s="143">
        <v>44.347288983053772</v>
      </c>
      <c r="I9" s="143">
        <v>31.945478347922069</v>
      </c>
      <c r="J9" s="143">
        <v>28.117499142759176</v>
      </c>
      <c r="K9" s="143">
        <v>26.795331195909558</v>
      </c>
      <c r="L9" s="144">
        <v>54.218117291341287</v>
      </c>
    </row>
    <row r="10" spans="1:12" s="26" customFormat="1">
      <c r="B10" s="249"/>
      <c r="C10" s="247" t="s">
        <v>256</v>
      </c>
      <c r="D10" s="143" cm="1">
        <f t="array" ref="D10:L10">TRANSPOSE('data input'!AA149:AA157)</f>
        <v>46.623606753553595</v>
      </c>
      <c r="E10" s="143">
        <v>49.964340731442917</v>
      </c>
      <c r="F10" s="143">
        <v>48.695968579103393</v>
      </c>
      <c r="G10" s="143">
        <v>46.348131186933543</v>
      </c>
      <c r="H10" s="143">
        <v>40.843145071781606</v>
      </c>
      <c r="I10" s="143">
        <v>35.700076200152402</v>
      </c>
      <c r="J10" s="143">
        <v>32.140807803882815</v>
      </c>
      <c r="K10" s="143">
        <v>28.366273481869815</v>
      </c>
      <c r="L10" s="144">
        <v>39.482011851412771</v>
      </c>
    </row>
    <row r="11" spans="1:12" s="26" customFormat="1">
      <c r="B11" s="248" t="str">
        <f>'data input'!B219</f>
        <v>2037-41</v>
      </c>
      <c r="C11" s="247" t="s">
        <v>255</v>
      </c>
      <c r="D11" s="143" cm="1">
        <f t="array" ref="D11:L11">TRANSPOSE('data input'!AB88:AB96)</f>
        <v>63.638035140362874</v>
      </c>
      <c r="E11" s="143">
        <v>69.170162539281563</v>
      </c>
      <c r="F11" s="143">
        <v>68.336191231796903</v>
      </c>
      <c r="G11" s="143">
        <v>62.976413177576596</v>
      </c>
      <c r="H11" s="143">
        <v>47.870762885248048</v>
      </c>
      <c r="I11" s="143">
        <v>34.452413094836317</v>
      </c>
      <c r="J11" s="143">
        <v>27.391961673636882</v>
      </c>
      <c r="K11" s="143">
        <v>22.805509426589818</v>
      </c>
      <c r="L11" s="144">
        <v>52.843657631362554</v>
      </c>
    </row>
    <row r="12" spans="1:12" s="26" customFormat="1">
      <c r="B12" s="249"/>
      <c r="C12" s="247" t="s">
        <v>256</v>
      </c>
      <c r="D12" s="143" cm="1">
        <f t="array" ref="D12:L12">TRANSPOSE('data input'!AB149:AB157)</f>
        <v>42.098597346673841</v>
      </c>
      <c r="E12" s="143">
        <v>44.112707335692967</v>
      </c>
      <c r="F12" s="143">
        <v>43.218326726131487</v>
      </c>
      <c r="G12" s="143">
        <v>39.763820198602808</v>
      </c>
      <c r="H12" s="143">
        <v>37.342651330455233</v>
      </c>
      <c r="I12" s="143">
        <v>36.279666993924252</v>
      </c>
      <c r="J12" s="143">
        <v>34.319153208456441</v>
      </c>
      <c r="K12" s="143">
        <v>25.030868688548445</v>
      </c>
      <c r="L12" s="144">
        <v>36.826521284930791</v>
      </c>
    </row>
    <row r="13" spans="1:12" s="26" customFormat="1">
      <c r="B13" s="248" t="str">
        <f>'data input'!B220</f>
        <v>2042-46</v>
      </c>
      <c r="C13" s="247" t="s">
        <v>255</v>
      </c>
      <c r="D13" s="143" cm="1">
        <f t="array" ref="D13:L13">TRANSPOSE('data input'!AC88:AC96)</f>
        <v>63.067300658376006</v>
      </c>
      <c r="E13" s="143">
        <v>70.790023986715056</v>
      </c>
      <c r="F13" s="143">
        <v>70.36481182175018</v>
      </c>
      <c r="G13" s="143">
        <v>65.808124638399875</v>
      </c>
      <c r="H13" s="143">
        <v>51.702714600146734</v>
      </c>
      <c r="I13" s="143">
        <v>38.116626655308607</v>
      </c>
      <c r="J13" s="143">
        <v>29.221174323090963</v>
      </c>
      <c r="K13" s="143">
        <v>25.010602400752312</v>
      </c>
      <c r="L13" s="144">
        <v>55.156970224402627</v>
      </c>
    </row>
    <row r="14" spans="1:12" s="26" customFormat="1">
      <c r="B14" s="249"/>
      <c r="C14" s="247" t="s">
        <v>256</v>
      </c>
      <c r="D14" s="143" cm="1">
        <f t="array" ref="D14:L14">TRANSPOSE('data input'!AC149:AC157)</f>
        <v>40.723162570994766</v>
      </c>
      <c r="E14" s="143">
        <v>44.14201691495299</v>
      </c>
      <c r="F14" s="143">
        <v>43.993420947575174</v>
      </c>
      <c r="G14" s="143">
        <v>41.372130865869558</v>
      </c>
      <c r="H14" s="143">
        <v>33.874431307621009</v>
      </c>
      <c r="I14" s="143">
        <v>28.520691692880725</v>
      </c>
      <c r="J14" s="143">
        <v>26.487631873289232</v>
      </c>
      <c r="K14" s="143">
        <v>28.750449176017867</v>
      </c>
      <c r="L14" s="144">
        <v>33.714182142657968</v>
      </c>
    </row>
    <row r="15" spans="1:12" s="26" customFormat="1">
      <c r="B15" s="248" t="str">
        <f>'data input'!B221</f>
        <v>2047-51</v>
      </c>
      <c r="C15" s="247" t="s">
        <v>255</v>
      </c>
      <c r="D15" s="143" cm="1">
        <f t="array" ref="D15:L15">TRANSPOSE('data input'!AD88:AD96)</f>
        <v>60.233297985153776</v>
      </c>
      <c r="E15" s="143">
        <v>66.926175303595059</v>
      </c>
      <c r="F15" s="143">
        <v>65.327105312609049</v>
      </c>
      <c r="G15" s="143">
        <v>58.143230904170395</v>
      </c>
      <c r="H15" s="143">
        <v>43.114137675795703</v>
      </c>
      <c r="I15" s="143">
        <v>32.979194630872485</v>
      </c>
      <c r="J15" s="143">
        <v>27.675867948378748</v>
      </c>
      <c r="K15" s="143">
        <v>23.913331712814617</v>
      </c>
      <c r="L15" s="144">
        <v>47.749193346067571</v>
      </c>
    </row>
    <row r="16" spans="1:12" s="26" customFormat="1">
      <c r="B16" s="249"/>
      <c r="C16" s="247" t="s">
        <v>256</v>
      </c>
      <c r="D16" s="143" cm="1">
        <f t="array" ref="D16:L16">TRANSPOSE('data input'!AD149:AD157)</f>
        <v>31.377597940040463</v>
      </c>
      <c r="E16" s="145">
        <v>35.634441087613297</v>
      </c>
      <c r="F16" s="145">
        <v>32.830688847055207</v>
      </c>
      <c r="G16" s="145">
        <v>32.618692366020106</v>
      </c>
      <c r="H16" s="145">
        <v>28.562430554477448</v>
      </c>
      <c r="I16" s="145">
        <v>24.452980183072484</v>
      </c>
      <c r="J16" s="145">
        <v>21.922293048870387</v>
      </c>
      <c r="K16" s="145">
        <v>23.827311024663402</v>
      </c>
      <c r="L16" s="146">
        <v>27.860170904411884</v>
      </c>
    </row>
    <row r="17" spans="2:12" s="26" customFormat="1">
      <c r="B17" s="248" t="str">
        <f>'data input'!B222</f>
        <v>2052-56</v>
      </c>
      <c r="C17" s="247" t="s">
        <v>255</v>
      </c>
      <c r="D17" s="143" cm="1">
        <f t="array" ref="D17:L17">TRANSPOSE('data input'!AE88:AE96)</f>
        <v>53.866984016133515</v>
      </c>
      <c r="E17" s="143">
        <v>63.219367169250368</v>
      </c>
      <c r="F17" s="143">
        <v>62.633343001708077</v>
      </c>
      <c r="G17" s="143">
        <v>56.589336972377772</v>
      </c>
      <c r="H17" s="143">
        <v>42.519728736805888</v>
      </c>
      <c r="I17" s="143">
        <v>32.622068592678751</v>
      </c>
      <c r="J17" s="143">
        <v>28.012010951161351</v>
      </c>
      <c r="K17" s="143">
        <v>20.823340716413348</v>
      </c>
      <c r="L17" s="144">
        <v>46.121948844455986</v>
      </c>
    </row>
    <row r="18" spans="2:12" s="26" customFormat="1">
      <c r="B18" s="249"/>
      <c r="C18" s="247" t="s">
        <v>256</v>
      </c>
      <c r="D18" s="143" cm="1">
        <f t="array" ref="D18:L18">TRANSPOSE('data input'!AE149:AE157)</f>
        <v>38.559918408975015</v>
      </c>
      <c r="E18" s="145">
        <v>42.967188051276025</v>
      </c>
      <c r="F18" s="145">
        <v>40.96551724137931</v>
      </c>
      <c r="G18" s="145">
        <v>38.933700570529219</v>
      </c>
      <c r="H18" s="145">
        <v>34.080961126415673</v>
      </c>
      <c r="I18" s="145">
        <v>31.216355688671229</v>
      </c>
      <c r="J18" s="145">
        <v>29.82143899165548</v>
      </c>
      <c r="K18" s="145">
        <v>35.639907159048832</v>
      </c>
      <c r="L18" s="146">
        <v>35.520231525809976</v>
      </c>
    </row>
    <row r="19" spans="2:12" s="26" customFormat="1">
      <c r="B19" s="248" t="str">
        <f>'data input'!B223</f>
        <v>2057-61</v>
      </c>
      <c r="C19" s="247" t="s">
        <v>255</v>
      </c>
      <c r="D19" s="143" cm="1">
        <f t="array" ref="D19:L19">TRANSPOSE('data input'!AF88:AF96)</f>
        <v>56.808159456571367</v>
      </c>
      <c r="E19" s="143">
        <v>68.412593032600725</v>
      </c>
      <c r="F19" s="143">
        <v>70.623581944199827</v>
      </c>
      <c r="G19" s="143">
        <v>67.970663155433584</v>
      </c>
      <c r="H19" s="143">
        <v>58.350525655801462</v>
      </c>
      <c r="I19" s="143">
        <v>49.788758659060761</v>
      </c>
      <c r="J19" s="143">
        <v>45.697181677540868</v>
      </c>
      <c r="K19" s="143">
        <v>28.234559600422632</v>
      </c>
      <c r="L19" s="144">
        <v>58.364599965305182</v>
      </c>
    </row>
    <row r="20" spans="2:12" s="26" customFormat="1">
      <c r="B20" s="249"/>
      <c r="C20" s="247" t="s">
        <v>256</v>
      </c>
      <c r="D20" s="143" cm="1">
        <f t="array" ref="D20:L20">TRANSPOSE('data input'!AF149:AF157)</f>
        <v>57.895467305933188</v>
      </c>
      <c r="E20" s="145">
        <v>61.099110979741255</v>
      </c>
      <c r="F20" s="145">
        <v>58.994463264488395</v>
      </c>
      <c r="G20" s="145">
        <v>55.681788366174267</v>
      </c>
      <c r="H20" s="145">
        <v>46.477831066691259</v>
      </c>
      <c r="I20" s="145">
        <v>37.828557097797884</v>
      </c>
      <c r="J20" s="145">
        <v>34.418007091834113</v>
      </c>
      <c r="K20" s="145">
        <v>27.798543674123604</v>
      </c>
      <c r="L20" s="146">
        <v>47.863217995155367</v>
      </c>
    </row>
    <row r="21" spans="2:12" s="26" customFormat="1">
      <c r="B21" s="248" t="str">
        <f>'data input'!B224</f>
        <v>2062-66</v>
      </c>
      <c r="C21" s="247" t="s">
        <v>255</v>
      </c>
      <c r="D21" s="143" cm="1">
        <f t="array" ref="D21:L21">TRANSPOSE('data input'!AG88:AG96)</f>
        <v>35.525842965802241</v>
      </c>
      <c r="E21" s="143">
        <v>45.970261938216971</v>
      </c>
      <c r="F21" s="143">
        <v>48.216266360134711</v>
      </c>
      <c r="G21" s="143">
        <v>43.92333852461622</v>
      </c>
      <c r="H21" s="143">
        <v>30.394859130619512</v>
      </c>
      <c r="I21" s="143">
        <v>23.548610540404098</v>
      </c>
      <c r="J21" s="143">
        <v>22.350631824316036</v>
      </c>
      <c r="K21" s="143">
        <v>18.649014540148041</v>
      </c>
      <c r="L21" s="144">
        <v>34.163170961390293</v>
      </c>
    </row>
    <row r="22" spans="2:12" s="26" customFormat="1">
      <c r="B22" s="249"/>
      <c r="C22" s="247" t="s">
        <v>256</v>
      </c>
      <c r="D22" s="143" cm="1">
        <f t="array" ref="D22:L22">TRANSPOSE('data input'!AG149:AG157)</f>
        <v>48.532115687931892</v>
      </c>
      <c r="E22" s="145">
        <v>53.138045095405239</v>
      </c>
      <c r="F22" s="145">
        <v>50.993014655526636</v>
      </c>
      <c r="G22" s="145">
        <v>49.484257099018429</v>
      </c>
      <c r="H22" s="145">
        <v>44.66444683424676</v>
      </c>
      <c r="I22" s="145">
        <v>41.032950555106083</v>
      </c>
      <c r="J22" s="145">
        <v>36.458564548972674</v>
      </c>
      <c r="K22" s="145">
        <v>43.115672156473281</v>
      </c>
      <c r="L22" s="146">
        <v>45.615997840128856</v>
      </c>
    </row>
    <row r="23" spans="2:12" s="26" customFormat="1">
      <c r="B23" s="248" t="str">
        <f>'data input'!B225</f>
        <v>2067-71</v>
      </c>
      <c r="C23" s="247" t="s">
        <v>255</v>
      </c>
      <c r="D23" s="143" cm="1">
        <f t="array" ref="D23:L23">TRANSPOSE('data input'!AH88:AH96)</f>
        <v>37.723212809985654</v>
      </c>
      <c r="E23" s="143">
        <v>47.97562487089445</v>
      </c>
      <c r="F23" s="143">
        <v>51.529407934363249</v>
      </c>
      <c r="G23" s="143">
        <v>50.30697433238268</v>
      </c>
      <c r="H23" s="143">
        <v>37.458747400046221</v>
      </c>
      <c r="I23" s="143">
        <v>26.27832609134467</v>
      </c>
      <c r="J23" s="143">
        <v>22.506183017312452</v>
      </c>
      <c r="K23" s="143">
        <v>17.983159038435424</v>
      </c>
      <c r="L23" s="144">
        <v>38.416864107120418</v>
      </c>
    </row>
    <row r="24" spans="2:12" s="26" customFormat="1">
      <c r="B24" s="249"/>
      <c r="C24" s="247" t="s">
        <v>256</v>
      </c>
      <c r="D24" s="143" cm="1">
        <f t="array" ref="D24:L24">TRANSPOSE('data input'!AH149:AH157)</f>
        <v>55.053583630021222</v>
      </c>
      <c r="E24" s="145">
        <v>60.885027334597787</v>
      </c>
      <c r="F24" s="145">
        <v>59.303721488595443</v>
      </c>
      <c r="G24" s="145">
        <v>58.826933722510191</v>
      </c>
      <c r="H24" s="145">
        <v>57.335661845741704</v>
      </c>
      <c r="I24" s="145">
        <v>52.717250269967096</v>
      </c>
      <c r="J24" s="145">
        <v>43.785327781465611</v>
      </c>
      <c r="K24" s="145">
        <v>44.346614028708466</v>
      </c>
      <c r="L24" s="146">
        <v>55.411802116381651</v>
      </c>
    </row>
    <row r="25" spans="2:12" s="26" customFormat="1">
      <c r="B25" s="248" t="str">
        <f>'data input'!B226</f>
        <v>2072-76</v>
      </c>
      <c r="C25" s="247" t="s">
        <v>255</v>
      </c>
      <c r="D25" s="143" cm="1">
        <f t="array" ref="D25:L25">TRANSPOSE('data input'!AI88:AI96)</f>
        <v>47.810111777491755</v>
      </c>
      <c r="E25" s="143">
        <v>55.47553846964032</v>
      </c>
      <c r="F25" s="143">
        <v>57.407853834929902</v>
      </c>
      <c r="G25" s="143">
        <v>57.063891548034455</v>
      </c>
      <c r="H25" s="143">
        <v>48.330545577522464</v>
      </c>
      <c r="I25" s="143">
        <v>35.680916910838896</v>
      </c>
      <c r="J25" s="143">
        <v>26.992896606156275</v>
      </c>
      <c r="K25" s="143">
        <v>21.398934145413019</v>
      </c>
      <c r="L25" s="144">
        <v>48.192156010567892</v>
      </c>
    </row>
    <row r="26" spans="2:12" s="26" customFormat="1">
      <c r="B26" s="249"/>
      <c r="C26" s="247" t="s">
        <v>256</v>
      </c>
      <c r="D26" s="143" cm="1">
        <f t="array" ref="D26:L26">TRANSPOSE('data input'!AI149:AI157)</f>
        <v>44.230318155803459</v>
      </c>
      <c r="E26" s="145">
        <v>44.803132787468854</v>
      </c>
      <c r="F26" s="145">
        <v>44.338009290286791</v>
      </c>
      <c r="G26" s="145">
        <v>42.255389896244324</v>
      </c>
      <c r="H26" s="145">
        <v>38.419575416534819</v>
      </c>
      <c r="I26" s="145">
        <v>32.57655328431769</v>
      </c>
      <c r="J26" s="145">
        <v>26.668700310766241</v>
      </c>
      <c r="K26" s="145">
        <v>23.443327921365569</v>
      </c>
      <c r="L26" s="146">
        <v>38.99676484844386</v>
      </c>
    </row>
    <row r="27" spans="2:12" s="26" customFormat="1">
      <c r="B27" s="149"/>
      <c r="C27" s="149"/>
      <c r="D27" s="149"/>
      <c r="E27" s="149"/>
      <c r="F27" s="149"/>
      <c r="G27" s="149"/>
      <c r="H27" s="149"/>
      <c r="I27" s="149"/>
      <c r="J27" s="149"/>
      <c r="K27" s="149"/>
      <c r="L27" s="149"/>
    </row>
    <row r="28" spans="2:12" s="26" customFormat="1">
      <c r="B28" s="51" t="s">
        <v>45</v>
      </c>
      <c r="C28" s="51"/>
      <c r="D28" s="243" t="s">
        <v>252</v>
      </c>
      <c r="E28" s="244"/>
      <c r="F28" s="244"/>
      <c r="G28" s="244"/>
      <c r="H28" s="244"/>
      <c r="I28" s="244"/>
      <c r="J28" s="244"/>
      <c r="K28" s="249"/>
      <c r="L28" s="585" t="s">
        <v>253</v>
      </c>
    </row>
    <row r="29" spans="2:12" s="26" customFormat="1" ht="13.5" thickBot="1">
      <c r="B29" s="51"/>
      <c r="C29" s="51"/>
      <c r="D29" s="252" t="s">
        <v>243</v>
      </c>
      <c r="E29" s="253" t="s">
        <v>244</v>
      </c>
      <c r="F29" s="253" t="s">
        <v>245</v>
      </c>
      <c r="G29" s="253" t="s">
        <v>246</v>
      </c>
      <c r="H29" s="253" t="s">
        <v>247</v>
      </c>
      <c r="I29" s="253" t="s">
        <v>248</v>
      </c>
      <c r="J29" s="253" t="s">
        <v>249</v>
      </c>
      <c r="K29" s="253" t="s">
        <v>250</v>
      </c>
      <c r="L29" s="585" t="s">
        <v>254</v>
      </c>
    </row>
    <row r="30" spans="2:12" s="26" customFormat="1">
      <c r="B30" s="254" t="str">
        <f>B7</f>
        <v>2027-31</v>
      </c>
      <c r="C30" s="255" t="s">
        <v>257</v>
      </c>
      <c r="D30" s="143" cm="1">
        <f t="array" ref="D30:L30">TRANSPOSE('data input'!Z100:Z108)</f>
        <v>75.628399258584906</v>
      </c>
      <c r="E30" s="143">
        <v>77.75378519251133</v>
      </c>
      <c r="F30" s="143">
        <v>78.760000000000005</v>
      </c>
      <c r="G30" s="143">
        <v>79.972454720359167</v>
      </c>
      <c r="H30" s="143">
        <v>82.397307608561874</v>
      </c>
      <c r="I30" s="143">
        <v>85.298128737546534</v>
      </c>
      <c r="J30" s="143">
        <v>87.357505837110295</v>
      </c>
      <c r="K30" s="143">
        <v>88.096499593797461</v>
      </c>
      <c r="L30" s="144">
        <v>80.405905697638104</v>
      </c>
    </row>
    <row r="31" spans="2:12" s="26" customFormat="1" ht="13.5" thickBot="1">
      <c r="B31" s="249"/>
      <c r="C31" s="247" t="s">
        <v>256</v>
      </c>
      <c r="D31" s="143" cm="1">
        <f t="array" ref="D31:L31">TRANSPOSE('data input'!Z161:Z169)</f>
        <v>81.81966788270239</v>
      </c>
      <c r="E31" s="143">
        <v>82.939474833443327</v>
      </c>
      <c r="F31" s="143">
        <v>83.412579527691136</v>
      </c>
      <c r="G31" s="143">
        <v>82.639834378934083</v>
      </c>
      <c r="H31" s="143">
        <v>80.923024091799363</v>
      </c>
      <c r="I31" s="143">
        <v>78.476803028578786</v>
      </c>
      <c r="J31" s="143">
        <v>76.29487415028477</v>
      </c>
      <c r="K31" s="143">
        <v>53.337065916508486</v>
      </c>
      <c r="L31" s="144">
        <v>79.663789634532691</v>
      </c>
    </row>
    <row r="32" spans="2:12" s="26" customFormat="1">
      <c r="B32" s="254" t="str">
        <f>B9</f>
        <v>2032-36</v>
      </c>
      <c r="C32" s="255" t="s">
        <v>257</v>
      </c>
      <c r="D32" s="143" cm="1">
        <f t="array" ref="D32:L32">TRANSPOSE('data input'!AA100:AA108)</f>
        <v>78.977963686213187</v>
      </c>
      <c r="E32" s="143">
        <v>81.836845902343924</v>
      </c>
      <c r="F32" s="143">
        <v>82.590716495133407</v>
      </c>
      <c r="G32" s="143">
        <v>83.208207961327872</v>
      </c>
      <c r="H32" s="143">
        <v>84.587075325857086</v>
      </c>
      <c r="I32" s="143">
        <v>87.050306666219797</v>
      </c>
      <c r="J32" s="143">
        <v>88.917777055573623</v>
      </c>
      <c r="K32" s="143">
        <v>88.110415063926439</v>
      </c>
      <c r="L32" s="144">
        <v>83.406673141747135</v>
      </c>
    </row>
    <row r="33" spans="2:12" s="26" customFormat="1" ht="13.5" thickBot="1">
      <c r="B33" s="249"/>
      <c r="C33" s="247" t="s">
        <v>256</v>
      </c>
      <c r="D33" s="143" cm="1">
        <f t="array" ref="D33:L33">TRANSPOSE('data input'!AA161:AA169)</f>
        <v>82.323890507247228</v>
      </c>
      <c r="E33" s="143">
        <v>83.17301429014708</v>
      </c>
      <c r="F33" s="143">
        <v>83.081649212976714</v>
      </c>
      <c r="G33" s="143">
        <v>82.450531652126955</v>
      </c>
      <c r="H33" s="143">
        <v>81.655774355389639</v>
      </c>
      <c r="I33" s="143">
        <v>80.800000000000011</v>
      </c>
      <c r="J33" s="143">
        <v>79.28996817494378</v>
      </c>
      <c r="K33" s="143">
        <v>68.328698546728262</v>
      </c>
      <c r="L33" s="144">
        <v>81.259236336940006</v>
      </c>
    </row>
    <row r="34" spans="2:12">
      <c r="B34" s="254" t="str">
        <f>B11</f>
        <v>2037-41</v>
      </c>
      <c r="C34" s="255" t="s">
        <v>257</v>
      </c>
      <c r="D34" s="143" cm="1">
        <f t="array" ref="D34:L34">TRANSPOSE('data input'!AB100:AB108)</f>
        <v>80.536819614784406</v>
      </c>
      <c r="E34" s="143">
        <v>83.212225413450113</v>
      </c>
      <c r="F34" s="143">
        <v>83.934614305287312</v>
      </c>
      <c r="G34" s="143">
        <v>84.163076112464779</v>
      </c>
      <c r="H34" s="143">
        <v>84.408403095877418</v>
      </c>
      <c r="I34" s="143">
        <v>86.021458770868719</v>
      </c>
      <c r="J34" s="143">
        <v>87.497195123254301</v>
      </c>
      <c r="K34" s="143">
        <v>88.518021611429404</v>
      </c>
      <c r="L34" s="144">
        <v>84.01690371756645</v>
      </c>
    </row>
    <row r="35" spans="2:12" ht="13.5" thickBot="1">
      <c r="B35" s="249"/>
      <c r="C35" s="247" t="s">
        <v>256</v>
      </c>
      <c r="D35" s="143" cm="1">
        <f t="array" ref="D35:L35">TRANSPOSE('data input'!AB161:AB169)</f>
        <v>80.083458199747199</v>
      </c>
      <c r="E35" s="143">
        <v>81.475806620367024</v>
      </c>
      <c r="F35" s="143">
        <v>81.825899665131203</v>
      </c>
      <c r="G35" s="143">
        <v>80.659486910226462</v>
      </c>
      <c r="H35" s="143">
        <v>77.820204540057816</v>
      </c>
      <c r="I35" s="143">
        <v>74.001634359982404</v>
      </c>
      <c r="J35" s="143">
        <v>70.36540268318376</v>
      </c>
      <c r="K35" s="143">
        <v>56.794611380165506</v>
      </c>
      <c r="L35" s="144">
        <v>77.128103338280042</v>
      </c>
    </row>
    <row r="36" spans="2:12">
      <c r="B36" s="254" t="str">
        <f>B13</f>
        <v>2042-46</v>
      </c>
      <c r="C36" s="255" t="s">
        <v>257</v>
      </c>
      <c r="D36" s="143" cm="1">
        <f t="array" ref="D36:L36">TRANSPOSE('data input'!AC100:AC108)</f>
        <v>81.928158628653136</v>
      </c>
      <c r="E36" s="143">
        <v>84.579323686365456</v>
      </c>
      <c r="F36" s="143">
        <v>85.522952756987507</v>
      </c>
      <c r="G36" s="143">
        <v>86.705791609376561</v>
      </c>
      <c r="H36" s="143">
        <v>87.33674542018683</v>
      </c>
      <c r="I36" s="143">
        <v>88.240975176842156</v>
      </c>
      <c r="J36" s="143">
        <v>90.573569056165383</v>
      </c>
      <c r="K36" s="143">
        <v>89.155213377041292</v>
      </c>
      <c r="L36" s="144">
        <v>86.187785065120266</v>
      </c>
    </row>
    <row r="37" spans="2:12" ht="13.5" thickBot="1">
      <c r="B37" s="249"/>
      <c r="C37" s="247" t="s">
        <v>256</v>
      </c>
      <c r="D37" s="143" cm="1">
        <f t="array" ref="D37:L37">TRANSPOSE('data input'!AC161:AC169)</f>
        <v>77.470638878510741</v>
      </c>
      <c r="E37" s="143">
        <v>78.1289071041315</v>
      </c>
      <c r="F37" s="143">
        <v>77.465660522393563</v>
      </c>
      <c r="G37" s="143">
        <v>74.752359083992943</v>
      </c>
      <c r="H37" s="143">
        <v>68.638767291825118</v>
      </c>
      <c r="I37" s="143">
        <v>64.443645160193739</v>
      </c>
      <c r="J37" s="143">
        <v>62.95665933976472</v>
      </c>
      <c r="K37" s="143">
        <v>65.713487989641848</v>
      </c>
      <c r="L37" s="144">
        <v>70.99497826093139</v>
      </c>
    </row>
    <row r="38" spans="2:12">
      <c r="B38" s="254" t="str">
        <f>B15</f>
        <v>2047-51</v>
      </c>
      <c r="C38" s="255" t="s">
        <v>257</v>
      </c>
      <c r="D38" s="143" cm="1">
        <f t="array" ref="D38:L38">TRANSPOSE('data input'!AD100:AD108)</f>
        <v>77.617397501510567</v>
      </c>
      <c r="E38" s="143">
        <v>81.820879486326774</v>
      </c>
      <c r="F38" s="143">
        <v>82.774824378203917</v>
      </c>
      <c r="G38" s="143">
        <v>83.280228489435089</v>
      </c>
      <c r="H38" s="143">
        <v>80.585101102028659</v>
      </c>
      <c r="I38" s="143">
        <v>77.605902059629699</v>
      </c>
      <c r="J38" s="143">
        <v>78.298398580957851</v>
      </c>
      <c r="K38" s="143">
        <v>80.768833102421468</v>
      </c>
      <c r="L38" s="144">
        <v>80.93083308889635</v>
      </c>
    </row>
    <row r="39" spans="2:12">
      <c r="B39" s="249"/>
      <c r="C39" s="247" t="s">
        <v>256</v>
      </c>
      <c r="D39" s="143" cm="1">
        <f t="array" ref="D39:L39">TRANSPOSE('data input'!AD161:AD169)</f>
        <v>74.699009766460591</v>
      </c>
      <c r="E39" s="145">
        <v>72.762878563942706</v>
      </c>
      <c r="F39" s="145">
        <v>70.309062744214629</v>
      </c>
      <c r="G39" s="145">
        <v>65.09115538578564</v>
      </c>
      <c r="H39" s="145">
        <v>55.071795064745267</v>
      </c>
      <c r="I39" s="145">
        <v>48.023923030250501</v>
      </c>
      <c r="J39" s="145">
        <v>45.867363326837832</v>
      </c>
      <c r="K39" s="145">
        <v>58.801229882121085</v>
      </c>
      <c r="L39" s="146">
        <v>60.857545199279336</v>
      </c>
    </row>
    <row r="40" spans="2:12">
      <c r="B40" s="254" t="str">
        <f t="shared" ref="B40" si="0">B17</f>
        <v>2052-56</v>
      </c>
      <c r="C40" s="255" t="s">
        <v>257</v>
      </c>
      <c r="D40" s="143" cm="1">
        <f t="array" ref="D40:L40">TRANSPOSE('data input'!AE100:AE108)</f>
        <v>76.314177237035125</v>
      </c>
      <c r="E40" s="143">
        <v>80.808566688994489</v>
      </c>
      <c r="F40" s="143">
        <v>82.099420946121938</v>
      </c>
      <c r="G40" s="143">
        <v>83.865162955974768</v>
      </c>
      <c r="H40" s="143">
        <v>84.778371818603802</v>
      </c>
      <c r="I40" s="143">
        <v>83.068957451785053</v>
      </c>
      <c r="J40" s="143">
        <v>80.919959084516051</v>
      </c>
      <c r="K40" s="143">
        <v>82.037810864538116</v>
      </c>
      <c r="L40" s="144">
        <v>82.275717889453489</v>
      </c>
    </row>
    <row r="41" spans="2:12">
      <c r="B41" s="249"/>
      <c r="C41" s="247" t="s">
        <v>256</v>
      </c>
      <c r="D41" s="143" cm="1">
        <f t="array" ref="D41:L41">TRANSPOSE('data input'!AE161:AE169)</f>
        <v>72.705188588371499</v>
      </c>
      <c r="E41" s="145">
        <v>70.183257911191646</v>
      </c>
      <c r="F41" s="145">
        <v>68.443376630936655</v>
      </c>
      <c r="G41" s="145">
        <v>64.726771165414618</v>
      </c>
      <c r="H41" s="145">
        <v>56.484149684469017</v>
      </c>
      <c r="I41" s="145">
        <v>50.06903309134637</v>
      </c>
      <c r="J41" s="145">
        <v>48.375061973227567</v>
      </c>
      <c r="K41" s="145">
        <v>66.066391418504082</v>
      </c>
      <c r="L41" s="146">
        <v>61.1716043259282</v>
      </c>
    </row>
    <row r="42" spans="2:12">
      <c r="B42" s="254" t="str">
        <f t="shared" ref="B42" si="1">B19</f>
        <v>2057-61</v>
      </c>
      <c r="C42" s="255" t="s">
        <v>257</v>
      </c>
      <c r="D42" s="143" cm="1">
        <f t="array" ref="D42:L42">TRANSPOSE('data input'!AF100:AF108)</f>
        <v>74.389987701276695</v>
      </c>
      <c r="E42" s="143">
        <v>80.270688250111121</v>
      </c>
      <c r="F42" s="143">
        <v>82.21875449150977</v>
      </c>
      <c r="G42" s="143">
        <v>84.290679312983542</v>
      </c>
      <c r="H42" s="143">
        <v>85.63621657001255</v>
      </c>
      <c r="I42" s="143">
        <v>85.486063549384639</v>
      </c>
      <c r="J42" s="143">
        <v>83.675414411654586</v>
      </c>
      <c r="K42" s="143">
        <v>80.163378949856849</v>
      </c>
      <c r="L42" s="144">
        <v>82.460607900971056</v>
      </c>
    </row>
    <row r="43" spans="2:12">
      <c r="B43" s="249"/>
      <c r="C43" s="247" t="s">
        <v>256</v>
      </c>
      <c r="D43" s="143" cm="1">
        <f t="array" ref="D43:L43">TRANSPOSE('data input'!AF161:AF169)</f>
        <v>78.311366417777037</v>
      </c>
      <c r="E43" s="145">
        <v>79.095441595441599</v>
      </c>
      <c r="F43" s="145">
        <v>77.405858755979011</v>
      </c>
      <c r="G43" s="145">
        <v>77.696250830473659</v>
      </c>
      <c r="H43" s="145">
        <v>76.461325021353787</v>
      </c>
      <c r="I43" s="145">
        <v>74.396598295662471</v>
      </c>
      <c r="J43" s="145">
        <v>67.188516686396099</v>
      </c>
      <c r="K43" s="145">
        <v>75.223152827490651</v>
      </c>
      <c r="L43" s="146">
        <v>76.495243933694695</v>
      </c>
    </row>
    <row r="44" spans="2:12">
      <c r="B44" s="254" t="str">
        <f t="shared" ref="B44" si="2">B21</f>
        <v>2062-66</v>
      </c>
      <c r="C44" s="255" t="s">
        <v>257</v>
      </c>
      <c r="D44" s="143" cm="1">
        <f t="array" ref="D44:L44">TRANSPOSE('data input'!AG100:AG108)</f>
        <v>70.432456302063471</v>
      </c>
      <c r="E44" s="143">
        <v>76.617804957751744</v>
      </c>
      <c r="F44" s="143">
        <v>78.466764950964688</v>
      </c>
      <c r="G44" s="143">
        <v>80.208090472164244</v>
      </c>
      <c r="H44" s="143">
        <v>79.956945985391542</v>
      </c>
      <c r="I44" s="143">
        <v>77.635163807895495</v>
      </c>
      <c r="J44" s="143">
        <v>75.138726359895813</v>
      </c>
      <c r="K44" s="143">
        <v>75.079783892448802</v>
      </c>
      <c r="L44" s="144">
        <v>77.46561248312193</v>
      </c>
    </row>
    <row r="45" spans="2:12">
      <c r="B45" s="249"/>
      <c r="C45" s="247" t="s">
        <v>256</v>
      </c>
      <c r="D45" s="143" cm="1">
        <f t="array" ref="D45:L45">TRANSPOSE('data input'!AG161:AG169)</f>
        <v>81.328527929607858</v>
      </c>
      <c r="E45" s="145">
        <v>83.903784628045045</v>
      </c>
      <c r="F45" s="145">
        <v>83.297465022006605</v>
      </c>
      <c r="G45" s="145">
        <v>84.262343822060743</v>
      </c>
      <c r="H45" s="145">
        <v>84.827871989776398</v>
      </c>
      <c r="I45" s="145">
        <v>83.886797353975169</v>
      </c>
      <c r="J45" s="145">
        <v>76.723281876684595</v>
      </c>
      <c r="K45" s="145">
        <v>77.404827143939841</v>
      </c>
      <c r="L45" s="146">
        <v>83.697084745465659</v>
      </c>
    </row>
    <row r="46" spans="2:12">
      <c r="B46" s="254" t="str">
        <f t="shared" ref="B46" si="3">B23</f>
        <v>2067-71</v>
      </c>
      <c r="C46" s="255" t="s">
        <v>257</v>
      </c>
      <c r="D46" s="143" cm="1">
        <f t="array" ref="D46:L46">TRANSPOSE('data input'!AH100:AH108)</f>
        <v>68.842780561110047</v>
      </c>
      <c r="E46" s="143">
        <v>75.331041507512083</v>
      </c>
      <c r="F46" s="143">
        <v>77.502186649466651</v>
      </c>
      <c r="G46" s="143">
        <v>79.928498211619214</v>
      </c>
      <c r="H46" s="143">
        <v>82.489130194884027</v>
      </c>
      <c r="I46" s="143">
        <v>84.40271387610855</v>
      </c>
      <c r="J46" s="143">
        <v>84.331070947405877</v>
      </c>
      <c r="K46" s="143">
        <v>86.621784379728851</v>
      </c>
      <c r="L46" s="144">
        <v>78.058132404283327</v>
      </c>
    </row>
    <row r="47" spans="2:12">
      <c r="B47" s="249"/>
      <c r="C47" s="247" t="s">
        <v>256</v>
      </c>
      <c r="D47" s="143" cm="1">
        <f t="array" ref="D47:L47">TRANSPOSE('data input'!AH161:AH169)</f>
        <v>61.004936185173861</v>
      </c>
      <c r="E47" s="145">
        <v>63.11300372215829</v>
      </c>
      <c r="F47" s="145">
        <v>62.884287122646619</v>
      </c>
      <c r="G47" s="145">
        <v>65.668958606243166</v>
      </c>
      <c r="H47" s="145">
        <v>69.365390178844436</v>
      </c>
      <c r="I47" s="145">
        <v>71.581506804583611</v>
      </c>
      <c r="J47" s="145">
        <v>67.768082690212978</v>
      </c>
      <c r="K47" s="145">
        <v>80.76486107479856</v>
      </c>
      <c r="L47" s="146">
        <v>67.351514283181615</v>
      </c>
    </row>
    <row r="48" spans="2:12">
      <c r="B48" s="254" t="str">
        <f t="shared" ref="B48" si="4">B25</f>
        <v>2072-76</v>
      </c>
      <c r="C48" s="255" t="s">
        <v>257</v>
      </c>
      <c r="D48" s="143" cm="1">
        <f t="array" ref="D48:L48">TRANSPOSE('data input'!AI100:AI108)</f>
        <v>65.976166671170333</v>
      </c>
      <c r="E48" s="143">
        <v>71.846188441646063</v>
      </c>
      <c r="F48" s="143">
        <v>73.556848112379271</v>
      </c>
      <c r="G48" s="143">
        <v>75.720886527980127</v>
      </c>
      <c r="H48" s="143">
        <v>77.560363381678556</v>
      </c>
      <c r="I48" s="143">
        <v>79.18721895366572</v>
      </c>
      <c r="J48" s="143">
        <v>78.531278331822293</v>
      </c>
      <c r="K48" s="143">
        <v>73.421763694423973</v>
      </c>
      <c r="L48" s="144">
        <v>73.747604723676687</v>
      </c>
    </row>
    <row r="49" spans="2:12">
      <c r="B49" s="249"/>
      <c r="C49" s="247" t="s">
        <v>256</v>
      </c>
      <c r="D49" s="143" cm="1">
        <f t="array" ref="D49:L49">TRANSPOSE('data input'!AI161:AI169)</f>
        <v>74.852692189112062</v>
      </c>
      <c r="E49" s="145">
        <v>76.114459423737785</v>
      </c>
      <c r="F49" s="145">
        <v>76.122172041642813</v>
      </c>
      <c r="G49" s="145">
        <v>76.694751335934171</v>
      </c>
      <c r="H49" s="145">
        <v>78.032429253088893</v>
      </c>
      <c r="I49" s="145">
        <v>78.468351211547343</v>
      </c>
      <c r="J49" s="145">
        <v>71.427036320653343</v>
      </c>
      <c r="K49" s="145">
        <v>70.18226581423977</v>
      </c>
      <c r="L49" s="146">
        <v>76.911423593792207</v>
      </c>
    </row>
    <row r="50" spans="2:12">
      <c r="B50" s="149"/>
      <c r="C50" s="149"/>
      <c r="D50" s="149"/>
      <c r="E50" s="149"/>
      <c r="F50" s="149"/>
      <c r="G50" s="149"/>
      <c r="H50" s="149"/>
      <c r="I50" s="149"/>
      <c r="J50" s="149"/>
      <c r="K50" s="149"/>
      <c r="L50" s="149"/>
    </row>
    <row r="51" spans="2:12">
      <c r="B51" s="52" t="s">
        <v>46</v>
      </c>
      <c r="C51" s="52"/>
      <c r="D51" s="243" t="s">
        <v>252</v>
      </c>
      <c r="E51" s="244"/>
      <c r="F51" s="244"/>
      <c r="G51" s="244"/>
      <c r="H51" s="244"/>
      <c r="I51" s="244"/>
      <c r="J51" s="244"/>
      <c r="K51" s="249"/>
      <c r="L51" s="585" t="s">
        <v>253</v>
      </c>
    </row>
    <row r="52" spans="2:12">
      <c r="B52" s="52"/>
      <c r="C52" s="52"/>
      <c r="D52" s="245" t="s">
        <v>243</v>
      </c>
      <c r="E52" s="246" t="s">
        <v>244</v>
      </c>
      <c r="F52" s="246" t="s">
        <v>245</v>
      </c>
      <c r="G52" s="246" t="s">
        <v>246</v>
      </c>
      <c r="H52" s="246" t="s">
        <v>247</v>
      </c>
      <c r="I52" s="246" t="s">
        <v>248</v>
      </c>
      <c r="J52" s="246" t="s">
        <v>249</v>
      </c>
      <c r="K52" s="246" t="s">
        <v>250</v>
      </c>
      <c r="L52" s="585" t="s">
        <v>254</v>
      </c>
    </row>
    <row r="53" spans="2:12">
      <c r="B53" s="248" t="str">
        <f>B30</f>
        <v>2027-31</v>
      </c>
      <c r="C53" s="247" t="s">
        <v>258</v>
      </c>
      <c r="D53" s="143" cm="1">
        <f t="array" ref="D53:L53">TRANSPOSE('data input'!Z112:Z120)</f>
        <v>71.920645165333013</v>
      </c>
      <c r="E53" s="143">
        <v>73.112661160354548</v>
      </c>
      <c r="F53" s="143">
        <v>73.402461457603366</v>
      </c>
      <c r="G53" s="143">
        <v>73.405129020293529</v>
      </c>
      <c r="H53" s="143">
        <v>74.684845762113952</v>
      </c>
      <c r="I53" s="143">
        <v>76.25872272767424</v>
      </c>
      <c r="J53" s="143">
        <v>77.631772013629629</v>
      </c>
      <c r="K53" s="143">
        <v>78.453761390594849</v>
      </c>
      <c r="L53" s="144">
        <v>74.266225524616118</v>
      </c>
    </row>
    <row r="54" spans="2:12">
      <c r="B54" s="249"/>
      <c r="C54" s="247" t="s">
        <v>256</v>
      </c>
      <c r="D54" s="143" cm="1">
        <f t="array" ref="D54:L54">TRANSPOSE('data input'!Z173:Z181)</f>
        <v>85.052152063486318</v>
      </c>
      <c r="E54" s="143">
        <v>88.157260009647857</v>
      </c>
      <c r="F54" s="143">
        <v>88.065026818836984</v>
      </c>
      <c r="G54" s="143">
        <v>84.432987387306866</v>
      </c>
      <c r="H54" s="143">
        <v>70.810424171392128</v>
      </c>
      <c r="I54" s="143">
        <v>54.31714990862676</v>
      </c>
      <c r="J54" s="143">
        <v>47.47737320456141</v>
      </c>
      <c r="K54" s="143">
        <v>28.576741141820129</v>
      </c>
      <c r="L54" s="144">
        <v>69.134074393326031</v>
      </c>
    </row>
    <row r="55" spans="2:12">
      <c r="B55" s="248" t="str">
        <f>B32</f>
        <v>2032-36</v>
      </c>
      <c r="C55" s="247" t="s">
        <v>258</v>
      </c>
      <c r="D55" s="143" cm="1">
        <f t="array" ref="D55:L55">TRANSPOSE('data input'!AA112:AA120)</f>
        <v>79.122546677062644</v>
      </c>
      <c r="E55" s="143">
        <v>81.309744129582157</v>
      </c>
      <c r="F55" s="143">
        <v>81.977487848554617</v>
      </c>
      <c r="G55" s="143">
        <v>81.761873118226632</v>
      </c>
      <c r="H55" s="143">
        <v>81.996945325927612</v>
      </c>
      <c r="I55" s="143">
        <v>83.694987621901731</v>
      </c>
      <c r="J55" s="143">
        <v>85.101311084624555</v>
      </c>
      <c r="K55" s="143">
        <v>83.3112153115692</v>
      </c>
      <c r="L55" s="144">
        <v>81.897511150834916</v>
      </c>
    </row>
    <row r="56" spans="2:12">
      <c r="B56" s="249"/>
      <c r="C56" s="247" t="s">
        <v>256</v>
      </c>
      <c r="D56" s="143" cm="1">
        <f t="array" ref="D56:L56">TRANSPOSE('data input'!AA173:AA181)</f>
        <v>59.362586044819125</v>
      </c>
      <c r="E56" s="143">
        <v>61.476838980255408</v>
      </c>
      <c r="F56" s="143">
        <v>61.73331045134718</v>
      </c>
      <c r="G56" s="143">
        <v>58.501921439254609</v>
      </c>
      <c r="H56" s="143">
        <v>53.146693701726747</v>
      </c>
      <c r="I56" s="143">
        <v>49.619734249242235</v>
      </c>
      <c r="J56" s="143">
        <v>48.968547566353813</v>
      </c>
      <c r="K56" s="143">
        <v>41.086253264216396</v>
      </c>
      <c r="L56" s="144">
        <v>53.227156885584989</v>
      </c>
    </row>
    <row r="57" spans="2:12">
      <c r="B57" s="248" t="str">
        <f>B34</f>
        <v>2037-41</v>
      </c>
      <c r="C57" s="247" t="s">
        <v>258</v>
      </c>
      <c r="D57" s="143" cm="1">
        <f t="array" ref="D57:L57">TRANSPOSE('data input'!AB112:AB120)</f>
        <v>80.507186908369974</v>
      </c>
      <c r="E57" s="143">
        <v>85.097504476827282</v>
      </c>
      <c r="F57" s="143">
        <v>86.607424473059893</v>
      </c>
      <c r="G57" s="143">
        <v>87.663846059157308</v>
      </c>
      <c r="H57" s="143">
        <v>87.150703869731331</v>
      </c>
      <c r="I57" s="143">
        <v>86.846189181471686</v>
      </c>
      <c r="J57" s="143">
        <v>87.475042465059445</v>
      </c>
      <c r="K57" s="143">
        <v>87.152359096036406</v>
      </c>
      <c r="L57" s="144">
        <v>86.177120875762839</v>
      </c>
    </row>
    <row r="58" spans="2:12">
      <c r="B58" s="249"/>
      <c r="C58" s="247" t="s">
        <v>256</v>
      </c>
      <c r="D58" s="143" cm="1">
        <f t="array" ref="D58:L58">TRANSPOSE('data input'!AB173:AB181)</f>
        <v>79.64853153586904</v>
      </c>
      <c r="E58" s="143">
        <v>80.579240222569155</v>
      </c>
      <c r="F58" s="143">
        <v>80.388601036269421</v>
      </c>
      <c r="G58" s="143">
        <v>78.16846069448151</v>
      </c>
      <c r="H58" s="143">
        <v>72.761963244001919</v>
      </c>
      <c r="I58" s="143">
        <v>65.712203329379008</v>
      </c>
      <c r="J58" s="143">
        <v>62.700683516134163</v>
      </c>
      <c r="K58" s="143">
        <v>58.055274325226726</v>
      </c>
      <c r="L58" s="144">
        <v>73.556826494903277</v>
      </c>
    </row>
    <row r="59" spans="2:12">
      <c r="B59" s="248" t="str">
        <f>B36</f>
        <v>2042-46</v>
      </c>
      <c r="C59" s="247" t="s">
        <v>258</v>
      </c>
      <c r="D59" s="143" cm="1">
        <f t="array" ref="D59:L59">TRANSPOSE('data input'!AC112:AC120)</f>
        <v>77.233765557464977</v>
      </c>
      <c r="E59" s="143">
        <v>83.615945595275377</v>
      </c>
      <c r="F59" s="143">
        <v>85.86371787208607</v>
      </c>
      <c r="G59" s="143">
        <v>88.255335561841079</v>
      </c>
      <c r="H59" s="143">
        <v>88.881524368029019</v>
      </c>
      <c r="I59" s="143">
        <v>87.756053381636079</v>
      </c>
      <c r="J59" s="143">
        <v>86.305459158923838</v>
      </c>
      <c r="K59" s="143">
        <v>82.231830347951401</v>
      </c>
      <c r="L59" s="144">
        <v>86.300076447472549</v>
      </c>
    </row>
    <row r="60" spans="2:12">
      <c r="B60" s="249"/>
      <c r="C60" s="247" t="s">
        <v>256</v>
      </c>
      <c r="D60" s="143" cm="1">
        <f t="array" ref="D60:L60">TRANSPOSE('data input'!AC173:AC181)</f>
        <v>62.160466158673245</v>
      </c>
      <c r="E60" s="143">
        <v>61.449074274812467</v>
      </c>
      <c r="F60" s="143">
        <v>59.040405844735808</v>
      </c>
      <c r="G60" s="143">
        <v>54.80256181163837</v>
      </c>
      <c r="H60" s="143">
        <v>47.373188405797102</v>
      </c>
      <c r="I60" s="143">
        <v>43.51480679821794</v>
      </c>
      <c r="J60" s="143">
        <v>42.214526498056628</v>
      </c>
      <c r="K60" s="143">
        <v>47.155235717432809</v>
      </c>
      <c r="L60" s="144">
        <v>49.777339292203528</v>
      </c>
    </row>
    <row r="61" spans="2:12">
      <c r="B61" s="248" t="str">
        <f>B38</f>
        <v>2047-51</v>
      </c>
      <c r="C61" s="247" t="s">
        <v>258</v>
      </c>
      <c r="D61" s="143" cm="1">
        <f t="array" ref="D61:L61">TRANSPOSE('data input'!AD112:AD120)</f>
        <v>70.030620329329139</v>
      </c>
      <c r="E61" s="143">
        <v>77.511359035494166</v>
      </c>
      <c r="F61" s="143">
        <v>81.412229696347808</v>
      </c>
      <c r="G61" s="143">
        <v>86.140623007946971</v>
      </c>
      <c r="H61" s="143">
        <v>88.159777671775515</v>
      </c>
      <c r="I61" s="143">
        <v>85.803649564061843</v>
      </c>
      <c r="J61" s="143">
        <v>84.495710356717694</v>
      </c>
      <c r="K61" s="143">
        <v>75.88510042036431</v>
      </c>
      <c r="L61" s="144">
        <v>83.153678506214291</v>
      </c>
    </row>
    <row r="62" spans="2:12">
      <c r="B62" s="250"/>
      <c r="C62" s="251" t="s">
        <v>256</v>
      </c>
      <c r="D62" s="145" cm="1">
        <f t="array" ref="D62:L62">TRANSPOSE('data input'!AD173:AD181)</f>
        <v>84.04104511581329</v>
      </c>
      <c r="E62" s="145">
        <v>87.229291214031505</v>
      </c>
      <c r="F62" s="145">
        <v>87.375766961362785</v>
      </c>
      <c r="G62" s="145">
        <v>86.16233607124974</v>
      </c>
      <c r="H62" s="145">
        <v>79.983082088422194</v>
      </c>
      <c r="I62" s="145">
        <v>74.335239004930401</v>
      </c>
      <c r="J62" s="145">
        <v>75.529800311917057</v>
      </c>
      <c r="K62" s="145">
        <v>79.339367952993484</v>
      </c>
      <c r="L62" s="146">
        <v>82.306587018518925</v>
      </c>
    </row>
    <row r="63" spans="2:12">
      <c r="B63" s="248" t="str">
        <f t="shared" ref="B63" si="5">B40</f>
        <v>2052-56</v>
      </c>
      <c r="C63" s="247" t="s">
        <v>258</v>
      </c>
      <c r="D63" s="143" cm="1">
        <f t="array" ref="D63:L63">TRANSPOSE('data input'!AE112:AE120)</f>
        <v>63.084112149532707</v>
      </c>
      <c r="E63" s="143">
        <v>74.6880947346162</v>
      </c>
      <c r="F63" s="143">
        <v>79.404196058248317</v>
      </c>
      <c r="G63" s="143">
        <v>84.305674609977714</v>
      </c>
      <c r="H63" s="143">
        <v>87.064184790471145</v>
      </c>
      <c r="I63" s="143">
        <v>85.933957100784482</v>
      </c>
      <c r="J63" s="143">
        <v>84.10187287173666</v>
      </c>
      <c r="K63" s="143">
        <v>78.193668528864052</v>
      </c>
      <c r="L63" s="144">
        <v>80.865178681232493</v>
      </c>
    </row>
    <row r="64" spans="2:12">
      <c r="B64" s="250"/>
      <c r="C64" s="251" t="s">
        <v>256</v>
      </c>
      <c r="D64" s="145" cm="1">
        <f t="array" ref="D64:L64">TRANSPOSE('data input'!AE173:AE181)</f>
        <v>73.430859758090889</v>
      </c>
      <c r="E64" s="145">
        <v>73.955621987990611</v>
      </c>
      <c r="F64" s="145">
        <v>72.435407430056557</v>
      </c>
      <c r="G64" s="145">
        <v>70.137857379604966</v>
      </c>
      <c r="H64" s="145">
        <v>65.691376957724017</v>
      </c>
      <c r="I64" s="145">
        <v>62.789531041879286</v>
      </c>
      <c r="J64" s="145">
        <v>64.716501189792396</v>
      </c>
      <c r="K64" s="145">
        <v>70.062937512041614</v>
      </c>
      <c r="L64" s="146">
        <v>68.803375347361722</v>
      </c>
    </row>
    <row r="65" spans="2:12">
      <c r="B65" s="248" t="str">
        <f t="shared" ref="B65" si="6">B42</f>
        <v>2057-61</v>
      </c>
      <c r="C65" s="247" t="s">
        <v>258</v>
      </c>
      <c r="D65" s="143" cm="1">
        <f t="array" ref="D65:L65">TRANSPOSE('data input'!AF112:AF120)</f>
        <v>67.655300364659965</v>
      </c>
      <c r="E65" s="143">
        <v>73.294433147673359</v>
      </c>
      <c r="F65" s="143">
        <v>76.663931904420068</v>
      </c>
      <c r="G65" s="143">
        <v>80.752795572144151</v>
      </c>
      <c r="H65" s="143">
        <v>85.622714845680036</v>
      </c>
      <c r="I65" s="143">
        <v>87.512195121951223</v>
      </c>
      <c r="J65" s="143">
        <v>88.410120031625084</v>
      </c>
      <c r="K65" s="143">
        <v>85.118371625753483</v>
      </c>
      <c r="L65" s="144">
        <v>80.81070433221953</v>
      </c>
    </row>
    <row r="66" spans="2:12">
      <c r="B66" s="250"/>
      <c r="C66" s="251" t="s">
        <v>256</v>
      </c>
      <c r="D66" s="145" cm="1">
        <f t="array" ref="D66:L66">TRANSPOSE('data input'!AF173:AF181)</f>
        <v>84.96341771087377</v>
      </c>
      <c r="E66" s="145">
        <v>85.281838679176673</v>
      </c>
      <c r="F66" s="145">
        <v>84.61860203874329</v>
      </c>
      <c r="G66" s="145">
        <v>82.397955761827461</v>
      </c>
      <c r="H66" s="145">
        <v>75.716866756557508</v>
      </c>
      <c r="I66" s="145">
        <v>68.639115975249439</v>
      </c>
      <c r="J66" s="145">
        <v>72.588272383354351</v>
      </c>
      <c r="K66" s="145">
        <v>83.723202653085394</v>
      </c>
      <c r="L66" s="146">
        <v>79.965813126155112</v>
      </c>
    </row>
    <row r="67" spans="2:12">
      <c r="B67" s="248" t="str">
        <f t="shared" ref="B67" si="7">B44</f>
        <v>2062-66</v>
      </c>
      <c r="C67" s="247" t="s">
        <v>258</v>
      </c>
      <c r="D67" s="143" cm="1">
        <f t="array" ref="D67:L67">TRANSPOSE('data input'!AG112:AG120)</f>
        <v>70.074689384196049</v>
      </c>
      <c r="E67" s="143">
        <v>71.462310568785668</v>
      </c>
      <c r="F67" s="143">
        <v>73.805847487174361</v>
      </c>
      <c r="G67" s="143">
        <v>78.153225633434161</v>
      </c>
      <c r="H67" s="143">
        <v>82.643185449528758</v>
      </c>
      <c r="I67" s="143">
        <v>81.723224913158603</v>
      </c>
      <c r="J67" s="143">
        <v>76.967583419196316</v>
      </c>
      <c r="K67" s="143">
        <v>74.563591022443902</v>
      </c>
      <c r="L67" s="144">
        <v>77.42325228113053</v>
      </c>
    </row>
    <row r="68" spans="2:12">
      <c r="B68" s="250"/>
      <c r="C68" s="251" t="s">
        <v>256</v>
      </c>
      <c r="D68" s="145" cm="1">
        <f t="array" ref="D68:L68">TRANSPOSE('data input'!AG173:AG181)</f>
        <v>78.265785661284042</v>
      </c>
      <c r="E68" s="145">
        <v>81.490280777537791</v>
      </c>
      <c r="F68" s="145">
        <v>82.34522155318821</v>
      </c>
      <c r="G68" s="145">
        <v>82.984916644614984</v>
      </c>
      <c r="H68" s="145">
        <v>84.464867342095346</v>
      </c>
      <c r="I68" s="145">
        <v>85.046143043434654</v>
      </c>
      <c r="J68" s="145">
        <v>84.508848422672472</v>
      </c>
      <c r="K68" s="145">
        <v>89.216211953950491</v>
      </c>
      <c r="L68" s="146">
        <v>83.296186024849888</v>
      </c>
    </row>
    <row r="69" spans="2:12">
      <c r="B69" s="248" t="str">
        <f t="shared" ref="B69" si="8">B46</f>
        <v>2067-71</v>
      </c>
      <c r="C69" s="247" t="s">
        <v>258</v>
      </c>
      <c r="D69" s="143" cm="1">
        <f t="array" ref="D69:L69">TRANSPOSE('data input'!AH112:AH120)</f>
        <v>71.664208456243855</v>
      </c>
      <c r="E69" s="143">
        <v>71.240507813645294</v>
      </c>
      <c r="F69" s="143">
        <v>70.88056030795552</v>
      </c>
      <c r="G69" s="143">
        <v>71.959116497985065</v>
      </c>
      <c r="H69" s="143">
        <v>77.099261455245227</v>
      </c>
      <c r="I69" s="143">
        <v>79.791003113481011</v>
      </c>
      <c r="J69" s="143">
        <v>79.743162901307969</v>
      </c>
      <c r="K69" s="143">
        <v>81.778794664589611</v>
      </c>
      <c r="L69" s="144">
        <v>74.776663696337508</v>
      </c>
    </row>
    <row r="70" spans="2:12">
      <c r="B70" s="250"/>
      <c r="C70" s="251" t="s">
        <v>256</v>
      </c>
      <c r="D70" s="145" cm="1">
        <f t="array" ref="D70:L70">TRANSPOSE('data input'!AH173:AH181)</f>
        <v>79.414724659559084</v>
      </c>
      <c r="E70" s="145">
        <v>80.55812757201646</v>
      </c>
      <c r="F70" s="145">
        <v>80.458485353354277</v>
      </c>
      <c r="G70" s="145">
        <v>78.993538519511901</v>
      </c>
      <c r="H70" s="145">
        <v>77.748574939413601</v>
      </c>
      <c r="I70" s="145">
        <v>77.134606767678449</v>
      </c>
      <c r="J70" s="145">
        <v>79.390308513673219</v>
      </c>
      <c r="K70" s="145">
        <v>73.791619371925847</v>
      </c>
      <c r="L70" s="146">
        <v>78.387230756353745</v>
      </c>
    </row>
    <row r="71" spans="2:12">
      <c r="B71" s="248" t="str">
        <f t="shared" ref="B71" si="9">B48</f>
        <v>2072-76</v>
      </c>
      <c r="C71" s="247" t="s">
        <v>258</v>
      </c>
      <c r="D71" s="143" cm="1">
        <f t="array" ref="D71:L71">TRANSPOSE('data input'!AI112:AI120)</f>
        <v>63.313653767995042</v>
      </c>
      <c r="E71" s="143">
        <v>59.652897303499714</v>
      </c>
      <c r="F71" s="143">
        <v>56.50418789396425</v>
      </c>
      <c r="G71" s="143">
        <v>52.488461690181587</v>
      </c>
      <c r="H71" s="143">
        <v>57.848456020363564</v>
      </c>
      <c r="I71" s="143">
        <v>68.103288129295919</v>
      </c>
      <c r="J71" s="143">
        <v>71.676161919040482</v>
      </c>
      <c r="K71" s="143">
        <v>68.529795563288388</v>
      </c>
      <c r="L71" s="144">
        <v>58.875837006924826</v>
      </c>
    </row>
    <row r="72" spans="2:12">
      <c r="B72" s="250"/>
      <c r="C72" s="251" t="s">
        <v>256</v>
      </c>
      <c r="D72" s="145" cm="1">
        <f t="array" ref="D72:L72">TRANSPOSE('data input'!AI173:AI181)</f>
        <v>79.697282256710395</v>
      </c>
      <c r="E72" s="145">
        <v>80.085299316068543</v>
      </c>
      <c r="F72" s="145">
        <v>79.893633661817603</v>
      </c>
      <c r="G72" s="145">
        <v>77.118448964825447</v>
      </c>
      <c r="H72" s="145">
        <v>72.070265285475116</v>
      </c>
      <c r="I72" s="145">
        <v>65.949453551912569</v>
      </c>
      <c r="J72" s="145">
        <v>67.939228671601086</v>
      </c>
      <c r="K72" s="145">
        <v>78.397420587532835</v>
      </c>
      <c r="L72" s="146">
        <v>75.327675387937532</v>
      </c>
    </row>
    <row r="74" spans="2:12">
      <c r="B74" s="256" t="s">
        <v>47</v>
      </c>
      <c r="C74" s="256"/>
      <c r="D74" s="243" t="s">
        <v>252</v>
      </c>
      <c r="E74" s="244"/>
      <c r="F74" s="244"/>
      <c r="G74" s="244"/>
      <c r="H74" s="244"/>
      <c r="I74" s="244"/>
      <c r="J74" s="244"/>
      <c r="K74" s="249"/>
      <c r="L74" s="585" t="s">
        <v>253</v>
      </c>
    </row>
    <row r="75" spans="2:12">
      <c r="B75" s="256"/>
      <c r="C75" s="256"/>
      <c r="D75" s="245" t="s">
        <v>243</v>
      </c>
      <c r="E75" s="246" t="s">
        <v>244</v>
      </c>
      <c r="F75" s="246" t="s">
        <v>245</v>
      </c>
      <c r="G75" s="246" t="s">
        <v>246</v>
      </c>
      <c r="H75" s="246" t="s">
        <v>247</v>
      </c>
      <c r="I75" s="246" t="s">
        <v>248</v>
      </c>
      <c r="J75" s="246" t="s">
        <v>249</v>
      </c>
      <c r="K75" s="246" t="s">
        <v>250</v>
      </c>
      <c r="L75" s="585" t="s">
        <v>254</v>
      </c>
    </row>
    <row r="76" spans="2:12" ht="16.5" customHeight="1">
      <c r="B76" s="248" t="str">
        <f>B53</f>
        <v>2027-31</v>
      </c>
      <c r="C76" s="257" t="str">
        <f>'data input'!$C$29&amp;" (%)"</f>
        <v>GB PFE (%)</v>
      </c>
      <c r="D76" s="143" cm="1">
        <f t="array" ref="D76:L76">TRANSPOSE('data input'!Z124:Z132)</f>
        <v>74.431914681931516</v>
      </c>
      <c r="E76" s="143">
        <v>76.420068523412169</v>
      </c>
      <c r="F76" s="143">
        <v>76.741522010909691</v>
      </c>
      <c r="G76" s="143">
        <v>76.331824568901325</v>
      </c>
      <c r="H76" s="143">
        <v>74.832100652027506</v>
      </c>
      <c r="I76" s="143">
        <v>73.410645022143484</v>
      </c>
      <c r="J76" s="143">
        <v>72.255140259672856</v>
      </c>
      <c r="K76" s="143">
        <v>66.626519504281276</v>
      </c>
      <c r="L76" s="144">
        <v>75.031890868610247</v>
      </c>
    </row>
    <row r="77" spans="2:12">
      <c r="B77" s="249"/>
      <c r="C77" s="247" t="s">
        <v>256</v>
      </c>
      <c r="D77" s="143" cm="1">
        <f t="array" ref="D77:L77">TRANSPOSE('data input'!Z185:Z193)</f>
        <v>76.806828036853531</v>
      </c>
      <c r="E77" s="143">
        <v>78.201999056280641</v>
      </c>
      <c r="F77" s="143">
        <v>78.589940297530788</v>
      </c>
      <c r="G77" s="143">
        <v>77.034203420342024</v>
      </c>
      <c r="H77" s="143">
        <v>72.275126068388758</v>
      </c>
      <c r="I77" s="143">
        <v>65.421482177060142</v>
      </c>
      <c r="J77" s="143">
        <v>61.086019015477873</v>
      </c>
      <c r="K77" s="143">
        <v>33.427389317976882</v>
      </c>
      <c r="L77" s="144">
        <v>69.392228156621954</v>
      </c>
    </row>
    <row r="78" spans="2:12">
      <c r="B78" s="248" t="str">
        <f t="shared" ref="B78" si="10">B55</f>
        <v>2032-36</v>
      </c>
      <c r="C78" s="257" t="str">
        <f>'data input'!$C$29&amp;" (%)"</f>
        <v>GB PFE (%)</v>
      </c>
      <c r="D78" s="143" cm="1">
        <f t="array" ref="D78:L78">TRANSPOSE('data input'!AA124:AA132)</f>
        <v>77.066631922622975</v>
      </c>
      <c r="E78" s="143">
        <v>79.995790275536493</v>
      </c>
      <c r="F78" s="143">
        <v>80.324234626080084</v>
      </c>
      <c r="G78" s="143">
        <v>79.385346637800524</v>
      </c>
      <c r="H78" s="143">
        <v>76.459765905211967</v>
      </c>
      <c r="I78" s="143">
        <v>73.895466919345878</v>
      </c>
      <c r="J78" s="143">
        <v>72.188901066055578</v>
      </c>
      <c r="K78" s="143">
        <v>65.436340145642475</v>
      </c>
      <c r="L78" s="144">
        <v>77.268213483494236</v>
      </c>
    </row>
    <row r="79" spans="2:12">
      <c r="B79" s="249"/>
      <c r="C79" s="247" t="s">
        <v>256</v>
      </c>
      <c r="D79" s="143" cm="1">
        <f t="array" ref="D79:L79">TRANSPOSE('data input'!AA185:AA193)</f>
        <v>75.894832391946451</v>
      </c>
      <c r="E79" s="143">
        <v>77.742508393248016</v>
      </c>
      <c r="F79" s="143">
        <v>77.588135780168713</v>
      </c>
      <c r="G79" s="143">
        <v>75.924938961590811</v>
      </c>
      <c r="H79" s="143">
        <v>72.441284579665762</v>
      </c>
      <c r="I79" s="143">
        <v>68.517117271237851</v>
      </c>
      <c r="J79" s="143">
        <v>64.711149489337998</v>
      </c>
      <c r="K79" s="143">
        <v>50.569633391920512</v>
      </c>
      <c r="L79" s="144">
        <v>71.589468079422375</v>
      </c>
    </row>
    <row r="80" spans="2:12">
      <c r="B80" s="248" t="str">
        <f t="shared" ref="B80" si="11">B57</f>
        <v>2037-41</v>
      </c>
      <c r="C80" s="257" t="str">
        <f>'data input'!$C$29&amp;" (%)"</f>
        <v>GB PFE (%)</v>
      </c>
      <c r="D80" s="143" cm="1">
        <f t="array" ref="D80:L80">TRANSPOSE('data input'!AB124:AB132)</f>
        <v>76.946311447275633</v>
      </c>
      <c r="E80" s="143">
        <v>80.732709171426578</v>
      </c>
      <c r="F80" s="143">
        <v>81.331425099711979</v>
      </c>
      <c r="G80" s="143">
        <v>80.52565198596858</v>
      </c>
      <c r="H80" s="143">
        <v>76.564137851683995</v>
      </c>
      <c r="I80" s="143">
        <v>72.671666048368579</v>
      </c>
      <c r="J80" s="143">
        <v>70.302400673873379</v>
      </c>
      <c r="K80" s="143">
        <v>62.780764861794772</v>
      </c>
      <c r="L80" s="144">
        <v>77.424455339477959</v>
      </c>
    </row>
    <row r="81" spans="2:12">
      <c r="B81" s="249"/>
      <c r="C81" s="247" t="s">
        <v>256</v>
      </c>
      <c r="D81" s="143" cm="1">
        <f t="array" ref="D81:L81">TRANSPOSE('data input'!AB185:AB193)</f>
        <v>74.863255227396891</v>
      </c>
      <c r="E81" s="143">
        <v>76.519097851129501</v>
      </c>
      <c r="F81" s="143">
        <v>76.609197670036068</v>
      </c>
      <c r="G81" s="143">
        <v>74.297140961166633</v>
      </c>
      <c r="H81" s="143">
        <v>70.031841463149021</v>
      </c>
      <c r="I81" s="143">
        <v>65.384862477414174</v>
      </c>
      <c r="J81" s="143">
        <v>61.477715177722359</v>
      </c>
      <c r="K81" s="143">
        <v>46.054269990012962</v>
      </c>
      <c r="L81" s="144">
        <v>69.452575211110684</v>
      </c>
    </row>
    <row r="82" spans="2:12">
      <c r="B82" s="248" t="str">
        <f t="shared" ref="B82" si="12">B59</f>
        <v>2042-46</v>
      </c>
      <c r="C82" s="257" t="str">
        <f>'data input'!$C$29&amp;" (%)"</f>
        <v>GB PFE (%)</v>
      </c>
      <c r="D82" s="143" cm="1">
        <f t="array" ref="D82:L82">TRANSPOSE('data input'!AC124:AC132)</f>
        <v>76.752007054167393</v>
      </c>
      <c r="E82" s="143">
        <v>81.35723958244057</v>
      </c>
      <c r="F82" s="143">
        <v>82.19700867894754</v>
      </c>
      <c r="G82" s="143">
        <v>82.057606986307022</v>
      </c>
      <c r="H82" s="143">
        <v>77.800631030151465</v>
      </c>
      <c r="I82" s="143">
        <v>71.794515459853912</v>
      </c>
      <c r="J82" s="143">
        <v>67.772909671607579</v>
      </c>
      <c r="K82" s="143">
        <v>55.358612690811128</v>
      </c>
      <c r="L82" s="144">
        <v>78.027178781434912</v>
      </c>
    </row>
    <row r="83" spans="2:12">
      <c r="B83" s="249"/>
      <c r="C83" s="247" t="s">
        <v>256</v>
      </c>
      <c r="D83" s="143" cm="1">
        <f t="array" ref="D83:L83">TRANSPOSE('data input'!AC185:AC193)</f>
        <v>72.197238184864077</v>
      </c>
      <c r="E83" s="143">
        <v>73.513207980842978</v>
      </c>
      <c r="F83" s="143">
        <v>72.61205914544972</v>
      </c>
      <c r="G83" s="143">
        <v>69.124796182998949</v>
      </c>
      <c r="H83" s="143">
        <v>60.674722518172864</v>
      </c>
      <c r="I83" s="143">
        <v>53.930694154735946</v>
      </c>
      <c r="J83" s="143">
        <v>50.778856057165157</v>
      </c>
      <c r="K83" s="143">
        <v>50.417193384853974</v>
      </c>
      <c r="L83" s="144">
        <v>62.515924590953261</v>
      </c>
    </row>
    <row r="84" spans="2:12">
      <c r="B84" s="248" t="str">
        <f t="shared" ref="B84" si="13">B61</f>
        <v>2047-51</v>
      </c>
      <c r="C84" s="257" t="str">
        <f>'data input'!$C$29&amp;" (%)"</f>
        <v>GB PFE (%)</v>
      </c>
      <c r="D84" s="143" cm="1">
        <f t="array" ref="D84:L84">TRANSPOSE('data input'!AD124:AD132)</f>
        <v>72.270386320137007</v>
      </c>
      <c r="E84" s="143">
        <v>77.961748937017262</v>
      </c>
      <c r="F84" s="143">
        <v>78.952897379596294</v>
      </c>
      <c r="G84" s="143">
        <v>78.387813493269078</v>
      </c>
      <c r="H84" s="143">
        <v>71.880178189998318</v>
      </c>
      <c r="I84" s="143">
        <v>63.341746053490048</v>
      </c>
      <c r="J84" s="143">
        <v>59.202430863617643</v>
      </c>
      <c r="K84" s="143">
        <v>48.010606769614725</v>
      </c>
      <c r="L84" s="144">
        <v>72.566503730160136</v>
      </c>
    </row>
    <row r="85" spans="2:12">
      <c r="B85" s="249"/>
      <c r="C85" s="251" t="s">
        <v>256</v>
      </c>
      <c r="D85" s="145" cm="1">
        <f t="array" ref="D85:L85">TRANSPOSE('data input'!AD185:AD193)</f>
        <v>70.695454901040449</v>
      </c>
      <c r="E85" s="145">
        <v>70.5209864016214</v>
      </c>
      <c r="F85" s="145">
        <v>67.973724823945943</v>
      </c>
      <c r="G85" s="145">
        <v>62.819099836862499</v>
      </c>
      <c r="H85" s="145">
        <v>51.742676060320491</v>
      </c>
      <c r="I85" s="145">
        <v>43.303513520049776</v>
      </c>
      <c r="J85" s="145">
        <v>40.075439611233875</v>
      </c>
      <c r="K85" s="145">
        <v>47.032536356913972</v>
      </c>
      <c r="L85" s="146">
        <v>56.363720592856858</v>
      </c>
    </row>
    <row r="86" spans="2:12">
      <c r="B86" s="248" t="str">
        <f t="shared" ref="B86" si="14">B63</f>
        <v>2052-56</v>
      </c>
      <c r="C86" s="257" t="str">
        <f>'data input'!$C$29&amp;" (%)"</f>
        <v>GB PFE (%)</v>
      </c>
      <c r="D86" s="145" cm="1">
        <f t="array" ref="D86:L86">TRANSPOSE('data input'!AE124:AE132)</f>
        <v>70.316322428600671</v>
      </c>
      <c r="E86" s="145">
        <v>77.009354917432688</v>
      </c>
      <c r="F86" s="145">
        <v>78.335857750541152</v>
      </c>
      <c r="G86" s="145">
        <v>78.835315943795237</v>
      </c>
      <c r="H86" s="145">
        <v>74.744068506664632</v>
      </c>
      <c r="I86" s="145">
        <v>65.715728351426407</v>
      </c>
      <c r="J86" s="145">
        <v>58.781953646110786</v>
      </c>
      <c r="K86" s="145">
        <v>49.778092953953291</v>
      </c>
      <c r="L86" s="146">
        <v>73.604672996676342</v>
      </c>
    </row>
    <row r="87" spans="2:12">
      <c r="B87" s="249"/>
      <c r="C87" s="251" t="s">
        <v>256</v>
      </c>
      <c r="D87" s="145" cm="1">
        <f t="array" ref="D87:L87">TRANSPOSE('data input'!AE185:AE193)</f>
        <v>68.106837648589163</v>
      </c>
      <c r="E87" s="145">
        <v>67.056057119551255</v>
      </c>
      <c r="F87" s="145">
        <v>65.15039962042195</v>
      </c>
      <c r="G87" s="145">
        <v>61.379823833599588</v>
      </c>
      <c r="H87" s="145">
        <v>53.242010111487239</v>
      </c>
      <c r="I87" s="145">
        <v>46.68613548168917</v>
      </c>
      <c r="J87" s="145">
        <v>44.287122599096513</v>
      </c>
      <c r="K87" s="145">
        <v>56.709970441929201</v>
      </c>
      <c r="L87" s="146">
        <v>57.258196605613051</v>
      </c>
    </row>
    <row r="88" spans="2:12">
      <c r="B88" s="248" t="str">
        <f t="shared" ref="B88" si="15">B65</f>
        <v>2057-61</v>
      </c>
      <c r="C88" s="257" t="str">
        <f>'data input'!$C$29&amp;" (%)"</f>
        <v>GB PFE (%)</v>
      </c>
      <c r="D88" s="143" cm="1">
        <f t="array" ref="D88:L88">TRANSPOSE('data input'!AF124:AF132)</f>
        <v>68.901612112630033</v>
      </c>
      <c r="E88" s="143">
        <v>76.533396076936356</v>
      </c>
      <c r="F88" s="143">
        <v>78.694445470422806</v>
      </c>
      <c r="G88" s="143">
        <v>79.631435658539544</v>
      </c>
      <c r="H88" s="143">
        <v>77.148564872426832</v>
      </c>
      <c r="I88" s="143">
        <v>71.809454054558643</v>
      </c>
      <c r="J88" s="143">
        <v>66.950453333664754</v>
      </c>
      <c r="K88" s="143">
        <v>50.967397558456327</v>
      </c>
      <c r="L88" s="144">
        <v>74.943978787351341</v>
      </c>
    </row>
    <row r="89" spans="2:12">
      <c r="B89" s="249"/>
      <c r="C89" s="251" t="s">
        <v>256</v>
      </c>
      <c r="D89" s="145" cm="1">
        <f t="array" ref="D89:L89">TRANSPOSE('data input'!AF185:AF193)</f>
        <v>75.465457182129143</v>
      </c>
      <c r="E89" s="145">
        <v>76.776697784623153</v>
      </c>
      <c r="F89" s="145">
        <v>75.063825430429461</v>
      </c>
      <c r="G89" s="145">
        <v>74.376875733913693</v>
      </c>
      <c r="H89" s="145">
        <v>71.107346230838289</v>
      </c>
      <c r="I89" s="145">
        <v>66.604231345706339</v>
      </c>
      <c r="J89" s="145">
        <v>59.334136874467958</v>
      </c>
      <c r="K89" s="145">
        <v>57.816997117068055</v>
      </c>
      <c r="L89" s="146">
        <v>71.328643236040747</v>
      </c>
    </row>
    <row r="90" spans="2:12">
      <c r="B90" s="248" t="str">
        <f t="shared" ref="B90" si="16">B67</f>
        <v>2062-66</v>
      </c>
      <c r="C90" s="257" t="str">
        <f>'data input'!$C$29&amp;" (%)"</f>
        <v>GB PFE (%)</v>
      </c>
      <c r="D90" s="143" cm="1">
        <f t="array" ref="D90:L90">TRANSPOSE('data input'!AG124:AG132)</f>
        <v>63.579600627897641</v>
      </c>
      <c r="E90" s="143">
        <v>71.088549720970889</v>
      </c>
      <c r="F90" s="143">
        <v>73.255476346384313</v>
      </c>
      <c r="G90" s="143">
        <v>74.266954434739873</v>
      </c>
      <c r="H90" s="143">
        <v>70.216632623412693</v>
      </c>
      <c r="I90" s="143">
        <v>62.273527996871358</v>
      </c>
      <c r="J90" s="143">
        <v>55.127216653816504</v>
      </c>
      <c r="K90" s="143">
        <v>45.49594303692664</v>
      </c>
      <c r="L90" s="144">
        <v>68.664515852888627</v>
      </c>
    </row>
    <row r="91" spans="2:12">
      <c r="B91" s="249"/>
      <c r="C91" s="251" t="s">
        <v>256</v>
      </c>
      <c r="D91" s="145" cm="1">
        <f t="array" ref="D91:L91">TRANSPOSE('data input'!AG185:AG193)</f>
        <v>76.778689471859479</v>
      </c>
      <c r="E91" s="145">
        <v>80.083357987781781</v>
      </c>
      <c r="F91" s="145">
        <v>79.277991092644072</v>
      </c>
      <c r="G91" s="145">
        <v>79.91137001882025</v>
      </c>
      <c r="H91" s="145">
        <v>79.310095620032257</v>
      </c>
      <c r="I91" s="145">
        <v>76.733098067295174</v>
      </c>
      <c r="J91" s="145">
        <v>67.44422749366457</v>
      </c>
      <c r="K91" s="145">
        <v>67.718199879868777</v>
      </c>
      <c r="L91" s="146">
        <v>78.179839994758069</v>
      </c>
    </row>
    <row r="92" spans="2:12">
      <c r="B92" s="248" t="str">
        <f t="shared" ref="B92" si="17">B69</f>
        <v>2067-71</v>
      </c>
      <c r="C92" s="257" t="str">
        <f>'data input'!$C$29&amp;" (%)"</f>
        <v>GB PFE (%)</v>
      </c>
      <c r="D92" s="145" cm="1">
        <f t="array" ref="D92:L92">TRANSPOSE('data input'!AH124:AH132)</f>
        <v>61.881448267713111</v>
      </c>
      <c r="E92" s="145">
        <v>69.172589465434015</v>
      </c>
      <c r="F92" s="145">
        <v>71.428853859131166</v>
      </c>
      <c r="G92" s="145">
        <v>72.600105331168805</v>
      </c>
      <c r="H92" s="145">
        <v>69.648201774417686</v>
      </c>
      <c r="I92" s="145">
        <v>63.184055646711528</v>
      </c>
      <c r="J92" s="145">
        <v>57.452514610888954</v>
      </c>
      <c r="K92" s="145">
        <v>45.900926884388362</v>
      </c>
      <c r="L92" s="146">
        <v>67.376051772478732</v>
      </c>
    </row>
    <row r="93" spans="2:12">
      <c r="B93" s="249"/>
      <c r="C93" s="251" t="s">
        <v>256</v>
      </c>
      <c r="D93" s="145" cm="1">
        <f t="array" ref="D93:L93">TRANSPOSE('data input'!AH185:AH193)</f>
        <v>61.758247940883408</v>
      </c>
      <c r="E93" s="145">
        <v>64.320290580579069</v>
      </c>
      <c r="F93" s="145">
        <v>63.848683038268142</v>
      </c>
      <c r="G93" s="145">
        <v>65.52812293569113</v>
      </c>
      <c r="H93" s="145">
        <v>67.422570397020536</v>
      </c>
      <c r="I93" s="145">
        <v>66.926610929261685</v>
      </c>
      <c r="J93" s="145">
        <v>60.689104023145482</v>
      </c>
      <c r="K93" s="145">
        <v>68.53805013594669</v>
      </c>
      <c r="L93" s="146">
        <v>65.748590071986641</v>
      </c>
    </row>
    <row r="94" spans="2:12">
      <c r="B94" s="248" t="str">
        <f t="shared" ref="B94" si="18">B71</f>
        <v>2072-76</v>
      </c>
      <c r="C94" s="257" t="str">
        <f>'data input'!$C$29&amp;" (%)"</f>
        <v>GB PFE (%)</v>
      </c>
      <c r="D94" s="143" cm="1">
        <f t="array" ref="D94:L94">TRANSPOSE('data input'!AI124:AI132)</f>
        <v>60.367078201946789</v>
      </c>
      <c r="E94" s="143">
        <v>65.731551674838016</v>
      </c>
      <c r="F94" s="143">
        <v>66.846141083157931</v>
      </c>
      <c r="G94" s="143">
        <v>67.158629665578417</v>
      </c>
      <c r="H94" s="143">
        <v>65.200757575757578</v>
      </c>
      <c r="I94" s="143">
        <v>61.122488160757712</v>
      </c>
      <c r="J94" s="143">
        <v>55.319739214870303</v>
      </c>
      <c r="K94" s="143">
        <v>42.56280299691494</v>
      </c>
      <c r="L94" s="144">
        <v>63.82547998890918</v>
      </c>
    </row>
    <row r="95" spans="2:12">
      <c r="B95" s="249"/>
      <c r="C95" s="251" t="s">
        <v>256</v>
      </c>
      <c r="D95" s="145" cm="1">
        <f t="array" ref="D95:L95">TRANSPOSE('data input'!AI185:AI193)</f>
        <v>70.651799593611386</v>
      </c>
      <c r="E95" s="145">
        <v>71.698721528349949</v>
      </c>
      <c r="F95" s="145">
        <v>71.665392951128297</v>
      </c>
      <c r="G95" s="145">
        <v>71.538224864877094</v>
      </c>
      <c r="H95" s="145">
        <v>71.294764557365141</v>
      </c>
      <c r="I95" s="145">
        <v>68.631691434126679</v>
      </c>
      <c r="J95" s="145">
        <v>58.317782807928012</v>
      </c>
      <c r="K95" s="145">
        <v>50.4208286201806</v>
      </c>
      <c r="L95" s="146">
        <v>70.534979043511839</v>
      </c>
    </row>
  </sheetData>
  <pageMargins left="0.70866141732283472" right="0.70866141732283472" top="0.74803149606299213" bottom="0.74803149606299213" header="0.31496062992125984" footer="0.31496062992125984"/>
  <pageSetup paperSize="9" orientation="portrait" r:id="rId1"/>
  <ignoredErrors>
    <ignoredError sqref="K28:K29 K50:K52 K73:K75"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92D050"/>
    <pageSetUpPr fitToPage="1"/>
  </sheetPr>
  <dimension ref="A2:K31"/>
  <sheetViews>
    <sheetView showGridLines="0" zoomScaleNormal="100" workbookViewId="0"/>
  </sheetViews>
  <sheetFormatPr defaultColWidth="8.75" defaultRowHeight="12.75"/>
  <cols>
    <col min="1" max="1" width="9" style="162" customWidth="1"/>
    <col min="2" max="2" width="29" style="162" customWidth="1"/>
    <col min="3" max="4" width="12.625" style="162" customWidth="1"/>
    <col min="5" max="5" width="6.625" style="162" customWidth="1"/>
    <col min="6" max="6" width="12.625" style="163" customWidth="1"/>
    <col min="7" max="7" width="12.625" style="162" customWidth="1"/>
    <col min="8" max="8" width="6.625" style="162" customWidth="1"/>
    <col min="9" max="9" width="8.75" style="162" customWidth="1"/>
    <col min="10" max="10" width="10.5" style="162" bestFit="1" customWidth="1"/>
    <col min="11" max="11" width="8.75" style="164" customWidth="1"/>
    <col min="12" max="16384" width="8.75" style="162"/>
  </cols>
  <sheetData>
    <row r="2" spans="1:8">
      <c r="A2" s="179" t="str">
        <f>Index!B12</f>
        <v>Table 6  Overdue timber at 31 March 2025 (Public Forest Estate) and 31 March 2021 (Private Sector)</v>
      </c>
      <c r="B2" s="217"/>
      <c r="C2" s="217"/>
      <c r="D2" s="217"/>
      <c r="E2" s="217"/>
      <c r="F2" s="298"/>
      <c r="G2" s="75"/>
      <c r="H2" s="75"/>
    </row>
    <row r="3" spans="1:8">
      <c r="A3" s="75"/>
      <c r="B3" s="165"/>
      <c r="C3" s="165"/>
      <c r="D3" s="165"/>
      <c r="E3" s="165"/>
      <c r="F3" s="297"/>
      <c r="G3" s="75"/>
      <c r="H3" s="75"/>
    </row>
    <row r="5" spans="1:8" ht="27" customHeight="1">
      <c r="A5" s="75"/>
      <c r="B5" s="258"/>
      <c r="C5" s="554" t="str">
        <f>'data input'!$C$29</f>
        <v>GB PFE</v>
      </c>
      <c r="D5" s="555" t="s">
        <v>225</v>
      </c>
      <c r="E5" s="541"/>
      <c r="F5" s="554" t="str">
        <f>'data input'!$C$29</f>
        <v>GB PFE</v>
      </c>
      <c r="G5" s="555" t="s">
        <v>225</v>
      </c>
      <c r="H5" s="541"/>
    </row>
    <row r="6" spans="1:8" ht="27" customHeight="1">
      <c r="A6" s="75"/>
      <c r="B6" s="258" t="s">
        <v>273</v>
      </c>
      <c r="C6" s="259" t="s">
        <v>274</v>
      </c>
      <c r="D6" s="299"/>
      <c r="E6" s="260" t="s">
        <v>42</v>
      </c>
      <c r="F6" s="259" t="s">
        <v>275</v>
      </c>
      <c r="G6" s="299"/>
      <c r="H6" s="260" t="s">
        <v>42</v>
      </c>
    </row>
    <row r="7" spans="1:8" ht="13.5">
      <c r="A7" s="75"/>
      <c r="B7" s="300" t="s">
        <v>44</v>
      </c>
      <c r="C7" s="300">
        <f>'data input'!C50</f>
        <v>2107.3430800000001</v>
      </c>
      <c r="D7" s="300">
        <f>'data input'!E50</f>
        <v>31916.212029815422</v>
      </c>
      <c r="E7" s="214">
        <f>'data input'!F50</f>
        <v>5.1294376693885813</v>
      </c>
      <c r="F7" s="301">
        <f>'data input'!D50</f>
        <v>5.9081799999999998</v>
      </c>
      <c r="G7" s="301">
        <f>'data input'!G50</f>
        <v>43.897168929675821</v>
      </c>
      <c r="H7" s="214">
        <f>'data input'!H50</f>
        <v>4.8532245204503068</v>
      </c>
    </row>
    <row r="8" spans="1:8" ht="13.5">
      <c r="A8" s="75"/>
      <c r="B8" s="300" t="s">
        <v>45</v>
      </c>
      <c r="C8" s="300">
        <f>'data input'!C59</f>
        <v>2179.3466700000004</v>
      </c>
      <c r="D8" s="300">
        <f>'data input'!E59</f>
        <v>55163.172838972881</v>
      </c>
      <c r="E8" s="214">
        <f>'data input'!F59</f>
        <v>5.9431569371747761</v>
      </c>
      <c r="F8" s="301">
        <f>'data input'!D59</f>
        <v>4.8336699999999988</v>
      </c>
      <c r="G8" s="301">
        <f>'data input'!G59</f>
        <v>70.737609392568274</v>
      </c>
      <c r="H8" s="214">
        <f>'data input'!H59</f>
        <v>5.5267589039482914</v>
      </c>
    </row>
    <row r="9" spans="1:8" ht="13.5">
      <c r="A9" s="75"/>
      <c r="B9" s="300" t="s">
        <v>46</v>
      </c>
      <c r="C9" s="300">
        <f>'data input'!C65</f>
        <v>1272.75261</v>
      </c>
      <c r="D9" s="300">
        <f>'data input'!E65</f>
        <v>10113.829005011999</v>
      </c>
      <c r="E9" s="214">
        <f>'data input'!F65</f>
        <v>10.2900479370601</v>
      </c>
      <c r="F9" s="301">
        <f>'data input'!D65</f>
        <v>2.6642100000000002</v>
      </c>
      <c r="G9" s="301">
        <f>'data input'!G65</f>
        <v>11.874379765759601</v>
      </c>
      <c r="H9" s="214">
        <f>'data input'!H65</f>
        <v>9.7457811784068493</v>
      </c>
    </row>
    <row r="10" spans="1:8">
      <c r="A10" s="75"/>
      <c r="B10" s="133" t="s">
        <v>47</v>
      </c>
      <c r="C10" s="134">
        <f>'data input'!C66</f>
        <v>5559.44236</v>
      </c>
      <c r="D10" s="134">
        <f>'data input'!E66</f>
        <v>97193.213873800312</v>
      </c>
      <c r="E10" s="135">
        <f>'data input'!F66</f>
        <v>3.9193910000811485</v>
      </c>
      <c r="F10" s="136">
        <f>'data input'!D66</f>
        <v>13.406059999999998</v>
      </c>
      <c r="G10" s="136">
        <f>'data input'!G66</f>
        <v>126.50915808800369</v>
      </c>
      <c r="H10" s="137">
        <f>'data input'!H66</f>
        <v>3.636282711769971</v>
      </c>
    </row>
    <row r="12" spans="1:8">
      <c r="A12" s="75"/>
      <c r="B12" s="75"/>
      <c r="C12" s="75"/>
      <c r="D12" s="75"/>
      <c r="E12" s="75"/>
      <c r="F12" s="297"/>
      <c r="G12" s="75"/>
      <c r="H12" s="75"/>
    </row>
    <row r="13" spans="1:8">
      <c r="A13" s="75"/>
      <c r="B13" s="258"/>
      <c r="C13" s="554" t="str">
        <f>'data input'!$C$29</f>
        <v>GB PFE</v>
      </c>
      <c r="D13" s="555" t="s">
        <v>225</v>
      </c>
      <c r="E13" s="541"/>
      <c r="F13" s="554" t="str">
        <f>'data input'!$C$29</f>
        <v>GB PFE</v>
      </c>
      <c r="G13" s="555" t="s">
        <v>225</v>
      </c>
      <c r="H13" s="541"/>
    </row>
    <row r="14" spans="1:8" ht="15">
      <c r="A14" s="75"/>
      <c r="B14" s="258" t="s">
        <v>273</v>
      </c>
      <c r="C14" s="259" t="s">
        <v>274</v>
      </c>
      <c r="D14" s="299"/>
      <c r="E14" s="260" t="s">
        <v>42</v>
      </c>
      <c r="F14" s="261" t="s">
        <v>276</v>
      </c>
      <c r="G14" s="299"/>
      <c r="H14" s="260" t="s">
        <v>42</v>
      </c>
    </row>
    <row r="15" spans="1:8">
      <c r="A15" s="75"/>
      <c r="B15" s="206" t="s">
        <v>44</v>
      </c>
      <c r="C15" s="203">
        <f>'data input'!C50</f>
        <v>2107.3430800000001</v>
      </c>
      <c r="D15" s="203">
        <f>'data input'!E50</f>
        <v>31916.212029815422</v>
      </c>
      <c r="E15" s="204">
        <f>'data input'!F50</f>
        <v>5.1294376693885813</v>
      </c>
      <c r="F15" s="201">
        <f>'data input'!D50</f>
        <v>5.9081799999999998</v>
      </c>
      <c r="G15" s="201">
        <f>'data input'!G50</f>
        <v>43.897168929675821</v>
      </c>
      <c r="H15" s="202">
        <f>'data input'!H50</f>
        <v>4.8532245204503068</v>
      </c>
    </row>
    <row r="16" spans="1:8" ht="13.5">
      <c r="A16" s="75"/>
      <c r="B16" s="199" t="s">
        <v>53</v>
      </c>
      <c r="C16" s="302">
        <f>'data input'!C51</f>
        <v>526.59298000000001</v>
      </c>
      <c r="D16" s="302">
        <f>'data input'!E51</f>
        <v>2789.65944780172</v>
      </c>
      <c r="E16" s="214">
        <f>'data input'!F51</f>
        <v>21.6298151592915</v>
      </c>
      <c r="F16" s="213">
        <f>'data input'!D51</f>
        <v>1.22648</v>
      </c>
      <c r="G16" s="213">
        <f>'data input'!G51</f>
        <v>3.5657888466775298</v>
      </c>
      <c r="H16" s="214">
        <f>'data input'!H51</f>
        <v>19.202442176772301</v>
      </c>
    </row>
    <row r="17" spans="2:8" ht="13.5">
      <c r="B17" s="199" t="s">
        <v>54</v>
      </c>
      <c r="C17" s="302">
        <f>'data input'!C52</f>
        <v>890.37810999999999</v>
      </c>
      <c r="D17" s="302">
        <f>'data input'!E52</f>
        <v>3890.87062946583</v>
      </c>
      <c r="E17" s="214">
        <f>'data input'!F52</f>
        <v>19.096591911111801</v>
      </c>
      <c r="F17" s="213">
        <f>'data input'!D52</f>
        <v>2.6506999999999996</v>
      </c>
      <c r="G17" s="213">
        <f>'data input'!G52</f>
        <v>4.8107831296372394</v>
      </c>
      <c r="H17" s="214">
        <f>'data input'!H52</f>
        <v>18.3202261522618</v>
      </c>
    </row>
    <row r="18" spans="2:8" ht="13.5">
      <c r="B18" s="199" t="s">
        <v>55</v>
      </c>
      <c r="C18" s="302">
        <f>'data input'!C53</f>
        <v>96.833479999999994</v>
      </c>
      <c r="D18" s="302">
        <f>'data input'!E53</f>
        <v>2418.84482866606</v>
      </c>
      <c r="E18" s="214">
        <f>'data input'!F53</f>
        <v>15.4379154797733</v>
      </c>
      <c r="F18" s="213">
        <f>'data input'!D53</f>
        <v>0.28693999999999997</v>
      </c>
      <c r="G18" s="213">
        <f>'data input'!G53</f>
        <v>4.1509118577388202</v>
      </c>
      <c r="H18" s="214">
        <f>'data input'!H53</f>
        <v>14.749618823209801</v>
      </c>
    </row>
    <row r="19" spans="2:8" ht="13.5">
      <c r="B19" s="199" t="s">
        <v>56</v>
      </c>
      <c r="C19" s="302">
        <f>'data input'!C54</f>
        <v>69.022859999999994</v>
      </c>
      <c r="D19" s="302">
        <f>'data input'!E54</f>
        <v>1002.3844879265901</v>
      </c>
      <c r="E19" s="214">
        <f>'data input'!F54</f>
        <v>20.154318259548202</v>
      </c>
      <c r="F19" s="213">
        <f>'data input'!D54</f>
        <v>0.23329</v>
      </c>
      <c r="G19" s="213">
        <f>'data input'!G54</f>
        <v>2.2088960867472003</v>
      </c>
      <c r="H19" s="214">
        <f>'data input'!H54</f>
        <v>20.320415254092499</v>
      </c>
    </row>
    <row r="20" spans="2:8" ht="13.5">
      <c r="B20" s="199" t="s">
        <v>57</v>
      </c>
      <c r="C20" s="302">
        <f>'data input'!C55</f>
        <v>175.40973000000002</v>
      </c>
      <c r="D20" s="302">
        <f>'data input'!E55</f>
        <v>2417.56027302554</v>
      </c>
      <c r="E20" s="214">
        <f>'data input'!F55</f>
        <v>16.668506381394</v>
      </c>
      <c r="F20" s="213">
        <f>'data input'!D55</f>
        <v>0.50585999999999998</v>
      </c>
      <c r="G20" s="213">
        <f>'data input'!G55</f>
        <v>4.4663050865160807</v>
      </c>
      <c r="H20" s="214">
        <f>'data input'!H55</f>
        <v>16.3771898892571</v>
      </c>
    </row>
    <row r="21" spans="2:8" ht="13.5">
      <c r="B21" s="199" t="s">
        <v>58</v>
      </c>
      <c r="C21" s="302">
        <f>'data input'!C56</f>
        <v>133.70997000000003</v>
      </c>
      <c r="D21" s="302">
        <f>'data input'!E56</f>
        <v>6504.18152181406</v>
      </c>
      <c r="E21" s="214">
        <f>'data input'!F56</f>
        <v>9.9004023462802007</v>
      </c>
      <c r="F21" s="213">
        <f>'data input'!D56</f>
        <v>0.34138000000000002</v>
      </c>
      <c r="G21" s="213">
        <f>'data input'!G56</f>
        <v>9.2863969430008009</v>
      </c>
      <c r="H21" s="214">
        <f>'data input'!H56</f>
        <v>9.6192833569463101</v>
      </c>
    </row>
    <row r="22" spans="2:8" ht="13.5">
      <c r="B22" s="199" t="s">
        <v>59</v>
      </c>
      <c r="C22" s="302">
        <f>'data input'!C57</f>
        <v>135.52212</v>
      </c>
      <c r="D22" s="302">
        <f>'data input'!E57</f>
        <v>8211.2125593079891</v>
      </c>
      <c r="E22" s="214">
        <f>'data input'!F57</f>
        <v>9.2509518094966392</v>
      </c>
      <c r="F22" s="213">
        <f>'data input'!D57</f>
        <v>0.41217000000000004</v>
      </c>
      <c r="G22" s="213">
        <f>'data input'!G57</f>
        <v>8.8982819582208901</v>
      </c>
      <c r="H22" s="214">
        <f>'data input'!H57</f>
        <v>9.2770828491026798</v>
      </c>
    </row>
    <row r="23" spans="2:8" ht="13.5">
      <c r="B23" s="199" t="s">
        <v>60</v>
      </c>
      <c r="C23" s="302">
        <f>'data input'!C58</f>
        <v>79.873829999999984</v>
      </c>
      <c r="D23" s="302">
        <f>'data input'!E58</f>
        <v>4681.4982818076305</v>
      </c>
      <c r="E23" s="214">
        <f>'data input'!F58</f>
        <v>14.001922160576401</v>
      </c>
      <c r="F23" s="213">
        <f>'data input'!D58</f>
        <v>0.25135999999999997</v>
      </c>
      <c r="G23" s="213">
        <f>'data input'!G58</f>
        <v>6.50980502113726</v>
      </c>
      <c r="H23" s="214">
        <f>'data input'!H58</f>
        <v>12.8739710620836</v>
      </c>
    </row>
    <row r="24" spans="2:8">
      <c r="B24" s="205" t="s">
        <v>45</v>
      </c>
      <c r="C24" s="203">
        <f>'data input'!C59</f>
        <v>2179.3466700000004</v>
      </c>
      <c r="D24" s="203">
        <f>'data input'!E59</f>
        <v>55163.172838972881</v>
      </c>
      <c r="E24" s="204">
        <f>'data input'!F59</f>
        <v>5.9431569371747761</v>
      </c>
      <c r="F24" s="201">
        <f>'data input'!D59</f>
        <v>4.8336699999999988</v>
      </c>
      <c r="G24" s="201">
        <f>'data input'!G59</f>
        <v>70.737609392568274</v>
      </c>
      <c r="H24" s="202">
        <f>'data input'!H59</f>
        <v>5.5267589039482914</v>
      </c>
    </row>
    <row r="25" spans="2:8" ht="13.5">
      <c r="B25" s="199" t="s">
        <v>61</v>
      </c>
      <c r="C25" s="302">
        <f>'data input'!C60</f>
        <v>97.109459999999999</v>
      </c>
      <c r="D25" s="302">
        <f>'data input'!E60</f>
        <v>6002.1581956977898</v>
      </c>
      <c r="E25" s="214">
        <f>'data input'!F60</f>
        <v>17.5657024023443</v>
      </c>
      <c r="F25" s="213">
        <f>'data input'!D60</f>
        <v>0.36049999999999999</v>
      </c>
      <c r="G25" s="213">
        <f>'data input'!G60</f>
        <v>8.1191381122315889</v>
      </c>
      <c r="H25" s="214">
        <f>'data input'!H60</f>
        <v>16.0978146041179</v>
      </c>
    </row>
    <row r="26" spans="2:8" ht="13.5">
      <c r="B26" s="199" t="s">
        <v>62</v>
      </c>
      <c r="C26" s="302">
        <f>'data input'!C61</f>
        <v>175.68576999999999</v>
      </c>
      <c r="D26" s="302">
        <f>'data input'!E61</f>
        <v>13889.435637083599</v>
      </c>
      <c r="E26" s="214">
        <f>'data input'!F61</f>
        <v>10.1617139601469</v>
      </c>
      <c r="F26" s="213">
        <f>'data input'!D61</f>
        <v>0.48512</v>
      </c>
      <c r="G26" s="213">
        <f>'data input'!G61</f>
        <v>19.7096091713364</v>
      </c>
      <c r="H26" s="214">
        <f>'data input'!H61</f>
        <v>9.8424025766515495</v>
      </c>
    </row>
    <row r="27" spans="2:8" ht="13.5">
      <c r="B27" s="199" t="s">
        <v>63</v>
      </c>
      <c r="C27" s="302">
        <f>'data input'!C62</f>
        <v>48.22878</v>
      </c>
      <c r="D27" s="302">
        <f>'data input'!E62</f>
        <v>8949.8142787215893</v>
      </c>
      <c r="E27" s="214">
        <f>'data input'!F62</f>
        <v>14.162933409979701</v>
      </c>
      <c r="F27" s="213">
        <f>'data input'!D62</f>
        <v>0.13419999999999999</v>
      </c>
      <c r="G27" s="213">
        <f>'data input'!G62</f>
        <v>11.8679844593663</v>
      </c>
      <c r="H27" s="214">
        <f>'data input'!H62</f>
        <v>12.593595402673399</v>
      </c>
    </row>
    <row r="28" spans="2:8" ht="13.5">
      <c r="B28" s="199" t="s">
        <v>64</v>
      </c>
      <c r="C28" s="302">
        <f>'data input'!C63</f>
        <v>287.37880000000001</v>
      </c>
      <c r="D28" s="302">
        <f>'data input'!E63</f>
        <v>15411.3214042338</v>
      </c>
      <c r="E28" s="214">
        <f>'data input'!F63</f>
        <v>12.1802045244875</v>
      </c>
      <c r="F28" s="213">
        <f>'data input'!D63</f>
        <v>0.74897999999999998</v>
      </c>
      <c r="G28" s="213">
        <f>'data input'!G63</f>
        <v>18.729273123179198</v>
      </c>
      <c r="H28" s="214">
        <f>'data input'!H63</f>
        <v>11.5924728231178</v>
      </c>
    </row>
    <row r="29" spans="2:8" ht="13.5">
      <c r="B29" s="199" t="s">
        <v>65</v>
      </c>
      <c r="C29" s="302">
        <f>'data input'!C64</f>
        <v>1570.9438599999999</v>
      </c>
      <c r="D29" s="302">
        <f>'data input'!E64</f>
        <v>10910.443323236101</v>
      </c>
      <c r="E29" s="214">
        <f>'data input'!F64</f>
        <v>14.5329445414094</v>
      </c>
      <c r="F29" s="213">
        <f>'data input'!D64</f>
        <v>3.10487</v>
      </c>
      <c r="G29" s="213">
        <f>'data input'!G64</f>
        <v>12.311604526454799</v>
      </c>
      <c r="H29" s="214">
        <f>'data input'!H64</f>
        <v>13.747790217792801</v>
      </c>
    </row>
    <row r="30" spans="2:8">
      <c r="B30" s="207" t="s">
        <v>46</v>
      </c>
      <c r="C30" s="203">
        <f>'data input'!C65</f>
        <v>1272.75261</v>
      </c>
      <c r="D30" s="203">
        <f>'data input'!E65</f>
        <v>10113.829005011999</v>
      </c>
      <c r="E30" s="204">
        <f>'data input'!F65</f>
        <v>10.2900479370601</v>
      </c>
      <c r="F30" s="201">
        <f>'data input'!D65</f>
        <v>2.6642100000000002</v>
      </c>
      <c r="G30" s="201">
        <f>'data input'!G65</f>
        <v>11.874379765759601</v>
      </c>
      <c r="H30" s="202">
        <f>'data input'!H65</f>
        <v>9.7457811784068493</v>
      </c>
    </row>
    <row r="31" spans="2:8">
      <c r="B31" s="133" t="s">
        <v>47</v>
      </c>
      <c r="C31" s="200">
        <f>'data input'!C66</f>
        <v>5559.44236</v>
      </c>
      <c r="D31" s="200">
        <f>'data input'!E66</f>
        <v>97193.213873800312</v>
      </c>
      <c r="E31" s="137">
        <f>'data input'!F66</f>
        <v>3.9193910000811485</v>
      </c>
      <c r="F31" s="142">
        <f>'data input'!D66</f>
        <v>13.406059999999998</v>
      </c>
      <c r="G31" s="142">
        <f>'data input'!G66</f>
        <v>126.50915808800369</v>
      </c>
      <c r="H31" s="135">
        <f>'data input'!H66</f>
        <v>3.636282711769971</v>
      </c>
    </row>
  </sheetData>
  <conditionalFormatting sqref="E7:E9 H7:H9 E16:E23 H16:H23 E25:E29 H25:H29">
    <cfRule type="cellIs" dxfId="18" priority="1" operator="greaterThan">
      <formula>25</formula>
    </cfRule>
  </conditionalFormatting>
  <conditionalFormatting sqref="E10 H10">
    <cfRule type="cellIs" dxfId="17" priority="6" operator="greaterThan">
      <formula>25</formula>
    </cfRule>
  </conditionalFormatting>
  <conditionalFormatting sqref="E15 H15 H24 H30:H31">
    <cfRule type="cellIs" dxfId="16" priority="5" operator="greaterThan">
      <formula>25</formula>
    </cfRule>
  </conditionalFormatting>
  <conditionalFormatting sqref="E24">
    <cfRule type="cellIs" dxfId="15" priority="4" operator="greaterThan">
      <formula>25</formula>
    </cfRule>
  </conditionalFormatting>
  <conditionalFormatting sqref="E30:E31">
    <cfRule type="cellIs" dxfId="14" priority="3" operator="greaterThan">
      <formula>25</formula>
    </cfRule>
  </conditionalFormatting>
  <conditionalFormatting sqref="F16:G23 F25:G29">
    <cfRule type="cellIs" dxfId="13" priority="2" operator="lessThan">
      <formula>0.1</formula>
    </cfRule>
  </conditionalFormatting>
  <pageMargins left="0.75" right="0.75" top="1" bottom="1" header="0.5" footer="0.5"/>
  <pageSetup paperSize="9" scale="75" orientation="portrait"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11646-EA3C-4B37-B581-BF166027BB92}">
  <sheetPr codeName="Sheet13">
    <tabColor rgb="FF92D050"/>
  </sheetPr>
  <dimension ref="A2:I46"/>
  <sheetViews>
    <sheetView showGridLines="0" workbookViewId="0"/>
  </sheetViews>
  <sheetFormatPr defaultColWidth="9" defaultRowHeight="12.75"/>
  <cols>
    <col min="1" max="1" width="9" style="20"/>
    <col min="2" max="2" width="15.625" style="20" customWidth="1"/>
    <col min="3" max="4" width="12.625" style="20" customWidth="1"/>
    <col min="5" max="5" width="6.625" style="20" customWidth="1"/>
    <col min="6" max="6" width="12.625" style="20" customWidth="1"/>
    <col min="7" max="16384" width="9" style="20"/>
  </cols>
  <sheetData>
    <row r="2" spans="1:9">
      <c r="A2" s="167" t="str">
        <f>Index!B13</f>
        <v>Table 7  Standing volume by country and stand mean DBH class for GB</v>
      </c>
    </row>
    <row r="5" spans="1:9">
      <c r="B5" s="262"/>
      <c r="C5" s="554" t="str">
        <f>'data input'!$C$29</f>
        <v>GB PFE</v>
      </c>
      <c r="D5" s="540" t="s">
        <v>225</v>
      </c>
      <c r="E5" s="546"/>
      <c r="F5" s="542" t="s">
        <v>70</v>
      </c>
    </row>
    <row r="6" spans="1:9" ht="27.75">
      <c r="B6" s="262" t="s">
        <v>277</v>
      </c>
      <c r="C6" s="226" t="s">
        <v>229</v>
      </c>
      <c r="D6" s="226" t="s">
        <v>229</v>
      </c>
      <c r="E6" s="219" t="s">
        <v>42</v>
      </c>
      <c r="F6" s="221" t="s">
        <v>229</v>
      </c>
    </row>
    <row r="7" spans="1:9">
      <c r="B7" s="125" t="s">
        <v>44</v>
      </c>
      <c r="C7" s="208"/>
      <c r="D7" s="208"/>
      <c r="E7" s="208"/>
      <c r="F7" s="208"/>
      <c r="I7" s="168"/>
    </row>
    <row r="8" spans="1:9">
      <c r="B8" s="127" t="s">
        <v>152</v>
      </c>
      <c r="C8" s="215">
        <f>'data input'!C499</f>
        <v>0</v>
      </c>
      <c r="D8" s="126">
        <f>'data input'!D499</f>
        <v>0</v>
      </c>
      <c r="E8" s="118">
        <f>'data input'!E499</f>
        <v>0</v>
      </c>
      <c r="F8" s="124">
        <f>C8+D8</f>
        <v>0</v>
      </c>
    </row>
    <row r="9" spans="1:9">
      <c r="B9" s="127" t="s">
        <v>153</v>
      </c>
      <c r="C9" s="215">
        <f>'data input'!C500</f>
        <v>37.441380000000002</v>
      </c>
      <c r="D9" s="126">
        <f>'data input'!D500</f>
        <v>115.00727000000001</v>
      </c>
      <c r="E9" s="118">
        <f>'data input'!E500</f>
        <v>24.260219900552102</v>
      </c>
      <c r="F9" s="124">
        <f t="shared" ref="F9:F12" si="0">C9+D9</f>
        <v>152.44865000000001</v>
      </c>
    </row>
    <row r="10" spans="1:9">
      <c r="B10" s="127" t="s">
        <v>154</v>
      </c>
      <c r="C10" s="215">
        <f>'data input'!C501</f>
        <v>1966.3541300000002</v>
      </c>
      <c r="D10" s="126">
        <f>'data input'!D501</f>
        <v>1206.6754699999999</v>
      </c>
      <c r="E10" s="118">
        <f>'data input'!E501</f>
        <v>12.246214779348474</v>
      </c>
      <c r="F10" s="124">
        <f t="shared" si="0"/>
        <v>3173.0295999999998</v>
      </c>
    </row>
    <row r="11" spans="1:9">
      <c r="B11" s="127" t="s">
        <v>155</v>
      </c>
      <c r="C11" s="215">
        <f>'data input'!C502</f>
        <v>6437.9647299999997</v>
      </c>
      <c r="D11" s="126">
        <f>'data input'!D502</f>
        <v>3405.5191500000005</v>
      </c>
      <c r="E11" s="118">
        <f>'data input'!E502</f>
        <v>13.860266937513703</v>
      </c>
      <c r="F11" s="124">
        <f t="shared" si="0"/>
        <v>9843.4838799999998</v>
      </c>
    </row>
    <row r="12" spans="1:9">
      <c r="B12" s="127" t="s">
        <v>156</v>
      </c>
      <c r="C12" s="215">
        <f>'data input'!C503</f>
        <v>7962.4151400000001</v>
      </c>
      <c r="D12" s="126">
        <f>'data input'!D503</f>
        <v>15958.594030000002</v>
      </c>
      <c r="E12" s="118">
        <f>'data input'!E503</f>
        <v>7.1716646844888841</v>
      </c>
      <c r="F12" s="124">
        <f t="shared" si="0"/>
        <v>23921.009170000001</v>
      </c>
    </row>
    <row r="13" spans="1:9">
      <c r="B13" s="127" t="s">
        <v>157</v>
      </c>
      <c r="C13" s="215">
        <f>'data input'!C504</f>
        <v>5520.3285699999997</v>
      </c>
      <c r="D13" s="126">
        <f>'data input'!D504</f>
        <v>18178.564599999998</v>
      </c>
      <c r="E13" s="118">
        <f>'data input'!E504</f>
        <v>6.3444298240097226</v>
      </c>
      <c r="F13" s="124">
        <f>C13+D13</f>
        <v>23698.893169999996</v>
      </c>
    </row>
    <row r="14" spans="1:9">
      <c r="B14" s="127" t="s">
        <v>158</v>
      </c>
      <c r="C14" s="215">
        <f>'data input'!C505</f>
        <v>6451.5479000000005</v>
      </c>
      <c r="D14" s="126">
        <f>'data input'!D505</f>
        <v>18992.598670000003</v>
      </c>
      <c r="E14" s="118">
        <f>'data input'!E505</f>
        <v>6.292869583009236</v>
      </c>
      <c r="F14" s="124">
        <f>C14+D14</f>
        <v>25444.146570000004</v>
      </c>
    </row>
    <row r="15" spans="1:9">
      <c r="B15" s="127" t="s">
        <v>159</v>
      </c>
      <c r="C15" s="215">
        <f>'data input'!C506</f>
        <v>1067.6318099999999</v>
      </c>
      <c r="D15" s="126">
        <f>'data input'!D506</f>
        <v>4958.8606899999995</v>
      </c>
      <c r="E15" s="118">
        <f>'data input'!E506</f>
        <v>13.527809158637169</v>
      </c>
      <c r="F15" s="124">
        <f>C15+D15</f>
        <v>6026.4924999999994</v>
      </c>
    </row>
    <row r="16" spans="1:9">
      <c r="B16" s="127" t="s">
        <v>160</v>
      </c>
      <c r="C16" s="215">
        <f>'data input'!C507</f>
        <v>205.85264000000001</v>
      </c>
      <c r="D16" s="126">
        <f>'data input'!D507</f>
        <v>2512.19209</v>
      </c>
      <c r="E16" s="118">
        <f>'data input'!E507</f>
        <v>23.662530737776148</v>
      </c>
      <c r="F16" s="124">
        <f>C16+D16</f>
        <v>2718.0447300000001</v>
      </c>
      <c r="I16" s="168"/>
    </row>
    <row r="17" spans="2:9">
      <c r="B17" s="139" t="str">
        <f>'Table 3'!B18</f>
        <v>Scotland</v>
      </c>
      <c r="C17" s="210"/>
      <c r="D17" s="210"/>
      <c r="E17" s="210"/>
      <c r="F17" s="210"/>
    </row>
    <row r="18" spans="2:9">
      <c r="B18" s="127" t="s">
        <v>152</v>
      </c>
      <c r="C18" s="215">
        <f>'data input'!C509</f>
        <v>0</v>
      </c>
      <c r="D18" s="126">
        <f>'data input'!D509</f>
        <v>0</v>
      </c>
      <c r="E18" s="118">
        <f>'data input'!E509</f>
        <v>0</v>
      </c>
      <c r="F18" s="124">
        <f t="shared" ref="F18:F26" si="1">C18+D18</f>
        <v>0</v>
      </c>
      <c r="I18" s="168"/>
    </row>
    <row r="19" spans="2:9">
      <c r="B19" s="127" t="s">
        <v>153</v>
      </c>
      <c r="C19" s="215">
        <f>'data input'!C510</f>
        <v>157.33377999999999</v>
      </c>
      <c r="D19" s="126">
        <f>'data input'!D510</f>
        <v>391.16048000000001</v>
      </c>
      <c r="E19" s="118">
        <f>'data input'!E510</f>
        <v>13.422414184900777</v>
      </c>
      <c r="F19" s="124">
        <f t="shared" si="1"/>
        <v>548.49425999999994</v>
      </c>
    </row>
    <row r="20" spans="2:9">
      <c r="B20" s="127" t="s">
        <v>154</v>
      </c>
      <c r="C20" s="215">
        <f>'data input'!C511</f>
        <v>7009.3854900000006</v>
      </c>
      <c r="D20" s="126">
        <f>'data input'!D511</f>
        <v>8891.9102600000006</v>
      </c>
      <c r="E20" s="118">
        <f>'data input'!E511</f>
        <v>4.9642982630803854</v>
      </c>
      <c r="F20" s="124">
        <f t="shared" si="1"/>
        <v>15901.295750000001</v>
      </c>
    </row>
    <row r="21" spans="2:9">
      <c r="B21" s="127" t="s">
        <v>155</v>
      </c>
      <c r="C21" s="215">
        <f>'data input'!C512</f>
        <v>18495.89172</v>
      </c>
      <c r="D21" s="126">
        <f>'data input'!D512</f>
        <v>26772.784259999997</v>
      </c>
      <c r="E21" s="118">
        <f>'data input'!E512</f>
        <v>5.8561795067203422</v>
      </c>
      <c r="F21" s="124">
        <f t="shared" si="1"/>
        <v>45268.67598</v>
      </c>
    </row>
    <row r="22" spans="2:9">
      <c r="B22" s="127" t="s">
        <v>156</v>
      </c>
      <c r="C22" s="215">
        <f>'data input'!C513</f>
        <v>36459.964919999999</v>
      </c>
      <c r="D22" s="126">
        <f>'data input'!D513</f>
        <v>86911.313539999988</v>
      </c>
      <c r="E22" s="118">
        <f>'data input'!E513</f>
        <v>4.0612725399677165</v>
      </c>
      <c r="F22" s="124">
        <f t="shared" si="1"/>
        <v>123371.27845999999</v>
      </c>
    </row>
    <row r="23" spans="2:9">
      <c r="B23" s="127" t="s">
        <v>157</v>
      </c>
      <c r="C23" s="215">
        <f>'data input'!C514</f>
        <v>12503.99676</v>
      </c>
      <c r="D23" s="126">
        <f>'data input'!D514</f>
        <v>42622.210009999995</v>
      </c>
      <c r="E23" s="118">
        <f>'data input'!E514</f>
        <v>6.7720851567314702</v>
      </c>
      <c r="F23" s="124">
        <f t="shared" si="1"/>
        <v>55126.206769999997</v>
      </c>
    </row>
    <row r="24" spans="2:9">
      <c r="B24" s="127" t="s">
        <v>158</v>
      </c>
      <c r="C24" s="215">
        <f>'data input'!C515</f>
        <v>4503.0290600000008</v>
      </c>
      <c r="D24" s="126">
        <f>'data input'!D515</f>
        <v>19463.287479999999</v>
      </c>
      <c r="E24" s="118">
        <f>'data input'!E515</f>
        <v>8.8746185150028509</v>
      </c>
      <c r="F24" s="124">
        <f t="shared" si="1"/>
        <v>23966.31654</v>
      </c>
    </row>
    <row r="25" spans="2:9">
      <c r="B25" s="127" t="s">
        <v>159</v>
      </c>
      <c r="C25" s="215">
        <f>'data input'!C516</f>
        <v>464.53791000000001</v>
      </c>
      <c r="D25" s="126">
        <f>'data input'!D516</f>
        <v>3301.6383800000003</v>
      </c>
      <c r="E25" s="118">
        <f>'data input'!E516</f>
        <v>15.523511521925117</v>
      </c>
      <c r="F25" s="124">
        <f t="shared" si="1"/>
        <v>3766.1762900000003</v>
      </c>
    </row>
    <row r="26" spans="2:9">
      <c r="B26" s="127" t="s">
        <v>160</v>
      </c>
      <c r="C26" s="215">
        <f>'data input'!C517</f>
        <v>118.49995</v>
      </c>
      <c r="D26" s="126">
        <f>'data input'!D517</f>
        <v>1646.7395100000001</v>
      </c>
      <c r="E26" s="118">
        <f>'data input'!E517</f>
        <v>35.062289147273539</v>
      </c>
      <c r="F26" s="124">
        <f t="shared" si="1"/>
        <v>1765.23946</v>
      </c>
    </row>
    <row r="27" spans="2:9">
      <c r="B27" s="140" t="str">
        <f>'Table 3'!B29</f>
        <v>Wales</v>
      </c>
      <c r="C27" s="211"/>
      <c r="D27" s="211"/>
      <c r="E27" s="211"/>
      <c r="F27" s="211"/>
    </row>
    <row r="28" spans="2:9">
      <c r="B28" s="127" t="s">
        <v>152</v>
      </c>
      <c r="C28" s="215">
        <f>'data input'!C519</f>
        <v>0</v>
      </c>
      <c r="D28" s="126">
        <f>'data input'!D519</f>
        <v>0</v>
      </c>
      <c r="E28" s="118">
        <f>'data input'!E519</f>
        <v>0</v>
      </c>
      <c r="F28" s="124">
        <f t="shared" ref="F28:F36" si="2">C28+D28</f>
        <v>0</v>
      </c>
      <c r="I28" s="168"/>
    </row>
    <row r="29" spans="2:9">
      <c r="B29" s="127" t="s">
        <v>153</v>
      </c>
      <c r="C29" s="215">
        <f>'data input'!C520</f>
        <v>28.350600000000004</v>
      </c>
      <c r="D29" s="126">
        <f>'data input'!D520</f>
        <v>41.803239999999995</v>
      </c>
      <c r="E29" s="118">
        <f>'data input'!E520</f>
        <v>19.95</v>
      </c>
      <c r="F29" s="124">
        <f t="shared" si="2"/>
        <v>70.153840000000002</v>
      </c>
    </row>
    <row r="30" spans="2:9">
      <c r="B30" s="127" t="s">
        <v>154</v>
      </c>
      <c r="C30" s="215">
        <f>'data input'!C521</f>
        <v>1134.6570400000001</v>
      </c>
      <c r="D30" s="126">
        <f>'data input'!D521</f>
        <v>726.18876</v>
      </c>
      <c r="E30" s="118">
        <f>'data input'!E521</f>
        <v>16.510000000000002</v>
      </c>
      <c r="F30" s="124">
        <f t="shared" si="2"/>
        <v>1860.8458000000001</v>
      </c>
    </row>
    <row r="31" spans="2:9">
      <c r="B31" s="127" t="s">
        <v>155</v>
      </c>
      <c r="C31" s="215">
        <f>'data input'!C522</f>
        <v>5046.64743</v>
      </c>
      <c r="D31" s="126">
        <f>'data input'!D522</f>
        <v>2553.0371800000003</v>
      </c>
      <c r="E31" s="118">
        <f>'data input'!E522</f>
        <v>15.370000000000001</v>
      </c>
      <c r="F31" s="124">
        <f t="shared" si="2"/>
        <v>7599.6846100000002</v>
      </c>
    </row>
    <row r="32" spans="2:9">
      <c r="B32" s="127" t="s">
        <v>156</v>
      </c>
      <c r="C32" s="215">
        <f>'data input'!C523</f>
        <v>9128.2698</v>
      </c>
      <c r="D32" s="126">
        <f>'data input'!D523</f>
        <v>5752.1326799999997</v>
      </c>
      <c r="E32" s="118">
        <f>'data input'!E523</f>
        <v>11.4</v>
      </c>
      <c r="F32" s="124">
        <f t="shared" si="2"/>
        <v>14880.402480000001</v>
      </c>
    </row>
    <row r="33" spans="2:9">
      <c r="B33" s="127" t="s">
        <v>157</v>
      </c>
      <c r="C33" s="215">
        <f>'data input'!C524</f>
        <v>4731.7478499999997</v>
      </c>
      <c r="D33" s="126">
        <f>'data input'!D524</f>
        <v>5509.7045900000003</v>
      </c>
      <c r="E33" s="118">
        <f>'data input'!E524</f>
        <v>12.62</v>
      </c>
      <c r="F33" s="124">
        <f t="shared" si="2"/>
        <v>10241.452440000001</v>
      </c>
    </row>
    <row r="34" spans="2:9">
      <c r="B34" s="127" t="s">
        <v>158</v>
      </c>
      <c r="C34" s="215">
        <f>'data input'!C525</f>
        <v>3053.6388700000002</v>
      </c>
      <c r="D34" s="126">
        <f>'data input'!D525</f>
        <v>4215.3333499999999</v>
      </c>
      <c r="E34" s="118">
        <f>'data input'!E525</f>
        <v>18.309999999999999</v>
      </c>
      <c r="F34" s="124">
        <f t="shared" si="2"/>
        <v>7268.9722199999997</v>
      </c>
    </row>
    <row r="35" spans="2:9">
      <c r="B35" s="127" t="s">
        <v>159</v>
      </c>
      <c r="C35" s="215">
        <f>'data input'!C526</f>
        <v>388.03368</v>
      </c>
      <c r="D35" s="126">
        <f>'data input'!D526</f>
        <v>1143.4249299999999</v>
      </c>
      <c r="E35" s="118">
        <f>'data input'!E526</f>
        <v>34.24</v>
      </c>
      <c r="F35" s="124">
        <f t="shared" si="2"/>
        <v>1531.4586099999999</v>
      </c>
    </row>
    <row r="36" spans="2:9">
      <c r="B36" s="127" t="s">
        <v>160</v>
      </c>
      <c r="C36" s="215">
        <f>'data input'!C527</f>
        <v>113.39536</v>
      </c>
      <c r="D36" s="126">
        <f>'data input'!D527</f>
        <v>120.86185</v>
      </c>
      <c r="E36" s="118">
        <f>'data input'!E527</f>
        <v>58.12</v>
      </c>
      <c r="F36" s="124">
        <f t="shared" si="2"/>
        <v>234.25720999999999</v>
      </c>
    </row>
    <row r="37" spans="2:9">
      <c r="B37" s="264" t="str">
        <f>'Table 3'!B40</f>
        <v>Great Britain</v>
      </c>
      <c r="C37" s="265"/>
      <c r="D37" s="265"/>
      <c r="E37" s="265"/>
      <c r="F37" s="265"/>
    </row>
    <row r="38" spans="2:9">
      <c r="B38" s="127" t="s">
        <v>152</v>
      </c>
      <c r="C38" s="215">
        <f>'data input'!C529</f>
        <v>0</v>
      </c>
      <c r="D38" s="126">
        <f>'data input'!D529</f>
        <v>0</v>
      </c>
      <c r="E38" s="118">
        <f>'data input'!E529</f>
        <v>0</v>
      </c>
      <c r="F38" s="124">
        <f>C38+D38</f>
        <v>0</v>
      </c>
      <c r="I38" s="168"/>
    </row>
    <row r="39" spans="2:9">
      <c r="B39" s="127" t="s">
        <v>153</v>
      </c>
      <c r="C39" s="215">
        <f>'data input'!C530</f>
        <v>223.12576000000001</v>
      </c>
      <c r="D39" s="126">
        <f>'data input'!D530</f>
        <v>547.97099000000003</v>
      </c>
      <c r="E39" s="118">
        <f>'data input'!E530</f>
        <v>33.105551581177927</v>
      </c>
      <c r="F39" s="124">
        <f t="shared" ref="F39:F46" si="3">C39+D39</f>
        <v>771.09675000000004</v>
      </c>
    </row>
    <row r="40" spans="2:9">
      <c r="B40" s="127" t="s">
        <v>154</v>
      </c>
      <c r="C40" s="215">
        <f>'data input'!C531</f>
        <v>10110.39666</v>
      </c>
      <c r="D40" s="126">
        <f>'data input'!D531</f>
        <v>10824.77449</v>
      </c>
      <c r="E40" s="118">
        <f>'data input'!E531</f>
        <v>4.6969854880537794</v>
      </c>
      <c r="F40" s="124">
        <f t="shared" si="3"/>
        <v>20935.171150000002</v>
      </c>
    </row>
    <row r="41" spans="2:9">
      <c r="B41" s="127" t="s">
        <v>155</v>
      </c>
      <c r="C41" s="215">
        <f>'data input'!C532</f>
        <v>29980.50388</v>
      </c>
      <c r="D41" s="126">
        <f>'data input'!D532</f>
        <v>32731.340589999996</v>
      </c>
      <c r="E41" s="118">
        <f>'data input'!E532</f>
        <v>1.7179736142439881</v>
      </c>
      <c r="F41" s="124">
        <f t="shared" si="3"/>
        <v>62711.844469999996</v>
      </c>
    </row>
    <row r="42" spans="2:9">
      <c r="B42" s="127" t="s">
        <v>156</v>
      </c>
      <c r="C42" s="215">
        <f>'data input'!C533</f>
        <v>53550.649859999998</v>
      </c>
      <c r="D42" s="126">
        <f>'data input'!D533</f>
        <v>108622.04025000001</v>
      </c>
      <c r="E42" s="118">
        <f>'data input'!E533</f>
        <v>1.022580131977479</v>
      </c>
      <c r="F42" s="124">
        <f t="shared" si="3"/>
        <v>162172.69011</v>
      </c>
    </row>
    <row r="43" spans="2:9">
      <c r="B43" s="127" t="s">
        <v>157</v>
      </c>
      <c r="C43" s="215">
        <f>'data input'!C534</f>
        <v>22756.073179999999</v>
      </c>
      <c r="D43" s="126">
        <f>'data input'!D534</f>
        <v>66310.479200000002</v>
      </c>
      <c r="E43" s="118">
        <f>'data input'!E534</f>
        <v>1.8069891365156265</v>
      </c>
      <c r="F43" s="124">
        <f t="shared" si="3"/>
        <v>89066.552380000008</v>
      </c>
    </row>
    <row r="44" spans="2:9">
      <c r="B44" s="127" t="s">
        <v>158</v>
      </c>
      <c r="C44" s="215">
        <f>'data input'!C535</f>
        <v>14008.215830000003</v>
      </c>
      <c r="D44" s="126">
        <f>'data input'!D535</f>
        <v>42671.219500000007</v>
      </c>
      <c r="E44" s="118">
        <f>'data input'!E535</f>
        <v>4.7115259371555274</v>
      </c>
      <c r="F44" s="124">
        <f t="shared" si="3"/>
        <v>56679.435330000008</v>
      </c>
    </row>
    <row r="45" spans="2:9">
      <c r="B45" s="127" t="s">
        <v>159</v>
      </c>
      <c r="C45" s="215">
        <f>'data input'!C536</f>
        <v>1920.2033999999996</v>
      </c>
      <c r="D45" s="126">
        <f>'data input'!D536</f>
        <v>9403.9240000000009</v>
      </c>
      <c r="E45" s="118">
        <f>'data input'!E536</f>
        <v>17.368021159275397</v>
      </c>
      <c r="F45" s="124">
        <f t="shared" si="3"/>
        <v>11324.127400000001</v>
      </c>
    </row>
    <row r="46" spans="2:9">
      <c r="B46" s="127" t="s">
        <v>160</v>
      </c>
      <c r="C46" s="215">
        <f>'data input'!C537</f>
        <v>437.74795</v>
      </c>
      <c r="D46" s="126">
        <f>'data input'!D537</f>
        <v>4279.7934499999992</v>
      </c>
      <c r="E46" s="118">
        <f>'data input'!E537</f>
        <v>43.402483937851514</v>
      </c>
      <c r="F46" s="124">
        <f t="shared" si="3"/>
        <v>4717.5413999999992</v>
      </c>
    </row>
  </sheetData>
  <conditionalFormatting sqref="E8:E46">
    <cfRule type="cellIs" dxfId="12" priority="1" operator="greaterThan">
      <formula>25</formula>
    </cfRule>
  </conditionalFormatting>
  <pageMargins left="0.75" right="0.75" top="1" bottom="1" header="0.5" footer="0.5"/>
  <pageSetup paperSize="9" orientation="portrait" verticalDpi="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tabColor rgb="FF92D050"/>
    <pageSetUpPr fitToPage="1"/>
  </sheetPr>
  <dimension ref="A2:I10"/>
  <sheetViews>
    <sheetView showGridLines="0" zoomScaleNormal="100" workbookViewId="0"/>
  </sheetViews>
  <sheetFormatPr defaultColWidth="8.75" defaultRowHeight="12.75"/>
  <cols>
    <col min="1" max="1" width="9" style="162" customWidth="1"/>
    <col min="2" max="2" width="15.625" style="162" customWidth="1"/>
    <col min="3" max="3" width="12.625" style="163" customWidth="1"/>
    <col min="4" max="4" width="12.625" style="162" customWidth="1"/>
    <col min="5" max="5" width="6.625" style="162" customWidth="1"/>
    <col min="6" max="6" width="12.625" style="163" customWidth="1"/>
    <col min="7" max="7" width="8.75" style="162" customWidth="1"/>
    <col min="8" max="8" width="10.5" style="162" bestFit="1" customWidth="1"/>
    <col min="9" max="9" width="8.75" style="164" customWidth="1"/>
    <col min="10" max="16384" width="8.75" style="162"/>
  </cols>
  <sheetData>
    <row r="2" spans="1:6">
      <c r="A2" s="179" t="str">
        <f>Index!B14</f>
        <v>Table 8  Clearfelled area at 31 March 2025 (Public Forest Estate) and 31 March 2021 (Private Sector)</v>
      </c>
      <c r="B2" s="217"/>
      <c r="C2" s="298"/>
      <c r="D2" s="293"/>
      <c r="E2" s="293"/>
      <c r="F2" s="298"/>
    </row>
    <row r="3" spans="1:6">
      <c r="A3" s="75"/>
      <c r="B3" s="165"/>
      <c r="C3" s="297"/>
      <c r="D3" s="75"/>
      <c r="E3" s="75"/>
      <c r="F3" s="297"/>
    </row>
    <row r="5" spans="1:6" ht="26.25" customHeight="1">
      <c r="A5" s="75"/>
      <c r="B5" s="258"/>
      <c r="C5" s="554" t="str">
        <f>'data input'!$C$29</f>
        <v>GB PFE</v>
      </c>
      <c r="D5" s="555" t="s">
        <v>225</v>
      </c>
      <c r="E5" s="541"/>
      <c r="F5" s="556" t="s">
        <v>70</v>
      </c>
    </row>
    <row r="6" spans="1:6" ht="27" customHeight="1">
      <c r="A6" s="75"/>
      <c r="B6" s="258" t="s">
        <v>278</v>
      </c>
      <c r="C6" s="259" t="s">
        <v>275</v>
      </c>
      <c r="D6" s="299"/>
      <c r="E6" s="260" t="s">
        <v>42</v>
      </c>
      <c r="F6" s="303" t="s">
        <v>41</v>
      </c>
    </row>
    <row r="7" spans="1:6" ht="13.5">
      <c r="A7" s="75"/>
      <c r="B7" s="300" t="s">
        <v>44</v>
      </c>
      <c r="C7" s="213">
        <f>'data input'!Q35</f>
        <v>7.0513499999999993</v>
      </c>
      <c r="D7" s="213">
        <f>'data input'!R35</f>
        <v>8.8656000000000006</v>
      </c>
      <c r="E7" s="214">
        <f>'data input'!S35</f>
        <v>9.8022483210085856</v>
      </c>
      <c r="F7" s="213">
        <f t="shared" ref="F7" si="0">C7+D7</f>
        <v>15.91695</v>
      </c>
    </row>
    <row r="8" spans="1:6" ht="13.5">
      <c r="A8" s="75"/>
      <c r="B8" s="300" t="s">
        <v>45</v>
      </c>
      <c r="C8" s="213">
        <f>'data input'!Q36</f>
        <v>38.680959999999999</v>
      </c>
      <c r="D8" s="213">
        <f>'data input'!R36</f>
        <v>42.329149999999991</v>
      </c>
      <c r="E8" s="214">
        <f>'data input'!S36</f>
        <v>4.9656214512091159</v>
      </c>
      <c r="F8" s="213">
        <f t="shared" ref="F8:F9" si="1">C8+D8</f>
        <v>81.010109999999997</v>
      </c>
    </row>
    <row r="9" spans="1:6" ht="13.5">
      <c r="A9" s="75"/>
      <c r="B9" s="300" t="s">
        <v>46</v>
      </c>
      <c r="C9" s="213">
        <f>'data input'!Q37</f>
        <v>5.43696</v>
      </c>
      <c r="D9" s="213">
        <f>'data input'!R37</f>
        <v>2.8387399999999996</v>
      </c>
      <c r="E9" s="214">
        <f>'data input'!S37</f>
        <v>15.14</v>
      </c>
      <c r="F9" s="213">
        <f t="shared" si="1"/>
        <v>8.2757000000000005</v>
      </c>
    </row>
    <row r="10" spans="1:6">
      <c r="A10" s="75"/>
      <c r="B10" s="133" t="s">
        <v>47</v>
      </c>
      <c r="C10" s="136">
        <f>'data input'!Q38</f>
        <v>51.169269999999997</v>
      </c>
      <c r="D10" s="136">
        <f>'data input'!R38</f>
        <v>54.033489999999993</v>
      </c>
      <c r="E10" s="137">
        <f>'data input'!S38</f>
        <v>4.2838627972741818</v>
      </c>
      <c r="F10" s="138">
        <f>C10+D10</f>
        <v>105.20275999999998</v>
      </c>
    </row>
  </sheetData>
  <phoneticPr fontId="5" type="noConversion"/>
  <conditionalFormatting sqref="C7:D9 F7:F9">
    <cfRule type="cellIs" dxfId="11" priority="1" operator="lessThan">
      <formula>0.1</formula>
    </cfRule>
  </conditionalFormatting>
  <conditionalFormatting sqref="E7:E9">
    <cfRule type="cellIs" dxfId="10" priority="2" operator="greaterThan">
      <formula>25</formula>
    </cfRule>
  </conditionalFormatting>
  <conditionalFormatting sqref="E10">
    <cfRule type="cellIs" dxfId="9" priority="3" operator="greaterThan">
      <formula>25</formula>
    </cfRule>
  </conditionalFormatting>
  <pageMargins left="0.75" right="0.75" top="1" bottom="1" header="0.5" footer="0.5"/>
  <pageSetup paperSize="9" orientation="portrait"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2D050"/>
  </sheetPr>
  <dimension ref="A2:F50"/>
  <sheetViews>
    <sheetView showGridLines="0" workbookViewId="0"/>
  </sheetViews>
  <sheetFormatPr defaultColWidth="9" defaultRowHeight="12.75"/>
  <cols>
    <col min="1" max="1" width="9" style="20"/>
    <col min="2" max="2" width="15.625" style="20" customWidth="1"/>
    <col min="3" max="4" width="12.625" style="20" customWidth="1"/>
    <col min="5" max="5" width="6.625" style="20" customWidth="1"/>
    <col min="6" max="6" width="12.625" style="20" customWidth="1"/>
    <col min="7" max="16384" width="9" style="20"/>
  </cols>
  <sheetData>
    <row r="2" spans="1:6">
      <c r="A2" s="167" t="str">
        <f>Index!B15</f>
        <v>Table 9  50-year forecast of coniferous standing volume; average annual volumes within periods</v>
      </c>
    </row>
    <row r="5" spans="1:6">
      <c r="B5" s="262"/>
      <c r="C5" s="554" t="str">
        <f>'data input'!$C$29</f>
        <v>GB PFE</v>
      </c>
      <c r="D5" s="540" t="s">
        <v>225</v>
      </c>
      <c r="E5" s="546"/>
      <c r="F5" s="542" t="s">
        <v>70</v>
      </c>
    </row>
    <row r="6" spans="1:6" ht="27.75">
      <c r="B6" s="262" t="s">
        <v>279</v>
      </c>
      <c r="C6" s="226" t="s">
        <v>229</v>
      </c>
      <c r="D6" s="226" t="s">
        <v>229</v>
      </c>
      <c r="E6" s="219" t="s">
        <v>42</v>
      </c>
      <c r="F6" s="221" t="s">
        <v>229</v>
      </c>
    </row>
    <row r="7" spans="1:6">
      <c r="B7" s="125" t="s">
        <v>44</v>
      </c>
      <c r="C7" s="208"/>
      <c r="D7" s="208"/>
      <c r="E7" s="208"/>
      <c r="F7" s="208"/>
    </row>
    <row r="8" spans="1:6">
      <c r="B8" s="127" t="str">
        <f>'Table 3'!B8</f>
        <v>2027-31</v>
      </c>
      <c r="C8" s="215">
        <f>'data input'!C217</f>
        <v>30332.217529999998</v>
      </c>
      <c r="D8" s="126">
        <f>'data input'!E217</f>
        <v>58989.119880000006</v>
      </c>
      <c r="E8" s="118">
        <f>'data input'!F217</f>
        <v>2.951491679601923</v>
      </c>
      <c r="F8" s="124">
        <f t="shared" ref="F8:F17" si="0">C8+D8</f>
        <v>89321.337410000007</v>
      </c>
    </row>
    <row r="9" spans="1:6">
      <c r="B9" s="127" t="str">
        <f>'Table 3'!B9</f>
        <v>2032-36</v>
      </c>
      <c r="C9" s="215">
        <f>'data input'!C218</f>
        <v>30997.694539999997</v>
      </c>
      <c r="D9" s="126">
        <f>'data input'!E218</f>
        <v>52842.588110000004</v>
      </c>
      <c r="E9" s="118">
        <f>'data input'!F218</f>
        <v>3.1372270167881409</v>
      </c>
      <c r="F9" s="124">
        <f t="shared" si="0"/>
        <v>83840.282650000008</v>
      </c>
    </row>
    <row r="10" spans="1:6">
      <c r="B10" s="127" t="str">
        <f>'Table 3'!B10</f>
        <v>2037-41</v>
      </c>
      <c r="C10" s="215">
        <f>'data input'!C219</f>
        <v>31813.139429999999</v>
      </c>
      <c r="D10" s="126">
        <f>'data input'!E219</f>
        <v>48470.361770000003</v>
      </c>
      <c r="E10" s="118">
        <f>'data input'!F219</f>
        <v>3.1920726075290649</v>
      </c>
      <c r="F10" s="124">
        <f t="shared" si="0"/>
        <v>80283.501199999999</v>
      </c>
    </row>
    <row r="11" spans="1:6">
      <c r="B11" s="127" t="str">
        <f>'Table 3'!B11</f>
        <v>2042-46</v>
      </c>
      <c r="C11" s="215">
        <f>'data input'!C220</f>
        <v>32269.224499999997</v>
      </c>
      <c r="D11" s="126">
        <f>'data input'!E220</f>
        <v>46648.115079999996</v>
      </c>
      <c r="E11" s="118">
        <f>'data input'!F220</f>
        <v>3.2033087127454642</v>
      </c>
      <c r="F11" s="124">
        <f t="shared" si="0"/>
        <v>78917.33958</v>
      </c>
    </row>
    <row r="12" spans="1:6">
      <c r="B12" s="127" t="str">
        <f>'Table 3'!B12</f>
        <v>2047-51</v>
      </c>
      <c r="C12" s="215">
        <f>'data input'!C221</f>
        <v>32384.958329999998</v>
      </c>
      <c r="D12" s="126">
        <f>'data input'!E221</f>
        <v>47437.266550000008</v>
      </c>
      <c r="E12" s="118">
        <f>'data input'!F221</f>
        <v>3.1576156341081276</v>
      </c>
      <c r="F12" s="124">
        <f t="shared" si="0"/>
        <v>79822.224880000009</v>
      </c>
    </row>
    <row r="13" spans="1:6">
      <c r="B13" s="127" t="str">
        <f>'Table 3'!B13</f>
        <v>2052-56</v>
      </c>
      <c r="C13" s="215">
        <f>'data input'!C222</f>
        <v>32266.232640000002</v>
      </c>
      <c r="D13" s="126">
        <f>'data input'!E222</f>
        <v>49470.592339999996</v>
      </c>
      <c r="E13" s="118">
        <f>'data input'!F222</f>
        <v>3.0582588457175119</v>
      </c>
      <c r="F13" s="124">
        <f t="shared" si="0"/>
        <v>81736.824980000005</v>
      </c>
    </row>
    <row r="14" spans="1:6">
      <c r="B14" s="127" t="str">
        <f>'Table 3'!B14</f>
        <v>2057-61</v>
      </c>
      <c r="C14" s="215">
        <f>'data input'!C223</f>
        <v>32334.786489999995</v>
      </c>
      <c r="D14" s="126">
        <f>'data input'!E223</f>
        <v>51211.628959999995</v>
      </c>
      <c r="E14" s="118">
        <f>'data input'!F223</f>
        <v>2.8899980598070707</v>
      </c>
      <c r="F14" s="124">
        <f t="shared" si="0"/>
        <v>83546.415449999986</v>
      </c>
    </row>
    <row r="15" spans="1:6">
      <c r="B15" s="127" t="str">
        <f>'Table 3'!B15</f>
        <v>2062-66</v>
      </c>
      <c r="C15" s="215">
        <f>'data input'!C224</f>
        <v>31734.708909999998</v>
      </c>
      <c r="D15" s="126">
        <f>'data input'!E224</f>
        <v>51095.90367</v>
      </c>
      <c r="E15" s="118">
        <f>'data input'!F224</f>
        <v>2.712344495374337</v>
      </c>
      <c r="F15" s="124">
        <f t="shared" si="0"/>
        <v>82830.612580000001</v>
      </c>
    </row>
    <row r="16" spans="1:6">
      <c r="B16" s="127" t="str">
        <f>'Table 3'!B16</f>
        <v>2067-71</v>
      </c>
      <c r="C16" s="215">
        <f>'data input'!C225</f>
        <v>33017.402689999995</v>
      </c>
      <c r="D16" s="126">
        <f>'data input'!E225</f>
        <v>52333.701700000005</v>
      </c>
      <c r="E16" s="118">
        <f>'data input'!F225</f>
        <v>2.6705215133946325</v>
      </c>
      <c r="F16" s="124">
        <f t="shared" si="0"/>
        <v>85351.104389999993</v>
      </c>
    </row>
    <row r="17" spans="2:6">
      <c r="B17" s="127" t="str">
        <f>'Table 3'!B17</f>
        <v>2072-76</v>
      </c>
      <c r="C17" s="215">
        <f>'data input'!C226</f>
        <v>33429.885669999996</v>
      </c>
      <c r="D17" s="126">
        <f>'data input'!E226</f>
        <v>53292.598319999997</v>
      </c>
      <c r="E17" s="118">
        <f>'data input'!F226</f>
        <v>2.6552636165266685</v>
      </c>
      <c r="F17" s="124">
        <f t="shared" si="0"/>
        <v>86722.483989999993</v>
      </c>
    </row>
    <row r="18" spans="2:6">
      <c r="B18" s="139" t="str">
        <f>'Table 3'!B18</f>
        <v>Scotland</v>
      </c>
      <c r="C18" s="210"/>
      <c r="D18" s="210"/>
      <c r="E18" s="210"/>
      <c r="F18" s="210"/>
    </row>
    <row r="19" spans="2:6">
      <c r="B19" s="127" t="str">
        <f>'Table 3'!B19</f>
        <v>2027-31</v>
      </c>
      <c r="C19" s="215">
        <f>'data input'!C228</f>
        <v>68974.922759999987</v>
      </c>
      <c r="D19" s="126">
        <f>'data input'!E228</f>
        <v>186733.17330000002</v>
      </c>
      <c r="E19" s="118">
        <f>'data input'!F228</f>
        <v>1.9475962594614131</v>
      </c>
      <c r="F19" s="124">
        <f t="shared" ref="F19:F23" si="1">C19+D19</f>
        <v>255708.09606000001</v>
      </c>
    </row>
    <row r="20" spans="2:6">
      <c r="B20" s="127" t="str">
        <f>'Table 3'!B20</f>
        <v>2032-36</v>
      </c>
      <c r="C20" s="215">
        <f>'data input'!C229</f>
        <v>64113.105230000001</v>
      </c>
      <c r="D20" s="126">
        <f>'data input'!E229</f>
        <v>173325.71320000003</v>
      </c>
      <c r="E20" s="118">
        <f>'data input'!F229</f>
        <v>2.1052198905891157</v>
      </c>
      <c r="F20" s="124">
        <f t="shared" si="1"/>
        <v>237438.81843000004</v>
      </c>
    </row>
    <row r="21" spans="2:6">
      <c r="B21" s="127" t="str">
        <f>'Table 3'!B21</f>
        <v>2037-41</v>
      </c>
      <c r="C21" s="215">
        <f>'data input'!C230</f>
        <v>61843.776969999999</v>
      </c>
      <c r="D21" s="126">
        <f>'data input'!E230</f>
        <v>157421.89213999998</v>
      </c>
      <c r="E21" s="118">
        <f>'data input'!F230</f>
        <v>2.1873646644197011</v>
      </c>
      <c r="F21" s="124">
        <f t="shared" si="1"/>
        <v>219265.66910999999</v>
      </c>
    </row>
    <row r="22" spans="2:6">
      <c r="B22" s="127" t="str">
        <f>'Table 3'!B22</f>
        <v>2042-46</v>
      </c>
      <c r="C22" s="215">
        <f>'data input'!C231</f>
        <v>61583.149659999995</v>
      </c>
      <c r="D22" s="126">
        <f>'data input'!E231</f>
        <v>148410.78899</v>
      </c>
      <c r="E22" s="118">
        <f>'data input'!F231</f>
        <v>2.1717944435711352</v>
      </c>
      <c r="F22" s="124">
        <f t="shared" si="1"/>
        <v>209993.93865</v>
      </c>
    </row>
    <row r="23" spans="2:6">
      <c r="B23" s="127" t="str">
        <f>'Table 3'!B23</f>
        <v>2047-51</v>
      </c>
      <c r="C23" s="215">
        <f>'data input'!C232</f>
        <v>61958.467520000006</v>
      </c>
      <c r="D23" s="126">
        <f>'data input'!E232</f>
        <v>150917.82501999999</v>
      </c>
      <c r="E23" s="118">
        <f>'data input'!F232</f>
        <v>2.1048481461740161</v>
      </c>
      <c r="F23" s="124">
        <f t="shared" si="1"/>
        <v>212876.29253999999</v>
      </c>
    </row>
    <row r="24" spans="2:6">
      <c r="B24" s="127" t="str">
        <f>'Table 3'!B24</f>
        <v>2052-56</v>
      </c>
      <c r="C24" s="349">
        <f>'data input'!C233</f>
        <v>62088.052160000014</v>
      </c>
      <c r="D24" s="126">
        <f>'data input'!E233</f>
        <v>159193.91198000003</v>
      </c>
      <c r="E24" s="118">
        <f>'data input'!F233</f>
        <v>2.0462890548311776</v>
      </c>
      <c r="F24" s="124">
        <f>C24+D24</f>
        <v>221281.96414000005</v>
      </c>
    </row>
    <row r="25" spans="2:6">
      <c r="B25" s="127" t="str">
        <f>'Table 3'!B25</f>
        <v>2057-61</v>
      </c>
      <c r="C25" s="349">
        <f>'data input'!C234</f>
        <v>61452.866900000001</v>
      </c>
      <c r="D25" s="126">
        <f>'data input'!E234</f>
        <v>164062.26577999999</v>
      </c>
      <c r="E25" s="118">
        <f>'data input'!F234</f>
        <v>2.0234497586795097</v>
      </c>
      <c r="F25" s="124">
        <f>C25+D25</f>
        <v>225515.13267999998</v>
      </c>
    </row>
    <row r="26" spans="2:6">
      <c r="B26" s="127" t="str">
        <f>'Table 3'!B26</f>
        <v>2062-66</v>
      </c>
      <c r="C26" s="349">
        <f>'data input'!C235</f>
        <v>59757.552109999997</v>
      </c>
      <c r="D26" s="126">
        <f>'data input'!E235</f>
        <v>159492.29826999997</v>
      </c>
      <c r="E26" s="118">
        <f>'data input'!F235</f>
        <v>1.8859820472704079</v>
      </c>
      <c r="F26" s="124">
        <f>C26+D26</f>
        <v>219249.85037999996</v>
      </c>
    </row>
    <row r="27" spans="2:6">
      <c r="B27" s="127" t="str">
        <f>'Table 3'!B27</f>
        <v>2067-71</v>
      </c>
      <c r="C27" s="349">
        <f>'data input'!C236</f>
        <v>60619.584620000001</v>
      </c>
      <c r="D27" s="126">
        <f>'data input'!E236</f>
        <v>153399.52979999999</v>
      </c>
      <c r="E27" s="118">
        <f>'data input'!F236</f>
        <v>1.8857218032568202</v>
      </c>
      <c r="F27" s="124">
        <f>C27+D27</f>
        <v>214019.11442</v>
      </c>
    </row>
    <row r="28" spans="2:6">
      <c r="B28" s="127" t="str">
        <f>'Table 3'!B28</f>
        <v>2072-76</v>
      </c>
      <c r="C28" s="349">
        <f>'data input'!C237</f>
        <v>62718.693910000002</v>
      </c>
      <c r="D28" s="126">
        <f>'data input'!E237</f>
        <v>155451.84461</v>
      </c>
      <c r="E28" s="118">
        <f>'data input'!F237</f>
        <v>1.8623457688190477</v>
      </c>
      <c r="F28" s="124">
        <f>C28+D28</f>
        <v>218170.53852</v>
      </c>
    </row>
    <row r="29" spans="2:6">
      <c r="B29" s="140" t="str">
        <f>'Table 3'!B29</f>
        <v>Wales</v>
      </c>
      <c r="C29" s="211"/>
      <c r="D29" s="211"/>
      <c r="E29" s="211"/>
      <c r="F29" s="211"/>
    </row>
    <row r="30" spans="2:6">
      <c r="B30" s="127" t="str">
        <f>'Table 3'!B30</f>
        <v>2027-31</v>
      </c>
      <c r="C30" s="215">
        <f>'data input'!C239</f>
        <v>21587.283380000004</v>
      </c>
      <c r="D30" s="126">
        <f>'data input'!E239</f>
        <v>18578.69109</v>
      </c>
      <c r="E30" s="118">
        <f>'data input'!F239</f>
        <v>5.3717997336266974</v>
      </c>
      <c r="F30" s="124">
        <f t="shared" ref="F30:F34" si="2">C30+D30</f>
        <v>40165.974470000001</v>
      </c>
    </row>
    <row r="31" spans="2:6">
      <c r="B31" s="127" t="str">
        <f>'Table 3'!B31</f>
        <v>2032-36</v>
      </c>
      <c r="C31" s="215">
        <f>'data input'!C240</f>
        <v>20490.121950000004</v>
      </c>
      <c r="D31" s="126">
        <f>'data input'!E240</f>
        <v>17927.40035</v>
      </c>
      <c r="E31" s="118">
        <f>'data input'!F240</f>
        <v>5.5294334679326802</v>
      </c>
      <c r="F31" s="124">
        <f t="shared" si="2"/>
        <v>38417.522300000004</v>
      </c>
    </row>
    <row r="32" spans="2:6">
      <c r="B32" s="127" t="str">
        <f>'Table 3'!B32</f>
        <v>2037-41</v>
      </c>
      <c r="C32" s="215">
        <f>'data input'!C241</f>
        <v>19782.41228</v>
      </c>
      <c r="D32" s="126">
        <f>'data input'!E241</f>
        <v>16487.239259999998</v>
      </c>
      <c r="E32" s="118">
        <f>'data input'!F241</f>
        <v>5.5906861112629533</v>
      </c>
      <c r="F32" s="124">
        <f t="shared" si="2"/>
        <v>36269.651539999999</v>
      </c>
    </row>
    <row r="33" spans="2:6">
      <c r="B33" s="127" t="str">
        <f>'Table 3'!B33</f>
        <v>2042-46</v>
      </c>
      <c r="C33" s="215">
        <f>'data input'!C242</f>
        <v>20035.714640000002</v>
      </c>
      <c r="D33" s="126">
        <f>'data input'!E242</f>
        <v>15762.335369999999</v>
      </c>
      <c r="E33" s="118">
        <f>'data input'!F242</f>
        <v>5.3928497759083314</v>
      </c>
      <c r="F33" s="124">
        <f t="shared" si="2"/>
        <v>35798.050009999999</v>
      </c>
    </row>
    <row r="34" spans="2:6">
      <c r="B34" s="127" t="str">
        <f>'Table 3'!B34</f>
        <v>2047-51</v>
      </c>
      <c r="C34" s="215">
        <f>'data input'!C243</f>
        <v>20777.680150000004</v>
      </c>
      <c r="D34" s="126">
        <f>'data input'!E243</f>
        <v>15252.226429999999</v>
      </c>
      <c r="E34" s="118">
        <f>'data input'!F243</f>
        <v>4.9453398548567487</v>
      </c>
      <c r="F34" s="124">
        <f t="shared" si="2"/>
        <v>36029.906580000003</v>
      </c>
    </row>
    <row r="35" spans="2:6">
      <c r="B35" s="127" t="str">
        <f>'Table 3'!B35</f>
        <v>2052-56</v>
      </c>
      <c r="C35" s="349">
        <f>'data input'!C244</f>
        <v>21973.799629999998</v>
      </c>
      <c r="D35" s="126">
        <f>'data input'!E244</f>
        <v>15349.15877</v>
      </c>
      <c r="E35" s="118">
        <f>'data input'!F244</f>
        <v>4.5095831408171749</v>
      </c>
      <c r="F35" s="124">
        <f>C35+D35</f>
        <v>37322.958399999996</v>
      </c>
    </row>
    <row r="36" spans="2:6">
      <c r="B36" s="127" t="str">
        <f>'Table 3'!B36</f>
        <v>2057-61</v>
      </c>
      <c r="C36" s="349">
        <f>'data input'!C245</f>
        <v>23623.464459999999</v>
      </c>
      <c r="D36" s="126">
        <f>'data input'!E245</f>
        <v>14164.19844</v>
      </c>
      <c r="E36" s="118">
        <f>'data input'!F245</f>
        <v>4.5100869262879018</v>
      </c>
      <c r="F36" s="124">
        <f>C36+D36</f>
        <v>37787.662899999996</v>
      </c>
    </row>
    <row r="37" spans="2:6">
      <c r="B37" s="127" t="str">
        <f>'Table 3'!B37</f>
        <v>2062-66</v>
      </c>
      <c r="C37" s="349">
        <f>'data input'!C246</f>
        <v>24810.71932</v>
      </c>
      <c r="D37" s="126">
        <f>'data input'!E246</f>
        <v>13824.0355</v>
      </c>
      <c r="E37" s="118">
        <f>'data input'!F246</f>
        <v>4.6298325735922417</v>
      </c>
      <c r="F37" s="124">
        <f>C37+D37</f>
        <v>38634.754820000002</v>
      </c>
    </row>
    <row r="38" spans="2:6">
      <c r="B38" s="127" t="str">
        <f>'Table 3'!B38</f>
        <v>2067-71</v>
      </c>
      <c r="C38" s="349">
        <f>'data input'!C247</f>
        <v>25913.749039999999</v>
      </c>
      <c r="D38" s="126">
        <f>'data input'!E247</f>
        <v>13836.596459999999</v>
      </c>
      <c r="E38" s="118">
        <f>'data input'!F247</f>
        <v>4.6830013459119453</v>
      </c>
      <c r="F38" s="124">
        <f>C38+D38</f>
        <v>39750.345499999996</v>
      </c>
    </row>
    <row r="39" spans="2:6">
      <c r="B39" s="127" t="str">
        <f>'Table 3'!B39</f>
        <v>2072-76</v>
      </c>
      <c r="C39" s="349">
        <f>'data input'!C248</f>
        <v>26677.539870000001</v>
      </c>
      <c r="D39" s="126">
        <f>'data input'!E248</f>
        <v>14438.611639999999</v>
      </c>
      <c r="E39" s="118">
        <f>'data input'!F248</f>
        <v>4.6810860867521384</v>
      </c>
      <c r="F39" s="124">
        <f>C39+D39</f>
        <v>41116.151509999996</v>
      </c>
    </row>
    <row r="40" spans="2:6">
      <c r="B40" s="264" t="str">
        <f>'Table 3'!B40</f>
        <v>Great Britain</v>
      </c>
      <c r="C40" s="265"/>
      <c r="D40" s="265"/>
      <c r="E40" s="265"/>
      <c r="F40" s="265"/>
    </row>
    <row r="41" spans="2:6">
      <c r="B41" s="127" t="str">
        <f>'Table 3'!B41</f>
        <v>2027-31</v>
      </c>
      <c r="C41" s="215">
        <f>'data input'!C250</f>
        <v>120894.42366999999</v>
      </c>
      <c r="D41" s="126">
        <f>'data input'!E250</f>
        <v>264300.98427000002</v>
      </c>
      <c r="E41" s="118">
        <f>'data input'!F250</f>
        <v>1.5716004786844642</v>
      </c>
      <c r="F41" s="124">
        <f>C41+D41</f>
        <v>385195.40794</v>
      </c>
    </row>
    <row r="42" spans="2:6">
      <c r="B42" s="127" t="str">
        <f>'Table 3'!B42</f>
        <v>2032-36</v>
      </c>
      <c r="C42" s="215">
        <f>'data input'!C251</f>
        <v>115600.92172</v>
      </c>
      <c r="D42" s="126">
        <f>'data input'!E251</f>
        <v>244095.70166000002</v>
      </c>
      <c r="E42" s="118">
        <f>'data input'!F251</f>
        <v>1.691383736001739</v>
      </c>
      <c r="F42" s="124">
        <f t="shared" ref="F42:F44" si="3">C42+D42</f>
        <v>359696.62338</v>
      </c>
    </row>
    <row r="43" spans="2:6">
      <c r="B43" s="127" t="str">
        <f>'Table 3'!B43</f>
        <v>2037-41</v>
      </c>
      <c r="C43" s="215">
        <f>'data input'!C252</f>
        <v>113439.32868000001</v>
      </c>
      <c r="D43" s="126">
        <f>'data input'!E252</f>
        <v>222379.49316999997</v>
      </c>
      <c r="E43" s="118">
        <f>'data input'!F252</f>
        <v>1.7474299192301299</v>
      </c>
      <c r="F43" s="124">
        <f t="shared" si="3"/>
        <v>335818.82184999995</v>
      </c>
    </row>
    <row r="44" spans="2:6">
      <c r="B44" s="127" t="str">
        <f>'Table 3'!B44</f>
        <v>2042-46</v>
      </c>
      <c r="C44" s="215">
        <f>'data input'!C253</f>
        <v>113888.0888</v>
      </c>
      <c r="D44" s="126">
        <f>'data input'!E253</f>
        <v>210821.23944</v>
      </c>
      <c r="E44" s="118">
        <f>'data input'!F253</f>
        <v>1.7327418511963482</v>
      </c>
      <c r="F44" s="124">
        <f t="shared" si="3"/>
        <v>324709.32824</v>
      </c>
    </row>
    <row r="45" spans="2:6">
      <c r="B45" s="127" t="str">
        <f>'Table 3'!B45</f>
        <v>2047-51</v>
      </c>
      <c r="C45" s="215">
        <f>'data input'!C254</f>
        <v>115121.106</v>
      </c>
      <c r="D45" s="126">
        <f>'data input'!E254</f>
        <v>213607.318</v>
      </c>
      <c r="E45" s="118">
        <f>'data input'!F254</f>
        <v>1.6816464133342521</v>
      </c>
      <c r="F45" s="124">
        <f t="shared" ref="F45:F50" si="4">C45+D45</f>
        <v>328728.424</v>
      </c>
    </row>
    <row r="46" spans="2:6">
      <c r="B46" s="348" t="str">
        <f>'Table 3'!B46</f>
        <v>2052-56</v>
      </c>
      <c r="C46" s="349">
        <f>'data input'!C255</f>
        <v>116328.08443</v>
      </c>
      <c r="D46" s="126">
        <f>'data input'!E255</f>
        <v>224013.66309000005</v>
      </c>
      <c r="E46" s="118">
        <f>'data input'!F255</f>
        <v>1.6328680011891243</v>
      </c>
      <c r="F46" s="124">
        <f t="shared" si="4"/>
        <v>340341.74752000003</v>
      </c>
    </row>
    <row r="47" spans="2:6">
      <c r="B47" s="348" t="str">
        <f>'Table 3'!B47</f>
        <v>2057-61</v>
      </c>
      <c r="C47" s="349">
        <f>'data input'!C256</f>
        <v>117411.11785</v>
      </c>
      <c r="D47" s="126">
        <f>'data input'!E256</f>
        <v>229438.09318</v>
      </c>
      <c r="E47" s="118">
        <f>'data input'!F256</f>
        <v>1.6084515933264458</v>
      </c>
      <c r="F47" s="124">
        <f t="shared" si="4"/>
        <v>346849.21103000001</v>
      </c>
    </row>
    <row r="48" spans="2:6">
      <c r="B48" s="348" t="str">
        <f>'Table 3'!B48</f>
        <v>2062-66</v>
      </c>
      <c r="C48" s="349">
        <f>'data input'!C257</f>
        <v>116302.98034000001</v>
      </c>
      <c r="D48" s="126">
        <f>'data input'!E257</f>
        <v>224412.23744</v>
      </c>
      <c r="E48" s="118">
        <f>'data input'!F257</f>
        <v>1.5031206853817485</v>
      </c>
      <c r="F48" s="124">
        <f t="shared" si="4"/>
        <v>340715.21778000001</v>
      </c>
    </row>
    <row r="49" spans="2:6">
      <c r="B49" s="348" t="str">
        <f>'Table 3'!B49</f>
        <v>2067-71</v>
      </c>
      <c r="C49" s="349">
        <f>'data input'!C258</f>
        <v>119550.73634999999</v>
      </c>
      <c r="D49" s="126">
        <f>'data input'!E258</f>
        <v>219569.82796</v>
      </c>
      <c r="E49" s="118">
        <f>'data input'!F258</f>
        <v>1.492603875679583</v>
      </c>
      <c r="F49" s="124">
        <f t="shared" si="4"/>
        <v>339120.56430999999</v>
      </c>
    </row>
    <row r="50" spans="2:6">
      <c r="B50" s="348" t="str">
        <f>'Table 3'!B50</f>
        <v>2072-76</v>
      </c>
      <c r="C50" s="349">
        <f>'data input'!C259</f>
        <v>122826.11945</v>
      </c>
      <c r="D50" s="126">
        <f>'data input'!E259</f>
        <v>223183.05456999998</v>
      </c>
      <c r="E50" s="118">
        <f>'data input'!F259</f>
        <v>1.4752446436369446</v>
      </c>
      <c r="F50" s="124">
        <f t="shared" si="4"/>
        <v>346009.17401999998</v>
      </c>
    </row>
  </sheetData>
  <phoneticPr fontId="5" type="noConversion"/>
  <conditionalFormatting sqref="E8:E50">
    <cfRule type="cellIs" dxfId="8" priority="1" operator="greaterThan">
      <formula>25</formula>
    </cfRule>
  </conditionalFormatting>
  <pageMargins left="0.75" right="0.75" top="1" bottom="1" header="0.5" footer="0.5"/>
  <pageSetup paperSize="9" orientation="portrait"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rgb="FF92D050"/>
  </sheetPr>
  <dimension ref="A2:F50"/>
  <sheetViews>
    <sheetView showGridLines="0" zoomScaleNormal="100" workbookViewId="0"/>
  </sheetViews>
  <sheetFormatPr defaultColWidth="9" defaultRowHeight="12.75"/>
  <cols>
    <col min="1" max="1" width="9" style="20"/>
    <col min="2" max="2" width="15.625" style="20" customWidth="1"/>
    <col min="3" max="4" width="12.625" style="20" customWidth="1"/>
    <col min="5" max="5" width="6.625" style="20" customWidth="1"/>
    <col min="6" max="6" width="12.625" style="20" customWidth="1"/>
    <col min="7" max="16384" width="9" style="20"/>
  </cols>
  <sheetData>
    <row r="2" spans="1:6">
      <c r="A2" s="167" t="str">
        <f>Index!B16</f>
        <v>Table 10  50-year forecast of coniferous net increment; average annual volumes within periods</v>
      </c>
    </row>
    <row r="5" spans="1:6">
      <c r="B5" s="262"/>
      <c r="C5" s="554" t="str">
        <f>'data input'!$C$29</f>
        <v>GB PFE</v>
      </c>
      <c r="D5" s="540" t="s">
        <v>227</v>
      </c>
      <c r="E5" s="546"/>
      <c r="F5" s="542" t="s">
        <v>70</v>
      </c>
    </row>
    <row r="6" spans="1:6" ht="27.75">
      <c r="B6" s="262" t="s">
        <v>279</v>
      </c>
      <c r="C6" s="226" t="s">
        <v>229</v>
      </c>
      <c r="D6" s="226" t="s">
        <v>229</v>
      </c>
      <c r="E6" s="219" t="s">
        <v>42</v>
      </c>
      <c r="F6" s="221" t="s">
        <v>229</v>
      </c>
    </row>
    <row r="7" spans="1:6">
      <c r="B7" s="125" t="str">
        <f>'Table 9'!B7</f>
        <v>England</v>
      </c>
      <c r="C7" s="208"/>
      <c r="D7" s="208"/>
      <c r="E7" s="208"/>
      <c r="F7" s="208"/>
    </row>
    <row r="8" spans="1:6">
      <c r="B8" s="127" t="str">
        <f>'Table 9'!B8</f>
        <v>2027-31</v>
      </c>
      <c r="C8" s="215">
        <f>'data input'!C272</f>
        <v>1339.1428599999999</v>
      </c>
      <c r="D8" s="126">
        <f>'data input'!E272</f>
        <v>1890.8547699999999</v>
      </c>
      <c r="E8" s="118">
        <f>'data input'!F272</f>
        <v>3.060787790131811</v>
      </c>
      <c r="F8" s="124">
        <f>C8+D8</f>
        <v>3229.9976299999998</v>
      </c>
    </row>
    <row r="9" spans="1:6">
      <c r="B9" s="127" t="str">
        <f>'Table 9'!B9</f>
        <v>2032-36</v>
      </c>
      <c r="C9" s="215">
        <f>'data input'!C273</f>
        <v>1289.5349000000001</v>
      </c>
      <c r="D9" s="126">
        <f>'data input'!E273</f>
        <v>1681.20724</v>
      </c>
      <c r="E9" s="118">
        <f>'data input'!F273</f>
        <v>3.0954501913027967</v>
      </c>
      <c r="F9" s="124">
        <f>C9+D9</f>
        <v>2970.7421400000003</v>
      </c>
    </row>
    <row r="10" spans="1:6">
      <c r="B10" s="127" t="str">
        <f>'Table 9'!B10</f>
        <v>2037-41</v>
      </c>
      <c r="C10" s="215">
        <f>'data input'!C274</f>
        <v>1235.0716400000001</v>
      </c>
      <c r="D10" s="126">
        <f>'data input'!E274</f>
        <v>1617.1004699999999</v>
      </c>
      <c r="E10" s="118">
        <f>'data input'!F274</f>
        <v>2.957057400668226</v>
      </c>
      <c r="F10" s="124">
        <f>C10+D10</f>
        <v>2852.17211</v>
      </c>
    </row>
    <row r="11" spans="1:6">
      <c r="B11" s="127" t="str">
        <f>'Table 9'!B11</f>
        <v>2042-46</v>
      </c>
      <c r="C11" s="215">
        <f>'data input'!C275</f>
        <v>1188.6314399999999</v>
      </c>
      <c r="D11" s="126">
        <f>'data input'!E275</f>
        <v>1653.1811200000002</v>
      </c>
      <c r="E11" s="118">
        <f>'data input'!F275</f>
        <v>2.8346688927368011</v>
      </c>
      <c r="F11" s="124">
        <f>C11+D11</f>
        <v>2841.8125600000003</v>
      </c>
    </row>
    <row r="12" spans="1:6">
      <c r="B12" s="127" t="str">
        <f>'Table 9'!B12</f>
        <v>2047-51</v>
      </c>
      <c r="C12" s="215">
        <f>'data input'!C276</f>
        <v>1151.4337600000001</v>
      </c>
      <c r="D12" s="126">
        <f>'data input'!E276</f>
        <v>1745.4038299999997</v>
      </c>
      <c r="E12" s="118">
        <f>'data input'!F276</f>
        <v>2.6861109056168395</v>
      </c>
      <c r="F12" s="124">
        <f>C12+D12</f>
        <v>2896.8375900000001</v>
      </c>
    </row>
    <row r="13" spans="1:6">
      <c r="B13" s="127" t="str">
        <f>'Table 9'!B13</f>
        <v>2052-56</v>
      </c>
      <c r="C13" s="215">
        <f>'data input'!C277</f>
        <v>1110.6027799999999</v>
      </c>
      <c r="D13" s="126">
        <f>'data input'!E277</f>
        <v>1808.2967600000002</v>
      </c>
      <c r="E13" s="118">
        <f>'data input'!F277</f>
        <v>2.6111172890577024</v>
      </c>
      <c r="F13" s="124">
        <f t="shared" ref="F13:F17" si="0">C13+D13</f>
        <v>2918.8995400000003</v>
      </c>
    </row>
    <row r="14" spans="1:6">
      <c r="B14" s="127" t="str">
        <f>'Table 9'!B14</f>
        <v>2057-61</v>
      </c>
      <c r="C14" s="215">
        <f>'data input'!C278</f>
        <v>1098.14104</v>
      </c>
      <c r="D14" s="126">
        <f>'data input'!E278</f>
        <v>1816.2330199999999</v>
      </c>
      <c r="E14" s="118">
        <f>'data input'!F278</f>
        <v>2.5733782332122339</v>
      </c>
      <c r="F14" s="124">
        <f t="shared" si="0"/>
        <v>2914.3740600000001</v>
      </c>
    </row>
    <row r="15" spans="1:6">
      <c r="B15" s="127" t="str">
        <f>'Table 9'!B15</f>
        <v>2062-66</v>
      </c>
      <c r="C15" s="215">
        <f>'data input'!C279</f>
        <v>1049.1749199999999</v>
      </c>
      <c r="D15" s="126">
        <f>'data input'!E279</f>
        <v>1766.6176799999998</v>
      </c>
      <c r="E15" s="118">
        <f>'data input'!F279</f>
        <v>2.5742040712728853</v>
      </c>
      <c r="F15" s="124">
        <f t="shared" si="0"/>
        <v>2815.7925999999998</v>
      </c>
    </row>
    <row r="16" spans="1:6">
      <c r="B16" s="127" t="str">
        <f>'Table 9'!B16</f>
        <v>2067-71</v>
      </c>
      <c r="C16" s="215">
        <f>'data input'!C280</f>
        <v>1057.71308</v>
      </c>
      <c r="D16" s="126">
        <f>'data input'!E280</f>
        <v>1726.2917499999999</v>
      </c>
      <c r="E16" s="118">
        <f>'data input'!F280</f>
        <v>2.5629122739548449</v>
      </c>
      <c r="F16" s="124">
        <f t="shared" si="0"/>
        <v>2784.0048299999999</v>
      </c>
    </row>
    <row r="17" spans="2:6">
      <c r="B17" s="127" t="str">
        <f>'Table 9'!B17</f>
        <v>2072-76</v>
      </c>
      <c r="C17" s="215">
        <f>'data input'!C281</f>
        <v>1040.09555</v>
      </c>
      <c r="D17" s="126">
        <f>'data input'!E281</f>
        <v>1670.8407299999999</v>
      </c>
      <c r="E17" s="118">
        <f>'data input'!F281</f>
        <v>2.5410172460811009</v>
      </c>
      <c r="F17" s="124">
        <f t="shared" si="0"/>
        <v>2710.9362799999999</v>
      </c>
    </row>
    <row r="18" spans="2:6">
      <c r="B18" s="139" t="str">
        <f>'Table 9'!B18</f>
        <v>Scotland</v>
      </c>
      <c r="C18" s="210"/>
      <c r="D18" s="210"/>
      <c r="E18" s="210"/>
      <c r="F18" s="210"/>
    </row>
    <row r="19" spans="2:6">
      <c r="B19" s="127" t="str">
        <f>'Table 9'!B19</f>
        <v>2027-31</v>
      </c>
      <c r="C19" s="215">
        <f>'data input'!C283</f>
        <v>2853.3275000000003</v>
      </c>
      <c r="D19" s="126">
        <f>'data input'!E283</f>
        <v>7475.8441500000008</v>
      </c>
      <c r="E19" s="118">
        <f>'data input'!F283</f>
        <v>1.7320521565813589</v>
      </c>
      <c r="F19" s="124">
        <f t="shared" ref="F19:F28" si="1">C19+D19</f>
        <v>10329.17165</v>
      </c>
    </row>
    <row r="20" spans="2:6">
      <c r="B20" s="127" t="str">
        <f>'Table 9'!B20</f>
        <v>2032-36</v>
      </c>
      <c r="C20" s="215">
        <f>'data input'!C284</f>
        <v>2714.1500699999997</v>
      </c>
      <c r="D20" s="126">
        <f>'data input'!E284</f>
        <v>7067.3073800000011</v>
      </c>
      <c r="E20" s="118">
        <f>'data input'!F284</f>
        <v>1.8358040378880811</v>
      </c>
      <c r="F20" s="124">
        <f t="shared" si="1"/>
        <v>9781.4574500000017</v>
      </c>
    </row>
    <row r="21" spans="2:6">
      <c r="B21" s="127" t="str">
        <f>'Table 9'!B21</f>
        <v>2037-41</v>
      </c>
      <c r="C21" s="215">
        <f>'data input'!C285</f>
        <v>2628.2581600000003</v>
      </c>
      <c r="D21" s="126">
        <f>'data input'!E285</f>
        <v>6628.8047299999998</v>
      </c>
      <c r="E21" s="118">
        <f>'data input'!F285</f>
        <v>1.8748063471295382</v>
      </c>
      <c r="F21" s="124">
        <f t="shared" si="1"/>
        <v>9257.0628900000011</v>
      </c>
    </row>
    <row r="22" spans="2:6">
      <c r="B22" s="127" t="str">
        <f>'Table 9'!B22</f>
        <v>2042-46</v>
      </c>
      <c r="C22" s="215">
        <f>'data input'!C286</f>
        <v>2644.1658200000002</v>
      </c>
      <c r="D22" s="126">
        <f>'data input'!E286</f>
        <v>6410.2859200000003</v>
      </c>
      <c r="E22" s="118">
        <f>'data input'!F286</f>
        <v>1.8236336459504621</v>
      </c>
      <c r="F22" s="124">
        <f t="shared" si="1"/>
        <v>9054.4517400000004</v>
      </c>
    </row>
    <row r="23" spans="2:6">
      <c r="B23" s="127" t="str">
        <f>'Table 9'!B23</f>
        <v>2047-51</v>
      </c>
      <c r="C23" s="215">
        <f>'data input'!C287</f>
        <v>2636.7142300000005</v>
      </c>
      <c r="D23" s="126">
        <f>'data input'!E287</f>
        <v>6515.0996999999988</v>
      </c>
      <c r="E23" s="118">
        <f>'data input'!F287</f>
        <v>1.7067568337093466</v>
      </c>
      <c r="F23" s="124">
        <f t="shared" si="1"/>
        <v>9151.8139300000003</v>
      </c>
    </row>
    <row r="24" spans="2:6">
      <c r="B24" s="127" t="str">
        <f>'Table 9'!B24</f>
        <v>2052-56</v>
      </c>
      <c r="C24" s="215">
        <f>'data input'!C288</f>
        <v>2578.26917</v>
      </c>
      <c r="D24" s="126">
        <f>'data input'!E288</f>
        <v>6767.9287300000005</v>
      </c>
      <c r="E24" s="118">
        <f>'data input'!F288</f>
        <v>1.5955432016704771</v>
      </c>
      <c r="F24" s="124">
        <f t="shared" si="1"/>
        <v>9346.197900000001</v>
      </c>
    </row>
    <row r="25" spans="2:6">
      <c r="B25" s="127" t="str">
        <f>'Table 9'!B25</f>
        <v>2057-61</v>
      </c>
      <c r="C25" s="215">
        <f>'data input'!C289</f>
        <v>2499.9957100000001</v>
      </c>
      <c r="D25" s="126">
        <f>'data input'!E289</f>
        <v>6875.8162600000005</v>
      </c>
      <c r="E25" s="118">
        <f>'data input'!F289</f>
        <v>1.5345403781539106</v>
      </c>
      <c r="F25" s="124">
        <f t="shared" si="1"/>
        <v>9375.8119700000007</v>
      </c>
    </row>
    <row r="26" spans="2:6">
      <c r="B26" s="127" t="str">
        <f>'Table 9'!B26</f>
        <v>2062-66</v>
      </c>
      <c r="C26" s="215">
        <f>'data input'!C290</f>
        <v>2395.1088300000001</v>
      </c>
      <c r="D26" s="126">
        <f>'data input'!E290</f>
        <v>6698.5836900000004</v>
      </c>
      <c r="E26" s="118">
        <f>'data input'!F290</f>
        <v>1.4249755493986784</v>
      </c>
      <c r="F26" s="124">
        <f t="shared" si="1"/>
        <v>9093.6925200000005</v>
      </c>
    </row>
    <row r="27" spans="2:6">
      <c r="B27" s="127" t="str">
        <f>'Table 9'!B27</f>
        <v>2067-71</v>
      </c>
      <c r="C27" s="215">
        <f>'data input'!C291</f>
        <v>2351.6103599999997</v>
      </c>
      <c r="D27" s="126">
        <f>'data input'!E291</f>
        <v>6349.6628100000007</v>
      </c>
      <c r="E27" s="118">
        <f>'data input'!F291</f>
        <v>1.3583699772196669</v>
      </c>
      <c r="F27" s="124">
        <f t="shared" si="1"/>
        <v>8701.2731700000004</v>
      </c>
    </row>
    <row r="28" spans="2:6">
      <c r="B28" s="127" t="str">
        <f>'Table 9'!B28</f>
        <v>2072-76</v>
      </c>
      <c r="C28" s="215">
        <f>'data input'!C292</f>
        <v>2339.0095499999998</v>
      </c>
      <c r="D28" s="126">
        <f>'data input'!E292</f>
        <v>6254.8305600000003</v>
      </c>
      <c r="E28" s="118">
        <f>'data input'!F292</f>
        <v>1.2995660383606409</v>
      </c>
      <c r="F28" s="124">
        <f t="shared" si="1"/>
        <v>8593.840110000001</v>
      </c>
    </row>
    <row r="29" spans="2:6">
      <c r="B29" s="141" t="str">
        <f>'Table 9'!B29</f>
        <v>Wales</v>
      </c>
      <c r="C29" s="211"/>
      <c r="D29" s="211"/>
      <c r="E29" s="211"/>
      <c r="F29" s="211"/>
    </row>
    <row r="30" spans="2:6">
      <c r="B30" s="127" t="str">
        <f>'Table 9'!B30</f>
        <v>2027-31</v>
      </c>
      <c r="C30" s="215">
        <f>'data input'!C294</f>
        <v>958.56697000000008</v>
      </c>
      <c r="D30" s="126">
        <f>'data input'!E294</f>
        <v>662.298</v>
      </c>
      <c r="E30" s="118">
        <f>'data input'!F294</f>
        <v>4.7593641087051264</v>
      </c>
      <c r="F30" s="124">
        <f t="shared" ref="F30:F34" si="2">C30+D30</f>
        <v>1620.8649700000001</v>
      </c>
    </row>
    <row r="31" spans="2:6">
      <c r="B31" s="127" t="str">
        <f>'Table 9'!B31</f>
        <v>2032-36</v>
      </c>
      <c r="C31" s="215">
        <f>'data input'!C295</f>
        <v>904.36244000000011</v>
      </c>
      <c r="D31" s="126">
        <f>'data input'!E295</f>
        <v>634.6973099999999</v>
      </c>
      <c r="E31" s="118">
        <f>'data input'!F295</f>
        <v>4.400986702990564</v>
      </c>
      <c r="F31" s="124">
        <f t="shared" si="2"/>
        <v>1539.0597499999999</v>
      </c>
    </row>
    <row r="32" spans="2:6">
      <c r="B32" s="127" t="str">
        <f>'Table 9'!B32</f>
        <v>2037-41</v>
      </c>
      <c r="C32" s="215">
        <f>'data input'!C296</f>
        <v>838.46928000000003</v>
      </c>
      <c r="D32" s="126">
        <f>'data input'!E296</f>
        <v>615.54263999999989</v>
      </c>
      <c r="E32" s="118">
        <f>'data input'!F296</f>
        <v>3.9846546787289943</v>
      </c>
      <c r="F32" s="124">
        <f t="shared" si="2"/>
        <v>1454.0119199999999</v>
      </c>
    </row>
    <row r="33" spans="2:6">
      <c r="B33" s="127" t="str">
        <f>'Table 9'!B33</f>
        <v>2042-46</v>
      </c>
      <c r="C33" s="215">
        <f>'data input'!C297</f>
        <v>809.77598999999998</v>
      </c>
      <c r="D33" s="126">
        <f>'data input'!E297</f>
        <v>611.45817</v>
      </c>
      <c r="E33" s="118">
        <f>'data input'!F297</f>
        <v>3.8297813954757549</v>
      </c>
      <c r="F33" s="124">
        <f t="shared" si="2"/>
        <v>1421.23416</v>
      </c>
    </row>
    <row r="34" spans="2:6">
      <c r="B34" s="127" t="str">
        <f>'Table 9'!B34</f>
        <v>2047-51</v>
      </c>
      <c r="C34" s="215">
        <f>'data input'!C298</f>
        <v>792.18124</v>
      </c>
      <c r="D34" s="126">
        <f>'data input'!E298</f>
        <v>616.60050000000001</v>
      </c>
      <c r="E34" s="118">
        <f>'data input'!F298</f>
        <v>3.6186583855814223</v>
      </c>
      <c r="F34" s="124">
        <f t="shared" si="2"/>
        <v>1408.7817399999999</v>
      </c>
    </row>
    <row r="35" spans="2:6">
      <c r="B35" s="127" t="str">
        <f>'Table 9'!B35</f>
        <v>2052-56</v>
      </c>
      <c r="C35" s="215">
        <f>'data input'!C299</f>
        <v>781.79481999999996</v>
      </c>
      <c r="D35" s="126">
        <f>'data input'!E299</f>
        <v>624.63512000000003</v>
      </c>
      <c r="E35" s="118">
        <f>'data input'!F299</f>
        <v>3.6635008971531882</v>
      </c>
      <c r="F35" s="124">
        <f t="shared" ref="F35:F39" si="3">C35+D35</f>
        <v>1406.42994</v>
      </c>
    </row>
    <row r="36" spans="2:6">
      <c r="B36" s="127" t="str">
        <f>'Table 9'!B36</f>
        <v>2057-61</v>
      </c>
      <c r="C36" s="215">
        <f>'data input'!C300</f>
        <v>782.03466000000003</v>
      </c>
      <c r="D36" s="126">
        <f>'data input'!E300</f>
        <v>605.34587999999985</v>
      </c>
      <c r="E36" s="118">
        <f>'data input'!F300</f>
        <v>3.8858749183900896</v>
      </c>
      <c r="F36" s="124">
        <f t="shared" si="3"/>
        <v>1387.3805399999999</v>
      </c>
    </row>
    <row r="37" spans="2:6">
      <c r="B37" s="127" t="str">
        <f>'Table 9'!B37</f>
        <v>2062-66</v>
      </c>
      <c r="C37" s="215">
        <f>'data input'!C301</f>
        <v>763.74370999999996</v>
      </c>
      <c r="D37" s="126">
        <f>'data input'!E301</f>
        <v>583.64963</v>
      </c>
      <c r="E37" s="118">
        <f>'data input'!F301</f>
        <v>4.0710309547209089</v>
      </c>
      <c r="F37" s="124">
        <f t="shared" si="3"/>
        <v>1347.3933400000001</v>
      </c>
    </row>
    <row r="38" spans="2:6">
      <c r="B38" s="127" t="str">
        <f>'Table 9'!B38</f>
        <v>2067-71</v>
      </c>
      <c r="C38" s="215">
        <f>'data input'!C302</f>
        <v>737.50598000000002</v>
      </c>
      <c r="D38" s="126">
        <f>'data input'!E302</f>
        <v>592.17565999999999</v>
      </c>
      <c r="E38" s="118">
        <f>'data input'!F302</f>
        <v>3.9007872301892421</v>
      </c>
      <c r="F38" s="124">
        <f t="shared" si="3"/>
        <v>1329.68164</v>
      </c>
    </row>
    <row r="39" spans="2:6">
      <c r="B39" s="127" t="str">
        <f>'Table 9'!B39</f>
        <v>2072-76</v>
      </c>
      <c r="C39" s="215">
        <f>'data input'!C303</f>
        <v>692.4982</v>
      </c>
      <c r="D39" s="126">
        <f>'data input'!E303</f>
        <v>603.31898999999999</v>
      </c>
      <c r="E39" s="118">
        <f>'data input'!F303</f>
        <v>3.7960905293683802</v>
      </c>
      <c r="F39" s="124">
        <f t="shared" si="3"/>
        <v>1295.81719</v>
      </c>
    </row>
    <row r="40" spans="2:6">
      <c r="B40" s="264" t="str">
        <f>'Table 9'!B40</f>
        <v>Great Britain</v>
      </c>
      <c r="C40" s="265"/>
      <c r="D40" s="265"/>
      <c r="E40" s="265"/>
      <c r="F40" s="265"/>
    </row>
    <row r="41" spans="2:6">
      <c r="B41" s="127" t="str">
        <f>'Table 9'!B41</f>
        <v>2027-31</v>
      </c>
      <c r="C41" s="215">
        <f>'data input'!C305</f>
        <v>5151.0373300000001</v>
      </c>
      <c r="D41" s="126">
        <f>'data input'!E305</f>
        <v>10028.99692</v>
      </c>
      <c r="E41" s="118">
        <f>'data input'!F305</f>
        <v>1.4487136903698121</v>
      </c>
      <c r="F41" s="124">
        <f>C41+D41</f>
        <v>15180.034250000001</v>
      </c>
    </row>
    <row r="42" spans="2:6">
      <c r="B42" s="127" t="str">
        <f>'Table 9'!B42</f>
        <v>2032-36</v>
      </c>
      <c r="C42" s="215">
        <f>'data input'!C306</f>
        <v>4908.0474100000001</v>
      </c>
      <c r="D42" s="126">
        <f>'data input'!E306</f>
        <v>9383.2119300000013</v>
      </c>
      <c r="E42" s="118">
        <f>'data input'!F306</f>
        <v>1.5192388583576186</v>
      </c>
      <c r="F42" s="124">
        <f t="shared" ref="F42:F44" si="4">C42+D42</f>
        <v>14291.259340000001</v>
      </c>
    </row>
    <row r="43" spans="2:6">
      <c r="B43" s="127" t="str">
        <f>'Table 9'!B43</f>
        <v>2037-41</v>
      </c>
      <c r="C43" s="215">
        <f>'data input'!C307</f>
        <v>4701.7990799999998</v>
      </c>
      <c r="D43" s="126">
        <f>'data input'!E307</f>
        <v>8861.4478400000007</v>
      </c>
      <c r="E43" s="118">
        <f>'data input'!F307</f>
        <v>1.5279619600040146</v>
      </c>
      <c r="F43" s="124">
        <f t="shared" si="4"/>
        <v>13563.246920000001</v>
      </c>
    </row>
    <row r="44" spans="2:6">
      <c r="B44" s="127" t="str">
        <f>'Table 9'!B44</f>
        <v>2042-46</v>
      </c>
      <c r="C44" s="215">
        <f>'data input'!C308</f>
        <v>4642.5732500000004</v>
      </c>
      <c r="D44" s="126">
        <f>'data input'!E308</f>
        <v>8674.9252100000012</v>
      </c>
      <c r="E44" s="118">
        <f>'data input'!F308</f>
        <v>1.476691264070598</v>
      </c>
      <c r="F44" s="124">
        <f t="shared" si="4"/>
        <v>13317.498460000003</v>
      </c>
    </row>
    <row r="45" spans="2:6">
      <c r="B45" s="127" t="str">
        <f>'Table 9'!B45</f>
        <v>2047-51</v>
      </c>
      <c r="C45" s="215">
        <f>'data input'!C309</f>
        <v>4580.3292300000003</v>
      </c>
      <c r="D45" s="126">
        <f>'data input'!E309</f>
        <v>8877.1040299999986</v>
      </c>
      <c r="E45" s="118">
        <f>'data input'!F309</f>
        <v>1.3824544073099507</v>
      </c>
      <c r="F45" s="124">
        <f>C45+D45</f>
        <v>13457.433259999998</v>
      </c>
    </row>
    <row r="46" spans="2:6">
      <c r="B46" s="127" t="str">
        <f>'Table 9'!B46</f>
        <v>2052-56</v>
      </c>
      <c r="C46" s="215">
        <f>'data input'!C310</f>
        <v>4470.6667700000007</v>
      </c>
      <c r="D46" s="126">
        <f>'data input'!E310</f>
        <v>9200.8606099999997</v>
      </c>
      <c r="E46" s="118">
        <f>'data input'!F310</f>
        <v>1.304854497959786</v>
      </c>
      <c r="F46" s="124">
        <f t="shared" ref="F46:F50" si="5">C46+D46</f>
        <v>13671.52738</v>
      </c>
    </row>
    <row r="47" spans="2:6">
      <c r="B47" s="127" t="str">
        <f>'Table 9'!B47</f>
        <v>2057-61</v>
      </c>
      <c r="C47" s="215">
        <f>'data input'!C311</f>
        <v>4380.1714099999999</v>
      </c>
      <c r="D47" s="126">
        <f>'data input'!E311</f>
        <v>9297.39516</v>
      </c>
      <c r="E47" s="118">
        <f>'data input'!F311</f>
        <v>1.2667385543969165</v>
      </c>
      <c r="F47" s="124">
        <f t="shared" si="5"/>
        <v>13677.566569999999</v>
      </c>
    </row>
    <row r="48" spans="2:6">
      <c r="B48" s="127" t="str">
        <f>'Table 9'!B48</f>
        <v>2062-66</v>
      </c>
      <c r="C48" s="215">
        <f>'data input'!C312</f>
        <v>4208.0274600000002</v>
      </c>
      <c r="D48" s="126">
        <f>'data input'!E312</f>
        <v>9048.8510000000024</v>
      </c>
      <c r="E48" s="118">
        <f>'data input'!F312</f>
        <v>1.1976062584589313</v>
      </c>
      <c r="F48" s="124">
        <f t="shared" si="5"/>
        <v>13256.878460000004</v>
      </c>
    </row>
    <row r="49" spans="2:6">
      <c r="B49" s="127" t="str">
        <f>'Table 9'!B49</f>
        <v>2067-71</v>
      </c>
      <c r="C49" s="215">
        <f>'data input'!C313</f>
        <v>4146.82942</v>
      </c>
      <c r="D49" s="126">
        <f>'data input'!E313</f>
        <v>8668.1302200000009</v>
      </c>
      <c r="E49" s="118">
        <f>'data input'!F313</f>
        <v>1.1496327112823101</v>
      </c>
      <c r="F49" s="124">
        <f t="shared" si="5"/>
        <v>12814.959640000001</v>
      </c>
    </row>
    <row r="50" spans="2:6">
      <c r="B50" s="127" t="str">
        <f>'Table 9'!B50</f>
        <v>2072-76</v>
      </c>
      <c r="C50" s="215">
        <f>'data input'!C314</f>
        <v>4071.6032999999998</v>
      </c>
      <c r="D50" s="126">
        <f>'data input'!E314</f>
        <v>8528.9902800000018</v>
      </c>
      <c r="E50" s="118">
        <f>'data input'!F314</f>
        <v>1.1082447765583683</v>
      </c>
      <c r="F50" s="124">
        <f t="shared" si="5"/>
        <v>12600.593580000001</v>
      </c>
    </row>
  </sheetData>
  <conditionalFormatting sqref="E8:E50">
    <cfRule type="cellIs" dxfId="7" priority="1" operator="greaterThan">
      <formula>25</formula>
    </cfRule>
  </conditionalFormatting>
  <pageMargins left="0.75" right="0.75" top="1" bottom="1" header="0.5" footer="0.5"/>
  <pageSetup paperSize="9" orientation="portrait"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6C2F5-B968-4597-858A-21C14DFF7477}">
  <sheetPr>
    <tabColor rgb="FF92D050"/>
  </sheetPr>
  <dimension ref="A2:H17"/>
  <sheetViews>
    <sheetView showGridLines="0" zoomScaleNormal="100" workbookViewId="0"/>
  </sheetViews>
  <sheetFormatPr defaultColWidth="9" defaultRowHeight="12.75" customHeight="1"/>
  <cols>
    <col min="1" max="1" width="9" style="20"/>
    <col min="2" max="2" width="12.5" style="20" customWidth="1"/>
    <col min="3" max="5" width="13.125" style="20" customWidth="1"/>
    <col min="6" max="8" width="17.75" style="20" customWidth="1"/>
    <col min="9" max="16384" width="9" style="20"/>
  </cols>
  <sheetData>
    <row r="2" spans="1:8">
      <c r="A2" s="167" t="str">
        <f>Index!B17</f>
        <v>Table 11  Differences in opening standing volume since 25-year forecast of softwood availability (2022) using M1 and M1v2 growth and yield models</v>
      </c>
    </row>
    <row r="5" spans="1:8" ht="49.5" customHeight="1">
      <c r="B5" s="428" t="s">
        <v>39</v>
      </c>
      <c r="C5" s="429" t="s">
        <v>426</v>
      </c>
      <c r="D5" s="429" t="s">
        <v>427</v>
      </c>
      <c r="E5" s="429" t="s">
        <v>428</v>
      </c>
      <c r="F5" s="431" t="s">
        <v>429</v>
      </c>
      <c r="G5" s="431" t="s">
        <v>430</v>
      </c>
      <c r="H5" s="431" t="s">
        <v>431</v>
      </c>
    </row>
    <row r="6" spans="1:8" ht="17.100000000000001" customHeight="1">
      <c r="B6" s="432"/>
      <c r="C6" s="430" t="s">
        <v>280</v>
      </c>
      <c r="D6" s="429" t="s">
        <v>280</v>
      </c>
      <c r="E6" s="430" t="s">
        <v>280</v>
      </c>
      <c r="F6" s="431" t="s">
        <v>281</v>
      </c>
      <c r="G6" s="431" t="s">
        <v>281</v>
      </c>
      <c r="H6" s="431" t="s">
        <v>281</v>
      </c>
    </row>
    <row r="7" spans="1:8">
      <c r="B7" s="433" t="s">
        <v>44</v>
      </c>
      <c r="C7" s="434">
        <f>'data input'!U213</f>
        <v>25753</v>
      </c>
      <c r="D7" s="434">
        <f>'data input'!S213</f>
        <v>28580.403999999999</v>
      </c>
      <c r="E7" s="434">
        <f>'data input'!T213</f>
        <v>29649.5363</v>
      </c>
      <c r="F7" s="741">
        <f>'data for Figure 12'!AD16</f>
        <v>10.97893061002601</v>
      </c>
      <c r="G7" s="741">
        <f>'data for Figure 12'!AE16</f>
        <v>15.130417038791597</v>
      </c>
      <c r="H7" s="741">
        <f>'data for Figure 12'!AC16</f>
        <v>3.7407879188831665</v>
      </c>
    </row>
    <row r="8" spans="1:8">
      <c r="B8" s="433" t="s">
        <v>45</v>
      </c>
      <c r="C8" s="434">
        <f>'data input'!U214</f>
        <v>76143</v>
      </c>
      <c r="D8" s="434">
        <f>'data input'!S214</f>
        <v>76957.709000000003</v>
      </c>
      <c r="E8" s="434">
        <f>'data input'!T214</f>
        <v>79712.639590000006</v>
      </c>
      <c r="F8" s="741">
        <f>'data for Figure 12'!AD17</f>
        <v>1.0699722889825756</v>
      </c>
      <c r="G8" s="741">
        <f>'data for Figure 12'!AE17</f>
        <v>4.6880732174986619</v>
      </c>
      <c r="H8" s="741">
        <f>'data for Figure 12'!AC17</f>
        <v>3.5797980810473495</v>
      </c>
    </row>
    <row r="9" spans="1:8">
      <c r="B9" s="433" t="s">
        <v>46</v>
      </c>
      <c r="C9" s="434">
        <f>'data input'!U215</f>
        <v>19951</v>
      </c>
      <c r="D9" s="434">
        <f>'data input'!S215</f>
        <v>22198.151999999998</v>
      </c>
      <c r="E9" s="434">
        <f>'data input'!T215</f>
        <v>23624.74064</v>
      </c>
      <c r="F9" s="741">
        <f>'data for Figure 12'!AD18</f>
        <v>11.2633552202897</v>
      </c>
      <c r="G9" s="741">
        <f>'data for Figure 12'!AE18</f>
        <v>18.413817051776853</v>
      </c>
      <c r="H9" s="741">
        <f>'data for Figure 12'!AC18</f>
        <v>6.4266099268083297</v>
      </c>
    </row>
    <row r="10" spans="1:8">
      <c r="B10" s="435" t="s">
        <v>47</v>
      </c>
      <c r="C10" s="436">
        <f>'data input'!U216</f>
        <v>121847</v>
      </c>
      <c r="D10" s="436">
        <f>'data input'!S216</f>
        <v>127736.265</v>
      </c>
      <c r="E10" s="436">
        <f>'data input'!T216</f>
        <v>132986.91652999999</v>
      </c>
      <c r="F10" s="742">
        <f>'data for Figure 12'!AD19</f>
        <v>4.8333278619908571</v>
      </c>
      <c r="G10" s="742">
        <f>'data for Figure 12'!AE19</f>
        <v>10.414700402964373</v>
      </c>
      <c r="H10" s="742">
        <f>'data for Figure 12'!AC19</f>
        <v>5.3240440371416851</v>
      </c>
    </row>
    <row r="12" spans="1:8" ht="12.75" customHeight="1">
      <c r="A12" s="297"/>
      <c r="B12" s="297"/>
      <c r="C12" s="581"/>
    </row>
    <row r="13" spans="1:8" ht="12.75" customHeight="1">
      <c r="B13" s="297"/>
      <c r="C13" s="581"/>
    </row>
    <row r="14" spans="1:8" ht="12.75" customHeight="1">
      <c r="B14" s="297"/>
      <c r="C14" s="581"/>
    </row>
    <row r="15" spans="1:8" ht="12.75" customHeight="1">
      <c r="B15" s="297"/>
      <c r="C15" s="581"/>
    </row>
    <row r="16" spans="1:8" ht="12.75" customHeight="1">
      <c r="B16" s="297"/>
      <c r="C16" s="581"/>
    </row>
    <row r="17" spans="2:3" ht="12.75" customHeight="1">
      <c r="B17" s="297"/>
      <c r="C17" s="581"/>
    </row>
  </sheetData>
  <pageMargins left="0.75" right="0.75" top="1" bottom="1" header="0.5" footer="0.5"/>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36"/>
  <sheetViews>
    <sheetView tabSelected="1" workbookViewId="0"/>
  </sheetViews>
  <sheetFormatPr defaultColWidth="9" defaultRowHeight="12.75"/>
  <cols>
    <col min="1" max="1" width="21.125" style="1" customWidth="1"/>
    <col min="2" max="2" width="130.375" style="1" customWidth="1"/>
    <col min="3" max="3" width="17.875" style="6" bestFit="1" customWidth="1"/>
    <col min="4" max="16384" width="9" style="1"/>
  </cols>
  <sheetData>
    <row r="1" spans="1:3">
      <c r="A1" s="284"/>
      <c r="B1" s="284"/>
      <c r="C1" s="285"/>
    </row>
    <row r="2" spans="1:3">
      <c r="A2" s="771" t="s">
        <v>177</v>
      </c>
      <c r="B2" s="772"/>
      <c r="C2" s="772"/>
    </row>
    <row r="3" spans="1:3">
      <c r="A3" s="284"/>
      <c r="B3" s="284"/>
      <c r="C3" s="285"/>
    </row>
    <row r="4" spans="1:3">
      <c r="A4" s="45"/>
      <c r="B4" s="2" t="s">
        <v>178</v>
      </c>
      <c r="C4" s="2" t="s">
        <v>179</v>
      </c>
    </row>
    <row r="5" spans="1:3">
      <c r="A5" s="45"/>
      <c r="B5" s="45"/>
      <c r="C5" s="3"/>
    </row>
    <row r="6" spans="1:3">
      <c r="A6" s="45"/>
      <c r="B6" s="45"/>
      <c r="C6" s="3"/>
    </row>
    <row r="7" spans="1:3">
      <c r="A7" s="4" t="s">
        <v>180</v>
      </c>
      <c r="B7" s="266" t="s">
        <v>181</v>
      </c>
      <c r="C7" s="40" t="s">
        <v>182</v>
      </c>
    </row>
    <row r="8" spans="1:3">
      <c r="A8" s="4"/>
      <c r="B8" s="266" t="s">
        <v>183</v>
      </c>
      <c r="C8" s="40" t="s">
        <v>184</v>
      </c>
    </row>
    <row r="9" spans="1:3">
      <c r="A9" s="45"/>
      <c r="B9" s="266" t="s">
        <v>185</v>
      </c>
      <c r="C9" s="40" t="s">
        <v>186</v>
      </c>
    </row>
    <row r="10" spans="1:3" ht="15">
      <c r="A10" s="45"/>
      <c r="B10" s="75" t="s">
        <v>187</v>
      </c>
      <c r="C10" s="40" t="s">
        <v>188</v>
      </c>
    </row>
    <row r="11" spans="1:3">
      <c r="A11" s="45"/>
      <c r="B11" s="45" t="s">
        <v>189</v>
      </c>
      <c r="C11" s="40" t="s">
        <v>190</v>
      </c>
    </row>
    <row r="12" spans="1:3">
      <c r="A12" s="45"/>
      <c r="B12" s="266" t="s">
        <v>191</v>
      </c>
      <c r="C12" s="40" t="s">
        <v>192</v>
      </c>
    </row>
    <row r="13" spans="1:3">
      <c r="A13" s="45"/>
      <c r="B13" s="266" t="s">
        <v>193</v>
      </c>
      <c r="C13" s="40" t="s">
        <v>194</v>
      </c>
    </row>
    <row r="14" spans="1:3">
      <c r="A14" s="45"/>
      <c r="B14" s="266" t="s">
        <v>195</v>
      </c>
      <c r="C14" s="40" t="s">
        <v>196</v>
      </c>
    </row>
    <row r="15" spans="1:3">
      <c r="A15" s="45"/>
      <c r="B15" s="266" t="s">
        <v>197</v>
      </c>
      <c r="C15" s="5" t="s">
        <v>198</v>
      </c>
    </row>
    <row r="16" spans="1:3">
      <c r="A16" s="45"/>
      <c r="B16" s="266" t="s">
        <v>199</v>
      </c>
      <c r="C16" s="5" t="s">
        <v>200</v>
      </c>
    </row>
    <row r="17" spans="1:3">
      <c r="A17" s="45"/>
      <c r="B17" s="427" t="s">
        <v>201</v>
      </c>
      <c r="C17" s="5" t="s">
        <v>202</v>
      </c>
    </row>
    <row r="18" spans="1:3">
      <c r="A18" s="45"/>
      <c r="B18" s="7" t="s">
        <v>203</v>
      </c>
      <c r="C18" s="5" t="s">
        <v>204</v>
      </c>
    </row>
    <row r="19" spans="1:3">
      <c r="A19" s="45"/>
      <c r="B19" s="7"/>
      <c r="C19" s="5"/>
    </row>
    <row r="20" spans="1:3">
      <c r="A20" s="11" t="s">
        <v>205</v>
      </c>
      <c r="B20" s="267" t="s">
        <v>206</v>
      </c>
      <c r="C20" s="5"/>
    </row>
    <row r="21" spans="1:3">
      <c r="A21" s="45"/>
      <c r="B21" s="267" t="s">
        <v>207</v>
      </c>
      <c r="C21" s="40"/>
    </row>
    <row r="22" spans="1:3" ht="16.5" customHeight="1">
      <c r="A22" s="45"/>
      <c r="B22" s="16" t="s">
        <v>208</v>
      </c>
      <c r="C22" s="40"/>
    </row>
    <row r="23" spans="1:3">
      <c r="A23" s="45"/>
      <c r="B23" s="268" t="s">
        <v>209</v>
      </c>
      <c r="C23" s="40"/>
    </row>
    <row r="24" spans="1:3">
      <c r="A24" s="45"/>
      <c r="B24" s="266" t="s">
        <v>210</v>
      </c>
      <c r="C24" s="40"/>
    </row>
    <row r="25" spans="1:3">
      <c r="A25" s="45"/>
      <c r="B25" s="266" t="s">
        <v>211</v>
      </c>
      <c r="C25" s="40"/>
    </row>
    <row r="26" spans="1:3">
      <c r="A26" s="45"/>
      <c r="B26" s="266" t="s">
        <v>212</v>
      </c>
      <c r="C26" s="40"/>
    </row>
    <row r="27" spans="1:3">
      <c r="A27" s="45"/>
      <c r="B27" s="7" t="s">
        <v>213</v>
      </c>
      <c r="C27" s="40"/>
    </row>
    <row r="28" spans="1:3">
      <c r="A28" s="45"/>
      <c r="B28" s="7" t="s">
        <v>214</v>
      </c>
      <c r="C28" s="40"/>
    </row>
    <row r="29" spans="1:3">
      <c r="A29" s="45"/>
      <c r="B29" s="7" t="s">
        <v>215</v>
      </c>
      <c r="C29" s="40"/>
    </row>
    <row r="30" spans="1:3">
      <c r="A30" s="45"/>
      <c r="B30" s="511" t="s">
        <v>216</v>
      </c>
      <c r="C30" s="286"/>
    </row>
    <row r="31" spans="1:3" ht="13.35" customHeight="1">
      <c r="A31" s="45"/>
      <c r="B31" s="7" t="s">
        <v>217</v>
      </c>
      <c r="C31" s="286"/>
    </row>
    <row r="34" spans="1:3" ht="14.25" customHeight="1">
      <c r="A34" s="512" t="s">
        <v>218</v>
      </c>
      <c r="B34" s="266" t="s">
        <v>219</v>
      </c>
      <c r="C34" s="5" t="s">
        <v>220</v>
      </c>
    </row>
    <row r="35" spans="1:3">
      <c r="A35" s="45"/>
      <c r="B35" s="266" t="s">
        <v>221</v>
      </c>
      <c r="C35" s="5" t="s">
        <v>222</v>
      </c>
    </row>
    <row r="36" spans="1:3" ht="15">
      <c r="A36" s="45"/>
      <c r="B36" s="583" t="s">
        <v>223</v>
      </c>
      <c r="C36" s="5" t="s">
        <v>224</v>
      </c>
    </row>
  </sheetData>
  <mergeCells count="1">
    <mergeCell ref="A2:C2"/>
  </mergeCells>
  <phoneticPr fontId="0" type="noConversion"/>
  <hyperlinks>
    <hyperlink ref="C7" location="'Table 1'!A1" display="go to Table 1" xr:uid="{00000000-0004-0000-0000-000000000000}"/>
    <hyperlink ref="C8" location="'Table 2'!A1" display="go to Table 2" xr:uid="{00000000-0004-0000-0000-000001000000}"/>
    <hyperlink ref="C9" location="'Table 3'!A1" display="go to Table 3" xr:uid="{00000000-0004-0000-0000-000002000000}"/>
    <hyperlink ref="C10" location="'Table 4'!A1" display="go to Table 4" xr:uid="{00000000-0004-0000-0000-000003000000}"/>
    <hyperlink ref="C11" location="'Table 5'!A1" display="go to Table 5" xr:uid="{00000000-0004-0000-0000-000004000000}"/>
    <hyperlink ref="C13" location="'Table 7'!A1" display="go to Table 7" xr:uid="{00000000-0004-0000-0000-000006000000}"/>
    <hyperlink ref="C14" location="'Table 8'!A1" display="go to Table 8" xr:uid="{00000000-0004-0000-0000-000007000000}"/>
    <hyperlink ref="C15" location="'Table 9'!A1" display="go to Table 9" xr:uid="{00000000-0004-0000-0000-000008000000}"/>
    <hyperlink ref="C17" location="'Table 11'!A1" display="go to Table 10" xr:uid="{00000000-0004-0000-0000-000009000000}"/>
    <hyperlink ref="C16" location="'Table 10'!A1" display="go to Table 10" xr:uid="{25F8AB12-C3EE-4E9F-8FF8-2FCAD2C82FEC}"/>
    <hyperlink ref="C12" location="'Table 6'!A1" display="go to Table 6" xr:uid="{1C11107B-40A4-4B8F-AE7B-0B43AFBAC236}"/>
    <hyperlink ref="C18" location="'Table 12'!A1" display="go to Table 12" xr:uid="{ED54ADEB-6502-4A57-9281-3F4AE5DBB7C0}"/>
    <hyperlink ref="C34" location="'Table 3.1 Thin'!A1" display="go to Table 3.1" xr:uid="{0997F52A-E451-42E0-9207-546A403DB801}"/>
    <hyperlink ref="C35" location="'Table 3.2 Fell'!A1" display="go to Table 3.2" xr:uid="{B3590B70-5CDB-4FB1-876B-05439011D01E}"/>
    <hyperlink ref="C36" location="'Table 3.3 Species'!A1" display="go to Table 3.3" xr:uid="{7487BFF3-6976-46A1-9920-3621C4BA82A2}"/>
  </hyperlinks>
  <pageMargins left="0.75" right="0.75" top="1" bottom="1" header="0.5" footer="0.5"/>
  <pageSetup paperSize="9" scale="5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tabColor rgb="FF92D050"/>
  </sheetPr>
  <dimension ref="A2:D13"/>
  <sheetViews>
    <sheetView showGridLines="0" zoomScaleNormal="100" workbookViewId="0"/>
  </sheetViews>
  <sheetFormatPr defaultColWidth="9" defaultRowHeight="12.75"/>
  <cols>
    <col min="1" max="1" width="9" style="20"/>
    <col min="2" max="2" width="15.625" style="20" customWidth="1"/>
    <col min="3" max="5" width="12.625" style="20" customWidth="1"/>
    <col min="6" max="16384" width="9" style="20"/>
  </cols>
  <sheetData>
    <row r="2" spans="1:4">
      <c r="A2" s="167" t="str">
        <f>Index!B18</f>
        <v>Table 12  Coniferous mean yield classes for GB</v>
      </c>
    </row>
    <row r="5" spans="1:4" ht="24" customHeight="1">
      <c r="B5" s="258"/>
      <c r="C5" s="554" t="str">
        <f>'data input'!$C$29</f>
        <v>GB PFE</v>
      </c>
      <c r="D5" s="555" t="s">
        <v>40</v>
      </c>
    </row>
    <row r="6" spans="1:4" ht="15.75" customHeight="1">
      <c r="B6" s="258" t="s">
        <v>283</v>
      </c>
      <c r="C6" s="263" t="s">
        <v>284</v>
      </c>
      <c r="D6" s="304"/>
    </row>
    <row r="7" spans="1:4">
      <c r="B7" s="300" t="s">
        <v>44</v>
      </c>
      <c r="C7" s="213">
        <f>'data input'!C323</f>
        <v>15.657648479053549</v>
      </c>
      <c r="D7" s="213">
        <f>'data input'!D323</f>
        <v>15.854428272961449</v>
      </c>
    </row>
    <row r="8" spans="1:4">
      <c r="B8" s="300" t="s">
        <v>45</v>
      </c>
      <c r="C8" s="213">
        <f>'data input'!C324</f>
        <v>14.277330920438255</v>
      </c>
      <c r="D8" s="213">
        <f>'data input'!D324</f>
        <v>16.509399469411196</v>
      </c>
    </row>
    <row r="9" spans="1:4">
      <c r="B9" s="300" t="s">
        <v>46</v>
      </c>
      <c r="C9" s="213">
        <f>'data input'!C325</f>
        <v>17.399999999999999</v>
      </c>
      <c r="D9" s="213">
        <f>'data input'!D325</f>
        <v>16.96</v>
      </c>
    </row>
    <row r="10" spans="1:4">
      <c r="B10" s="133" t="s">
        <v>47</v>
      </c>
      <c r="C10" s="142">
        <f>'data input'!C326</f>
        <v>15.094367933177988</v>
      </c>
      <c r="D10" s="142">
        <f>'data input'!D326</f>
        <v>16.416956754365568</v>
      </c>
    </row>
    <row r="12" spans="1:4">
      <c r="A12" s="20" t="s">
        <v>282</v>
      </c>
    </row>
    <row r="13" spans="1:4">
      <c r="A13" s="75" t="s">
        <v>285</v>
      </c>
    </row>
  </sheetData>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A14D1-C0F8-4793-ADB1-8D0704B03969}">
  <sheetPr codeName="Sheet19">
    <tabColor rgb="FF92D050"/>
  </sheetPr>
  <dimension ref="A2:F53"/>
  <sheetViews>
    <sheetView showGridLines="0" workbookViewId="0">
      <selection activeCell="C6" sqref="C6"/>
    </sheetView>
  </sheetViews>
  <sheetFormatPr defaultColWidth="9" defaultRowHeight="12.75"/>
  <cols>
    <col min="1" max="1" width="9" style="20"/>
    <col min="2" max="2" width="19.5" style="20" bestFit="1" customWidth="1"/>
    <col min="3" max="4" width="11.125" style="20" bestFit="1" customWidth="1"/>
    <col min="5" max="5" width="13.875" style="75" bestFit="1" customWidth="1"/>
    <col min="6" max="6" width="18.5" style="75" bestFit="1" customWidth="1"/>
    <col min="7" max="7" width="9" style="20"/>
    <col min="8" max="9" width="11.875" style="20" bestFit="1" customWidth="1"/>
    <col min="10" max="16384" width="9" style="20"/>
  </cols>
  <sheetData>
    <row r="2" spans="1:6">
      <c r="A2" s="167" t="e">
        <f>Index!#REF!</f>
        <v>#REF!</v>
      </c>
    </row>
    <row r="5" spans="1:6">
      <c r="B5" s="262"/>
      <c r="C5" s="554">
        <v>2011</v>
      </c>
      <c r="D5" s="554">
        <v>2016</v>
      </c>
      <c r="E5" s="554" t="s">
        <v>286</v>
      </c>
      <c r="F5" s="557" t="s">
        <v>287</v>
      </c>
    </row>
    <row r="6" spans="1:6" ht="50.25" customHeight="1">
      <c r="B6" s="262"/>
      <c r="C6" s="226" t="s">
        <v>229</v>
      </c>
      <c r="D6" s="226" t="s">
        <v>229</v>
      </c>
      <c r="E6" s="226" t="s">
        <v>229</v>
      </c>
      <c r="F6" s="221" t="s">
        <v>229</v>
      </c>
    </row>
    <row r="7" spans="1:6">
      <c r="B7" s="125" t="s">
        <v>44</v>
      </c>
      <c r="C7" s="208"/>
      <c r="D7" s="208"/>
      <c r="E7" s="208"/>
      <c r="F7" s="208"/>
    </row>
    <row r="8" spans="1:6">
      <c r="B8" s="127" t="s">
        <v>288</v>
      </c>
      <c r="C8" s="215">
        <v>18866.188367483221</v>
      </c>
      <c r="D8" s="126"/>
      <c r="E8" s="209"/>
      <c r="F8" s="212"/>
    </row>
    <row r="9" spans="1:6">
      <c r="B9" s="127" t="s">
        <v>289</v>
      </c>
      <c r="C9" s="215"/>
      <c r="D9" s="126">
        <v>19738.265288580169</v>
      </c>
      <c r="E9" s="209">
        <v>23964.737821261584</v>
      </c>
      <c r="F9" s="212">
        <v>36403.48859253453</v>
      </c>
    </row>
    <row r="10" spans="1:6">
      <c r="B10" s="127" t="s">
        <v>290</v>
      </c>
      <c r="C10" s="215">
        <v>2183.7798599999996</v>
      </c>
      <c r="D10" s="126"/>
      <c r="E10" s="209"/>
      <c r="F10" s="212"/>
    </row>
    <row r="11" spans="1:6">
      <c r="B11" s="127" t="s">
        <v>79</v>
      </c>
      <c r="C11" s="215">
        <v>2626.3170600000003</v>
      </c>
      <c r="D11" s="126">
        <v>3284.0050000000001</v>
      </c>
      <c r="E11" s="209"/>
      <c r="F11" s="212"/>
    </row>
    <row r="12" spans="1:6">
      <c r="B12" s="127" t="s">
        <v>91</v>
      </c>
      <c r="C12" s="215">
        <v>2450.4372399999997</v>
      </c>
      <c r="D12" s="126">
        <v>3001.2190000000001</v>
      </c>
      <c r="E12" s="209">
        <v>3301.549</v>
      </c>
      <c r="F12" s="212">
        <v>2569.7829999999999</v>
      </c>
    </row>
    <row r="13" spans="1:6">
      <c r="B13" s="127" t="s">
        <v>81</v>
      </c>
      <c r="C13" s="215">
        <v>2804.3772400000003</v>
      </c>
      <c r="D13" s="126">
        <v>3129.6909999999998</v>
      </c>
      <c r="E13" s="209">
        <v>3248.7159999999999</v>
      </c>
      <c r="F13" s="212">
        <v>2615.7550000000001</v>
      </c>
    </row>
    <row r="14" spans="1:6">
      <c r="B14" s="127" t="s">
        <v>82</v>
      </c>
      <c r="C14" s="215">
        <v>2636.84816</v>
      </c>
      <c r="D14" s="126">
        <v>2942.7979999999998</v>
      </c>
      <c r="E14" s="209">
        <v>3005.8620000000001</v>
      </c>
      <c r="F14" s="212">
        <v>2318.6860000000001</v>
      </c>
    </row>
    <row r="15" spans="1:6">
      <c r="B15" s="127" t="s">
        <v>83</v>
      </c>
      <c r="C15" s="215"/>
      <c r="D15" s="126">
        <v>2323.4369999999999</v>
      </c>
      <c r="E15" s="209">
        <v>2486.4360000000001</v>
      </c>
      <c r="F15" s="212">
        <v>2494.6689999999999</v>
      </c>
    </row>
    <row r="16" spans="1:6">
      <c r="B16" s="127" t="s">
        <v>84</v>
      </c>
      <c r="C16" s="215"/>
      <c r="D16" s="126"/>
      <c r="E16" s="209">
        <v>2821.0709999999999</v>
      </c>
      <c r="F16" s="212">
        <v>2056.6559999999999</v>
      </c>
    </row>
    <row r="17" spans="2:6">
      <c r="B17" s="127" t="s">
        <v>291</v>
      </c>
      <c r="C17" s="215">
        <v>82374.986167483206</v>
      </c>
      <c r="D17" s="126">
        <v>73405.75</v>
      </c>
      <c r="E17" s="209">
        <v>74318.17</v>
      </c>
      <c r="F17" s="212">
        <v>60277.745000000003</v>
      </c>
    </row>
    <row r="18" spans="2:6">
      <c r="B18" s="139" t="str">
        <f>'Table 3'!B18</f>
        <v>Scotland</v>
      </c>
      <c r="C18" s="210"/>
      <c r="D18" s="210"/>
      <c r="E18" s="210"/>
      <c r="F18" s="210"/>
    </row>
    <row r="19" spans="2:6">
      <c r="B19" s="127" t="s">
        <v>288</v>
      </c>
      <c r="C19" s="215">
        <v>19442.98603862309</v>
      </c>
      <c r="D19" s="126"/>
      <c r="E19" s="209"/>
      <c r="F19" s="212"/>
    </row>
    <row r="20" spans="2:6">
      <c r="B20" s="127" t="s">
        <v>289</v>
      </c>
      <c r="C20" s="215"/>
      <c r="D20" s="126">
        <v>25483.845721465372</v>
      </c>
      <c r="E20" s="209">
        <v>40909.705823822165</v>
      </c>
      <c r="F20" s="212">
        <v>52799.723107595099</v>
      </c>
    </row>
    <row r="21" spans="2:6">
      <c r="B21" s="127" t="s">
        <v>290</v>
      </c>
      <c r="C21" s="215">
        <v>4613.6655599999995</v>
      </c>
      <c r="D21" s="126"/>
      <c r="E21" s="209"/>
      <c r="F21" s="212"/>
    </row>
    <row r="22" spans="2:6">
      <c r="B22" s="127" t="s">
        <v>79</v>
      </c>
      <c r="C22" s="215">
        <v>5916.8882099999992</v>
      </c>
      <c r="D22" s="126">
        <v>7291.4809999999998</v>
      </c>
      <c r="E22" s="209"/>
      <c r="F22" s="212"/>
    </row>
    <row r="23" spans="2:6">
      <c r="B23" s="127" t="s">
        <v>91</v>
      </c>
      <c r="C23" s="215">
        <v>7796.0804399999997</v>
      </c>
      <c r="D23" s="126">
        <v>8096.3360000000002</v>
      </c>
      <c r="E23" s="209">
        <v>10201.834999999999</v>
      </c>
      <c r="F23" s="212">
        <v>5092.0360000000001</v>
      </c>
    </row>
    <row r="24" spans="2:6">
      <c r="B24" s="127" t="s">
        <v>81</v>
      </c>
      <c r="C24" s="215">
        <v>9131.4047300000002</v>
      </c>
      <c r="D24" s="126">
        <v>9211.6020000000008</v>
      </c>
      <c r="E24" s="209">
        <v>9541.1239999999998</v>
      </c>
      <c r="F24" s="212">
        <v>6529.4849999999997</v>
      </c>
    </row>
    <row r="25" spans="2:6">
      <c r="B25" s="127" t="s">
        <v>82</v>
      </c>
      <c r="C25" s="215">
        <v>8212.9013599999998</v>
      </c>
      <c r="D25" s="126">
        <v>9045.4809999999998</v>
      </c>
      <c r="E25" s="209">
        <v>10471.892</v>
      </c>
      <c r="F25" s="212">
        <v>8607.8220000000001</v>
      </c>
    </row>
    <row r="26" spans="2:6">
      <c r="B26" s="127" t="s">
        <v>83</v>
      </c>
      <c r="C26" s="215"/>
      <c r="D26" s="126">
        <v>8422.2270000000008</v>
      </c>
      <c r="E26" s="209">
        <v>9821.0069999999996</v>
      </c>
      <c r="F26" s="212">
        <v>9609.2530000000006</v>
      </c>
    </row>
    <row r="27" spans="2:6">
      <c r="B27" s="127" t="s">
        <v>84</v>
      </c>
      <c r="C27" s="215"/>
      <c r="D27" s="126"/>
      <c r="E27" s="209">
        <v>9429.509</v>
      </c>
      <c r="F27" s="212">
        <v>7964.8140000000003</v>
      </c>
    </row>
    <row r="28" spans="2:6">
      <c r="B28" s="127" t="s">
        <v>291</v>
      </c>
      <c r="C28" s="215">
        <v>197797.68753862308</v>
      </c>
      <c r="D28" s="126">
        <v>210335.63500000001</v>
      </c>
      <c r="E28" s="209">
        <v>247326.83499999999</v>
      </c>
      <c r="F28" s="212">
        <v>189017.05</v>
      </c>
    </row>
    <row r="29" spans="2:6">
      <c r="B29" s="140" t="str">
        <f>'Table 3'!B29</f>
        <v>Wales</v>
      </c>
      <c r="C29" s="211"/>
      <c r="D29" s="211"/>
      <c r="E29" s="211"/>
      <c r="F29" s="211"/>
    </row>
    <row r="30" spans="2:6">
      <c r="B30" s="127" t="s">
        <v>288</v>
      </c>
      <c r="C30" s="215">
        <v>3500.8587373878404</v>
      </c>
      <c r="D30" s="126"/>
      <c r="E30" s="209"/>
      <c r="F30" s="212"/>
    </row>
    <row r="31" spans="2:6">
      <c r="B31" s="127" t="s">
        <v>289</v>
      </c>
      <c r="C31" s="215"/>
      <c r="D31" s="126">
        <v>4419.1558756251106</v>
      </c>
      <c r="E31" s="209">
        <v>8181.01481730665</v>
      </c>
      <c r="F31" s="212">
        <v>9349.1142846892908</v>
      </c>
    </row>
    <row r="32" spans="2:6">
      <c r="B32" s="127" t="s">
        <v>290</v>
      </c>
      <c r="C32" s="215">
        <v>793.32395999999994</v>
      </c>
      <c r="D32" s="126"/>
      <c r="E32" s="209"/>
      <c r="F32" s="212"/>
    </row>
    <row r="33" spans="2:6">
      <c r="B33" s="127" t="s">
        <v>79</v>
      </c>
      <c r="C33" s="215">
        <v>1025.4451999999999</v>
      </c>
      <c r="D33" s="126">
        <v>1001.585</v>
      </c>
      <c r="E33" s="209"/>
      <c r="F33" s="212"/>
    </row>
    <row r="34" spans="2:6">
      <c r="B34" s="127" t="s">
        <v>91</v>
      </c>
      <c r="C34" s="215">
        <v>1008.2595</v>
      </c>
      <c r="D34" s="126">
        <v>1064.04</v>
      </c>
      <c r="E34" s="209">
        <v>1156.0229999999999</v>
      </c>
      <c r="F34" s="212">
        <v>843.11199999999997</v>
      </c>
    </row>
    <row r="35" spans="2:6">
      <c r="B35" s="127" t="s">
        <v>81</v>
      </c>
      <c r="C35" s="215">
        <v>712.52098999999998</v>
      </c>
      <c r="D35" s="126">
        <v>789.73699999999997</v>
      </c>
      <c r="E35" s="209">
        <v>1092.6690000000001</v>
      </c>
      <c r="F35" s="212">
        <v>682.85199999999998</v>
      </c>
    </row>
    <row r="36" spans="2:6">
      <c r="B36" s="127" t="s">
        <v>82</v>
      </c>
      <c r="C36" s="215">
        <v>790.80250000000001</v>
      </c>
      <c r="D36" s="126">
        <v>751.875</v>
      </c>
      <c r="E36" s="209">
        <v>763.75</v>
      </c>
      <c r="F36" s="212">
        <v>773.40200000000004</v>
      </c>
    </row>
    <row r="37" spans="2:6">
      <c r="B37" s="127" t="s">
        <v>83</v>
      </c>
      <c r="C37" s="215"/>
      <c r="D37" s="126">
        <v>700.03499999999997</v>
      </c>
      <c r="E37" s="209">
        <v>855.91200000000003</v>
      </c>
      <c r="F37" s="212">
        <v>870.09</v>
      </c>
    </row>
    <row r="38" spans="2:6">
      <c r="B38" s="127" t="s">
        <v>84</v>
      </c>
      <c r="C38" s="215"/>
      <c r="D38" s="126"/>
      <c r="E38" s="209">
        <v>802.76300000000003</v>
      </c>
      <c r="F38" s="212">
        <v>790.32299999999998</v>
      </c>
    </row>
    <row r="39" spans="2:6">
      <c r="B39" s="127" t="s">
        <v>291</v>
      </c>
      <c r="C39" s="215">
        <v>25152.619487387841</v>
      </c>
      <c r="D39" s="126">
        <v>21536.36</v>
      </c>
      <c r="E39" s="209">
        <v>23355.584999999999</v>
      </c>
      <c r="F39" s="212">
        <v>19798.895</v>
      </c>
    </row>
    <row r="40" spans="2:6">
      <c r="B40" s="264" t="str">
        <f>'Table 3'!B40</f>
        <v>Great Britain</v>
      </c>
      <c r="C40" s="265"/>
      <c r="D40" s="265"/>
      <c r="E40" s="265"/>
      <c r="F40" s="265"/>
    </row>
    <row r="41" spans="2:6">
      <c r="B41" s="127" t="s">
        <v>288</v>
      </c>
      <c r="C41" s="215">
        <v>41810.033143494155</v>
      </c>
      <c r="D41" s="126"/>
      <c r="E41" s="209"/>
      <c r="F41" s="212"/>
    </row>
    <row r="42" spans="2:6">
      <c r="B42" s="127" t="s">
        <v>289</v>
      </c>
      <c r="C42" s="215"/>
      <c r="D42" s="126">
        <v>49641.266885670651</v>
      </c>
      <c r="E42" s="209">
        <v>73055.458462390394</v>
      </c>
      <c r="F42" s="212">
        <v>98552.32598481889</v>
      </c>
    </row>
    <row r="43" spans="2:6">
      <c r="B43" s="127" t="s">
        <v>290</v>
      </c>
      <c r="C43" s="215">
        <v>7590.7693799999997</v>
      </c>
      <c r="D43" s="126"/>
      <c r="E43" s="209"/>
      <c r="F43" s="212"/>
    </row>
    <row r="44" spans="2:6">
      <c r="B44" s="127" t="s">
        <v>79</v>
      </c>
      <c r="C44" s="215">
        <v>9568.6504699999987</v>
      </c>
      <c r="D44" s="126">
        <v>11577.071</v>
      </c>
      <c r="E44" s="209"/>
      <c r="F44" s="212"/>
    </row>
    <row r="45" spans="2:6">
      <c r="B45" s="127" t="s">
        <v>91</v>
      </c>
      <c r="C45" s="215">
        <v>11254.777179999999</v>
      </c>
      <c r="D45" s="126">
        <v>12161.594999999999</v>
      </c>
      <c r="E45" s="209">
        <v>14659.406999999999</v>
      </c>
      <c r="F45" s="212">
        <v>8504.9310000000005</v>
      </c>
    </row>
    <row r="46" spans="2:6">
      <c r="B46" s="127" t="s">
        <v>81</v>
      </c>
      <c r="C46" s="215">
        <v>12648.302960000001</v>
      </c>
      <c r="D46" s="126">
        <v>13131.03</v>
      </c>
      <c r="E46" s="209">
        <v>13882.509</v>
      </c>
      <c r="F46" s="212">
        <v>9828.0920000000006</v>
      </c>
    </row>
    <row r="47" spans="2:6">
      <c r="B47" s="127" t="s">
        <v>82</v>
      </c>
      <c r="C47" s="215">
        <v>11640.552019999999</v>
      </c>
      <c r="D47" s="126">
        <v>12740.154</v>
      </c>
      <c r="E47" s="209">
        <v>14241.504000000001</v>
      </c>
      <c r="F47" s="212">
        <v>11699.91</v>
      </c>
    </row>
    <row r="48" spans="2:6">
      <c r="B48" s="127" t="s">
        <v>83</v>
      </c>
      <c r="C48" s="215"/>
      <c r="D48" s="126">
        <v>11445.699000000001</v>
      </c>
      <c r="E48" s="209">
        <v>13163.355</v>
      </c>
      <c r="F48" s="212">
        <v>12974.012000000001</v>
      </c>
    </row>
    <row r="49" spans="2:6">
      <c r="B49" s="127" t="s">
        <v>84</v>
      </c>
      <c r="C49" s="215"/>
      <c r="D49" s="126"/>
      <c r="E49" s="209">
        <v>13053.343000000001</v>
      </c>
      <c r="F49" s="212">
        <v>10811.793</v>
      </c>
    </row>
    <row r="50" spans="2:6">
      <c r="B50" s="127" t="s">
        <v>291</v>
      </c>
      <c r="C50" s="215">
        <v>305325.29319349414</v>
      </c>
      <c r="D50" s="126">
        <v>305277.745</v>
      </c>
      <c r="E50" s="209">
        <v>345000.59</v>
      </c>
      <c r="F50" s="212">
        <v>269093.69</v>
      </c>
    </row>
    <row r="52" spans="2:6">
      <c r="B52" s="75" t="s">
        <v>292</v>
      </c>
    </row>
    <row r="53" spans="2:6">
      <c r="B53" s="75" t="s">
        <v>293</v>
      </c>
    </row>
  </sheetData>
  <pageMargins left="0.75" right="0.75" top="1" bottom="1" header="0.5" footer="0.5"/>
  <pageSetup paperSize="9" orientation="portrait"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76CA8-71FA-4714-A809-38729F1D68FC}">
  <sheetPr codeName="Sheet20">
    <tabColor rgb="FFF19698"/>
  </sheetPr>
  <dimension ref="A2:U146"/>
  <sheetViews>
    <sheetView topLeftCell="A4" workbookViewId="0">
      <selection activeCell="J11" sqref="J11"/>
    </sheetView>
  </sheetViews>
  <sheetFormatPr defaultColWidth="9" defaultRowHeight="12.75"/>
  <cols>
    <col min="1" max="1" width="8.75" customWidth="1"/>
    <col min="2" max="2" width="15.625" customWidth="1"/>
    <col min="3" max="3" width="14.375" customWidth="1"/>
    <col min="4" max="4" width="12.625" customWidth="1"/>
    <col min="5" max="5" width="6.625" customWidth="1"/>
    <col min="6" max="6" width="12.625" customWidth="1"/>
    <col min="7" max="7" width="15.625" customWidth="1"/>
    <col min="8" max="8" width="9" style="45"/>
    <col min="9" max="9" width="17.125" style="45" customWidth="1"/>
    <col min="10" max="10" width="11.5" style="45" customWidth="1"/>
    <col min="11" max="16384" width="9" style="45"/>
  </cols>
  <sheetData>
    <row r="2" spans="1:10">
      <c r="A2" s="7" t="str">
        <f>Index!B9</f>
        <v>Table 3  50-year forecast of softwood availability; average annual volumes within periods</v>
      </c>
      <c r="H2" s="78" t="s">
        <v>294</v>
      </c>
      <c r="I2" s="76" t="s">
        <v>295</v>
      </c>
      <c r="J2" s="77"/>
    </row>
    <row r="3" spans="1:10">
      <c r="I3" s="75" t="s">
        <v>102</v>
      </c>
      <c r="J3" s="73">
        <f>SUM('Table 3'!F52:F56)/5000</f>
        <v>0</v>
      </c>
    </row>
    <row r="4" spans="1:10">
      <c r="I4" s="75" t="s">
        <v>101</v>
      </c>
      <c r="J4" s="73">
        <f>SUM('Table 3'!F41:F45)/5000</f>
        <v>16.238425600000003</v>
      </c>
    </row>
    <row r="5" spans="1:10">
      <c r="B5" s="782" t="s">
        <v>68</v>
      </c>
      <c r="C5" s="558" t="s">
        <v>296</v>
      </c>
      <c r="D5" s="559" t="s">
        <v>225</v>
      </c>
      <c r="E5" s="560"/>
      <c r="F5" s="561" t="s">
        <v>70</v>
      </c>
      <c r="I5" s="75" t="s">
        <v>44</v>
      </c>
      <c r="J5" s="73">
        <f>SUM('Table 3'!F8:F12)/5000</f>
        <v>3.4226099999999997</v>
      </c>
    </row>
    <row r="6" spans="1:10" ht="27.75">
      <c r="B6" s="783"/>
      <c r="C6" s="81" t="s">
        <v>229</v>
      </c>
      <c r="D6" s="81" t="s">
        <v>229</v>
      </c>
      <c r="E6" s="12" t="s">
        <v>42</v>
      </c>
      <c r="F6" s="82" t="s">
        <v>229</v>
      </c>
      <c r="I6" s="75" t="s">
        <v>45</v>
      </c>
      <c r="J6" s="73">
        <f>SUM('Table 3'!F19:F23)/5000</f>
        <v>11.1603628</v>
      </c>
    </row>
    <row r="7" spans="1:10">
      <c r="B7" s="27" t="s">
        <v>44</v>
      </c>
      <c r="C7" s="83"/>
      <c r="D7" s="83"/>
      <c r="E7" s="83"/>
      <c r="F7" s="83"/>
      <c r="I7" s="74" t="s">
        <v>46</v>
      </c>
      <c r="J7" s="73">
        <f>SUM('Table 3'!F30:F34)/5000</f>
        <v>1.6554527999999999</v>
      </c>
    </row>
    <row r="8" spans="1:10">
      <c r="A8" s="216" t="s">
        <v>297</v>
      </c>
      <c r="B8" s="57" t="s">
        <v>298</v>
      </c>
      <c r="C8" s="84">
        <f>SUM('Table 3'!C8:C12)/5</f>
        <v>1133.664</v>
      </c>
      <c r="D8" s="84">
        <f>SUM('Table 3'!D8:D12)/5</f>
        <v>2288.9460000000004</v>
      </c>
      <c r="E8" s="39"/>
      <c r="F8" s="10"/>
      <c r="H8" s="562"/>
      <c r="I8" s="563" t="s">
        <v>271</v>
      </c>
      <c r="J8" s="564" t="e">
        <f>SUM('Table 3'!#REF!)/5000</f>
        <v>#REF!</v>
      </c>
    </row>
    <row r="9" spans="1:10">
      <c r="A9" s="45" t="s">
        <v>299</v>
      </c>
      <c r="B9" s="57" t="str">
        <f>INDEX('Table 3'!B8:B12,MATCH(C9,'Table 3'!C8:C12,))</f>
        <v>2037-41</v>
      </c>
      <c r="C9" s="84">
        <f>MIN('Table 3'!C8:C12)</f>
        <v>1079.912</v>
      </c>
      <c r="D9" s="84">
        <f>MIN('Table 3'!D8:D12)</f>
        <v>1424.539</v>
      </c>
      <c r="E9" s="39"/>
      <c r="F9" s="10"/>
    </row>
    <row r="10" spans="1:10">
      <c r="A10" s="45" t="s">
        <v>300</v>
      </c>
      <c r="B10" s="57" t="str">
        <f>INDEX('Table 3'!B8:B12,MATCH(C10,'Table 3'!C8:C12,))</f>
        <v>2047-51</v>
      </c>
      <c r="C10" s="84">
        <f>MAX('Table 3'!C8:C12)</f>
        <v>1207.7670000000001</v>
      </c>
      <c r="D10" s="84">
        <f>MAX('Table 3'!D8:D12)</f>
        <v>3111.0259999999998</v>
      </c>
      <c r="E10" s="39"/>
      <c r="F10" s="10"/>
      <c r="H10" s="78" t="s">
        <v>301</v>
      </c>
      <c r="I10" s="76" t="s">
        <v>295</v>
      </c>
      <c r="J10" s="77"/>
    </row>
    <row r="11" spans="1:10">
      <c r="A11" s="45" t="s">
        <v>302</v>
      </c>
      <c r="B11" s="57" t="str">
        <f>'Table 3'!B8</f>
        <v>2027-31</v>
      </c>
      <c r="C11" s="84">
        <f>INDEX('Table 3'!C8:C12,MATCH('Key Findings'!B11,'Table 3'!B8:B12,0))</f>
        <v>1114.6669999999999</v>
      </c>
      <c r="D11" s="84">
        <f>INDEX('Table 3'!D8:D12,MATCH('Key Findings'!C11,'Table 3'!C8:C12,0))</f>
        <v>3111.0259999999998</v>
      </c>
      <c r="E11" s="39"/>
      <c r="F11" s="10"/>
      <c r="I11" s="75" t="s">
        <v>102</v>
      </c>
      <c r="J11" s="73">
        <f>SUM('Table 3'!C52:C56)/5000</f>
        <v>0</v>
      </c>
    </row>
    <row r="12" spans="1:10">
      <c r="A12" s="45" t="s">
        <v>303</v>
      </c>
      <c r="B12" s="57" t="str">
        <f>'Table 3'!B12</f>
        <v>2047-51</v>
      </c>
      <c r="C12" s="84">
        <f>INDEX('Table 3'!C8:C12,MATCH('Key Findings'!B12,'Table 3'!B8:B12,0))</f>
        <v>1207.7670000000001</v>
      </c>
      <c r="D12" s="84">
        <f>INDEX('Table 3'!D8:D12,MATCH('Key Findings'!C12,'Table 3'!C8:C12,0))</f>
        <v>1424.539</v>
      </c>
      <c r="E12" s="39"/>
      <c r="F12" s="10"/>
      <c r="I12" s="75" t="s">
        <v>101</v>
      </c>
      <c r="J12" s="73">
        <f>SUM('Table 3'!C41:C45)/5000</f>
        <v>5.131214599999999</v>
      </c>
    </row>
    <row r="13" spans="1:10">
      <c r="B13" s="28" t="s">
        <v>45</v>
      </c>
      <c r="C13" s="28"/>
      <c r="D13" s="86"/>
      <c r="E13" s="87"/>
      <c r="F13" s="86"/>
      <c r="G13" s="9"/>
      <c r="I13" s="75" t="s">
        <v>44</v>
      </c>
      <c r="J13" s="73">
        <f>SUM('Table 3'!C8:C12)/5000</f>
        <v>1.133664</v>
      </c>
    </row>
    <row r="14" spans="1:10">
      <c r="A14" s="216" t="s">
        <v>297</v>
      </c>
      <c r="B14" s="57" t="s">
        <v>298</v>
      </c>
      <c r="C14" s="84">
        <f>SUM('Table 3'!C19:C23)/5</f>
        <v>3107.1647999999996</v>
      </c>
      <c r="D14" s="84">
        <f>SUM('Table 3'!D19:D23)/5</f>
        <v>8053.1979999999994</v>
      </c>
      <c r="E14" s="39"/>
      <c r="F14" s="10"/>
      <c r="I14" s="75" t="s">
        <v>45</v>
      </c>
      <c r="J14" s="73">
        <f>SUM('Table 3'!C19:C23)/5000</f>
        <v>3.1071647999999996</v>
      </c>
    </row>
    <row r="15" spans="1:10">
      <c r="A15" s="45" t="s">
        <v>299</v>
      </c>
      <c r="B15" s="57" t="str">
        <f>INDEX('Table 3'!B19:B23,MATCH(C15,'Table 3'!C19:C23,))</f>
        <v>2042-46</v>
      </c>
      <c r="C15" s="84">
        <f>MIN('Table 3'!C19:C23)</f>
        <v>2457.991</v>
      </c>
      <c r="D15" s="84">
        <f>MIN('Table 3'!D19:D23)</f>
        <v>5078.1229999999996</v>
      </c>
      <c r="E15" s="39"/>
      <c r="F15" s="10"/>
      <c r="I15" s="74" t="s">
        <v>46</v>
      </c>
      <c r="J15" s="73">
        <f>SUM('Table 3'!C30:C34)/5000</f>
        <v>0.89038580000000001</v>
      </c>
    </row>
    <row r="16" spans="1:10">
      <c r="A16" s="45" t="s">
        <v>300</v>
      </c>
      <c r="B16" s="57" t="str">
        <f>INDEX('Table 3'!B19:B23,MATCH(C16,'Table 3'!C19:C23,))</f>
        <v>2027-31</v>
      </c>
      <c r="C16" s="84">
        <f>MAX('Table 3'!C19:C23)</f>
        <v>4008.4679999999998</v>
      </c>
      <c r="D16" s="84">
        <f>MAX('Table 3'!D19:D23)</f>
        <v>10195.465</v>
      </c>
      <c r="E16" s="39"/>
      <c r="F16" s="10"/>
      <c r="H16" s="562"/>
      <c r="I16" s="563" t="s">
        <v>271</v>
      </c>
      <c r="J16" s="564" t="e">
        <f>SUM('Table 3'!#REF!)/5000</f>
        <v>#REF!</v>
      </c>
    </row>
    <row r="17" spans="1:11">
      <c r="A17" s="45" t="s">
        <v>302</v>
      </c>
      <c r="B17" s="57" t="str">
        <f>'Table 3'!B19</f>
        <v>2027-31</v>
      </c>
      <c r="C17" s="84">
        <f>INDEX('Table 3'!C19:C23,MATCH('Key Findings'!B17,'Table 3'!B19:B23,0))</f>
        <v>4008.4679999999998</v>
      </c>
      <c r="D17" s="84">
        <f>INDEX('Table 3'!D19:D23,MATCH('Key Findings'!C17,'Table 3'!C19:C23,0))</f>
        <v>8096.5379999999996</v>
      </c>
      <c r="E17" s="39"/>
      <c r="F17" s="10"/>
    </row>
    <row r="18" spans="1:11">
      <c r="A18" s="45" t="s">
        <v>303</v>
      </c>
      <c r="B18" s="57" t="str">
        <f>'Table 3'!B23</f>
        <v>2047-51</v>
      </c>
      <c r="C18" s="84">
        <f>INDEX('Table 3'!C19:C23,MATCH('Key Findings'!B18,'Table 3'!B19:B23,0))</f>
        <v>2723.9470000000001</v>
      </c>
      <c r="D18" s="84">
        <f>INDEX('Table 3'!D19:D23,MATCH('Key Findings'!C18,'Table 3'!C19:C23,0))</f>
        <v>5078.1229999999996</v>
      </c>
      <c r="E18" s="39"/>
      <c r="F18" s="10"/>
      <c r="H18" s="78" t="s">
        <v>304</v>
      </c>
      <c r="I18" s="76" t="s">
        <v>295</v>
      </c>
      <c r="J18" s="77"/>
      <c r="K18" s="77"/>
    </row>
    <row r="19" spans="1:11">
      <c r="B19" s="29" t="s">
        <v>46</v>
      </c>
      <c r="C19" s="29"/>
      <c r="D19" s="88"/>
      <c r="E19" s="89"/>
      <c r="F19" s="88"/>
      <c r="G19" s="9"/>
      <c r="I19" s="75" t="s">
        <v>102</v>
      </c>
      <c r="J19" s="73">
        <f>SUM('Table 3'!D52:D56)/5000</f>
        <v>0</v>
      </c>
    </row>
    <row r="20" spans="1:11">
      <c r="A20" s="216" t="s">
        <v>297</v>
      </c>
      <c r="B20" s="57" t="s">
        <v>298</v>
      </c>
      <c r="C20" s="84">
        <f>SUM('Table 3'!C30:C34)/5</f>
        <v>890.38580000000002</v>
      </c>
      <c r="D20" s="84">
        <f>SUM('Table 3'!D30:D34)/5</f>
        <v>765.06699999999989</v>
      </c>
      <c r="E20" s="39"/>
      <c r="F20" s="10"/>
      <c r="I20" s="75" t="s">
        <v>101</v>
      </c>
      <c r="J20" s="73">
        <f>SUM('Table 3'!D41:D45)/5000</f>
        <v>11.107210999999998</v>
      </c>
    </row>
    <row r="21" spans="1:11">
      <c r="A21" s="45" t="s">
        <v>299</v>
      </c>
      <c r="B21" s="57" t="str">
        <f>INDEX('Table 3'!B30:B34,MATCH(C21,'Table 3'!C30:C34,))</f>
        <v>2047-51</v>
      </c>
      <c r="C21" s="84">
        <f>MIN('Table 3'!C30:C34)</f>
        <v>679.08</v>
      </c>
      <c r="D21" s="84">
        <f>MIN('Table 3'!D30:D34)</f>
        <v>627.41200000000003</v>
      </c>
      <c r="E21" s="39"/>
      <c r="F21" s="10"/>
      <c r="I21" s="75" t="s">
        <v>44</v>
      </c>
      <c r="J21" s="73">
        <f>SUM('Table 3'!D8:D12)/5000</f>
        <v>2.2889460000000001</v>
      </c>
    </row>
    <row r="22" spans="1:11">
      <c r="A22" s="45" t="s">
        <v>300</v>
      </c>
      <c r="B22" s="57" t="str">
        <f>INDEX('Table 3'!B30:B34,MATCH(C22,'Table 3'!C30:C34,))</f>
        <v>2027-31</v>
      </c>
      <c r="C22" s="84">
        <f>MAX('Table 3'!C30:C34)</f>
        <v>1206.2629999999999</v>
      </c>
      <c r="D22" s="84">
        <f>MAX('Table 3'!D30:D34)</f>
        <v>1036.154</v>
      </c>
      <c r="E22" s="39"/>
      <c r="F22" s="10"/>
      <c r="I22" s="75" t="s">
        <v>45</v>
      </c>
      <c r="J22" s="73">
        <f>SUM('Table 3'!D19:D23)/5000</f>
        <v>8.0531980000000001</v>
      </c>
    </row>
    <row r="23" spans="1:11">
      <c r="A23" s="45" t="s">
        <v>302</v>
      </c>
      <c r="B23" s="57" t="str">
        <f>'Table 3'!B30</f>
        <v>2027-31</v>
      </c>
      <c r="C23" s="84">
        <f>INDEX('Table 3'!C30:C34,MATCH('Key Findings'!B23,'Table 3'!B30:B34,0))</f>
        <v>1206.2629999999999</v>
      </c>
      <c r="D23" s="84">
        <f>INDEX('Table 3'!D30:D34,MATCH('Key Findings'!C23,'Table 3'!C30:C34,0))</f>
        <v>767.99900000000002</v>
      </c>
      <c r="E23" s="39"/>
      <c r="F23" s="10"/>
      <c r="I23" s="74" t="s">
        <v>46</v>
      </c>
      <c r="J23" s="73">
        <f>SUM('Table 3'!D30:D34)/5000</f>
        <v>0.76506699999999994</v>
      </c>
    </row>
    <row r="24" spans="1:11">
      <c r="A24" s="45" t="s">
        <v>303</v>
      </c>
      <c r="B24" s="57" t="str">
        <f>'Table 3'!B34</f>
        <v>2047-51</v>
      </c>
      <c r="C24" s="84">
        <f>INDEX('Table 3'!C30:C34,MATCH('Key Findings'!B24,'Table 3'!B30:B34,0))</f>
        <v>679.08</v>
      </c>
      <c r="D24" s="84">
        <f>INDEX('Table 3'!D30:D34,MATCH('Key Findings'!C24,'Table 3'!C30:C34,0))</f>
        <v>685.51499999999999</v>
      </c>
      <c r="E24" s="39"/>
      <c r="F24" s="10"/>
      <c r="H24" s="562"/>
      <c r="I24" s="563" t="s">
        <v>271</v>
      </c>
      <c r="J24" s="564" t="e">
        <f>SUM('Table 3'!#REF!)/5000</f>
        <v>#REF!</v>
      </c>
      <c r="K24" s="562"/>
    </row>
    <row r="25" spans="1:11">
      <c r="B25" s="30" t="s">
        <v>47</v>
      </c>
      <c r="C25" s="30"/>
      <c r="D25" s="90"/>
      <c r="E25" s="91"/>
      <c r="F25" s="90"/>
      <c r="G25" s="9"/>
      <c r="I25" s="74"/>
      <c r="J25" s="73"/>
    </row>
    <row r="26" spans="1:11">
      <c r="A26" s="216" t="s">
        <v>297</v>
      </c>
      <c r="B26" s="57" t="s">
        <v>298</v>
      </c>
      <c r="C26" s="84">
        <f>SUM('Table 3'!C41:C45)/5</f>
        <v>5131.2145999999993</v>
      </c>
      <c r="D26" s="84">
        <f>SUM('Table 3'!D41:D45)/5</f>
        <v>11107.210999999999</v>
      </c>
      <c r="E26" s="39"/>
      <c r="F26" s="10"/>
      <c r="H26" s="78" t="s">
        <v>294</v>
      </c>
      <c r="I26" s="77" t="s">
        <v>305</v>
      </c>
      <c r="J26" s="77"/>
      <c r="K26" s="77"/>
    </row>
    <row r="27" spans="1:11">
      <c r="A27" s="45" t="s">
        <v>299</v>
      </c>
      <c r="B27" s="57" t="str">
        <f>INDEX('Table 3'!B41:B45,MATCH(C27,'Table 3'!C41:C45,))</f>
        <v>2042-46</v>
      </c>
      <c r="C27" s="84">
        <f>MIN('Table 3'!C41:C45)</f>
        <v>4350.3789999999999</v>
      </c>
      <c r="D27" s="84">
        <f>MIN('Table 3'!D41:D45)</f>
        <v>7188.1769999999997</v>
      </c>
      <c r="E27" s="39"/>
      <c r="F27" s="10"/>
      <c r="I27" s="45" t="s">
        <v>91</v>
      </c>
      <c r="J27" s="73">
        <f>'Table 3'!F52/1000</f>
        <v>0</v>
      </c>
    </row>
    <row r="28" spans="1:11">
      <c r="A28" s="45" t="s">
        <v>300</v>
      </c>
      <c r="B28" s="57" t="str">
        <f>INDEX('Table 3'!B41:B45,MATCH(C28,'Table 3'!C41:C45,))</f>
        <v>2027-31</v>
      </c>
      <c r="C28" s="84">
        <f>MAX('Table 3'!C41:C45)</f>
        <v>6329.3980000000001</v>
      </c>
      <c r="D28" s="84">
        <f>MAX('Table 3'!D41:D45)</f>
        <v>13569.225</v>
      </c>
      <c r="E28" s="39"/>
      <c r="F28" s="10"/>
      <c r="I28" s="45" t="e">
        <f>INDEX('Table 3'!B52:B56,MATCH(MAX('Table 3'!F52:F56),'Table 3'!F52:F56,))</f>
        <v>#N/A</v>
      </c>
      <c r="J28" s="73">
        <f>MAX('Table 3'!F52:F56)/1000</f>
        <v>0</v>
      </c>
    </row>
    <row r="29" spans="1:11">
      <c r="A29" s="45" t="s">
        <v>302</v>
      </c>
      <c r="B29" s="57" t="str">
        <f>'Table 3'!B41</f>
        <v>2027-31</v>
      </c>
      <c r="C29" s="84">
        <f>INDEX('Table 3'!C41:C45,MATCH('Key Findings'!B29,'Table 3'!B41:B45,0))</f>
        <v>6329.3980000000001</v>
      </c>
      <c r="D29" s="84">
        <f>INDEX('Table 3'!D41:D45,MATCH('Key Findings'!C29,'Table 3'!C41:C45,0))</f>
        <v>11975.563</v>
      </c>
      <c r="E29" s="39"/>
      <c r="F29" s="10"/>
      <c r="H29" s="562"/>
      <c r="I29" s="562" t="s">
        <v>84</v>
      </c>
      <c r="J29" s="564">
        <f>'Table 3'!F56/1000</f>
        <v>0</v>
      </c>
      <c r="K29" s="562"/>
    </row>
    <row r="30" spans="1:11">
      <c r="A30" s="45" t="s">
        <v>303</v>
      </c>
      <c r="B30" s="57" t="str">
        <f>'Table 3'!B45</f>
        <v>2047-51</v>
      </c>
      <c r="C30" s="84">
        <f>INDEX('Table 3'!C41:C45,MATCH('Key Findings'!B30,'Table 3'!B41:B45,0))</f>
        <v>4610.7939999999999</v>
      </c>
      <c r="D30" s="84">
        <f>INDEX('Table 3'!D41:D45,MATCH('Key Findings'!C30,'Table 3'!C41:C45,0))</f>
        <v>7188.1769999999997</v>
      </c>
      <c r="E30" s="39"/>
      <c r="F30" s="10"/>
    </row>
    <row r="31" spans="1:11">
      <c r="B31" s="31" t="s">
        <v>271</v>
      </c>
      <c r="C31" s="31"/>
      <c r="D31" s="92"/>
      <c r="E31" s="93"/>
      <c r="F31" s="92"/>
      <c r="H31" s="78" t="s">
        <v>301</v>
      </c>
      <c r="I31" s="79" t="s">
        <v>306</v>
      </c>
      <c r="J31" s="77"/>
      <c r="K31" s="77"/>
    </row>
    <row r="32" spans="1:11">
      <c r="A32" s="216" t="s">
        <v>297</v>
      </c>
      <c r="B32" s="57" t="s">
        <v>298</v>
      </c>
      <c r="C32" s="84" t="e">
        <f>SUM('Table 3'!#REF!)/5</f>
        <v>#REF!</v>
      </c>
      <c r="D32" s="84" t="e">
        <f>SUM('Table 3'!#REF!)/5</f>
        <v>#REF!</v>
      </c>
      <c r="E32" s="39"/>
      <c r="F32" s="10"/>
      <c r="H32" s="45" t="s">
        <v>101</v>
      </c>
      <c r="I32" s="45" t="s">
        <v>307</v>
      </c>
      <c r="J32" s="73">
        <f>C26/1000</f>
        <v>5.131214599999999</v>
      </c>
    </row>
    <row r="33" spans="1:11">
      <c r="A33" s="45" t="s">
        <v>299</v>
      </c>
      <c r="B33" s="57" t="e">
        <f>INDEX('Table 3'!#REF!,MATCH(C33,'Table 3'!#REF!,))</f>
        <v>#REF!</v>
      </c>
      <c r="C33" s="84" t="e">
        <f>MIN('Table 3'!#REF!)</f>
        <v>#REF!</v>
      </c>
      <c r="D33" s="84" t="e">
        <f>MIN('Table 3'!#REF!)</f>
        <v>#REF!</v>
      </c>
      <c r="E33" s="39"/>
      <c r="F33" s="10"/>
      <c r="I33" s="45" t="s">
        <v>308</v>
      </c>
      <c r="J33" s="73">
        <f>C29/1000</f>
        <v>6.3293980000000003</v>
      </c>
    </row>
    <row r="34" spans="1:11">
      <c r="A34" s="45" t="s">
        <v>300</v>
      </c>
      <c r="B34" s="57" t="e">
        <f>INDEX('Table 3'!#REF!,MATCH(C34,'Table 3'!#REF!,))</f>
        <v>#REF!</v>
      </c>
      <c r="C34" s="84" t="e">
        <f>MAX('Table 3'!#REF!)</f>
        <v>#REF!</v>
      </c>
      <c r="D34" s="84" t="e">
        <f>MAX('Table 3'!#REF!)</f>
        <v>#REF!</v>
      </c>
      <c r="E34" s="39"/>
      <c r="F34" s="10"/>
      <c r="I34" s="45" t="s">
        <v>309</v>
      </c>
      <c r="J34" s="73">
        <f>C30/1000</f>
        <v>4.6107940000000003</v>
      </c>
    </row>
    <row r="35" spans="1:11">
      <c r="A35" s="45" t="s">
        <v>302</v>
      </c>
      <c r="B35" s="57" t="e">
        <f>'Table 3'!#REF!</f>
        <v>#REF!</v>
      </c>
      <c r="C35" s="84" t="e">
        <f>INDEX('Table 3'!#REF!,MATCH('Key Findings'!B35,'Table 3'!#REF!,0))</f>
        <v>#REF!</v>
      </c>
      <c r="D35" s="84" t="e">
        <f>INDEX('Table 3'!#REF!,MATCH('Key Findings'!C35,'Table 3'!#REF!,0))</f>
        <v>#REF!</v>
      </c>
      <c r="E35" s="39"/>
      <c r="F35" s="10"/>
      <c r="H35" s="562" t="s">
        <v>310</v>
      </c>
      <c r="I35" s="562" t="s">
        <v>307</v>
      </c>
      <c r="J35" s="564" t="e">
        <f>C32/1000</f>
        <v>#REF!</v>
      </c>
      <c r="K35" s="562"/>
    </row>
    <row r="36" spans="1:11">
      <c r="A36" s="45" t="s">
        <v>303</v>
      </c>
      <c r="B36" s="57" t="e">
        <f>'Table 3'!#REF!</f>
        <v>#REF!</v>
      </c>
      <c r="C36" s="84" t="e">
        <f>INDEX('Table 3'!#REF!,MATCH('Key Findings'!B36,'Table 3'!#REF!,0))</f>
        <v>#REF!</v>
      </c>
      <c r="D36" s="84" t="e">
        <f>INDEX('Table 3'!#REF!,MATCH('Key Findings'!C36,'Table 3'!#REF!,0))</f>
        <v>#REF!</v>
      </c>
      <c r="E36" s="39"/>
      <c r="F36" s="10"/>
      <c r="H36" s="66" t="s">
        <v>304</v>
      </c>
      <c r="I36" s="45" t="s">
        <v>311</v>
      </c>
    </row>
    <row r="37" spans="1:11">
      <c r="B37" s="32" t="s">
        <v>48</v>
      </c>
      <c r="C37" s="32"/>
      <c r="D37" s="94"/>
      <c r="E37" s="95"/>
      <c r="F37" s="94"/>
      <c r="I37" s="45" t="s">
        <v>312</v>
      </c>
      <c r="J37" s="73">
        <f>D38/1000</f>
        <v>0</v>
      </c>
    </row>
    <row r="38" spans="1:11">
      <c r="A38" s="216" t="s">
        <v>297</v>
      </c>
      <c r="B38" s="57" t="s">
        <v>298</v>
      </c>
      <c r="C38" s="84">
        <f>SUM('Table 3'!C52:C56)/5</f>
        <v>0</v>
      </c>
      <c r="D38" s="84">
        <f>SUM('Table 3'!D52:D56)/5</f>
        <v>0</v>
      </c>
      <c r="E38" s="39"/>
      <c r="F38" s="10"/>
      <c r="I38" s="45" t="s">
        <v>313</v>
      </c>
      <c r="J38" s="73">
        <f>D8/1000</f>
        <v>2.2889460000000001</v>
      </c>
    </row>
    <row r="39" spans="1:11">
      <c r="A39" s="45" t="s">
        <v>299</v>
      </c>
      <c r="B39" s="57" t="e">
        <f>INDEX('Table 3'!B52:B56,MATCH(C39,'Table 3'!C52:C56,))</f>
        <v>#N/A</v>
      </c>
      <c r="C39" s="84">
        <f>MIN('Table 3'!C52:C56)</f>
        <v>0</v>
      </c>
      <c r="D39" s="84">
        <f>MIN('Table 3'!D52:D56)</f>
        <v>0</v>
      </c>
      <c r="E39" s="39"/>
      <c r="F39" s="10"/>
      <c r="I39" s="45" t="s">
        <v>314</v>
      </c>
      <c r="J39" s="73">
        <f>D14/1000</f>
        <v>8.0531980000000001</v>
      </c>
    </row>
    <row r="40" spans="1:11">
      <c r="A40" s="45" t="s">
        <v>300</v>
      </c>
      <c r="B40" s="57" t="e">
        <f>INDEX('Table 3'!B52:B56,MATCH(C40,'Table 3'!C52:C56,))</f>
        <v>#N/A</v>
      </c>
      <c r="C40" s="84">
        <f>MAX('Table 3'!C52:C56)</f>
        <v>0</v>
      </c>
      <c r="D40" s="84">
        <f>MAX('Table 3'!D52:D56)</f>
        <v>0</v>
      </c>
      <c r="E40" s="39"/>
      <c r="F40" s="10"/>
      <c r="I40" s="45" t="s">
        <v>315</v>
      </c>
      <c r="J40" s="73">
        <f>D20/1000</f>
        <v>0.76506699999999994</v>
      </c>
    </row>
    <row r="41" spans="1:11">
      <c r="A41" s="45" t="s">
        <v>302</v>
      </c>
      <c r="B41" s="57">
        <f>'Table 3'!B52</f>
        <v>0</v>
      </c>
      <c r="C41" s="84" t="e">
        <f>INDEX('Table 3'!C52:C56,MATCH('Key Findings'!B41,'Table 3'!B52:B56,0))</f>
        <v>#N/A</v>
      </c>
      <c r="D41" s="84" t="e">
        <f>INDEX('Table 3'!D52:D56,MATCH('Key Findings'!C41,'Table 3'!C52:C56,0))</f>
        <v>#N/A</v>
      </c>
      <c r="E41" s="39"/>
      <c r="F41" s="10"/>
      <c r="I41" s="45" t="s">
        <v>316</v>
      </c>
      <c r="J41" s="80" t="e">
        <f>D32/1000</f>
        <v>#REF!</v>
      </c>
    </row>
    <row r="42" spans="1:11">
      <c r="A42" s="45" t="s">
        <v>303</v>
      </c>
      <c r="B42" s="57">
        <f>'Table 3'!B56</f>
        <v>0</v>
      </c>
      <c r="C42" s="84" t="e">
        <f>INDEX('Table 3'!C52:C56,MATCH('Key Findings'!B42,'Table 3'!B52:B56,0))</f>
        <v>#N/A</v>
      </c>
      <c r="D42" s="84" t="e">
        <f>INDEX('Table 3'!D52:D56,MATCH('Key Findings'!C42,'Table 3'!C52:C56,0))</f>
        <v>#N/A</v>
      </c>
      <c r="E42" s="39"/>
      <c r="F42" s="10"/>
      <c r="I42" s="45" t="s">
        <v>317</v>
      </c>
      <c r="J42" s="73" t="e">
        <f>D41/1000</f>
        <v>#N/A</v>
      </c>
    </row>
    <row r="43" spans="1:11">
      <c r="I43" s="45" t="s">
        <v>318</v>
      </c>
      <c r="J43" s="73">
        <f>D40/1000</f>
        <v>0</v>
      </c>
      <c r="K43" s="45" t="e">
        <f>INDEX('Table 3'!B52:B56,MATCH(D40,'Table 3'!D52:D56,))</f>
        <v>#N/A</v>
      </c>
    </row>
    <row r="57" spans="1:6">
      <c r="A57" s="69" t="s">
        <v>319</v>
      </c>
    </row>
    <row r="58" spans="1:6">
      <c r="B58" s="782" t="s">
        <v>68</v>
      </c>
      <c r="C58" s="558" t="s">
        <v>296</v>
      </c>
      <c r="D58" s="559" t="s">
        <v>225</v>
      </c>
      <c r="E58" s="560"/>
      <c r="F58" s="561" t="s">
        <v>70</v>
      </c>
    </row>
    <row r="59" spans="1:6">
      <c r="B59" s="783"/>
      <c r="C59" s="81" t="s">
        <v>320</v>
      </c>
      <c r="D59" s="81" t="s">
        <v>320</v>
      </c>
      <c r="E59" s="12" t="s">
        <v>42</v>
      </c>
      <c r="F59" s="82" t="s">
        <v>320</v>
      </c>
    </row>
    <row r="60" spans="1:6">
      <c r="B60" s="27" t="s">
        <v>44</v>
      </c>
      <c r="C60" s="83"/>
      <c r="D60" s="83"/>
      <c r="E60" s="83"/>
      <c r="F60" s="83"/>
    </row>
    <row r="61" spans="1:6">
      <c r="A61" s="45"/>
      <c r="B61" s="57" t="s">
        <v>297</v>
      </c>
      <c r="C61" s="84">
        <f>SUM('data input'!Z96:AD96)/5</f>
        <v>53.300569963293221</v>
      </c>
      <c r="D61" s="84">
        <f>AVERAGE('data input'!Z157:AD157)</f>
        <v>36.121359568942204</v>
      </c>
      <c r="E61" s="39"/>
      <c r="F61" s="85">
        <f>AVERAGE(Q110:U110)</f>
        <v>42.199377543572055</v>
      </c>
    </row>
    <row r="62" spans="1:6">
      <c r="A62" s="45"/>
      <c r="B62" s="57" t="s">
        <v>321</v>
      </c>
      <c r="C62" s="84">
        <f>MIN('data input'!Z96:AD96)</f>
        <v>47.749193346067571</v>
      </c>
      <c r="D62" s="84">
        <f>MIN('data input'!Z157:AD157)</f>
        <v>27.860170904411884</v>
      </c>
      <c r="E62" s="39"/>
      <c r="F62" s="85">
        <f>MIN(Q110:U110)</f>
        <v>36.985745578211649</v>
      </c>
    </row>
    <row r="63" spans="1:6">
      <c r="A63" s="45"/>
      <c r="B63" s="57" t="s">
        <v>322</v>
      </c>
      <c r="C63" s="84">
        <f>MAX('data input'!Z96:AD96)</f>
        <v>56.534911323292064</v>
      </c>
      <c r="D63" s="84">
        <f>MAX('data input'!Z157:AD157)</f>
        <v>42.723911661297592</v>
      </c>
      <c r="E63" s="39"/>
      <c r="F63" s="85">
        <f>MAX(Q110:U110)</f>
        <v>46.367021929894108</v>
      </c>
    </row>
    <row r="64" spans="1:6">
      <c r="A64" s="45" t="s">
        <v>302</v>
      </c>
      <c r="B64" s="57" t="str">
        <f>'data input'!Z148</f>
        <v>2027-31</v>
      </c>
      <c r="C64" s="84">
        <f>'data input'!Z96</f>
        <v>56.534911323292064</v>
      </c>
      <c r="D64" s="84">
        <f>'data input'!Z157</f>
        <v>42.723911661297592</v>
      </c>
      <c r="E64" s="39"/>
      <c r="F64" s="85">
        <f>Q110</f>
        <v>46.367021929894108</v>
      </c>
    </row>
    <row r="65" spans="1:6">
      <c r="A65" s="45" t="s">
        <v>303</v>
      </c>
      <c r="B65" s="57" t="str">
        <f>'data input'!AD148</f>
        <v>2047-51</v>
      </c>
      <c r="C65" s="84">
        <f>'data input'!AD96</f>
        <v>47.749193346067571</v>
      </c>
      <c r="D65" s="84">
        <f>'data input'!AD157</f>
        <v>27.860170904411884</v>
      </c>
      <c r="E65" s="39"/>
      <c r="F65" s="85">
        <f>U110</f>
        <v>36.985745578211649</v>
      </c>
    </row>
    <row r="66" spans="1:6">
      <c r="B66" s="28" t="s">
        <v>45</v>
      </c>
      <c r="C66" s="28"/>
      <c r="D66" s="86"/>
      <c r="E66" s="87"/>
      <c r="F66" s="28"/>
    </row>
    <row r="67" spans="1:6">
      <c r="A67" s="45"/>
      <c r="B67" s="57" t="s">
        <v>297</v>
      </c>
      <c r="C67" s="84">
        <f>SUM('data input'!Z108:AD108)/5</f>
        <v>82.989620142193658</v>
      </c>
      <c r="D67" s="84">
        <f>SUM('data input'!Z169:AD169)/5</f>
        <v>73.9807305539927</v>
      </c>
      <c r="E67" s="39"/>
      <c r="F67" s="85">
        <f>AVERAGE(Q122:U122)</f>
        <v>76.636635872830567</v>
      </c>
    </row>
    <row r="68" spans="1:6">
      <c r="A68" s="45"/>
      <c r="B68" s="57" t="s">
        <v>321</v>
      </c>
      <c r="C68" s="84">
        <f>MIN('data input'!Z108:AD108)</f>
        <v>80.405905697638104</v>
      </c>
      <c r="D68" s="84">
        <f>MIN('data input'!Z169:AD169)</f>
        <v>60.857545199279336</v>
      </c>
      <c r="E68" s="39"/>
      <c r="F68" s="85">
        <f>MIN(Q122:U122)</f>
        <v>67.865758702498184</v>
      </c>
    </row>
    <row r="69" spans="1:6">
      <c r="A69" s="45"/>
      <c r="B69" s="57" t="s">
        <v>322</v>
      </c>
      <c r="C69" s="84">
        <f>MIN('data input'!Z108:AD108)</f>
        <v>80.405905697638104</v>
      </c>
      <c r="D69" s="84">
        <f>MAX('data input'!Z169:AD169)</f>
        <v>81.259236336940006</v>
      </c>
      <c r="E69" s="39"/>
      <c r="F69" s="85">
        <f>MAX(Q122:U122)</f>
        <v>81.808103276379029</v>
      </c>
    </row>
    <row r="70" spans="1:6">
      <c r="A70" s="45" t="s">
        <v>302</v>
      </c>
      <c r="B70" s="57" t="s">
        <v>91</v>
      </c>
      <c r="C70" s="84">
        <f>'data input'!Z108</f>
        <v>80.405905697638104</v>
      </c>
      <c r="D70" s="84">
        <f>'data input'!Z169</f>
        <v>79.663789634532691</v>
      </c>
      <c r="E70" s="39"/>
      <c r="F70" s="85">
        <f>Q122</f>
        <v>79.909534947772855</v>
      </c>
    </row>
    <row r="71" spans="1:6">
      <c r="A71" s="45" t="s">
        <v>303</v>
      </c>
      <c r="B71" s="57" t="s">
        <v>84</v>
      </c>
      <c r="C71" s="84">
        <f>'data input'!AD108</f>
        <v>80.93083308889635</v>
      </c>
      <c r="D71" s="84">
        <f>'data input'!AD169</f>
        <v>60.857545199279336</v>
      </c>
      <c r="E71" s="39"/>
      <c r="F71" s="85">
        <f>U122</f>
        <v>67.865758702498184</v>
      </c>
    </row>
    <row r="72" spans="1:6">
      <c r="B72" s="29" t="s">
        <v>46</v>
      </c>
      <c r="C72" s="29"/>
      <c r="D72" s="88"/>
      <c r="E72" s="89"/>
      <c r="F72" s="29"/>
    </row>
    <row r="73" spans="1:6">
      <c r="A73" s="45"/>
      <c r="B73" s="57" t="s">
        <v>297</v>
      </c>
      <c r="C73" s="84">
        <f>SUM('data input'!Z120:AD120)/5</f>
        <v>82.358922500980157</v>
      </c>
      <c r="D73" s="84">
        <f>SUM('data input'!Z181:AD181)/5</f>
        <v>65.600396816907349</v>
      </c>
      <c r="E73" s="39"/>
      <c r="F73" s="85">
        <f>AVERAGE(Q134:U134)</f>
        <v>70.515247043042876</v>
      </c>
    </row>
    <row r="74" spans="1:6">
      <c r="A74" s="45"/>
      <c r="B74" s="57" t="s">
        <v>321</v>
      </c>
      <c r="C74" s="84">
        <f>MIN('data input'!Z120:AD120)</f>
        <v>74.266225524616118</v>
      </c>
      <c r="D74" s="84">
        <f>MIN('data input'!Z181:AD181)</f>
        <v>49.777339292203528</v>
      </c>
      <c r="E74" s="39"/>
      <c r="F74" s="85">
        <f>MIN(Q134:U134)</f>
        <v>64.426908551833634</v>
      </c>
    </row>
    <row r="75" spans="1:6">
      <c r="A75" s="45"/>
      <c r="B75" s="57" t="s">
        <v>322</v>
      </c>
      <c r="C75" s="84">
        <f>MAX('data input'!Z120:AD120)</f>
        <v>86.300076447472549</v>
      </c>
      <c r="D75" s="84">
        <f>MAX('data input'!Z181:AD181)</f>
        <v>82.306587018518925</v>
      </c>
      <c r="E75" s="39"/>
      <c r="F75" s="85">
        <f>MAX(Q134:U134)</f>
        <v>79.388534661504323</v>
      </c>
    </row>
    <row r="76" spans="1:6">
      <c r="A76" s="45" t="s">
        <v>302</v>
      </c>
      <c r="B76" s="57" t="s">
        <v>91</v>
      </c>
      <c r="C76" s="84">
        <f>'data input'!Z120</f>
        <v>74.266225524616118</v>
      </c>
      <c r="D76" s="84">
        <f>'data input'!Z181</f>
        <v>69.134074393326031</v>
      </c>
      <c r="E76" s="39"/>
      <c r="F76" s="85">
        <f>Q134</f>
        <v>72.269789926564982</v>
      </c>
    </row>
    <row r="77" spans="1:6">
      <c r="A77" s="45" t="s">
        <v>303</v>
      </c>
      <c r="B77" s="57" t="s">
        <v>84</v>
      </c>
      <c r="C77" s="84">
        <f>'data input'!AD120</f>
        <v>83.153678506214291</v>
      </c>
      <c r="D77" s="84">
        <f>'data input'!AD181</f>
        <v>82.306587018518925</v>
      </c>
      <c r="E77" s="39"/>
      <c r="F77" s="85">
        <f>U134</f>
        <v>64.426908551833634</v>
      </c>
    </row>
    <row r="78" spans="1:6">
      <c r="B78" s="30" t="s">
        <v>47</v>
      </c>
      <c r="C78" s="30"/>
      <c r="D78" s="90"/>
      <c r="E78" s="91"/>
      <c r="F78" s="30"/>
    </row>
    <row r="79" spans="1:6">
      <c r="A79" s="45"/>
      <c r="B79" s="57" t="s">
        <v>297</v>
      </c>
      <c r="C79" s="84">
        <f>SUM('data input'!Z124:AD124)/5</f>
        <v>75.493450285226899</v>
      </c>
      <c r="D79" s="84">
        <f>SUM('data input'!Z193:AD193)/5</f>
        <v>65.862783326193025</v>
      </c>
      <c r="E79" s="39"/>
      <c r="F79" s="85">
        <f>AVERAGE(Q146:U146)</f>
        <v>68.780750575928522</v>
      </c>
    </row>
    <row r="80" spans="1:6">
      <c r="A80" s="45"/>
      <c r="B80" s="57" t="s">
        <v>321</v>
      </c>
      <c r="C80" s="84">
        <f>MIN('data input'!Z132:AD132)</f>
        <v>72.566503730160136</v>
      </c>
      <c r="D80" s="84">
        <f>MIN('data input'!Z193:AD193)</f>
        <v>56.363720592856858</v>
      </c>
      <c r="E80" s="39"/>
      <c r="F80" s="85">
        <f>MIN(Q146:U146)</f>
        <v>60.578828210976134</v>
      </c>
    </row>
    <row r="81" spans="1:6">
      <c r="A81" s="45"/>
      <c r="B81" s="57" t="s">
        <v>322</v>
      </c>
      <c r="C81" s="84">
        <f>MAX('data input'!Z132:AD132)</f>
        <v>78.027178781434912</v>
      </c>
      <c r="D81" s="84">
        <f>MAX('data input'!Z193:AD193)</f>
        <v>71.589468079422375</v>
      </c>
      <c r="E81" s="39"/>
      <c r="F81" s="85">
        <f>MAX(Q146:U146)</f>
        <v>73.012674099264444</v>
      </c>
    </row>
    <row r="82" spans="1:6">
      <c r="A82" s="45" t="s">
        <v>302</v>
      </c>
      <c r="B82" s="57" t="s">
        <v>91</v>
      </c>
      <c r="C82" s="84">
        <f>'data input'!Z132</f>
        <v>75.031890868610247</v>
      </c>
      <c r="D82" s="84">
        <f>'data input'!Z193</f>
        <v>69.392228156621954</v>
      </c>
      <c r="E82" s="39"/>
      <c r="F82" s="85">
        <f>Q146</f>
        <v>71.342282564819442</v>
      </c>
    </row>
    <row r="83" spans="1:6">
      <c r="A83" s="45" t="s">
        <v>303</v>
      </c>
      <c r="B83" s="57" t="s">
        <v>84</v>
      </c>
      <c r="C83" s="84">
        <f>'data input'!AD132</f>
        <v>72.566503730160136</v>
      </c>
      <c r="D83" s="84">
        <f>'data input'!AD193</f>
        <v>56.363720592856858</v>
      </c>
      <c r="E83" s="39"/>
      <c r="F83" s="85">
        <f>U146</f>
        <v>60.578828210976134</v>
      </c>
    </row>
    <row r="84" spans="1:6">
      <c r="B84" s="31" t="s">
        <v>271</v>
      </c>
      <c r="C84" s="31"/>
      <c r="D84" s="92"/>
      <c r="E84" s="93"/>
      <c r="F84" s="92"/>
    </row>
    <row r="85" spans="1:6">
      <c r="A85" s="45"/>
      <c r="B85" s="57" t="s">
        <v>297</v>
      </c>
      <c r="C85" s="84" t="e">
        <f>SUM('data input'!#REF!)/5</f>
        <v>#REF!</v>
      </c>
      <c r="D85" s="84"/>
      <c r="E85" s="39"/>
      <c r="F85" s="10"/>
    </row>
    <row r="86" spans="1:6">
      <c r="A86" s="45"/>
      <c r="B86" s="57" t="s">
        <v>321</v>
      </c>
      <c r="C86" s="84" t="e">
        <f>MIN('data input'!#REF!)</f>
        <v>#REF!</v>
      </c>
      <c r="D86" s="84"/>
      <c r="E86" s="39"/>
      <c r="F86" s="10"/>
    </row>
    <row r="87" spans="1:6">
      <c r="A87" s="45"/>
      <c r="B87" s="57" t="s">
        <v>322</v>
      </c>
      <c r="C87" s="84" t="e">
        <f>MAX('data input'!#REF!)</f>
        <v>#REF!</v>
      </c>
      <c r="D87" s="84"/>
      <c r="E87" s="39"/>
      <c r="F87" s="10"/>
    </row>
    <row r="88" spans="1:6">
      <c r="A88" s="45" t="s">
        <v>302</v>
      </c>
      <c r="B88" s="57" t="s">
        <v>91</v>
      </c>
      <c r="C88" s="84" t="e">
        <f>'data input'!#REF!</f>
        <v>#REF!</v>
      </c>
      <c r="D88" s="84"/>
      <c r="E88" s="39"/>
      <c r="F88" s="10"/>
    </row>
    <row r="89" spans="1:6">
      <c r="A89" s="45" t="s">
        <v>303</v>
      </c>
      <c r="B89" s="57" t="s">
        <v>84</v>
      </c>
      <c r="C89" s="84" t="e">
        <f>'data input'!#REF!</f>
        <v>#REF!</v>
      </c>
      <c r="D89" s="84"/>
      <c r="E89" s="39"/>
      <c r="F89" s="10"/>
    </row>
    <row r="90" spans="1:6">
      <c r="B90" s="32" t="s">
        <v>48</v>
      </c>
      <c r="C90" s="32"/>
      <c r="D90" s="94"/>
      <c r="E90" s="95"/>
      <c r="F90" s="94"/>
    </row>
    <row r="91" spans="1:6">
      <c r="A91" s="45"/>
      <c r="B91" s="57" t="s">
        <v>297</v>
      </c>
      <c r="C91" s="96">
        <f>(SUM('data input'!Z144:AD144)/5)*100</f>
        <v>6180</v>
      </c>
      <c r="D91" s="84"/>
      <c r="E91" s="39"/>
      <c r="F91" s="10"/>
    </row>
    <row r="92" spans="1:6">
      <c r="A92" s="45"/>
      <c r="B92" s="57" t="s">
        <v>321</v>
      </c>
      <c r="C92" s="96">
        <f>(MIN('data input'!Z144:AD144))*100</f>
        <v>5300</v>
      </c>
      <c r="D92" s="84"/>
      <c r="E92" s="39"/>
      <c r="F92" s="10"/>
    </row>
    <row r="93" spans="1:6">
      <c r="A93" s="45"/>
      <c r="B93" s="57" t="s">
        <v>322</v>
      </c>
      <c r="C93" s="96">
        <f>(MAX('data input'!Z144:AD144))*100</f>
        <v>7500</v>
      </c>
      <c r="D93" s="84"/>
      <c r="E93" s="39"/>
      <c r="F93" s="10"/>
    </row>
    <row r="94" spans="1:6">
      <c r="A94" s="45" t="s">
        <v>302</v>
      </c>
      <c r="B94" s="57" t="s">
        <v>91</v>
      </c>
      <c r="C94" s="96">
        <f>('data input'!Z144)*100</f>
        <v>7500</v>
      </c>
      <c r="D94" s="84"/>
      <c r="E94" s="39"/>
      <c r="F94" s="10"/>
    </row>
    <row r="95" spans="1:6">
      <c r="A95" s="45" t="s">
        <v>303</v>
      </c>
      <c r="B95" s="57" t="s">
        <v>84</v>
      </c>
      <c r="C95" s="96">
        <f>('data input'!AD144)*100</f>
        <v>5300</v>
      </c>
      <c r="D95" s="84"/>
      <c r="E95" s="39"/>
      <c r="F95" s="10"/>
    </row>
    <row r="100" spans="1:21">
      <c r="A100" s="69" t="s">
        <v>294</v>
      </c>
      <c r="B100" s="55" t="s">
        <v>44</v>
      </c>
      <c r="C100" s="55" t="s">
        <v>76</v>
      </c>
      <c r="D100" s="55" t="s">
        <v>77</v>
      </c>
      <c r="E100" s="55"/>
      <c r="F100" s="55"/>
      <c r="G100" s="55"/>
      <c r="I100" s="55" t="s">
        <v>44</v>
      </c>
      <c r="J100" s="55" t="s">
        <v>323</v>
      </c>
      <c r="K100" s="55" t="s">
        <v>77</v>
      </c>
      <c r="L100" s="55"/>
      <c r="M100" s="55"/>
      <c r="N100" s="55"/>
      <c r="P100" s="55" t="s">
        <v>44</v>
      </c>
      <c r="Q100" s="55" t="s">
        <v>323</v>
      </c>
      <c r="R100" s="55" t="s">
        <v>77</v>
      </c>
      <c r="S100" s="55"/>
      <c r="T100" s="55"/>
      <c r="U100" s="55"/>
    </row>
    <row r="101" spans="1:21" ht="14.25">
      <c r="A101" s="61"/>
      <c r="B101" s="55"/>
      <c r="C101" s="58" t="s">
        <v>91</v>
      </c>
      <c r="D101" s="58" t="s">
        <v>81</v>
      </c>
      <c r="E101" s="58" t="s">
        <v>82</v>
      </c>
      <c r="F101" s="58" t="s">
        <v>83</v>
      </c>
      <c r="G101" s="58" t="s">
        <v>84</v>
      </c>
      <c r="I101" s="55"/>
      <c r="J101" s="55" t="s">
        <v>91</v>
      </c>
      <c r="K101" s="55" t="s">
        <v>81</v>
      </c>
      <c r="L101" s="55" t="s">
        <v>82</v>
      </c>
      <c r="M101" s="55" t="s">
        <v>83</v>
      </c>
      <c r="N101" s="55" t="s">
        <v>84</v>
      </c>
      <c r="P101" s="55"/>
      <c r="Q101" s="55" t="s">
        <v>91</v>
      </c>
      <c r="R101" s="55" t="s">
        <v>81</v>
      </c>
      <c r="S101" s="55" t="s">
        <v>82</v>
      </c>
      <c r="T101" s="55" t="s">
        <v>83</v>
      </c>
      <c r="U101" s="55" t="s">
        <v>84</v>
      </c>
    </row>
    <row r="102" spans="1:21">
      <c r="A102" s="45"/>
      <c r="B102" s="55" t="s">
        <v>92</v>
      </c>
      <c r="C102" s="63">
        <f>'data input'!C88+'data input'!C149</f>
        <v>336.88599999999997</v>
      </c>
      <c r="D102" s="63">
        <f>'data input'!D88+'data input'!E149</f>
        <v>296.45499999999998</v>
      </c>
      <c r="E102" s="63">
        <f>'data input'!E88+'data input'!G149</f>
        <v>262.30099999999999</v>
      </c>
      <c r="F102" s="63">
        <f>'data input'!F88+'data input'!I149</f>
        <v>225.61500000000001</v>
      </c>
      <c r="G102" s="63">
        <f>'data input'!G88+'data input'!K149</f>
        <v>236.20699999999999</v>
      </c>
      <c r="I102" s="55" t="s">
        <v>92</v>
      </c>
      <c r="J102" s="63">
        <f>('data input'!C88*('data input'!Z88/100))+('data input'!C149*('data input'!Z149/100))</f>
        <v>220.75700000000001</v>
      </c>
      <c r="K102" s="63">
        <f>('data input'!D88*('data input'!AA88/100))+('data input'!E149*('data input'!AA149/100))</f>
        <v>176.82100000000003</v>
      </c>
      <c r="L102" s="63">
        <f>('data input'!E88*('data input'!AB88/100))+('data input'!G149*('data input'!AB149/100))</f>
        <v>139.71199999999999</v>
      </c>
      <c r="M102" s="63">
        <f>('data input'!F88*('data input'!AC88/100))+('data input'!I149*('data input'!AC149/100))</f>
        <v>122.422</v>
      </c>
      <c r="N102" s="63">
        <f>('data input'!G88*('data input'!AD88/100))+('data input'!K149*('data input'!AD149/100))</f>
        <v>118.74200000000002</v>
      </c>
      <c r="P102" s="55" t="s">
        <v>92</v>
      </c>
      <c r="Q102" s="97">
        <f>J102/C102*100</f>
        <v>65.528695166911064</v>
      </c>
      <c r="R102" s="97">
        <f t="shared" ref="R102:U110" si="0">K102/D102*100</f>
        <v>59.645140071849021</v>
      </c>
      <c r="S102" s="97">
        <f t="shared" si="0"/>
        <v>53.263998231039913</v>
      </c>
      <c r="T102" s="97">
        <f t="shared" si="0"/>
        <v>54.261463111938482</v>
      </c>
      <c r="U102" s="97">
        <f t="shared" si="0"/>
        <v>50.270313750227572</v>
      </c>
    </row>
    <row r="103" spans="1:21">
      <c r="A103" s="45"/>
      <c r="B103" s="55" t="s">
        <v>93</v>
      </c>
      <c r="C103" s="63">
        <f>'data input'!C89+'data input'!C150</f>
        <v>165.74099999999999</v>
      </c>
      <c r="D103" s="63">
        <f>'data input'!D89+'data input'!E150</f>
        <v>149.69900000000001</v>
      </c>
      <c r="E103" s="63">
        <f>'data input'!E89+'data input'!G150</f>
        <v>138.55200000000002</v>
      </c>
      <c r="F103" s="63">
        <f>'data input'!F89+'data input'!I150</f>
        <v>111.622</v>
      </c>
      <c r="G103" s="63">
        <f>'data input'!G89+'data input'!K150</f>
        <v>106.256</v>
      </c>
      <c r="I103" s="55" t="s">
        <v>93</v>
      </c>
      <c r="J103" s="63">
        <f>('data input'!C89*('data input'!Z89/100))+('data input'!C150*('data input'!Z150/100))</f>
        <v>108.78399999999999</v>
      </c>
      <c r="K103" s="63">
        <f>('data input'!D89*('data input'!AA89/100))+('data input'!E150*('data input'!AA150/100))</f>
        <v>93.12700000000001</v>
      </c>
      <c r="L103" s="63">
        <f>('data input'!E89*('data input'!AB89/100))+('data input'!G150*('data input'!AB150/100))</f>
        <v>77.783999999999992</v>
      </c>
      <c r="M103" s="63">
        <f>('data input'!F89*('data input'!AC89/100))+('data input'!I150*('data input'!AC150/100))</f>
        <v>66.603000000000009</v>
      </c>
      <c r="N103" s="63">
        <f>('data input'!G89*('data input'!AD89/100))+('data input'!K150*('data input'!AD150/100))</f>
        <v>58.684000000000012</v>
      </c>
      <c r="P103" s="55" t="s">
        <v>93</v>
      </c>
      <c r="Q103" s="97">
        <f t="shared" ref="Q103:Q110" si="1">J103/C103*100</f>
        <v>65.634936436970932</v>
      </c>
      <c r="R103" s="97">
        <f t="shared" si="0"/>
        <v>62.209500397464247</v>
      </c>
      <c r="S103" s="97">
        <f t="shared" si="0"/>
        <v>56.14065477221547</v>
      </c>
      <c r="T103" s="97">
        <f t="shared" si="0"/>
        <v>59.668344949920268</v>
      </c>
      <c r="U103" s="97">
        <f t="shared" si="0"/>
        <v>55.228881192591487</v>
      </c>
    </row>
    <row r="104" spans="1:21">
      <c r="A104" s="45"/>
      <c r="B104" s="55" t="s">
        <v>94</v>
      </c>
      <c r="C104" s="63">
        <f>'data input'!C90+'data input'!C151</f>
        <v>197.93200000000002</v>
      </c>
      <c r="D104" s="63">
        <f>'data input'!D90+'data input'!E151</f>
        <v>181.67500000000001</v>
      </c>
      <c r="E104" s="63">
        <f>'data input'!E90+'data input'!G151</f>
        <v>175.01</v>
      </c>
      <c r="F104" s="63">
        <f>'data input'!F90+'data input'!I151</f>
        <v>140.58099999999999</v>
      </c>
      <c r="G104" s="63">
        <f>'data input'!G90+'data input'!K151</f>
        <v>126.56</v>
      </c>
      <c r="I104" s="55" t="s">
        <v>94</v>
      </c>
      <c r="J104" s="63">
        <f>('data input'!C90*('data input'!Z90/100))+('data input'!C151*('data input'!Z151/100))</f>
        <v>125.086</v>
      </c>
      <c r="K104" s="63">
        <f>('data input'!D90*('data input'!AA90/100))+('data input'!E151*('data input'!AA151/100))</f>
        <v>108.31700000000001</v>
      </c>
      <c r="L104" s="63">
        <f>('data input'!E90*('data input'!AB90/100))+('data input'!G151*('data input'!AB151/100))</f>
        <v>95.265000000000015</v>
      </c>
      <c r="M104" s="63">
        <f>('data input'!F90*('data input'!AC90/100))+('data input'!I151*('data input'!AC151/100))</f>
        <v>82.405000000000001</v>
      </c>
      <c r="N104" s="63">
        <f>('data input'!G90*('data input'!AD90/100))+('data input'!K151*('data input'!AD151/100))</f>
        <v>65.760999999999981</v>
      </c>
      <c r="P104" s="55" t="s">
        <v>94</v>
      </c>
      <c r="Q104" s="97">
        <f t="shared" si="1"/>
        <v>63.196451306509303</v>
      </c>
      <c r="R104" s="97">
        <f t="shared" si="0"/>
        <v>59.621301775147927</v>
      </c>
      <c r="S104" s="97">
        <f t="shared" si="0"/>
        <v>54.4340323410091</v>
      </c>
      <c r="T104" s="97">
        <f t="shared" si="0"/>
        <v>58.61745186049324</v>
      </c>
      <c r="U104" s="97">
        <f t="shared" si="0"/>
        <v>51.96033501896332</v>
      </c>
    </row>
    <row r="105" spans="1:21">
      <c r="A105" s="45"/>
      <c r="B105" s="55" t="s">
        <v>95</v>
      </c>
      <c r="C105" s="63">
        <f>'data input'!C91+'data input'!C152</f>
        <v>791.55899999999997</v>
      </c>
      <c r="D105" s="63">
        <f>'data input'!D91+'data input'!E152</f>
        <v>737.82500000000005</v>
      </c>
      <c r="E105" s="63">
        <f>'data input'!E91+'data input'!G152</f>
        <v>737.80700000000002</v>
      </c>
      <c r="F105" s="63">
        <f>'data input'!F91+'data input'!I152</f>
        <v>587.19899999999996</v>
      </c>
      <c r="G105" s="63">
        <f>'data input'!G91+'data input'!K152</f>
        <v>512.08400000000006</v>
      </c>
      <c r="I105" s="55" t="s">
        <v>95</v>
      </c>
      <c r="J105" s="63">
        <f>('data input'!C91*('data input'!Z91/100))+('data input'!C152*('data input'!Z152/100))</f>
        <v>455.03300000000002</v>
      </c>
      <c r="K105" s="63">
        <f>('data input'!D91*('data input'!AA91/100))+('data input'!E152*('data input'!AA152/100))</f>
        <v>389.39599999999996</v>
      </c>
      <c r="L105" s="63">
        <f>('data input'!E91*('data input'!AB91/100))+('data input'!G152*('data input'!AB152/100))</f>
        <v>356.78800000000001</v>
      </c>
      <c r="M105" s="63">
        <f>('data input'!F91*('data input'!AC91/100))+('data input'!I152*('data input'!AC152/100))</f>
        <v>313.89299999999997</v>
      </c>
      <c r="N105" s="63">
        <f>('data input'!G91*('data input'!AD91/100))+('data input'!K152*('data input'!AD152/100))</f>
        <v>235.13100000000003</v>
      </c>
      <c r="P105" s="55" t="s">
        <v>95</v>
      </c>
      <c r="Q105" s="97">
        <f t="shared" si="1"/>
        <v>57.485670682791813</v>
      </c>
      <c r="R105" s="97">
        <f t="shared" si="0"/>
        <v>52.776200318503697</v>
      </c>
      <c r="S105" s="97">
        <f t="shared" si="0"/>
        <v>48.357903896276397</v>
      </c>
      <c r="T105" s="97">
        <f t="shared" si="0"/>
        <v>53.455983405966293</v>
      </c>
      <c r="U105" s="97">
        <f t="shared" si="0"/>
        <v>45.91649026331617</v>
      </c>
    </row>
    <row r="106" spans="1:21">
      <c r="A106" s="45"/>
      <c r="B106" s="55" t="s">
        <v>96</v>
      </c>
      <c r="C106" s="63">
        <f>'data input'!C92+'data input'!C153</f>
        <v>1257.377</v>
      </c>
      <c r="D106" s="63">
        <f>'data input'!D92+'data input'!E153</f>
        <v>1172.7550000000001</v>
      </c>
      <c r="E106" s="63">
        <f>'data input'!E92+'data input'!G153</f>
        <v>1119.68</v>
      </c>
      <c r="F106" s="63">
        <f>'data input'!F92+'data input'!I153</f>
        <v>906.08199999999999</v>
      </c>
      <c r="G106" s="63">
        <f>'data input'!G92+'data input'!K153</f>
        <v>788.64300000000003</v>
      </c>
      <c r="I106" s="55" t="s">
        <v>96</v>
      </c>
      <c r="J106" s="63">
        <f>('data input'!C92*('data input'!Z92/100))+('data input'!C153*('data input'!Z153/100))</f>
        <v>595.81899999999996</v>
      </c>
      <c r="K106" s="63">
        <f>('data input'!D92*('data input'!AA92/100))+('data input'!E153*('data input'!AA153/100))</f>
        <v>489.14499999999998</v>
      </c>
      <c r="L106" s="63">
        <f>('data input'!E92*('data input'!AB92/100))+('data input'!G153*('data input'!AB153/100))</f>
        <v>450.28000000000003</v>
      </c>
      <c r="M106" s="63">
        <f>('data input'!F92*('data input'!AC92/100))+('data input'!I153*('data input'!AC153/100))</f>
        <v>367.68000000000006</v>
      </c>
      <c r="N106" s="63">
        <f>('data input'!G92*('data input'!AD92/100))+('data input'!K153*('data input'!AD153/100))</f>
        <v>274.404</v>
      </c>
      <c r="P106" s="55" t="s">
        <v>96</v>
      </c>
      <c r="Q106" s="97">
        <f t="shared" si="1"/>
        <v>47.385867563984391</v>
      </c>
      <c r="R106" s="97">
        <f t="shared" si="0"/>
        <v>41.709052615422657</v>
      </c>
      <c r="S106" s="97">
        <f t="shared" si="0"/>
        <v>40.215061446127464</v>
      </c>
      <c r="T106" s="97">
        <f t="shared" si="0"/>
        <v>40.579108734088095</v>
      </c>
      <c r="U106" s="97">
        <f t="shared" si="0"/>
        <v>34.794450721048683</v>
      </c>
    </row>
    <row r="107" spans="1:21">
      <c r="A107" s="45"/>
      <c r="B107" s="55" t="s">
        <v>97</v>
      </c>
      <c r="C107" s="63">
        <f>'data input'!C93+'data input'!C154</f>
        <v>663.41399999999999</v>
      </c>
      <c r="D107" s="63">
        <f>'data input'!D93+'data input'!E154</f>
        <v>608.99599999999998</v>
      </c>
      <c r="E107" s="63">
        <f>'data input'!E93+'data input'!G154</f>
        <v>545.29899999999998</v>
      </c>
      <c r="F107" s="63">
        <f>'data input'!F93+'data input'!I154</f>
        <v>464.19200000000001</v>
      </c>
      <c r="G107" s="63">
        <f>'data input'!G93+'data input'!K154</f>
        <v>410.64499999999998</v>
      </c>
      <c r="I107" s="55" t="s">
        <v>97</v>
      </c>
      <c r="J107" s="63">
        <f>('data input'!C93*('data input'!Z93/100))+('data input'!C154*('data input'!Z154/100))</f>
        <v>252.22899999999998</v>
      </c>
      <c r="K107" s="63">
        <f>('data input'!D93*('data input'!AA93/100))+('data input'!E154*('data input'!AA154/100))</f>
        <v>213.02400000000003</v>
      </c>
      <c r="L107" s="63">
        <f>('data input'!E93*('data input'!AB93/100))+('data input'!G154*('data input'!AB154/100))</f>
        <v>195.66699999999997</v>
      </c>
      <c r="M107" s="63">
        <f>('data input'!F93*('data input'!AC93/100))+('data input'!I154*('data input'!AC154/100))</f>
        <v>144.78200000000001</v>
      </c>
      <c r="N107" s="63">
        <f>('data input'!G93*('data input'!AD93/100))+('data input'!K154*('data input'!AD154/100))</f>
        <v>113.119</v>
      </c>
      <c r="P107" s="55" t="s">
        <v>97</v>
      </c>
      <c r="Q107" s="97">
        <f t="shared" si="1"/>
        <v>38.019848842502569</v>
      </c>
      <c r="R107" s="97">
        <f t="shared" si="0"/>
        <v>34.979540095501456</v>
      </c>
      <c r="S107" s="97">
        <f t="shared" si="0"/>
        <v>35.882515830764405</v>
      </c>
      <c r="T107" s="97">
        <f t="shared" si="0"/>
        <v>31.190110988556462</v>
      </c>
      <c r="U107" s="97">
        <f t="shared" si="0"/>
        <v>27.54666439381948</v>
      </c>
    </row>
    <row r="108" spans="1:21">
      <c r="A108" s="45"/>
      <c r="B108" s="55" t="s">
        <v>98</v>
      </c>
      <c r="C108" s="63">
        <f>'data input'!C94+'data input'!C155</f>
        <v>328.72</v>
      </c>
      <c r="D108" s="63">
        <f>'data input'!D94+'data input'!E155</f>
        <v>303.44600000000003</v>
      </c>
      <c r="E108" s="63">
        <f>'data input'!E94+'data input'!G155</f>
        <v>260.09699999999998</v>
      </c>
      <c r="F108" s="63">
        <f>'data input'!F94+'data input'!I155</f>
        <v>230.50900000000001</v>
      </c>
      <c r="G108" s="63">
        <f>'data input'!G94+'data input'!K155</f>
        <v>206.40000000000003</v>
      </c>
      <c r="I108" s="55" t="s">
        <v>98</v>
      </c>
      <c r="J108" s="63">
        <f>('data input'!C94*('data input'!Z94/100))+('data input'!C155*('data input'!Z155/100))</f>
        <v>110.26300000000001</v>
      </c>
      <c r="K108" s="63">
        <f>('data input'!D94*('data input'!AA94/100))+('data input'!E155*('data input'!AA155/100))</f>
        <v>95.418000000000006</v>
      </c>
      <c r="L108" s="63">
        <f>('data input'!E94*('data input'!AB94/100))+('data input'!G155*('data input'!AB155/100))</f>
        <v>85.735000000000014</v>
      </c>
      <c r="M108" s="63">
        <f>('data input'!F94*('data input'!AC94/100))+('data input'!I155*('data input'!AC155/100))</f>
        <v>62.494</v>
      </c>
      <c r="N108" s="63">
        <f>('data input'!G94*('data input'!AD94/100))+('data input'!K155*('data input'!AD155/100))</f>
        <v>49.161999999999999</v>
      </c>
      <c r="P108" s="55" t="s">
        <v>98</v>
      </c>
      <c r="Q108" s="97">
        <f t="shared" si="1"/>
        <v>33.543137016305671</v>
      </c>
      <c r="R108" s="97">
        <f t="shared" si="0"/>
        <v>31.444804017848316</v>
      </c>
      <c r="S108" s="97">
        <f t="shared" si="0"/>
        <v>32.962702376421113</v>
      </c>
      <c r="T108" s="97">
        <f t="shared" si="0"/>
        <v>27.111305849229311</v>
      </c>
      <c r="U108" s="97">
        <f t="shared" si="0"/>
        <v>23.818798449612398</v>
      </c>
    </row>
    <row r="109" spans="1:21">
      <c r="A109" s="45"/>
      <c r="B109" s="55" t="s">
        <v>99</v>
      </c>
      <c r="C109" s="63">
        <f>'data input'!C95+'data input'!C156</f>
        <v>484.05900000000003</v>
      </c>
      <c r="D109" s="63">
        <f>'data input'!D95+'data input'!E156</f>
        <v>333.846</v>
      </c>
      <c r="E109" s="63">
        <f>'data input'!E95+'data input'!G156</f>
        <v>291.72000000000003</v>
      </c>
      <c r="F109" s="63">
        <f>'data input'!F95+'data input'!I156</f>
        <v>274.08</v>
      </c>
      <c r="G109" s="63">
        <f>'data input'!G95+'data input'!K156</f>
        <v>245.51300000000001</v>
      </c>
      <c r="I109" s="55" t="s">
        <v>99</v>
      </c>
      <c r="J109" s="63">
        <f>('data input'!C95*('data input'!Z95/100))+('data input'!C156*('data input'!Z156/100))</f>
        <v>91.350999999999999</v>
      </c>
      <c r="K109" s="63">
        <f>('data input'!D95*('data input'!AA95/100))+('data input'!E156*('data input'!AA156/100))</f>
        <v>93.95</v>
      </c>
      <c r="L109" s="63">
        <f>('data input'!E95*('data input'!AB95/100))+('data input'!G156*('data input'!AB156/100))</f>
        <v>71.881</v>
      </c>
      <c r="M109" s="63">
        <f>('data input'!F95*('data input'!AC95/100))+('data input'!I156*('data input'!AC156/100))</f>
        <v>76.771000000000001</v>
      </c>
      <c r="N109" s="63">
        <f>('data input'!G95*('data input'!AD95/100))+('data input'!K156*('data input'!AD156/100))</f>
        <v>58.576999999999998</v>
      </c>
      <c r="P109" s="55" t="s">
        <v>99</v>
      </c>
      <c r="Q109" s="97">
        <f t="shared" si="1"/>
        <v>18.871873056796794</v>
      </c>
      <c r="R109" s="97">
        <f t="shared" si="0"/>
        <v>28.14171803765808</v>
      </c>
      <c r="S109" s="97">
        <f t="shared" si="0"/>
        <v>24.640408610996843</v>
      </c>
      <c r="T109" s="97">
        <f t="shared" si="0"/>
        <v>28.010434909515467</v>
      </c>
      <c r="U109" s="97">
        <f t="shared" si="0"/>
        <v>23.859021721864014</v>
      </c>
    </row>
    <row r="110" spans="1:21">
      <c r="A110" s="45"/>
      <c r="B110" s="55" t="s">
        <v>70</v>
      </c>
      <c r="C110" s="63">
        <f>'data input'!C96+'data input'!C157</f>
        <v>4225.6929999999993</v>
      </c>
      <c r="D110" s="63">
        <f>'data input'!D96+'data input'!E157</f>
        <v>3784.701</v>
      </c>
      <c r="E110" s="63">
        <f>'data input'!E96+'data input'!G157</f>
        <v>3530.4719999999998</v>
      </c>
      <c r="F110" s="63">
        <f>'data input'!F96+'data input'!I157</f>
        <v>2939.8779999999997</v>
      </c>
      <c r="G110" s="63">
        <f>'data input'!G96+'data input'!K157</f>
        <v>2632.306</v>
      </c>
      <c r="I110" s="55" t="s">
        <v>70</v>
      </c>
      <c r="J110" s="63">
        <f>('data input'!C96*('data input'!Z96/100))+('data input'!C157*('data input'!Z157/100))</f>
        <v>1959.328</v>
      </c>
      <c r="K110" s="63">
        <f>('data input'!D96*('data input'!AA96/100))+('data input'!E157*('data input'!AA157/100))</f>
        <v>1659.2020000000002</v>
      </c>
      <c r="L110" s="63">
        <f>('data input'!E96*('data input'!AB96/100))+('data input'!G157*('data input'!AB157/100))</f>
        <v>1473.1210000000001</v>
      </c>
      <c r="M110" s="63">
        <f>('data input'!F96*('data input'!AC96/100))+('data input'!I157*('data input'!AC157/100))</f>
        <v>1237.0569999999998</v>
      </c>
      <c r="N110" s="63">
        <f>('data input'!G96*('data input'!AD96/100))+('data input'!K157*('data input'!AD157/100))</f>
        <v>973.57799999999997</v>
      </c>
      <c r="P110" s="55" t="s">
        <v>70</v>
      </c>
      <c r="Q110" s="97">
        <f t="shared" si="1"/>
        <v>46.367021929894108</v>
      </c>
      <c r="R110" s="97">
        <f t="shared" si="0"/>
        <v>43.839711512217214</v>
      </c>
      <c r="S110" s="97">
        <f t="shared" si="0"/>
        <v>41.725893874813345</v>
      </c>
      <c r="T110" s="97">
        <f t="shared" si="0"/>
        <v>42.078514822723932</v>
      </c>
      <c r="U110" s="97">
        <f t="shared" si="0"/>
        <v>36.985745578211649</v>
      </c>
    </row>
    <row r="111" spans="1:21">
      <c r="A111" s="45"/>
      <c r="B111" s="45"/>
      <c r="C111" s="45"/>
      <c r="D111" s="45"/>
      <c r="E111" s="45"/>
      <c r="F111" s="45"/>
      <c r="G111" s="45"/>
      <c r="Q111" s="98"/>
      <c r="R111" s="98"/>
      <c r="S111" s="98"/>
      <c r="T111" s="98"/>
      <c r="U111" s="98"/>
    </row>
    <row r="112" spans="1:21">
      <c r="A112" s="45"/>
      <c r="B112" s="55" t="s">
        <v>45</v>
      </c>
      <c r="C112" s="55" t="s">
        <v>76</v>
      </c>
      <c r="D112" s="55" t="s">
        <v>77</v>
      </c>
      <c r="E112" s="55"/>
      <c r="F112" s="55"/>
      <c r="G112" s="55"/>
      <c r="I112" s="55" t="s">
        <v>45</v>
      </c>
      <c r="J112" s="55" t="s">
        <v>323</v>
      </c>
      <c r="K112" s="55" t="s">
        <v>77</v>
      </c>
      <c r="L112" s="55"/>
      <c r="M112" s="55"/>
      <c r="N112" s="55"/>
      <c r="P112" s="55" t="s">
        <v>45</v>
      </c>
      <c r="Q112" s="99" t="s">
        <v>323</v>
      </c>
      <c r="R112" s="99" t="s">
        <v>77</v>
      </c>
      <c r="S112" s="99"/>
      <c r="T112" s="99"/>
      <c r="U112" s="99"/>
    </row>
    <row r="113" spans="2:21">
      <c r="B113" s="55"/>
      <c r="C113" s="55" t="str">
        <f>C101</f>
        <v>2022-26</v>
      </c>
      <c r="D113" s="55" t="str">
        <f t="shared" ref="D113:G113" si="2">D101</f>
        <v>2027-31</v>
      </c>
      <c r="E113" s="55" t="str">
        <f t="shared" si="2"/>
        <v>2032-36</v>
      </c>
      <c r="F113" s="55" t="str">
        <f t="shared" si="2"/>
        <v>2037-41</v>
      </c>
      <c r="G113" s="55" t="str">
        <f t="shared" si="2"/>
        <v>2042-46</v>
      </c>
      <c r="I113" s="55"/>
      <c r="J113" s="55" t="s">
        <v>91</v>
      </c>
      <c r="K113" s="55" t="s">
        <v>81</v>
      </c>
      <c r="L113" s="55" t="s">
        <v>82</v>
      </c>
      <c r="M113" s="55" t="s">
        <v>83</v>
      </c>
      <c r="N113" s="55" t="s">
        <v>84</v>
      </c>
      <c r="P113" s="55"/>
      <c r="Q113" s="99" t="s">
        <v>91</v>
      </c>
      <c r="R113" s="99" t="s">
        <v>81</v>
      </c>
      <c r="S113" s="99" t="s">
        <v>82</v>
      </c>
      <c r="T113" s="99" t="s">
        <v>83</v>
      </c>
      <c r="U113" s="99" t="s">
        <v>84</v>
      </c>
    </row>
    <row r="114" spans="2:21">
      <c r="B114" s="55" t="s">
        <v>92</v>
      </c>
      <c r="C114" s="63">
        <f>'data input'!C100+'data input'!C161</f>
        <v>1142.027</v>
      </c>
      <c r="D114" s="63">
        <f>'data input'!D100+'data input'!E161</f>
        <v>1175.825</v>
      </c>
      <c r="E114" s="63">
        <f>'data input'!E100+'data input'!G161</f>
        <v>1098.682</v>
      </c>
      <c r="F114" s="63">
        <f>'data input'!F100+'data input'!I161</f>
        <v>968.08100000000002</v>
      </c>
      <c r="G114" s="63">
        <f>'data input'!G100+'data input'!K161</f>
        <v>931.89300000000003</v>
      </c>
      <c r="I114" s="55" t="s">
        <v>92</v>
      </c>
      <c r="J114" s="63">
        <f>('data input'!C100*('data input'!Z100/100))+('data input'!C161*('data input'!Z161/100))</f>
        <v>894.75400000000002</v>
      </c>
      <c r="K114" s="63">
        <f>('data input'!D100*('data input'!AA100/100))+('data input'!E161*('data input'!AA161/100))</f>
        <v>951.33899999999994</v>
      </c>
      <c r="L114" s="63">
        <f>('data input'!E100*('data input'!AB100/100))+('data input'!G161*('data input'!AB161/100))</f>
        <v>881.59400000000005</v>
      </c>
      <c r="M114" s="63">
        <f>('data input'!F100*('data input'!AC100/100))+('data input'!I161*('data input'!AC161/100))</f>
        <v>765.69</v>
      </c>
      <c r="N114" s="63">
        <f>('data input'!G100*('data input'!AD100/100))+('data input'!K161*('data input'!AD161/100))</f>
        <v>707.41700000000003</v>
      </c>
      <c r="P114" s="55" t="s">
        <v>92</v>
      </c>
      <c r="Q114" s="97">
        <f>J114/C114*100</f>
        <v>78.347884944926875</v>
      </c>
      <c r="R114" s="97">
        <f t="shared" ref="R114:U122" si="3">K114/D114*100</f>
        <v>80.908213382093422</v>
      </c>
      <c r="S114" s="97">
        <f t="shared" si="3"/>
        <v>80.241052461039686</v>
      </c>
      <c r="T114" s="97">
        <f t="shared" si="3"/>
        <v>79.093588243132558</v>
      </c>
      <c r="U114" s="97">
        <f t="shared" si="3"/>
        <v>75.91182678698091</v>
      </c>
    </row>
    <row r="115" spans="2:21">
      <c r="B115" s="55" t="s">
        <v>93</v>
      </c>
      <c r="C115" s="63">
        <f>'data input'!C101+'data input'!C162</f>
        <v>619</v>
      </c>
      <c r="D115" s="63">
        <f>'data input'!D101+'data input'!E162</f>
        <v>682.76700000000005</v>
      </c>
      <c r="E115" s="63">
        <f>'data input'!E101+'data input'!G162</f>
        <v>633.08399999999995</v>
      </c>
      <c r="F115" s="63">
        <f>'data input'!F101+'data input'!I162</f>
        <v>538.67899999999997</v>
      </c>
      <c r="G115" s="63">
        <f>'data input'!G101+'data input'!K162</f>
        <v>493.15899999999999</v>
      </c>
      <c r="I115" s="55" t="s">
        <v>93</v>
      </c>
      <c r="J115" s="63">
        <f>('data input'!C101*('data input'!Z101/100))+('data input'!C162*('data input'!Z162/100))</f>
        <v>497.08899999999994</v>
      </c>
      <c r="K115" s="63">
        <f>('data input'!D101*('data input'!AA101/100))+('data input'!E162*('data input'!AA162/100))</f>
        <v>564.39600000000007</v>
      </c>
      <c r="L115" s="63">
        <f>('data input'!E101*('data input'!AB101/100))+('data input'!G162*('data input'!AB162/100))</f>
        <v>519.33499999999981</v>
      </c>
      <c r="M115" s="63">
        <f>('data input'!F101*('data input'!AC101/100))+('data input'!I162*('data input'!AC162/100))</f>
        <v>432.60099999999989</v>
      </c>
      <c r="N115" s="63">
        <f>('data input'!G101*('data input'!AD101/100))+('data input'!K162*('data input'!AD162/100))</f>
        <v>376.541</v>
      </c>
      <c r="P115" s="55" t="s">
        <v>93</v>
      </c>
      <c r="Q115" s="97">
        <f t="shared" ref="Q115:Q122" si="4">J115/C115*100</f>
        <v>80.305169628432949</v>
      </c>
      <c r="R115" s="97">
        <f t="shared" si="3"/>
        <v>82.663046105040223</v>
      </c>
      <c r="S115" s="97">
        <f t="shared" si="3"/>
        <v>82.032558080760182</v>
      </c>
      <c r="T115" s="97">
        <f t="shared" si="3"/>
        <v>80.307752854668536</v>
      </c>
      <c r="U115" s="97">
        <f t="shared" si="3"/>
        <v>76.352859828169002</v>
      </c>
    </row>
    <row r="116" spans="2:21">
      <c r="B116" s="55" t="s">
        <v>94</v>
      </c>
      <c r="C116" s="63">
        <f>'data input'!C102+'data input'!C163</f>
        <v>784.25299999999993</v>
      </c>
      <c r="D116" s="63">
        <f>'data input'!D102+'data input'!E163</f>
        <v>879.74</v>
      </c>
      <c r="E116" s="63">
        <f>'data input'!E102+'data input'!G163</f>
        <v>814.779</v>
      </c>
      <c r="F116" s="63">
        <f>'data input'!F102+'data input'!I163</f>
        <v>665.83500000000004</v>
      </c>
      <c r="G116" s="63">
        <f>'data input'!G102+'data input'!K163</f>
        <v>591.31899999999996</v>
      </c>
      <c r="I116" s="55" t="s">
        <v>94</v>
      </c>
      <c r="J116" s="63">
        <f>('data input'!C102*('data input'!Z102/100))+('data input'!C163*('data input'!Z163/100))</f>
        <v>637.649</v>
      </c>
      <c r="K116" s="63">
        <f>('data input'!D102*('data input'!AA102/100))+('data input'!E163*('data input'!AA163/100))</f>
        <v>729.40899999999999</v>
      </c>
      <c r="L116" s="63">
        <f>('data input'!E102*('data input'!AB102/100))+('data input'!G163*('data input'!AB163/100))</f>
        <v>671.81000000000006</v>
      </c>
      <c r="M116" s="63">
        <f>('data input'!F102*('data input'!AC102/100))+('data input'!I163*('data input'!AC163/100))</f>
        <v>533.38400000000001</v>
      </c>
      <c r="N116" s="63">
        <f>('data input'!G102*('data input'!AD102/100))+('data input'!K163*('data input'!AD163/100))</f>
        <v>444.64</v>
      </c>
      <c r="P116" s="55" t="s">
        <v>94</v>
      </c>
      <c r="Q116" s="97">
        <f t="shared" si="4"/>
        <v>81.306542659065386</v>
      </c>
      <c r="R116" s="97">
        <f t="shared" si="3"/>
        <v>82.911883056357567</v>
      </c>
      <c r="S116" s="97">
        <f t="shared" si="3"/>
        <v>82.453033276508108</v>
      </c>
      <c r="T116" s="97">
        <f t="shared" si="3"/>
        <v>80.107534148850689</v>
      </c>
      <c r="U116" s="97">
        <f t="shared" si="3"/>
        <v>75.194607310098277</v>
      </c>
    </row>
    <row r="117" spans="2:21">
      <c r="B117" s="55" t="s">
        <v>95</v>
      </c>
      <c r="C117" s="63">
        <f>'data input'!C103+'data input'!C164</f>
        <v>3048.1480000000001</v>
      </c>
      <c r="D117" s="63">
        <f>'data input'!D103+'data input'!E164</f>
        <v>3469.1089999999999</v>
      </c>
      <c r="E117" s="63">
        <f>'data input'!E103+'data input'!G164</f>
        <v>3181.5219999999999</v>
      </c>
      <c r="F117" s="63">
        <f>'data input'!F103+'data input'!I164</f>
        <v>2514.0639999999999</v>
      </c>
      <c r="G117" s="63">
        <f>'data input'!G103+'data input'!K164</f>
        <v>2137.3760000000002</v>
      </c>
      <c r="I117" s="55" t="s">
        <v>95</v>
      </c>
      <c r="J117" s="63">
        <f>('data input'!C103*('data input'!Z103/100))+('data input'!C164*('data input'!Z164/100))</f>
        <v>2488.6359999999995</v>
      </c>
      <c r="K117" s="63">
        <f>('data input'!D103*('data input'!AA103/100))+('data input'!E164*('data input'!AA164/100))</f>
        <v>2867.9789999999998</v>
      </c>
      <c r="L117" s="63">
        <f>('data input'!E103*('data input'!AB103/100))+('data input'!G164*('data input'!AB164/100))</f>
        <v>2595.058</v>
      </c>
      <c r="M117" s="63">
        <f>('data input'!F103*('data input'!AC103/100))+('data input'!I164*('data input'!AC164/100))</f>
        <v>1968.4319999999998</v>
      </c>
      <c r="N117" s="63">
        <f>('data input'!G103*('data input'!AD103/100))+('data input'!K164*('data input'!AD164/100))</f>
        <v>1537.7809999999999</v>
      </c>
      <c r="P117" s="55" t="s">
        <v>95</v>
      </c>
      <c r="Q117" s="97">
        <f t="shared" si="4"/>
        <v>81.644198378818857</v>
      </c>
      <c r="R117" s="97">
        <f t="shared" si="3"/>
        <v>82.671919504403007</v>
      </c>
      <c r="S117" s="97">
        <f t="shared" si="3"/>
        <v>81.566558395635809</v>
      </c>
      <c r="T117" s="97">
        <f t="shared" si="3"/>
        <v>78.29681344627663</v>
      </c>
      <c r="U117" s="97">
        <f t="shared" si="3"/>
        <v>71.947144536104062</v>
      </c>
    </row>
    <row r="118" spans="2:21">
      <c r="B118" s="55" t="s">
        <v>96</v>
      </c>
      <c r="C118" s="63">
        <f>'data input'!C104+'data input'!C165</f>
        <v>3875.1529999999998</v>
      </c>
      <c r="D118" s="63">
        <f>'data input'!D104+'data input'!E165</f>
        <v>4509.1660000000002</v>
      </c>
      <c r="E118" s="63">
        <f>'data input'!E104+'data input'!G165</f>
        <v>4088.8220000000001</v>
      </c>
      <c r="F118" s="63">
        <f>'data input'!F104+'data input'!I165</f>
        <v>2881.8740000000003</v>
      </c>
      <c r="G118" s="63">
        <f>'data input'!G104+'data input'!K165</f>
        <v>2270.3620000000001</v>
      </c>
      <c r="I118" s="55" t="s">
        <v>96</v>
      </c>
      <c r="J118" s="63">
        <f>('data input'!C104*('data input'!Z104/100))+('data input'!C165*('data input'!Z165/100))</f>
        <v>3151.4639999999999</v>
      </c>
      <c r="K118" s="63">
        <f>('data input'!D104*('data input'!AA104/100))+('data input'!E165*('data input'!AA165/100))</f>
        <v>3710.3420000000001</v>
      </c>
      <c r="L118" s="63">
        <f>('data input'!E104*('data input'!AB104/100))+('data input'!G165*('data input'!AB165/100))</f>
        <v>3234.067</v>
      </c>
      <c r="M118" s="63">
        <f>('data input'!F104*('data input'!AC104/100))+('data input'!I165*('data input'!AC165/100))</f>
        <v>2102.9520000000002</v>
      </c>
      <c r="N118" s="63">
        <f>('data input'!G104*('data input'!AD104/100))+('data input'!K165*('data input'!AD165/100))</f>
        <v>1443.0629999999999</v>
      </c>
      <c r="P118" s="55" t="s">
        <v>96</v>
      </c>
      <c r="Q118" s="97">
        <f t="shared" si="4"/>
        <v>81.324892204256187</v>
      </c>
      <c r="R118" s="97">
        <f t="shared" si="3"/>
        <v>82.284440182508249</v>
      </c>
      <c r="S118" s="97">
        <f t="shared" si="3"/>
        <v>79.095323787633703</v>
      </c>
      <c r="T118" s="97">
        <f t="shared" si="3"/>
        <v>72.971684397027772</v>
      </c>
      <c r="U118" s="97">
        <f t="shared" si="3"/>
        <v>63.560921121829907</v>
      </c>
    </row>
    <row r="119" spans="2:21">
      <c r="B119" s="55" t="s">
        <v>97</v>
      </c>
      <c r="C119" s="63">
        <f>'data input'!C105+'data input'!C166</f>
        <v>1552.865</v>
      </c>
      <c r="D119" s="63">
        <f>'data input'!D105+'data input'!E166</f>
        <v>1807.62</v>
      </c>
      <c r="E119" s="63">
        <f>'data input'!E105+'data input'!G166</f>
        <v>1690.4369999999999</v>
      </c>
      <c r="F119" s="63">
        <f>'data input'!F105+'data input'!I166</f>
        <v>1103.482</v>
      </c>
      <c r="G119" s="63">
        <f>'data input'!G105+'data input'!K166</f>
        <v>796.84100000000001</v>
      </c>
      <c r="I119" s="55" t="s">
        <v>97</v>
      </c>
      <c r="J119" s="63">
        <f>('data input'!C105*('data input'!Z105/100))+('data input'!C166*('data input'!Z166/100))</f>
        <v>1241.2470000000003</v>
      </c>
      <c r="K119" s="63">
        <f>('data input'!D105*('data input'!AA105/100))+('data input'!E166*('data input'!AA166/100))</f>
        <v>1479.2060000000001</v>
      </c>
      <c r="L119" s="63">
        <f>('data input'!E105*('data input'!AB105/100))+('data input'!G166*('data input'!AB166/100))</f>
        <v>1281.4560000000001</v>
      </c>
      <c r="M119" s="63">
        <f>('data input'!F105*('data input'!AC105/100))+('data input'!I166*('data input'!AC166/100))</f>
        <v>756.70899999999995</v>
      </c>
      <c r="N119" s="63">
        <f>('data input'!G105*('data input'!AD105/100))+('data input'!K166*('data input'!AD166/100))</f>
        <v>447.75199999999995</v>
      </c>
      <c r="P119" s="55" t="s">
        <v>97</v>
      </c>
      <c r="Q119" s="97">
        <f t="shared" si="4"/>
        <v>79.932705032311262</v>
      </c>
      <c r="R119" s="97">
        <f t="shared" si="3"/>
        <v>81.831690288888154</v>
      </c>
      <c r="S119" s="97">
        <f t="shared" si="3"/>
        <v>75.806196859155364</v>
      </c>
      <c r="T119" s="97">
        <f t="shared" si="3"/>
        <v>68.574657312035896</v>
      </c>
      <c r="U119" s="97">
        <f t="shared" si="3"/>
        <v>56.190883752216557</v>
      </c>
    </row>
    <row r="120" spans="2:21">
      <c r="B120" s="55" t="s">
        <v>98</v>
      </c>
      <c r="C120" s="63">
        <f>'data input'!C106+'data input'!C167</f>
        <v>660.79599999999994</v>
      </c>
      <c r="D120" s="63">
        <f>'data input'!D106+'data input'!E167</f>
        <v>732.1110000000001</v>
      </c>
      <c r="E120" s="63">
        <f>'data input'!E106+'data input'!G167</f>
        <v>725.82100000000003</v>
      </c>
      <c r="F120" s="63">
        <f>'data input'!F106+'data input'!I167</f>
        <v>460.21300000000002</v>
      </c>
      <c r="G120" s="63">
        <f>'data input'!G106+'data input'!K167</f>
        <v>313.54899999999998</v>
      </c>
      <c r="I120" s="55" t="s">
        <v>98</v>
      </c>
      <c r="J120" s="63">
        <f>('data input'!C106*('data input'!Z106/100))+('data input'!C167*('data input'!Z167/100))</f>
        <v>517.04099999999994</v>
      </c>
      <c r="K120" s="63">
        <f>('data input'!D106*('data input'!AA106/100))+('data input'!E167*('data input'!AA167/100))</f>
        <v>590.5630000000001</v>
      </c>
      <c r="L120" s="63">
        <f>('data input'!E106*('data input'!AB106/100))+('data input'!G167*('data input'!AB167/100))</f>
        <v>526.7600000000001</v>
      </c>
      <c r="M120" s="63">
        <f>('data input'!F106*('data input'!AC106/100))+('data input'!I167*('data input'!AC167/100))</f>
        <v>308.27699999999999</v>
      </c>
      <c r="N120" s="63">
        <f>('data input'!G106*('data input'!AD106/100))+('data input'!K167*('data input'!AD167/100))</f>
        <v>169.779</v>
      </c>
      <c r="P120" s="55" t="s">
        <v>98</v>
      </c>
      <c r="Q120" s="97">
        <f t="shared" si="4"/>
        <v>78.245177028916629</v>
      </c>
      <c r="R120" s="97">
        <f t="shared" si="3"/>
        <v>80.665773359504229</v>
      </c>
      <c r="S120" s="97">
        <f t="shared" si="3"/>
        <v>72.574367509344611</v>
      </c>
      <c r="T120" s="97">
        <f t="shared" si="3"/>
        <v>66.985721828805353</v>
      </c>
      <c r="U120" s="97">
        <f t="shared" si="3"/>
        <v>54.147517612877095</v>
      </c>
    </row>
    <row r="121" spans="2:21">
      <c r="B121" s="55" t="s">
        <v>99</v>
      </c>
      <c r="C121" s="63">
        <f>'data input'!C107+'data input'!C168</f>
        <v>422.767</v>
      </c>
      <c r="D121" s="63">
        <f>'data input'!D107+'data input'!E168</f>
        <v>439.72499999999997</v>
      </c>
      <c r="E121" s="63">
        <f>'data input'!E107+'data input'!G168</f>
        <v>474.113</v>
      </c>
      <c r="F121" s="63">
        <f>'data input'!F107+'data input'!I168</f>
        <v>359.178</v>
      </c>
      <c r="G121" s="63">
        <f>'data input'!G107+'data input'!K168</f>
        <v>267.56700000000001</v>
      </c>
      <c r="I121" s="55" t="s">
        <v>99</v>
      </c>
      <c r="J121" s="63">
        <f>('data input'!C107*('data input'!Z107/100))+('data input'!C168*('data input'!Z168/100))</f>
        <v>245.173</v>
      </c>
      <c r="K121" s="63">
        <f>('data input'!D107*('data input'!AA107/100))+('data input'!E168*('data input'!AA168/100))</f>
        <v>311.25800000000004</v>
      </c>
      <c r="L121" s="63">
        <f>('data input'!E107*('data input'!AB107/100))+('data input'!G168*('data input'!AB168/100))</f>
        <v>286.76800000000003</v>
      </c>
      <c r="M121" s="63">
        <f>('data input'!F107*('data input'!AC107/100))+('data input'!I168*('data input'!AC168/100))</f>
        <v>243.82299999999998</v>
      </c>
      <c r="N121" s="63">
        <f>('data input'!G107*('data input'!AD107/100))+('data input'!K168*('data input'!AD168/100))</f>
        <v>167.95599999999999</v>
      </c>
      <c r="P121" s="55" t="s">
        <v>99</v>
      </c>
      <c r="Q121" s="97">
        <f t="shared" si="4"/>
        <v>57.992463934034589</v>
      </c>
      <c r="R121" s="97">
        <f t="shared" si="3"/>
        <v>70.784694979816948</v>
      </c>
      <c r="S121" s="97">
        <f t="shared" si="3"/>
        <v>60.48515860143047</v>
      </c>
      <c r="T121" s="97">
        <f t="shared" si="3"/>
        <v>67.883612025235394</v>
      </c>
      <c r="U121" s="97">
        <f t="shared" si="3"/>
        <v>62.77156749524417</v>
      </c>
    </row>
    <row r="122" spans="2:21">
      <c r="B122" s="55" t="s">
        <v>70</v>
      </c>
      <c r="C122" s="63">
        <f>'data input'!C108+'data input'!C169</f>
        <v>12105.005999999999</v>
      </c>
      <c r="D122" s="63">
        <f>'data input'!D108+'data input'!E169</f>
        <v>13696.065000000001</v>
      </c>
      <c r="E122" s="63">
        <f>'data input'!E108+'data input'!G169</f>
        <v>12707.261999999999</v>
      </c>
      <c r="F122" s="63">
        <f>'data input'!F108+'data input'!I169</f>
        <v>9491.4110000000001</v>
      </c>
      <c r="G122" s="63">
        <f>'data input'!G108+'data input'!K169</f>
        <v>7802.07</v>
      </c>
      <c r="I122" s="55" t="s">
        <v>70</v>
      </c>
      <c r="J122" s="63">
        <f>('data input'!C108*('data input'!Z108/100))+('data input'!C169*('data input'!Z169/100))</f>
        <v>9673.0540000000001</v>
      </c>
      <c r="K122" s="63">
        <f>('data input'!D108*('data input'!AA108/100))+('data input'!E169*('data input'!AA169/100))</f>
        <v>11204.491000000002</v>
      </c>
      <c r="L122" s="63">
        <f>('data input'!E108*('data input'!AB108/100))+('data input'!G169*('data input'!AB169/100))</f>
        <v>9996.8439999999991</v>
      </c>
      <c r="M122" s="63">
        <f>('data input'!F108*('data input'!AC108/100))+('data input'!I169*('data input'!AC169/100))</f>
        <v>7111.8630000000003</v>
      </c>
      <c r="N122" s="63">
        <f>('data input'!G108*('data input'!AD108/100))+('data input'!K169*('data input'!AD169/100))</f>
        <v>5294.9339999999993</v>
      </c>
      <c r="P122" s="55" t="s">
        <v>70</v>
      </c>
      <c r="Q122" s="97">
        <f t="shared" si="4"/>
        <v>79.909534947772855</v>
      </c>
      <c r="R122" s="97">
        <f t="shared" si="3"/>
        <v>81.808103276379029</v>
      </c>
      <c r="S122" s="97">
        <f t="shared" si="3"/>
        <v>78.670322528960213</v>
      </c>
      <c r="T122" s="97">
        <f t="shared" si="3"/>
        <v>74.929459908542583</v>
      </c>
      <c r="U122" s="97">
        <f t="shared" si="3"/>
        <v>67.865758702498184</v>
      </c>
    </row>
    <row r="123" spans="2:21">
      <c r="B123" s="45"/>
      <c r="C123" s="45"/>
      <c r="D123" s="45"/>
      <c r="E123" s="45"/>
      <c r="F123" s="45"/>
      <c r="G123" s="45"/>
      <c r="Q123" s="98"/>
      <c r="R123" s="98"/>
      <c r="S123" s="98"/>
      <c r="T123" s="98"/>
      <c r="U123" s="98"/>
    </row>
    <row r="124" spans="2:21">
      <c r="B124" s="55" t="s">
        <v>46</v>
      </c>
      <c r="C124" s="55" t="s">
        <v>76</v>
      </c>
      <c r="D124" s="55" t="s">
        <v>77</v>
      </c>
      <c r="E124" s="55"/>
      <c r="F124" s="55"/>
      <c r="G124" s="55"/>
      <c r="I124" s="55" t="s">
        <v>46</v>
      </c>
      <c r="J124" s="55" t="s">
        <v>323</v>
      </c>
      <c r="K124" s="55" t="s">
        <v>77</v>
      </c>
      <c r="L124" s="55"/>
      <c r="M124" s="55"/>
      <c r="N124" s="55"/>
      <c r="P124" s="55" t="s">
        <v>46</v>
      </c>
      <c r="Q124" s="99" t="s">
        <v>323</v>
      </c>
      <c r="R124" s="99" t="s">
        <v>77</v>
      </c>
      <c r="S124" s="99"/>
      <c r="T124" s="99"/>
      <c r="U124" s="99"/>
    </row>
    <row r="125" spans="2:21">
      <c r="B125" s="55"/>
      <c r="C125" s="55" t="str">
        <f>C101</f>
        <v>2022-26</v>
      </c>
      <c r="D125" s="55" t="str">
        <f t="shared" ref="D125:G125" si="5">D101</f>
        <v>2027-31</v>
      </c>
      <c r="E125" s="55" t="str">
        <f t="shared" si="5"/>
        <v>2032-36</v>
      </c>
      <c r="F125" s="55" t="str">
        <f t="shared" si="5"/>
        <v>2037-41</v>
      </c>
      <c r="G125" s="55" t="str">
        <f t="shared" si="5"/>
        <v>2042-46</v>
      </c>
      <c r="I125" s="55"/>
      <c r="J125" s="55" t="s">
        <v>91</v>
      </c>
      <c r="K125" s="55" t="s">
        <v>81</v>
      </c>
      <c r="L125" s="55" t="s">
        <v>82</v>
      </c>
      <c r="M125" s="55" t="s">
        <v>83</v>
      </c>
      <c r="N125" s="55" t="s">
        <v>84</v>
      </c>
      <c r="P125" s="55"/>
      <c r="Q125" s="99" t="s">
        <v>91</v>
      </c>
      <c r="R125" s="99" t="s">
        <v>81</v>
      </c>
      <c r="S125" s="99" t="s">
        <v>82</v>
      </c>
      <c r="T125" s="99" t="s">
        <v>83</v>
      </c>
      <c r="U125" s="99" t="s">
        <v>84</v>
      </c>
    </row>
    <row r="126" spans="2:21">
      <c r="B126" s="55" t="s">
        <v>92</v>
      </c>
      <c r="C126" s="63">
        <f>'data input'!C112+'data input'!C173</f>
        <v>214.90600000000001</v>
      </c>
      <c r="D126" s="63">
        <f>'data input'!D112+'data input'!E173</f>
        <v>152.25399999999999</v>
      </c>
      <c r="E126" s="63">
        <f>'data input'!E112+'data input'!G173</f>
        <v>206.15100000000001</v>
      </c>
      <c r="F126" s="63">
        <f>'data input'!F112+'data input'!I173</f>
        <v>140.63499999999999</v>
      </c>
      <c r="G126" s="63">
        <f>'data input'!G112+'data input'!K173</f>
        <v>170.29300000000001</v>
      </c>
      <c r="I126" s="55" t="s">
        <v>92</v>
      </c>
      <c r="J126" s="63">
        <f>('data input'!C112*('data input'!Z112/100))+('data input'!C173*('data input'!Z173/100))</f>
        <v>161.82599999999996</v>
      </c>
      <c r="K126" s="63">
        <f>('data input'!D112*('data input'!AA124/100))+('data input'!E173*('data input'!AA173/100))</f>
        <v>111.498766558347</v>
      </c>
      <c r="L126" s="63">
        <f>('data input'!E112*('data input'!AB112/100))+('data input'!G173*('data input'!AB173/100))</f>
        <v>165.25300000000001</v>
      </c>
      <c r="M126" s="63">
        <f>('data input'!F112*('data input'!AC112/100))+('data input'!I173*('data input'!AC173/100))</f>
        <v>101.892</v>
      </c>
      <c r="N126" s="63">
        <f>('data input'!G112*('data input'!AD124/100))+('data input'!K173*('data input'!AD185/100))</f>
        <v>121.86042845869338</v>
      </c>
      <c r="P126" s="55" t="s">
        <v>92</v>
      </c>
      <c r="Q126" s="97">
        <f>J126/C126*100</f>
        <v>75.30082919974312</v>
      </c>
      <c r="R126" s="97">
        <f t="shared" ref="R126:U134" si="6">K126/D126*100</f>
        <v>73.23207702808925</v>
      </c>
      <c r="S126" s="97">
        <f>L126/E126*100</f>
        <v>80.16114401579425</v>
      </c>
      <c r="T126" s="97">
        <f t="shared" si="6"/>
        <v>72.451381235112166</v>
      </c>
      <c r="U126" s="97">
        <f t="shared" si="6"/>
        <v>71.559270468365327</v>
      </c>
    </row>
    <row r="127" spans="2:21">
      <c r="B127" s="55" t="s">
        <v>93</v>
      </c>
      <c r="C127" s="63">
        <f>'data input'!C113+'data input'!C174</f>
        <v>112.59200000000001</v>
      </c>
      <c r="D127" s="63">
        <f>'data input'!D113+'data input'!E174</f>
        <v>80.117999999999995</v>
      </c>
      <c r="E127" s="63">
        <f>'data input'!E113+'data input'!G174</f>
        <v>110.831</v>
      </c>
      <c r="F127" s="63">
        <f>'data input'!F113+'data input'!I174</f>
        <v>67.765000000000001</v>
      </c>
      <c r="G127" s="63">
        <f>'data input'!G113+'data input'!K174</f>
        <v>87.447000000000003</v>
      </c>
      <c r="I127" s="55" t="s">
        <v>93</v>
      </c>
      <c r="J127" s="63">
        <f>('data input'!C113*('data input'!Z113/100))+('data input'!C174*('data input'!Z174/100))</f>
        <v>87.308999999999997</v>
      </c>
      <c r="K127" s="63">
        <f>('data input'!D113*('data input'!AA125/100))+('data input'!E174*('data input'!AA174/100))</f>
        <v>60.161120598582727</v>
      </c>
      <c r="L127" s="63">
        <f>('data input'!E113*('data input'!AB113/100))+('data input'!G174*('data input'!AB174/100))</f>
        <v>92.057000000000002</v>
      </c>
      <c r="M127" s="63">
        <f>('data input'!F113*('data input'!AC113/100))+('data input'!I174*('data input'!AC174/100))</f>
        <v>51.55</v>
      </c>
      <c r="N127" s="63">
        <f>('data input'!G113*('data input'!AD125/100))+('data input'!K174*('data input'!AD186/100))</f>
        <v>64.976501186612154</v>
      </c>
      <c r="P127" s="55" t="s">
        <v>93</v>
      </c>
      <c r="Q127" s="97">
        <f t="shared" ref="Q127:Q134" si="7">J127/C127*100</f>
        <v>77.544585760977682</v>
      </c>
      <c r="R127" s="97">
        <f t="shared" si="6"/>
        <v>75.090642051202892</v>
      </c>
      <c r="S127" s="97">
        <f t="shared" si="6"/>
        <v>83.060696014652933</v>
      </c>
      <c r="T127" s="97">
        <f t="shared" si="6"/>
        <v>76.071718438722044</v>
      </c>
      <c r="U127" s="97">
        <f t="shared" si="6"/>
        <v>74.303865411749001</v>
      </c>
    </row>
    <row r="128" spans="2:21">
      <c r="B128" s="55" t="s">
        <v>94</v>
      </c>
      <c r="C128" s="63">
        <f>'data input'!C114+'data input'!C175</f>
        <v>133.649</v>
      </c>
      <c r="D128" s="63">
        <f>'data input'!D114+'data input'!E175</f>
        <v>99.497</v>
      </c>
      <c r="E128" s="63">
        <f>'data input'!E114+'data input'!G175</f>
        <v>138.541</v>
      </c>
      <c r="F128" s="63">
        <f>'data input'!F114+'data input'!I175</f>
        <v>81.527000000000001</v>
      </c>
      <c r="G128" s="63">
        <f>'data input'!G114+'data input'!K175</f>
        <v>103.639</v>
      </c>
      <c r="I128" s="55" t="s">
        <v>94</v>
      </c>
      <c r="J128" s="63">
        <f>('data input'!C114*('data input'!Z114/100))+('data input'!C175*('data input'!Z175/100))</f>
        <v>104.30700000000002</v>
      </c>
      <c r="K128" s="63">
        <f>('data input'!D114*('data input'!AA126/100))+('data input'!E175*('data input'!AA175/100))</f>
        <v>74.503737967602461</v>
      </c>
      <c r="L128" s="63">
        <f>('data input'!E114*('data input'!AB114/100))+('data input'!G175*('data input'!AB175/100))</f>
        <v>115.90600000000001</v>
      </c>
      <c r="M128" s="63">
        <f>('data input'!F114*('data input'!AC114/100))+('data input'!I175*('data input'!AC175/100))</f>
        <v>62.494</v>
      </c>
      <c r="N128" s="63">
        <f>('data input'!G114*('data input'!AD126/100))+('data input'!K175*('data input'!AD187/100))</f>
        <v>76.2251880194259</v>
      </c>
      <c r="P128" s="55" t="s">
        <v>94</v>
      </c>
      <c r="Q128" s="97">
        <f t="shared" si="7"/>
        <v>78.045477332415516</v>
      </c>
      <c r="R128" s="97">
        <f t="shared" si="6"/>
        <v>74.880386310745507</v>
      </c>
      <c r="S128" s="97">
        <f t="shared" si="6"/>
        <v>83.661876267675282</v>
      </c>
      <c r="T128" s="97">
        <f t="shared" si="6"/>
        <v>76.654359905307444</v>
      </c>
      <c r="U128" s="97">
        <f t="shared" si="6"/>
        <v>73.548749041794977</v>
      </c>
    </row>
    <row r="129" spans="2:21">
      <c r="B129" s="55" t="s">
        <v>95</v>
      </c>
      <c r="C129" s="63">
        <f>'data input'!C115+'data input'!C176</f>
        <v>480.99400000000003</v>
      </c>
      <c r="D129" s="63">
        <f>'data input'!D115+'data input'!E176</f>
        <v>383.52499999999998</v>
      </c>
      <c r="E129" s="63">
        <f>'data input'!E115+'data input'!G176</f>
        <v>521.62099999999998</v>
      </c>
      <c r="F129" s="63">
        <f>'data input'!F115+'data input'!I176</f>
        <v>321.98700000000002</v>
      </c>
      <c r="G129" s="63">
        <f>'data input'!G115+'data input'!K176</f>
        <v>375.98199999999997</v>
      </c>
      <c r="I129" s="55" t="s">
        <v>95</v>
      </c>
      <c r="J129" s="63">
        <f>('data input'!C115*('data input'!Z115/100))+('data input'!C176*('data input'!Z176/100))</f>
        <v>372.81700000000001</v>
      </c>
      <c r="K129" s="63">
        <f>('data input'!D115*('data input'!AA127/100))+('data input'!E176*('data input'!AA176/100))</f>
        <v>275.28036115442842</v>
      </c>
      <c r="L129" s="63">
        <f>('data input'!E115*('data input'!AB115/100))+('data input'!G176*('data input'!AB176/100))</f>
        <v>431.65599999999995</v>
      </c>
      <c r="M129" s="63">
        <f>('data input'!F115*('data input'!AC115/100))+('data input'!I176*('data input'!AC176/100))</f>
        <v>244.10799999999998</v>
      </c>
      <c r="N129" s="63">
        <f>('data input'!G115*('data input'!AD127/100))+('data input'!K176*('data input'!AD188/100))</f>
        <v>265.49630003254464</v>
      </c>
      <c r="P129" s="55" t="s">
        <v>95</v>
      </c>
      <c r="Q129" s="97">
        <f t="shared" si="7"/>
        <v>77.509698665679821</v>
      </c>
      <c r="R129" s="97">
        <f t="shared" si="6"/>
        <v>71.77637993727356</v>
      </c>
      <c r="S129" s="97">
        <f t="shared" si="6"/>
        <v>82.752803280542764</v>
      </c>
      <c r="T129" s="97">
        <f t="shared" si="6"/>
        <v>75.812998661436623</v>
      </c>
      <c r="U129" s="97">
        <f t="shared" si="6"/>
        <v>70.614098555926788</v>
      </c>
    </row>
    <row r="130" spans="2:21">
      <c r="B130" s="55" t="s">
        <v>96</v>
      </c>
      <c r="C130" s="63">
        <f>'data input'!C116+'data input'!C177</f>
        <v>563.73900000000003</v>
      </c>
      <c r="D130" s="63">
        <f>'data input'!D116+'data input'!E177</f>
        <v>506.846</v>
      </c>
      <c r="E130" s="63">
        <f>'data input'!E116+'data input'!G177</f>
        <v>583.57799999999997</v>
      </c>
      <c r="F130" s="63">
        <f>'data input'!F116+'data input'!I177</f>
        <v>414.39499999999998</v>
      </c>
      <c r="G130" s="63">
        <f>'data input'!G116+'data input'!K177</f>
        <v>384.38099999999997</v>
      </c>
      <c r="I130" s="55" t="s">
        <v>96</v>
      </c>
      <c r="J130" s="63">
        <f>('data input'!C116*('data input'!Z116/100))+('data input'!C177*('data input'!Z177/100))</f>
        <v>412.036</v>
      </c>
      <c r="K130" s="63">
        <f>('data input'!D116*('data input'!AA128/100))+('data input'!E177*('data input'!AA177/100))</f>
        <v>330.2747278531167</v>
      </c>
      <c r="L130" s="63">
        <f>('data input'!E116*('data input'!AB116/100))+('data input'!G177*('data input'!AB177/100))</f>
        <v>459.38499999999993</v>
      </c>
      <c r="M130" s="63">
        <f>('data input'!F116*('data input'!AC116/100))+('data input'!I177*('data input'!AC177/100))</f>
        <v>290.87600000000003</v>
      </c>
      <c r="N130" s="63">
        <f>('data input'!G116*('data input'!AD128/100))+('data input'!K177*('data input'!AD189/100))</f>
        <v>237.72781327488755</v>
      </c>
      <c r="P130" s="55" t="s">
        <v>96</v>
      </c>
      <c r="Q130" s="97">
        <f t="shared" si="7"/>
        <v>73.089851864071846</v>
      </c>
      <c r="R130" s="97">
        <f t="shared" si="6"/>
        <v>65.162737370545827</v>
      </c>
      <c r="S130" s="97">
        <f t="shared" si="6"/>
        <v>78.718697414912825</v>
      </c>
      <c r="T130" s="97">
        <f t="shared" si="6"/>
        <v>70.192931864525406</v>
      </c>
      <c r="U130" s="97">
        <f t="shared" si="6"/>
        <v>61.846920965106897</v>
      </c>
    </row>
    <row r="131" spans="2:21">
      <c r="B131" s="55" t="s">
        <v>97</v>
      </c>
      <c r="C131" s="63">
        <f>'data input'!C117+'data input'!C178</f>
        <v>242.01</v>
      </c>
      <c r="D131" s="63">
        <f>'data input'!D117+'data input'!E178</f>
        <v>226.13200000000001</v>
      </c>
      <c r="E131" s="63">
        <f>'data input'!E117+'data input'!G178</f>
        <v>209.52</v>
      </c>
      <c r="F131" s="63">
        <f>'data input'!F117+'data input'!I178</f>
        <v>178.10899999999998</v>
      </c>
      <c r="G131" s="63">
        <f>'data input'!G117+'data input'!K178</f>
        <v>132.89699999999999</v>
      </c>
      <c r="I131" s="55" t="s">
        <v>97</v>
      </c>
      <c r="J131" s="63">
        <f>('data input'!C117*('data input'!Z117/100))+('data input'!C178*('data input'!Z178/100))</f>
        <v>161.26100000000002</v>
      </c>
      <c r="K131" s="63">
        <f>('data input'!D117*('data input'!AA129/100))+('data input'!E178*('data input'!AA178/100))</f>
        <v>136.42672420943896</v>
      </c>
      <c r="L131" s="63">
        <f>('data input'!E117*('data input'!AB117/100))+('data input'!G178*('data input'!AB178/100))</f>
        <v>154.70299999999997</v>
      </c>
      <c r="M131" s="63">
        <f>('data input'!F117*('data input'!AC117/100))+('data input'!I178*('data input'!AC178/100))</f>
        <v>110.721</v>
      </c>
      <c r="N131" s="63">
        <f>('data input'!G117*('data input'!AD129/100))+('data input'!K178*('data input'!AD190/100))</f>
        <v>69.913862129825205</v>
      </c>
      <c r="P131" s="55" t="s">
        <v>97</v>
      </c>
      <c r="Q131" s="97">
        <f t="shared" si="7"/>
        <v>66.634023387463344</v>
      </c>
      <c r="R131" s="97">
        <f t="shared" si="6"/>
        <v>60.330569848335912</v>
      </c>
      <c r="S131" s="97">
        <f t="shared" si="6"/>
        <v>73.83686521573118</v>
      </c>
      <c r="T131" s="97">
        <f t="shared" si="6"/>
        <v>62.164741815405179</v>
      </c>
      <c r="U131" s="97">
        <f t="shared" si="6"/>
        <v>52.607554820519056</v>
      </c>
    </row>
    <row r="132" spans="2:21">
      <c r="B132" s="55" t="s">
        <v>98</v>
      </c>
      <c r="C132" s="63">
        <f>'data input'!C118+'data input'!C179</f>
        <v>114.04</v>
      </c>
      <c r="D132" s="63">
        <f>'data input'!D118+'data input'!E179</f>
        <v>105.53100000000001</v>
      </c>
      <c r="E132" s="63">
        <f>'data input'!E118+'data input'!G179</f>
        <v>83.885000000000005</v>
      </c>
      <c r="F132" s="63">
        <f>'data input'!F118+'data input'!I179</f>
        <v>81.085999999999999</v>
      </c>
      <c r="G132" s="63">
        <f>'data input'!G118+'data input'!K179</f>
        <v>57.061999999999998</v>
      </c>
      <c r="I132" s="55" t="s">
        <v>98</v>
      </c>
      <c r="J132" s="63">
        <f>('data input'!C118*('data input'!Z118/100))+('data input'!C179*('data input'!Z179/100))</f>
        <v>72.63900000000001</v>
      </c>
      <c r="K132" s="63">
        <f>('data input'!D118*('data input'!AA130/100))+('data input'!E179*('data input'!AA179/100))</f>
        <v>61.80757375709873</v>
      </c>
      <c r="L132" s="63">
        <f>('data input'!E118*('data input'!AB118/100))+('data input'!G179*('data input'!AB179/100))</f>
        <v>60.910000000000004</v>
      </c>
      <c r="M132" s="63">
        <f>('data input'!F118*('data input'!AC118/100))+('data input'!I179*('data input'!AC179/100))</f>
        <v>46.045999999999999</v>
      </c>
      <c r="N132" s="63">
        <f>('data input'!G118*('data input'!AD130/100))+('data input'!K179*('data input'!AD191/100))</f>
        <v>27.527373689955482</v>
      </c>
      <c r="P132" s="55" t="s">
        <v>98</v>
      </c>
      <c r="Q132" s="97">
        <f t="shared" si="7"/>
        <v>63.69607155384076</v>
      </c>
      <c r="R132" s="97">
        <f t="shared" si="6"/>
        <v>58.568168364839458</v>
      </c>
      <c r="S132" s="97">
        <f t="shared" si="6"/>
        <v>72.611313107230131</v>
      </c>
      <c r="T132" s="97">
        <f t="shared" si="6"/>
        <v>56.786621611622223</v>
      </c>
      <c r="U132" s="97">
        <f t="shared" si="6"/>
        <v>48.241165206188853</v>
      </c>
    </row>
    <row r="133" spans="2:21">
      <c r="B133" s="55" t="s">
        <v>99</v>
      </c>
      <c r="C133" s="63">
        <f>'data input'!C119+'data input'!C180</f>
        <v>112.32900000000001</v>
      </c>
      <c r="D133" s="63">
        <f>'data input'!D119+'data input'!E180</f>
        <v>85.222999999999999</v>
      </c>
      <c r="E133" s="63">
        <f>'data input'!E119+'data input'!G180</f>
        <v>72.132000000000005</v>
      </c>
      <c r="F133" s="63">
        <f>'data input'!F119+'data input'!I180</f>
        <v>87.518000000000001</v>
      </c>
      <c r="G133" s="63">
        <f>'data input'!G119+'data input'!K180</f>
        <v>52.894999999999996</v>
      </c>
      <c r="I133" s="55" t="s">
        <v>99</v>
      </c>
      <c r="J133" s="63">
        <f>('data input'!C119*('data input'!Z119/100))+('data input'!C180*('data input'!Z180/100))</f>
        <v>54.595999999999989</v>
      </c>
      <c r="K133" s="63">
        <f>('data input'!D119*('data input'!AA131/100))+('data input'!E180*('data input'!AA180/100))</f>
        <v>43.271808579985908</v>
      </c>
      <c r="L133" s="63">
        <f>('data input'!E119*('data input'!AB119/100))+('data input'!G180*('data input'!AB180/100))</f>
        <v>49.356999999999999</v>
      </c>
      <c r="M133" s="63">
        <f>('data input'!F119*('data input'!AC119/100))+('data input'!I180*('data input'!AC180/100))</f>
        <v>48.084000000000003</v>
      </c>
      <c r="N133" s="63">
        <f>('data input'!G119*('data input'!AD131/100))+('data input'!K180*('data input'!AD192/100))</f>
        <v>25.087264981348877</v>
      </c>
      <c r="P133" s="55" t="s">
        <v>99</v>
      </c>
      <c r="Q133" s="97">
        <f t="shared" si="7"/>
        <v>48.603655333885271</v>
      </c>
      <c r="R133" s="97">
        <f t="shared" si="6"/>
        <v>50.774800910535781</v>
      </c>
      <c r="S133" s="97">
        <f t="shared" si="6"/>
        <v>68.42594132978428</v>
      </c>
      <c r="T133" s="97">
        <f t="shared" si="6"/>
        <v>54.941840535661235</v>
      </c>
      <c r="U133" s="97">
        <f t="shared" si="6"/>
        <v>47.428424201434687</v>
      </c>
    </row>
    <row r="134" spans="2:21">
      <c r="B134" s="55" t="s">
        <v>70</v>
      </c>
      <c r="C134" s="63">
        <f>'data input'!C120+'data input'!C181</f>
        <v>1974.2619999999999</v>
      </c>
      <c r="D134" s="63">
        <f>'data input'!D120+'data input'!E181</f>
        <v>1639.127</v>
      </c>
      <c r="E134" s="63">
        <f>'data input'!E120+'data input'!G181</f>
        <v>1926.258</v>
      </c>
      <c r="F134" s="63">
        <f>'data input'!F120+'data input'!I181</f>
        <v>1373.0219999999999</v>
      </c>
      <c r="G134" s="63">
        <f>'data input'!G120+'data input'!K181</f>
        <v>1364.595</v>
      </c>
      <c r="I134" s="55" t="s">
        <v>70</v>
      </c>
      <c r="J134" s="63">
        <f>('data input'!C120*('data input'!Z120/100))+('data input'!C181*('data input'!Z181/100))</f>
        <v>1426.7950000000001</v>
      </c>
      <c r="K134" s="63">
        <f>('data input'!D120*('data input'!AA132/100))+('data input'!E181*('data input'!AA181/100))</f>
        <v>1096.2521642180725</v>
      </c>
      <c r="L134" s="63">
        <f>('data input'!E120*('data input'!AB120/100))+('data input'!G181*('data input'!AB181/100))</f>
        <v>1529.2280000000001</v>
      </c>
      <c r="M134" s="63">
        <f>('data input'!F120*('data input'!AC120/100))+('data input'!I181*('data input'!AC181/100))</f>
        <v>955.77100000000019</v>
      </c>
      <c r="N134" s="63">
        <f>('data input'!G120*('data input'!AD132/100))+('data input'!K181*('data input'!AD193/100))</f>
        <v>879.16637275289418</v>
      </c>
      <c r="P134" s="55" t="s">
        <v>70</v>
      </c>
      <c r="Q134" s="97">
        <f t="shared" si="7"/>
        <v>72.269789926564982</v>
      </c>
      <c r="R134" s="97">
        <f t="shared" si="6"/>
        <v>66.880245656259248</v>
      </c>
      <c r="S134" s="97">
        <f t="shared" si="6"/>
        <v>79.388534661504323</v>
      </c>
      <c r="T134" s="97">
        <f t="shared" si="6"/>
        <v>69.610756419052294</v>
      </c>
      <c r="U134" s="97">
        <f t="shared" si="6"/>
        <v>64.426908551833634</v>
      </c>
    </row>
    <row r="135" spans="2:21">
      <c r="B135" s="45"/>
      <c r="C135" s="45"/>
      <c r="D135" s="45"/>
      <c r="E135" s="45"/>
      <c r="F135" s="45"/>
      <c r="G135" s="45"/>
      <c r="Q135" s="98"/>
      <c r="R135" s="98"/>
      <c r="S135" s="98"/>
      <c r="T135" s="98"/>
      <c r="U135" s="98"/>
    </row>
    <row r="136" spans="2:21">
      <c r="B136" s="55" t="s">
        <v>101</v>
      </c>
      <c r="C136" s="55" t="s">
        <v>76</v>
      </c>
      <c r="D136" s="55" t="s">
        <v>77</v>
      </c>
      <c r="E136" s="55"/>
      <c r="F136" s="55"/>
      <c r="G136" s="55"/>
      <c r="I136" s="55" t="s">
        <v>101</v>
      </c>
      <c r="J136" s="55" t="s">
        <v>323</v>
      </c>
      <c r="K136" s="55" t="s">
        <v>77</v>
      </c>
      <c r="L136" s="55"/>
      <c r="M136" s="55"/>
      <c r="N136" s="55"/>
      <c r="P136" s="55" t="s">
        <v>101</v>
      </c>
      <c r="Q136" s="99" t="s">
        <v>323</v>
      </c>
      <c r="R136" s="99" t="s">
        <v>77</v>
      </c>
      <c r="S136" s="99"/>
      <c r="T136" s="99"/>
      <c r="U136" s="99"/>
    </row>
    <row r="137" spans="2:21">
      <c r="B137" s="55"/>
      <c r="C137" s="55" t="str">
        <f>C101</f>
        <v>2022-26</v>
      </c>
      <c r="D137" s="55" t="str">
        <f t="shared" ref="D137:G137" si="8">D101</f>
        <v>2027-31</v>
      </c>
      <c r="E137" s="55" t="str">
        <f t="shared" si="8"/>
        <v>2032-36</v>
      </c>
      <c r="F137" s="55" t="str">
        <f t="shared" si="8"/>
        <v>2037-41</v>
      </c>
      <c r="G137" s="55" t="str">
        <f t="shared" si="8"/>
        <v>2042-46</v>
      </c>
      <c r="I137" s="55"/>
      <c r="J137" s="55" t="s">
        <v>91</v>
      </c>
      <c r="K137" s="55" t="s">
        <v>81</v>
      </c>
      <c r="L137" s="55" t="s">
        <v>82</v>
      </c>
      <c r="M137" s="55" t="s">
        <v>83</v>
      </c>
      <c r="N137" s="55" t="s">
        <v>84</v>
      </c>
      <c r="P137" s="55"/>
      <c r="Q137" s="99" t="s">
        <v>91</v>
      </c>
      <c r="R137" s="99" t="s">
        <v>81</v>
      </c>
      <c r="S137" s="99" t="s">
        <v>82</v>
      </c>
      <c r="T137" s="99" t="s">
        <v>83</v>
      </c>
      <c r="U137" s="99" t="s">
        <v>84</v>
      </c>
    </row>
    <row r="138" spans="2:21">
      <c r="B138" s="55" t="s">
        <v>92</v>
      </c>
      <c r="C138" s="63">
        <f>SUM(C126+C114+C102)</f>
        <v>1693.819</v>
      </c>
      <c r="D138" s="63">
        <f t="shared" ref="D138:G138" si="9">SUM(D126+D114+D102)</f>
        <v>1624.5339999999999</v>
      </c>
      <c r="E138" s="63">
        <f t="shared" si="9"/>
        <v>1567.134</v>
      </c>
      <c r="F138" s="63">
        <f t="shared" si="9"/>
        <v>1334.3309999999999</v>
      </c>
      <c r="G138" s="63">
        <f t="shared" si="9"/>
        <v>1338.393</v>
      </c>
      <c r="I138" s="55" t="s">
        <v>92</v>
      </c>
      <c r="J138" s="63">
        <f>SUM(J102+J114+J126)</f>
        <v>1277.337</v>
      </c>
      <c r="K138" s="63">
        <f t="shared" ref="K138:N138" si="10">SUM(K102+K114+K126)</f>
        <v>1239.6587665583468</v>
      </c>
      <c r="L138" s="63">
        <f t="shared" si="10"/>
        <v>1186.559</v>
      </c>
      <c r="M138" s="63">
        <f t="shared" si="10"/>
        <v>990.00400000000013</v>
      </c>
      <c r="N138" s="63">
        <f t="shared" si="10"/>
        <v>948.01942845869348</v>
      </c>
      <c r="P138" s="55" t="s">
        <v>92</v>
      </c>
      <c r="Q138" s="97">
        <f>J138/C138*100</f>
        <v>75.411658506605477</v>
      </c>
      <c r="R138" s="97">
        <f t="shared" ref="R138:U146" si="11">K138/D138*100</f>
        <v>76.308576278387946</v>
      </c>
      <c r="S138" s="97">
        <f t="shared" si="11"/>
        <v>75.715222820767082</v>
      </c>
      <c r="T138" s="97">
        <f t="shared" si="11"/>
        <v>74.194783753056797</v>
      </c>
      <c r="U138" s="97">
        <f t="shared" si="11"/>
        <v>70.832664879351086</v>
      </c>
    </row>
    <row r="139" spans="2:21">
      <c r="B139" s="55" t="s">
        <v>93</v>
      </c>
      <c r="C139" s="63">
        <f t="shared" ref="C139:G146" si="12">SUM(C127+C115+C103)</f>
        <v>897.33299999999997</v>
      </c>
      <c r="D139" s="63">
        <f t="shared" si="12"/>
        <v>912.58400000000006</v>
      </c>
      <c r="E139" s="63">
        <f t="shared" si="12"/>
        <v>882.46699999999998</v>
      </c>
      <c r="F139" s="63">
        <f t="shared" si="12"/>
        <v>718.06599999999992</v>
      </c>
      <c r="G139" s="63">
        <f t="shared" si="12"/>
        <v>686.86199999999997</v>
      </c>
      <c r="I139" s="55" t="s">
        <v>93</v>
      </c>
      <c r="J139" s="63">
        <f t="shared" ref="J139:N146" si="13">SUM(J103+J115+J127)</f>
        <v>693.1819999999999</v>
      </c>
      <c r="K139" s="63">
        <f t="shared" si="13"/>
        <v>717.68412059858292</v>
      </c>
      <c r="L139" s="63">
        <f t="shared" si="13"/>
        <v>689.17599999999982</v>
      </c>
      <c r="M139" s="63">
        <f t="shared" si="13"/>
        <v>550.75399999999991</v>
      </c>
      <c r="N139" s="63">
        <f t="shared" si="13"/>
        <v>500.20150118661218</v>
      </c>
      <c r="P139" s="55" t="s">
        <v>93</v>
      </c>
      <c r="Q139" s="97">
        <f t="shared" ref="Q139:Q146" si="14">J139/C139*100</f>
        <v>77.249137165355549</v>
      </c>
      <c r="R139" s="97">
        <f t="shared" si="11"/>
        <v>78.64307511402599</v>
      </c>
      <c r="S139" s="97">
        <f t="shared" si="11"/>
        <v>78.096518056765845</v>
      </c>
      <c r="T139" s="97">
        <f t="shared" si="11"/>
        <v>76.699634852506591</v>
      </c>
      <c r="U139" s="97">
        <f t="shared" si="11"/>
        <v>72.824162813871226</v>
      </c>
    </row>
    <row r="140" spans="2:21">
      <c r="B140" s="55" t="s">
        <v>94</v>
      </c>
      <c r="C140" s="63">
        <f t="shared" si="12"/>
        <v>1115.8339999999998</v>
      </c>
      <c r="D140" s="63">
        <f t="shared" si="12"/>
        <v>1160.912</v>
      </c>
      <c r="E140" s="63">
        <f t="shared" si="12"/>
        <v>1128.33</v>
      </c>
      <c r="F140" s="63">
        <f t="shared" si="12"/>
        <v>887.9430000000001</v>
      </c>
      <c r="G140" s="63">
        <f t="shared" si="12"/>
        <v>821.51800000000003</v>
      </c>
      <c r="I140" s="55" t="s">
        <v>94</v>
      </c>
      <c r="J140" s="63">
        <f t="shared" si="13"/>
        <v>867.04200000000003</v>
      </c>
      <c r="K140" s="63">
        <f t="shared" si="13"/>
        <v>912.22973796760243</v>
      </c>
      <c r="L140" s="63">
        <f t="shared" si="13"/>
        <v>882.98099999999999</v>
      </c>
      <c r="M140" s="63">
        <f t="shared" si="13"/>
        <v>678.28300000000002</v>
      </c>
      <c r="N140" s="63">
        <f t="shared" si="13"/>
        <v>586.62618801942585</v>
      </c>
      <c r="P140" s="55" t="s">
        <v>94</v>
      </c>
      <c r="Q140" s="97">
        <f t="shared" si="14"/>
        <v>77.703493530399697</v>
      </c>
      <c r="R140" s="97">
        <f t="shared" si="11"/>
        <v>78.57871552431213</v>
      </c>
      <c r="S140" s="97">
        <f t="shared" si="11"/>
        <v>78.255563531945455</v>
      </c>
      <c r="T140" s="97">
        <f t="shared" si="11"/>
        <v>76.388124012464758</v>
      </c>
      <c r="U140" s="97">
        <f t="shared" si="11"/>
        <v>71.407587906707562</v>
      </c>
    </row>
    <row r="141" spans="2:21">
      <c r="B141" s="55" t="s">
        <v>95</v>
      </c>
      <c r="C141" s="63">
        <f t="shared" si="12"/>
        <v>4320.701</v>
      </c>
      <c r="D141" s="63">
        <f t="shared" si="12"/>
        <v>4590.4589999999998</v>
      </c>
      <c r="E141" s="63">
        <f t="shared" si="12"/>
        <v>4440.95</v>
      </c>
      <c r="F141" s="63">
        <f t="shared" si="12"/>
        <v>3423.25</v>
      </c>
      <c r="G141" s="63">
        <f t="shared" si="12"/>
        <v>3025.442</v>
      </c>
      <c r="I141" s="55" t="s">
        <v>95</v>
      </c>
      <c r="J141" s="63">
        <f t="shared" si="13"/>
        <v>3316.4859999999994</v>
      </c>
      <c r="K141" s="63">
        <f t="shared" si="13"/>
        <v>3532.6553611544286</v>
      </c>
      <c r="L141" s="63">
        <f t="shared" si="13"/>
        <v>3383.502</v>
      </c>
      <c r="M141" s="63">
        <f t="shared" si="13"/>
        <v>2526.433</v>
      </c>
      <c r="N141" s="63">
        <f t="shared" si="13"/>
        <v>2038.4083000325447</v>
      </c>
      <c r="P141" s="55" t="s">
        <v>95</v>
      </c>
      <c r="Q141" s="97">
        <f t="shared" si="14"/>
        <v>76.758053843577684</v>
      </c>
      <c r="R141" s="97">
        <f t="shared" si="11"/>
        <v>76.956473440987679</v>
      </c>
      <c r="S141" s="97">
        <f t="shared" si="11"/>
        <v>76.188698364088765</v>
      </c>
      <c r="T141" s="97">
        <f t="shared" si="11"/>
        <v>73.802176294457027</v>
      </c>
      <c r="U141" s="97">
        <f t="shared" si="11"/>
        <v>67.375553721821305</v>
      </c>
    </row>
    <row r="142" spans="2:21">
      <c r="B142" s="55" t="s">
        <v>96</v>
      </c>
      <c r="C142" s="63">
        <f t="shared" si="12"/>
        <v>5696.2690000000002</v>
      </c>
      <c r="D142" s="63">
        <f t="shared" si="12"/>
        <v>6188.7670000000007</v>
      </c>
      <c r="E142" s="63">
        <f t="shared" si="12"/>
        <v>5792.08</v>
      </c>
      <c r="F142" s="63">
        <f t="shared" si="12"/>
        <v>4202.3510000000006</v>
      </c>
      <c r="G142" s="63">
        <f t="shared" si="12"/>
        <v>3443.386</v>
      </c>
      <c r="I142" s="55" t="s">
        <v>96</v>
      </c>
      <c r="J142" s="63">
        <f t="shared" si="13"/>
        <v>4159.3189999999995</v>
      </c>
      <c r="K142" s="63">
        <f t="shared" si="13"/>
        <v>4529.761727853117</v>
      </c>
      <c r="L142" s="63">
        <f t="shared" si="13"/>
        <v>4143.732</v>
      </c>
      <c r="M142" s="63">
        <f t="shared" si="13"/>
        <v>2761.5080000000007</v>
      </c>
      <c r="N142" s="63">
        <f t="shared" si="13"/>
        <v>1955.1948132748873</v>
      </c>
      <c r="P142" s="55" t="s">
        <v>96</v>
      </c>
      <c r="Q142" s="97">
        <f t="shared" si="14"/>
        <v>73.018303735304627</v>
      </c>
      <c r="R142" s="97">
        <f t="shared" si="11"/>
        <v>73.193282730681517</v>
      </c>
      <c r="S142" s="97">
        <f t="shared" si="11"/>
        <v>71.541346114003943</v>
      </c>
      <c r="T142" s="97">
        <f t="shared" si="11"/>
        <v>65.713406614535543</v>
      </c>
      <c r="U142" s="97">
        <f t="shared" si="11"/>
        <v>56.781168689042914</v>
      </c>
    </row>
    <row r="143" spans="2:21">
      <c r="B143" s="55" t="s">
        <v>97</v>
      </c>
      <c r="C143" s="63">
        <f t="shared" si="12"/>
        <v>2458.2889999999998</v>
      </c>
      <c r="D143" s="63">
        <f t="shared" si="12"/>
        <v>2642.748</v>
      </c>
      <c r="E143" s="63">
        <f t="shared" si="12"/>
        <v>2445.2559999999999</v>
      </c>
      <c r="F143" s="63">
        <f t="shared" si="12"/>
        <v>1745.7829999999999</v>
      </c>
      <c r="G143" s="63">
        <f t="shared" si="12"/>
        <v>1340.383</v>
      </c>
      <c r="I143" s="55" t="s">
        <v>97</v>
      </c>
      <c r="J143" s="63">
        <f t="shared" si="13"/>
        <v>1654.7370000000003</v>
      </c>
      <c r="K143" s="63">
        <f t="shared" si="13"/>
        <v>1828.6567242094393</v>
      </c>
      <c r="L143" s="63">
        <f t="shared" si="13"/>
        <v>1631.826</v>
      </c>
      <c r="M143" s="63">
        <f t="shared" si="13"/>
        <v>1012.212</v>
      </c>
      <c r="N143" s="63">
        <f t="shared" si="13"/>
        <v>630.78486212982523</v>
      </c>
      <c r="P143" s="55" t="s">
        <v>97</v>
      </c>
      <c r="Q143" s="97">
        <f t="shared" si="14"/>
        <v>67.312549500892715</v>
      </c>
      <c r="R143" s="97">
        <f t="shared" si="11"/>
        <v>69.195274169517461</v>
      </c>
      <c r="S143" s="97">
        <f t="shared" si="11"/>
        <v>66.73436237351018</v>
      </c>
      <c r="T143" s="97">
        <f t="shared" si="11"/>
        <v>57.980401917076755</v>
      </c>
      <c r="U143" s="97">
        <f t="shared" si="11"/>
        <v>47.060046429253823</v>
      </c>
    </row>
    <row r="144" spans="2:21">
      <c r="B144" s="55" t="s">
        <v>98</v>
      </c>
      <c r="C144" s="63">
        <f t="shared" si="12"/>
        <v>1103.556</v>
      </c>
      <c r="D144" s="63">
        <f t="shared" si="12"/>
        <v>1141.0880000000002</v>
      </c>
      <c r="E144" s="63">
        <f t="shared" si="12"/>
        <v>1069.8029999999999</v>
      </c>
      <c r="F144" s="63">
        <f t="shared" si="12"/>
        <v>771.80799999999999</v>
      </c>
      <c r="G144" s="63">
        <f t="shared" si="12"/>
        <v>577.01099999999997</v>
      </c>
      <c r="I144" s="55" t="s">
        <v>98</v>
      </c>
      <c r="J144" s="63">
        <f t="shared" si="13"/>
        <v>699.94299999999998</v>
      </c>
      <c r="K144" s="63">
        <f t="shared" si="13"/>
        <v>747.78857375709879</v>
      </c>
      <c r="L144" s="63">
        <f t="shared" si="13"/>
        <v>673.40500000000009</v>
      </c>
      <c r="M144" s="63">
        <f t="shared" si="13"/>
        <v>416.81699999999995</v>
      </c>
      <c r="N144" s="63">
        <f t="shared" si="13"/>
        <v>246.46837368995548</v>
      </c>
      <c r="P144" s="55" t="s">
        <v>98</v>
      </c>
      <c r="Q144" s="97">
        <f t="shared" si="14"/>
        <v>63.426142397848409</v>
      </c>
      <c r="R144" s="97">
        <f t="shared" si="11"/>
        <v>65.53294520292026</v>
      </c>
      <c r="S144" s="97">
        <f t="shared" si="11"/>
        <v>62.946635969426154</v>
      </c>
      <c r="T144" s="97">
        <f t="shared" si="11"/>
        <v>54.005270740909651</v>
      </c>
      <c r="U144" s="97">
        <f t="shared" si="11"/>
        <v>42.714675056447014</v>
      </c>
    </row>
    <row r="145" spans="2:21">
      <c r="B145" s="55" t="s">
        <v>99</v>
      </c>
      <c r="C145" s="63">
        <f t="shared" si="12"/>
        <v>1019.155</v>
      </c>
      <c r="D145" s="63">
        <f t="shared" si="12"/>
        <v>858.79399999999998</v>
      </c>
      <c r="E145" s="63">
        <f t="shared" si="12"/>
        <v>837.96500000000003</v>
      </c>
      <c r="F145" s="63">
        <f t="shared" si="12"/>
        <v>720.77600000000007</v>
      </c>
      <c r="G145" s="63">
        <f t="shared" si="12"/>
        <v>565.97500000000002</v>
      </c>
      <c r="I145" s="55" t="s">
        <v>99</v>
      </c>
      <c r="J145" s="63">
        <f t="shared" si="13"/>
        <v>391.12</v>
      </c>
      <c r="K145" s="63">
        <f t="shared" si="13"/>
        <v>448.47980857998596</v>
      </c>
      <c r="L145" s="63">
        <f t="shared" si="13"/>
        <v>408.00599999999997</v>
      </c>
      <c r="M145" s="63">
        <f t="shared" si="13"/>
        <v>368.678</v>
      </c>
      <c r="N145" s="63">
        <f t="shared" si="13"/>
        <v>251.62026498134887</v>
      </c>
      <c r="P145" s="55" t="s">
        <v>99</v>
      </c>
      <c r="Q145" s="97">
        <f t="shared" si="14"/>
        <v>38.376890659418834</v>
      </c>
      <c r="R145" s="97">
        <f t="shared" si="11"/>
        <v>52.222047263952234</v>
      </c>
      <c r="S145" s="97">
        <f t="shared" si="11"/>
        <v>48.69010042185532</v>
      </c>
      <c r="T145" s="97">
        <f t="shared" si="11"/>
        <v>51.15014928354995</v>
      </c>
      <c r="U145" s="97">
        <f t="shared" si="11"/>
        <v>44.457840890737025</v>
      </c>
    </row>
    <row r="146" spans="2:21">
      <c r="B146" s="55" t="s">
        <v>70</v>
      </c>
      <c r="C146" s="63">
        <f t="shared" si="12"/>
        <v>18304.960999999999</v>
      </c>
      <c r="D146" s="63">
        <f t="shared" si="12"/>
        <v>19119.893</v>
      </c>
      <c r="E146" s="63">
        <f t="shared" si="12"/>
        <v>18163.991999999998</v>
      </c>
      <c r="F146" s="63">
        <f t="shared" si="12"/>
        <v>13804.311000000002</v>
      </c>
      <c r="G146" s="63">
        <f t="shared" si="12"/>
        <v>11798.971</v>
      </c>
      <c r="I146" s="55" t="s">
        <v>70</v>
      </c>
      <c r="J146" s="63">
        <f t="shared" si="13"/>
        <v>13059.177</v>
      </c>
      <c r="K146" s="63">
        <f t="shared" si="13"/>
        <v>13959.945164218076</v>
      </c>
      <c r="L146" s="63">
        <f t="shared" si="13"/>
        <v>12999.192999999999</v>
      </c>
      <c r="M146" s="63">
        <f t="shared" si="13"/>
        <v>9304.6910000000007</v>
      </c>
      <c r="N146" s="63">
        <f t="shared" si="13"/>
        <v>7147.6783727528928</v>
      </c>
      <c r="P146" s="55" t="s">
        <v>70</v>
      </c>
      <c r="Q146" s="97">
        <f t="shared" si="14"/>
        <v>71.342282564819442</v>
      </c>
      <c r="R146" s="97">
        <f t="shared" si="11"/>
        <v>73.012674099264444</v>
      </c>
      <c r="S146" s="97">
        <f t="shared" si="11"/>
        <v>71.565727401773799</v>
      </c>
      <c r="T146" s="97">
        <f t="shared" si="11"/>
        <v>67.404240602808784</v>
      </c>
      <c r="U146" s="97">
        <f t="shared" si="11"/>
        <v>60.578828210976134</v>
      </c>
    </row>
  </sheetData>
  <mergeCells count="2">
    <mergeCell ref="B5:B6"/>
    <mergeCell ref="B58:B59"/>
  </mergeCells>
  <phoneticPr fontId="49" type="noConversion"/>
  <pageMargins left="0.7" right="0.7" top="0.75" bottom="0.75" header="0.3" footer="0.3"/>
  <pageSetup paperSize="9"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rgb="FF92D050"/>
  </sheetPr>
  <dimension ref="A3:F50"/>
  <sheetViews>
    <sheetView workbookViewId="0">
      <selection activeCell="I15" sqref="I15"/>
    </sheetView>
  </sheetViews>
  <sheetFormatPr defaultRowHeight="12.75"/>
  <cols>
    <col min="1" max="1" width="14.875" customWidth="1"/>
    <col min="2" max="2" width="15.625" customWidth="1"/>
    <col min="3" max="4" width="12.625" customWidth="1"/>
    <col min="5" max="5" width="6.625" customWidth="1"/>
    <col min="6" max="6" width="12.625" customWidth="1"/>
  </cols>
  <sheetData>
    <row r="3" spans="1:6">
      <c r="A3" s="45" t="s">
        <v>324</v>
      </c>
      <c r="B3" s="7"/>
    </row>
    <row r="5" spans="1:6">
      <c r="A5" s="45"/>
      <c r="B5" s="333"/>
      <c r="C5" s="17"/>
      <c r="D5" s="17"/>
      <c r="E5" s="17"/>
      <c r="F5" s="565"/>
    </row>
    <row r="6" spans="1:6" ht="27.75">
      <c r="B6" s="333" t="s">
        <v>68</v>
      </c>
      <c r="C6" s="334" t="s">
        <v>325</v>
      </c>
      <c r="D6" s="334" t="s">
        <v>325</v>
      </c>
      <c r="E6" s="41" t="s">
        <v>42</v>
      </c>
      <c r="F6" s="335" t="s">
        <v>326</v>
      </c>
    </row>
    <row r="7" spans="1:6">
      <c r="B7" s="55"/>
      <c r="C7" s="336" t="str">
        <f>'data input'!$C$29</f>
        <v>GB PFE</v>
      </c>
      <c r="D7" s="337" t="s">
        <v>40</v>
      </c>
      <c r="E7" s="337"/>
      <c r="F7" s="286"/>
    </row>
    <row r="8" spans="1:6">
      <c r="A8" s="338" t="s">
        <v>47</v>
      </c>
      <c r="B8" s="339" t="str">
        <f>'Table 10'!B8</f>
        <v>2027-31</v>
      </c>
      <c r="C8" s="340">
        <f>'data input'!$C$132</f>
        <v>6329.3980000000001</v>
      </c>
      <c r="D8" s="14">
        <f>'data input'!$C$193</f>
        <v>11975.563</v>
      </c>
      <c r="E8" s="15">
        <f>'data input'!D$193</f>
        <v>5.3016245825718711</v>
      </c>
      <c r="F8" s="566">
        <f>D8*(E8/100)</f>
        <v>634.89939190938151</v>
      </c>
    </row>
    <row r="9" spans="1:6">
      <c r="B9" s="339" t="str">
        <f>'Table 10'!B9</f>
        <v>2032-36</v>
      </c>
      <c r="C9" s="340">
        <f>'data input'!$D$132</f>
        <v>5550.6679999999997</v>
      </c>
      <c r="D9" s="14">
        <f>'data input'!$E$193</f>
        <v>13569.225</v>
      </c>
      <c r="E9" s="15">
        <f>'data input'!F$193</f>
        <v>5.3517346714932827</v>
      </c>
      <c r="F9" s="341">
        <f t="shared" ref="F9:F17" si="0">D9*(E9/100)</f>
        <v>726.18891897793446</v>
      </c>
    </row>
    <row r="10" spans="1:6">
      <c r="B10" s="339" t="str">
        <f>'Table 10'!B10</f>
        <v>2037-41</v>
      </c>
      <c r="C10" s="340">
        <f>'data input'!$E$132</f>
        <v>4814.8339999999998</v>
      </c>
      <c r="D10" s="14">
        <f>'data input'!$G$193</f>
        <v>13349.157999999999</v>
      </c>
      <c r="E10" s="15">
        <f>'data input'!H$193</f>
        <v>5.2591059239979279</v>
      </c>
      <c r="F10" s="341">
        <f t="shared" si="0"/>
        <v>702.04635918184329</v>
      </c>
    </row>
    <row r="11" spans="1:6">
      <c r="B11" s="339" t="str">
        <f>'Table 10'!B11</f>
        <v>2042-46</v>
      </c>
      <c r="C11" s="340">
        <f>'data input'!$F$132</f>
        <v>4350.3789999999999</v>
      </c>
      <c r="D11" s="14">
        <f>'data input'!$I$193</f>
        <v>9453.9320000000007</v>
      </c>
      <c r="E11" s="15">
        <f>'data input'!J$193</f>
        <v>5.4046516152209287</v>
      </c>
      <c r="F11" s="341">
        <f t="shared" si="0"/>
        <v>510.95208853988834</v>
      </c>
    </row>
    <row r="12" spans="1:6">
      <c r="B12" s="339" t="str">
        <f>'Table 10'!B12</f>
        <v>2047-51</v>
      </c>
      <c r="C12" s="340">
        <f>'data input'!$G$132</f>
        <v>4610.7939999999999</v>
      </c>
      <c r="D12" s="14">
        <f>'data input'!$K$193</f>
        <v>7188.1769999999997</v>
      </c>
      <c r="E12" s="15">
        <f>'data input'!L$193</f>
        <v>5.2754298437754246</v>
      </c>
      <c r="F12" s="341">
        <f t="shared" si="0"/>
        <v>379.20723468140102</v>
      </c>
    </row>
    <row r="13" spans="1:6">
      <c r="A13" s="338"/>
      <c r="B13" s="55" t="s">
        <v>86</v>
      </c>
      <c r="C13" s="340">
        <f>'data input'!$H$132</f>
        <v>4180.6149999999998</v>
      </c>
      <c r="D13" s="14">
        <f>'data input'!$M$193</f>
        <v>7332.5169999999998</v>
      </c>
      <c r="E13" s="15">
        <f>'data input'!N$193</f>
        <v>4.7500581563748776</v>
      </c>
      <c r="F13" s="566">
        <f>D13*(E13/100)</f>
        <v>348.29882182607446</v>
      </c>
    </row>
    <row r="14" spans="1:6">
      <c r="B14" s="55" t="s">
        <v>87</v>
      </c>
      <c r="C14" s="340">
        <f>'data input'!$I$132</f>
        <v>4647.7929999999997</v>
      </c>
      <c r="D14" s="14">
        <f>'data input'!$O$193</f>
        <v>8861.7919999999995</v>
      </c>
      <c r="E14" s="15">
        <f>'data input'!P$193</f>
        <v>3.8956255529906785</v>
      </c>
      <c r="F14" s="341">
        <f t="shared" si="0"/>
        <v>345.22223360488368</v>
      </c>
    </row>
    <row r="15" spans="1:6">
      <c r="B15" s="55" t="s">
        <v>88</v>
      </c>
      <c r="C15" s="340">
        <f>'data input'!$J$132</f>
        <v>3738.12</v>
      </c>
      <c r="D15" s="14">
        <f>'data input'!$Q$193</f>
        <v>11232.507</v>
      </c>
      <c r="E15" s="15">
        <f>'data input'!R$193</f>
        <v>3.6592885287838075</v>
      </c>
      <c r="F15" s="341">
        <f t="shared" si="0"/>
        <v>411.02984014583819</v>
      </c>
    </row>
    <row r="16" spans="1:6">
      <c r="B16" s="55" t="s">
        <v>89</v>
      </c>
      <c r="C16" s="340">
        <f>'data input'!$K$132</f>
        <v>3472.1149999999998</v>
      </c>
      <c r="D16" s="14">
        <f>'data input'!$S$193</f>
        <v>7961.7539999999999</v>
      </c>
      <c r="E16" s="15">
        <f>'data input'!T$193</f>
        <v>3.7393591708249954</v>
      </c>
      <c r="F16" s="341">
        <f t="shared" si="0"/>
        <v>297.71857835752593</v>
      </c>
    </row>
    <row r="17" spans="1:6">
      <c r="B17" s="55" t="s">
        <v>90</v>
      </c>
      <c r="C17" s="340">
        <f>'data input'!$L$132</f>
        <v>3328.8789999999999</v>
      </c>
      <c r="D17" s="14">
        <f>'data input'!$U$193</f>
        <v>8006.3509999999997</v>
      </c>
      <c r="E17" s="15">
        <f>'data input'!V$193</f>
        <v>3.6707120185611717</v>
      </c>
      <c r="F17" s="341">
        <f t="shared" si="0"/>
        <v>293.89008840519256</v>
      </c>
    </row>
    <row r="18" spans="1:6">
      <c r="B18" s="55"/>
      <c r="F18" s="342"/>
    </row>
    <row r="19" spans="1:6">
      <c r="A19" s="338" t="s">
        <v>44</v>
      </c>
      <c r="B19" s="339" t="str">
        <f>'Table 10'!B19</f>
        <v>2027-31</v>
      </c>
      <c r="C19" s="340">
        <f>'data input'!$C$96</f>
        <v>1114.6669999999999</v>
      </c>
      <c r="D19" s="14">
        <f>'data input'!$C$157</f>
        <v>3111.0259999999998</v>
      </c>
      <c r="E19" s="15">
        <f>'data input'!D$157</f>
        <v>7.3638136572510877</v>
      </c>
      <c r="F19" s="341">
        <f>D19*(E19/100)</f>
        <v>229.09015746863221</v>
      </c>
    </row>
    <row r="20" spans="1:6">
      <c r="B20" s="339" t="str">
        <f>'Table 10'!B20</f>
        <v>2032-36</v>
      </c>
      <c r="C20" s="340">
        <f>'data input'!$D$96</f>
        <v>1119.1959999999999</v>
      </c>
      <c r="D20" s="14">
        <f>'data input'!$E$157</f>
        <v>2665.5050000000001</v>
      </c>
      <c r="E20" s="15">
        <f>'data input'!F$157</f>
        <v>7.9127287970322255</v>
      </c>
      <c r="F20" s="341">
        <f t="shared" ref="F20:F28" si="1">D20*(E20/100)</f>
        <v>210.91418172133385</v>
      </c>
    </row>
    <row r="21" spans="1:6">
      <c r="B21" s="339" t="str">
        <f>'Table 10'!B21</f>
        <v>2037-41</v>
      </c>
      <c r="C21" s="340">
        <f>'data input'!$E$96</f>
        <v>1079.912</v>
      </c>
      <c r="D21" s="14">
        <f>'data input'!$G$157</f>
        <v>2450.56</v>
      </c>
      <c r="E21" s="15">
        <f>'data input'!H$157</f>
        <v>8.5366719709913355</v>
      </c>
      <c r="F21" s="341">
        <f t="shared" si="1"/>
        <v>209.19626865232527</v>
      </c>
    </row>
    <row r="22" spans="1:6">
      <c r="B22" s="339" t="str">
        <f>'Table 10'!B22</f>
        <v>2042-46</v>
      </c>
      <c r="C22" s="340">
        <f>'data input'!$F$96</f>
        <v>1146.778</v>
      </c>
      <c r="D22" s="14">
        <f>'data input'!$I$157</f>
        <v>1793.1</v>
      </c>
      <c r="E22" s="15">
        <f>'data input'!J$157</f>
        <v>7.5292578411224209</v>
      </c>
      <c r="F22" s="341">
        <f t="shared" si="1"/>
        <v>135.00712234916611</v>
      </c>
    </row>
    <row r="23" spans="1:6">
      <c r="B23" s="339" t="str">
        <f>'Table 10'!B23</f>
        <v>2047-51</v>
      </c>
      <c r="C23" s="340">
        <f>'data input'!$G$96</f>
        <v>1207.7670000000001</v>
      </c>
      <c r="D23" s="14">
        <f>'data input'!$K$157</f>
        <v>1424.539</v>
      </c>
      <c r="E23" s="15">
        <f>'data input'!L$157</f>
        <v>9.0445593378225162</v>
      </c>
      <c r="F23" s="341">
        <f t="shared" si="1"/>
        <v>128.84327514542349</v>
      </c>
    </row>
    <row r="24" spans="1:6">
      <c r="B24" s="55" t="s">
        <v>86</v>
      </c>
      <c r="C24" s="340">
        <f>'data input'!$H$96</f>
        <v>985.85599999999999</v>
      </c>
      <c r="D24" s="14">
        <f>'data input'!$M$157</f>
        <v>1297.134</v>
      </c>
      <c r="E24" s="15">
        <f>'data input'!N$157</f>
        <v>7.7395840866569996</v>
      </c>
      <c r="F24" s="341">
        <f>D24*(E24/100)</f>
        <v>100.39277664661739</v>
      </c>
    </row>
    <row r="25" spans="1:6">
      <c r="B25" s="55" t="s">
        <v>87</v>
      </c>
      <c r="C25" s="340">
        <f>'data input'!$I$96</f>
        <v>1412.3150000000001</v>
      </c>
      <c r="D25" s="14">
        <f>'data input'!$O$157</f>
        <v>1716.951</v>
      </c>
      <c r="E25" s="15">
        <f>'data input'!P$157</f>
        <v>8.5815392516595992</v>
      </c>
      <c r="F25" s="341">
        <f t="shared" si="1"/>
        <v>147.340823996762</v>
      </c>
    </row>
    <row r="26" spans="1:6">
      <c r="B26" s="55" t="s">
        <v>88</v>
      </c>
      <c r="C26" s="340">
        <f>'data input'!$J$96</f>
        <v>759.26499999999999</v>
      </c>
      <c r="D26" s="14">
        <f>'data input'!$Q$157</f>
        <v>1622.319</v>
      </c>
      <c r="E26" s="15">
        <f>'data input'!R$157</f>
        <v>8.1848361063599704</v>
      </c>
      <c r="F26" s="341">
        <f t="shared" si="1"/>
        <v>132.78415127233799</v>
      </c>
    </row>
    <row r="27" spans="1:6">
      <c r="B27" s="55" t="s">
        <v>89</v>
      </c>
      <c r="C27" s="340">
        <f>'data input'!$K$96</f>
        <v>891.40800000000002</v>
      </c>
      <c r="D27" s="14">
        <f>'data input'!$S$157</f>
        <v>1654.144</v>
      </c>
      <c r="E27" s="15">
        <f>'data input'!T$157</f>
        <v>7.6157983874167332</v>
      </c>
      <c r="F27" s="341">
        <f t="shared" si="1"/>
        <v>125.97627207755065</v>
      </c>
    </row>
    <row r="28" spans="1:6">
      <c r="B28" s="55" t="s">
        <v>90</v>
      </c>
      <c r="C28" s="340">
        <f>'data input'!$L$96</f>
        <v>961.78099999999995</v>
      </c>
      <c r="D28" s="14">
        <f>'data input'!$U$157</f>
        <v>1330.6949999999999</v>
      </c>
      <c r="E28" s="15">
        <f>'data input'!$V$157</f>
        <v>7.7894857041574621</v>
      </c>
      <c r="F28" s="341">
        <f t="shared" si="1"/>
        <v>103.65429679093813</v>
      </c>
    </row>
    <row r="29" spans="1:6">
      <c r="B29" s="55"/>
      <c r="F29" s="342"/>
    </row>
    <row r="30" spans="1:6">
      <c r="A30" s="343" t="s">
        <v>45</v>
      </c>
      <c r="B30" s="339" t="str">
        <f>'Table 10'!B30</f>
        <v>2027-31</v>
      </c>
      <c r="C30" s="340">
        <f>'data input'!$C$108</f>
        <v>4008.4679999999998</v>
      </c>
      <c r="D30" s="14">
        <f>'data input'!$C$169</f>
        <v>8096.5379999999996</v>
      </c>
      <c r="E30" s="15">
        <f>'data input'!D$169</f>
        <v>7.1817520156256798</v>
      </c>
      <c r="F30" s="341">
        <f>D30*(E30/100)</f>
        <v>581.47328101089909</v>
      </c>
    </row>
    <row r="31" spans="1:6">
      <c r="B31" s="339" t="str">
        <f>'Table 10'!B31</f>
        <v>2032-36</v>
      </c>
      <c r="C31" s="340">
        <f>'data input'!$D$108</f>
        <v>3500.6</v>
      </c>
      <c r="D31" s="14">
        <f>'data input'!$E$169</f>
        <v>10195.465</v>
      </c>
      <c r="E31" s="15">
        <f>'data input'!F$169</f>
        <v>6.7536863813098202</v>
      </c>
      <c r="F31" s="341">
        <f t="shared" ref="F31:F39" si="2">D31*(E31/100)</f>
        <v>688.56973121620922</v>
      </c>
    </row>
    <row r="32" spans="1:6">
      <c r="B32" s="339" t="str">
        <f>'Table 10'!B32</f>
        <v>2037-41</v>
      </c>
      <c r="C32" s="340">
        <f>'data input'!$E$108</f>
        <v>2844.8180000000002</v>
      </c>
      <c r="D32" s="14">
        <f>'data input'!$G$169</f>
        <v>9862.4439999999995</v>
      </c>
      <c r="E32" s="15">
        <f>'data input'!H$169</f>
        <v>6.623134712934645</v>
      </c>
      <c r="F32" s="341">
        <f t="shared" si="2"/>
        <v>653.20295210774009</v>
      </c>
    </row>
    <row r="33" spans="1:6">
      <c r="B33" s="339" t="str">
        <f>'Table 10'!B33</f>
        <v>2042-46</v>
      </c>
      <c r="C33" s="340">
        <f>'data input'!$F$108</f>
        <v>2457.991</v>
      </c>
      <c r="D33" s="14">
        <f>'data input'!$I$169</f>
        <v>7033.42</v>
      </c>
      <c r="E33" s="15">
        <f>'data input'!J$169</f>
        <v>6.855970054519763</v>
      </c>
      <c r="F33" s="341">
        <f t="shared" si="2"/>
        <v>482.20916900860391</v>
      </c>
    </row>
    <row r="34" spans="1:6">
      <c r="B34" s="339" t="str">
        <f>'Table 10'!B34</f>
        <v>2047-51</v>
      </c>
      <c r="C34" s="340">
        <f>'data input'!$G$108</f>
        <v>2723.9470000000001</v>
      </c>
      <c r="D34" s="14">
        <f>'data input'!$K$169</f>
        <v>5078.1229999999996</v>
      </c>
      <c r="E34" s="15">
        <f>'data input'!L$169</f>
        <v>6.7366714624228656</v>
      </c>
      <c r="F34" s="341">
        <f t="shared" si="2"/>
        <v>342.0964629677319</v>
      </c>
    </row>
    <row r="35" spans="1:6">
      <c r="B35" s="55" t="s">
        <v>86</v>
      </c>
      <c r="C35" s="340">
        <f>'data input'!$H$108</f>
        <v>2763.7959999999998</v>
      </c>
      <c r="D35" s="14">
        <f>'data input'!$M$169</f>
        <v>5435.5039999999999</v>
      </c>
      <c r="E35" s="15">
        <f>'data input'!N$169</f>
        <v>5.9695270947877006</v>
      </c>
      <c r="F35" s="341">
        <f>D35*(E35/100)</f>
        <v>324.47388401826925</v>
      </c>
    </row>
    <row r="36" spans="1:6">
      <c r="B36" s="55" t="s">
        <v>87</v>
      </c>
      <c r="C36" s="340">
        <f>'data input'!$I$108</f>
        <v>2687.2139999999999</v>
      </c>
      <c r="D36" s="14">
        <f>'data input'!$O$169</f>
        <v>6172.5379999999996</v>
      </c>
      <c r="E36" s="15">
        <f>'data input'!P$169</f>
        <v>4.8601973476174543</v>
      </c>
      <c r="F36" s="341">
        <f t="shared" si="2"/>
        <v>299.99752815667944</v>
      </c>
    </row>
    <row r="37" spans="1:6">
      <c r="B37" s="55" t="s">
        <v>88</v>
      </c>
      <c r="C37" s="340">
        <f>'data input'!$J$108</f>
        <v>2470.6640000000002</v>
      </c>
      <c r="D37" s="14">
        <f>'data input'!$Q$169</f>
        <v>9129.2199999999993</v>
      </c>
      <c r="E37" s="15">
        <f>'data input'!R$169</f>
        <v>4.2210984970147205</v>
      </c>
      <c r="F37" s="341">
        <f t="shared" si="2"/>
        <v>385.35336820916723</v>
      </c>
    </row>
    <row r="38" spans="1:6">
      <c r="B38" s="55" t="s">
        <v>89</v>
      </c>
      <c r="C38" s="340">
        <f>'data input'!$K$108</f>
        <v>2046.5350000000001</v>
      </c>
      <c r="D38" s="14">
        <f>'data input'!$S$169</f>
        <v>5674.4009999999998</v>
      </c>
      <c r="E38" s="15">
        <f>'data input'!T$169</f>
        <v>4.6532002766858236</v>
      </c>
      <c r="F38" s="341">
        <f t="shared" si="2"/>
        <v>264.04124303226314</v>
      </c>
    </row>
    <row r="39" spans="1:6">
      <c r="B39" s="55" t="s">
        <v>90</v>
      </c>
      <c r="C39" s="340">
        <f>'data input'!$L$108</f>
        <v>1798.8530000000001</v>
      </c>
      <c r="D39" s="14">
        <f>'data input'!$U$169</f>
        <v>6297.3090000000002</v>
      </c>
      <c r="E39" s="15">
        <f>'data input'!V$169</f>
        <v>4.3032625186758917</v>
      </c>
      <c r="F39" s="341">
        <f t="shared" si="2"/>
        <v>270.98973788220366</v>
      </c>
    </row>
    <row r="40" spans="1:6">
      <c r="B40" s="55"/>
      <c r="F40" s="342"/>
    </row>
    <row r="41" spans="1:6">
      <c r="B41" s="339" t="str">
        <f>'Table 10'!B41</f>
        <v>2027-31</v>
      </c>
      <c r="C41" s="340">
        <f>'data input'!$C$120</f>
        <v>1206.2629999999999</v>
      </c>
      <c r="D41" s="14">
        <f>'data input'!$C$181</f>
        <v>767.99900000000002</v>
      </c>
      <c r="E41" s="15">
        <f>'data input'!D$181</f>
        <v>14.559943127376076</v>
      </c>
      <c r="F41" s="341">
        <f t="shared" ref="F41:F50" si="3">D41*(E41/100)</f>
        <v>111.820217618817</v>
      </c>
    </row>
    <row r="42" spans="1:6">
      <c r="A42" s="343" t="s">
        <v>46</v>
      </c>
      <c r="B42" s="339" t="str">
        <f>'Table 10'!B42</f>
        <v>2032-36</v>
      </c>
      <c r="C42" s="340">
        <f>'data input'!$D$120</f>
        <v>930.87199999999996</v>
      </c>
      <c r="D42" s="14">
        <f>'data input'!$E$181</f>
        <v>708.255</v>
      </c>
      <c r="E42" s="15">
        <f>'data input'!F$181</f>
        <v>13.197706286425337</v>
      </c>
      <c r="F42" s="341">
        <f t="shared" si="3"/>
        <v>93.473414658921769</v>
      </c>
    </row>
    <row r="43" spans="1:6">
      <c r="B43" s="339" t="str">
        <f>'Table 10'!B43</f>
        <v>2037-41</v>
      </c>
      <c r="C43" s="340">
        <f>'data input'!$E$120</f>
        <v>890.10400000000004</v>
      </c>
      <c r="D43" s="14">
        <f>'data input'!$G$181</f>
        <v>1036.154</v>
      </c>
      <c r="E43" s="15">
        <f>'data input'!H$181</f>
        <v>14.4546928338676</v>
      </c>
      <c r="F43" s="341">
        <f t="shared" si="3"/>
        <v>149.77287798583248</v>
      </c>
    </row>
    <row r="44" spans="1:6">
      <c r="B44" s="339" t="str">
        <f>'Table 10'!B44</f>
        <v>2042-46</v>
      </c>
      <c r="C44" s="340">
        <f>'data input'!$F$120</f>
        <v>745.61</v>
      </c>
      <c r="D44" s="14">
        <f>'data input'!$I$181</f>
        <v>627.41200000000003</v>
      </c>
      <c r="E44" s="15">
        <f>'data input'!J$181</f>
        <v>16.191051545178137</v>
      </c>
      <c r="F44" s="341">
        <f t="shared" si="3"/>
        <v>101.58460032063306</v>
      </c>
    </row>
    <row r="45" spans="1:6">
      <c r="B45" s="339" t="str">
        <f>'Table 10'!B45</f>
        <v>2047-51</v>
      </c>
      <c r="C45" s="340">
        <f>'data input'!$G$120</f>
        <v>679.08</v>
      </c>
      <c r="D45" s="14">
        <f>'data input'!$K$181</f>
        <v>685.51499999999999</v>
      </c>
      <c r="E45" s="15">
        <f>'data input'!L$181</f>
        <v>14.709270639857431</v>
      </c>
      <c r="F45" s="341">
        <f t="shared" si="3"/>
        <v>100.83425662681866</v>
      </c>
    </row>
    <row r="46" spans="1:6">
      <c r="B46" s="55" t="s">
        <v>86</v>
      </c>
      <c r="C46" s="340">
        <f>'data input'!$H$120</f>
        <v>430.96300000000002</v>
      </c>
      <c r="D46" s="14">
        <f>'data input'!$M$181</f>
        <v>599.87900000000002</v>
      </c>
      <c r="E46" s="15">
        <f>'data input'!N$181</f>
        <v>12.858696641768862</v>
      </c>
      <c r="F46" s="341">
        <f t="shared" si="3"/>
        <v>77.136620827676637</v>
      </c>
    </row>
    <row r="47" spans="1:6">
      <c r="A47" s="75"/>
      <c r="B47" s="55" t="s">
        <v>87</v>
      </c>
      <c r="C47" s="340">
        <f>'data input'!$I$120</f>
        <v>548.26400000000001</v>
      </c>
      <c r="D47" s="14">
        <f>'data input'!$O$181</f>
        <v>972.303</v>
      </c>
      <c r="E47" s="15">
        <f>'data input'!P$181</f>
        <v>8.889448444131558</v>
      </c>
      <c r="F47" s="341">
        <f t="shared" si="3"/>
        <v>86.432373905744456</v>
      </c>
    </row>
    <row r="48" spans="1:6">
      <c r="B48" s="55" t="s">
        <v>88</v>
      </c>
      <c r="C48" s="340">
        <f>'data input'!$J$120</f>
        <v>508.19099999999997</v>
      </c>
      <c r="D48" s="14">
        <f>'data input'!$Q$181</f>
        <v>480.96800000000002</v>
      </c>
      <c r="E48" s="15">
        <f>'data input'!R$181</f>
        <v>11.03449833015528</v>
      </c>
      <c r="F48" s="341">
        <f t="shared" si="3"/>
        <v>53.072405928581254</v>
      </c>
    </row>
    <row r="49" spans="2:6">
      <c r="B49" s="55" t="s">
        <v>89</v>
      </c>
      <c r="C49" s="340">
        <f>'data input'!$K$120</f>
        <v>534.17200000000003</v>
      </c>
      <c r="D49" s="14">
        <f>'data input'!$S$181</f>
        <v>633.20899999999995</v>
      </c>
      <c r="E49" s="15">
        <f>'data input'!T$181</f>
        <v>8.7196645580261443</v>
      </c>
      <c r="F49" s="341">
        <f t="shared" si="3"/>
        <v>55.213700751231762</v>
      </c>
    </row>
    <row r="50" spans="2:6">
      <c r="B50" s="55" t="s">
        <v>90</v>
      </c>
      <c r="C50" s="340">
        <f>'data input'!$L$120</f>
        <v>568.245</v>
      </c>
      <c r="D50" s="14">
        <f>'data input'!$U$181</f>
        <v>378.34699999999998</v>
      </c>
      <c r="E50" s="15">
        <f>'data input'!V$181</f>
        <v>12.373811821001114</v>
      </c>
      <c r="F50" s="341">
        <f t="shared" si="3"/>
        <v>46.815945810403086</v>
      </c>
    </row>
  </sheetData>
  <pageMargins left="0.75" right="0.75" top="1" bottom="1" header="0.5" footer="0.5"/>
  <pageSetup paperSize="9" orientation="portrait" verticalDpi="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7">
    <tabColor rgb="FF92D050"/>
  </sheetPr>
  <dimension ref="A3:F50"/>
  <sheetViews>
    <sheetView workbookViewId="0">
      <selection activeCell="A3" sqref="A3"/>
    </sheetView>
  </sheetViews>
  <sheetFormatPr defaultRowHeight="12.75"/>
  <cols>
    <col min="1" max="1" width="14.875" customWidth="1"/>
    <col min="2" max="2" width="15.625" customWidth="1"/>
    <col min="3" max="4" width="12.625" customWidth="1"/>
    <col min="5" max="5" width="6.625" customWidth="1"/>
    <col min="6" max="6" width="12.625" customWidth="1"/>
  </cols>
  <sheetData>
    <row r="3" spans="1:6">
      <c r="A3" s="45" t="s">
        <v>327</v>
      </c>
      <c r="B3" s="7"/>
    </row>
    <row r="5" spans="1:6">
      <c r="A5" s="45"/>
      <c r="B5" s="333"/>
      <c r="C5" s="46" t="str">
        <f>'data input'!$C$29</f>
        <v>GB PFE</v>
      </c>
      <c r="D5" s="784" t="s">
        <v>40</v>
      </c>
      <c r="E5" s="785"/>
      <c r="F5" s="565"/>
    </row>
    <row r="6" spans="1:6" ht="27.75">
      <c r="B6" s="333" t="s">
        <v>68</v>
      </c>
      <c r="C6" s="334" t="s">
        <v>325</v>
      </c>
      <c r="D6" s="334" t="s">
        <v>325</v>
      </c>
      <c r="E6" s="41" t="s">
        <v>42</v>
      </c>
      <c r="F6" s="335" t="s">
        <v>326</v>
      </c>
    </row>
    <row r="7" spans="1:6">
      <c r="B7" s="55"/>
      <c r="C7" s="336"/>
      <c r="D7" s="337"/>
      <c r="E7" s="337"/>
      <c r="F7" s="286"/>
    </row>
    <row r="8" spans="1:6">
      <c r="A8" s="338" t="s">
        <v>47</v>
      </c>
      <c r="B8" s="339" t="s">
        <v>81</v>
      </c>
      <c r="C8" s="340">
        <f>'data input'!C250</f>
        <v>120894.42366999999</v>
      </c>
      <c r="D8" s="14">
        <f>'data input'!E250</f>
        <v>264300.98427000002</v>
      </c>
      <c r="E8" s="15">
        <f>'data input'!F250</f>
        <v>1.5716004786844642</v>
      </c>
      <c r="F8" s="566">
        <f>D8*(E8/100)</f>
        <v>4153.75553395507</v>
      </c>
    </row>
    <row r="9" spans="1:6">
      <c r="B9" s="339" t="s">
        <v>82</v>
      </c>
      <c r="C9" s="340">
        <f>'data input'!C251</f>
        <v>115600.92172</v>
      </c>
      <c r="D9" s="14">
        <f>'data input'!E251</f>
        <v>244095.70166000002</v>
      </c>
      <c r="E9" s="15">
        <f>'data input'!F251</f>
        <v>1.691383736001739</v>
      </c>
      <c r="F9" s="341">
        <f t="shared" ref="F9:F12" si="0">D9*(E9/100)</f>
        <v>4128.5949981565664</v>
      </c>
    </row>
    <row r="10" spans="1:6">
      <c r="B10" s="339" t="s">
        <v>83</v>
      </c>
      <c r="C10" s="340">
        <f>'data input'!C252</f>
        <v>113439.32868000001</v>
      </c>
      <c r="D10" s="14">
        <f>'data input'!E252</f>
        <v>222379.49316999997</v>
      </c>
      <c r="E10" s="15">
        <f>'data input'!F252</f>
        <v>1.7474299192301299</v>
      </c>
      <c r="F10" s="341">
        <f t="shared" si="0"/>
        <v>3885.9257978849027</v>
      </c>
    </row>
    <row r="11" spans="1:6">
      <c r="B11" s="339" t="s">
        <v>84</v>
      </c>
      <c r="C11" s="340">
        <f>'data input'!C253</f>
        <v>113888.0888</v>
      </c>
      <c r="D11" s="14">
        <f>'data input'!E253</f>
        <v>210821.23944</v>
      </c>
      <c r="E11" s="15">
        <f>'data input'!F253</f>
        <v>1.7327418511963482</v>
      </c>
      <c r="F11" s="341">
        <f t="shared" si="0"/>
        <v>3652.9878469877422</v>
      </c>
    </row>
    <row r="12" spans="1:6">
      <c r="B12" s="339" t="s">
        <v>85</v>
      </c>
      <c r="C12" s="340">
        <f>'data input'!C254</f>
        <v>115121.106</v>
      </c>
      <c r="D12" s="14">
        <f>'data input'!E254</f>
        <v>213607.318</v>
      </c>
      <c r="E12" s="15">
        <f>'data input'!F254</f>
        <v>1.6816464133342521</v>
      </c>
      <c r="F12" s="341">
        <f t="shared" si="0"/>
        <v>3592.1198017664901</v>
      </c>
    </row>
    <row r="13" spans="1:6">
      <c r="A13" s="338"/>
      <c r="B13" s="55" t="s">
        <v>86</v>
      </c>
      <c r="C13" s="340">
        <f>'data input'!C255</f>
        <v>116328.08443</v>
      </c>
      <c r="D13" s="14">
        <f>'data input'!E255</f>
        <v>224013.66309000005</v>
      </c>
      <c r="E13" s="15">
        <f>'data input'!F255</f>
        <v>1.6328680011891243</v>
      </c>
      <c r="F13" s="566">
        <f>D13*(E13/100)</f>
        <v>3657.8474228882228</v>
      </c>
    </row>
    <row r="14" spans="1:6">
      <c r="B14" s="55" t="s">
        <v>87</v>
      </c>
      <c r="C14" s="340">
        <f>'data input'!C256</f>
        <v>117411.11785</v>
      </c>
      <c r="D14" s="14">
        <f>'data input'!E256</f>
        <v>229438.09318</v>
      </c>
      <c r="E14" s="15">
        <f>'data input'!F256</f>
        <v>1.6084515933264458</v>
      </c>
      <c r="F14" s="341">
        <f t="shared" ref="F14:F17" si="1">D14*(E14/100)</f>
        <v>3690.4006654515256</v>
      </c>
    </row>
    <row r="15" spans="1:6">
      <c r="B15" s="55" t="s">
        <v>88</v>
      </c>
      <c r="C15" s="340">
        <f>'data input'!C257</f>
        <v>116302.98034000001</v>
      </c>
      <c r="D15" s="14">
        <f>'data input'!E257</f>
        <v>224412.23744</v>
      </c>
      <c r="E15" s="15">
        <f>'data input'!F257</f>
        <v>1.5031206853817485</v>
      </c>
      <c r="F15" s="341">
        <f t="shared" si="1"/>
        <v>3373.1867614886451</v>
      </c>
    </row>
    <row r="16" spans="1:6">
      <c r="B16" s="55" t="s">
        <v>89</v>
      </c>
      <c r="C16" s="340">
        <f>'data input'!C258</f>
        <v>119550.73634999999</v>
      </c>
      <c r="D16" s="14">
        <f>'data input'!E258</f>
        <v>219569.82796</v>
      </c>
      <c r="E16" s="15">
        <f>'data input'!F258</f>
        <v>1.492603875679583</v>
      </c>
      <c r="F16" s="341">
        <f t="shared" si="1"/>
        <v>3277.3077619539526</v>
      </c>
    </row>
    <row r="17" spans="1:6">
      <c r="B17" s="55" t="s">
        <v>90</v>
      </c>
      <c r="C17" s="340">
        <f>'data input'!C259</f>
        <v>122826.11945</v>
      </c>
      <c r="D17" s="14">
        <f>'data input'!E259</f>
        <v>223183.05456999998</v>
      </c>
      <c r="E17" s="15">
        <f>'data input'!F259</f>
        <v>1.4752446436369446</v>
      </c>
      <c r="F17" s="341">
        <f t="shared" si="1"/>
        <v>3292.4960580492439</v>
      </c>
    </row>
    <row r="18" spans="1:6">
      <c r="B18" s="55"/>
      <c r="F18" s="342"/>
    </row>
    <row r="19" spans="1:6">
      <c r="A19" s="338" t="s">
        <v>44</v>
      </c>
      <c r="B19" s="339" t="s">
        <v>81</v>
      </c>
      <c r="C19" s="340">
        <f>'data input'!C217</f>
        <v>30332.217529999998</v>
      </c>
      <c r="D19" s="14">
        <f>'data input'!E217</f>
        <v>58989.119880000006</v>
      </c>
      <c r="E19" s="15">
        <f>'data input'!F217</f>
        <v>2.951491679601923</v>
      </c>
      <c r="F19" s="341">
        <f>D19*(E19/100)</f>
        <v>1741.0589651286041</v>
      </c>
    </row>
    <row r="20" spans="1:6">
      <c r="B20" s="339" t="s">
        <v>82</v>
      </c>
      <c r="C20" s="340">
        <f>'data input'!C218</f>
        <v>30997.694539999997</v>
      </c>
      <c r="D20" s="14">
        <f>'data input'!E218</f>
        <v>52842.588110000004</v>
      </c>
      <c r="E20" s="15">
        <f>'data input'!F218</f>
        <v>3.1372270167881409</v>
      </c>
      <c r="F20" s="341">
        <f t="shared" ref="F20:F23" si="2">D20*(E20/100)</f>
        <v>1657.791950556998</v>
      </c>
    </row>
    <row r="21" spans="1:6">
      <c r="B21" s="339" t="s">
        <v>83</v>
      </c>
      <c r="C21" s="340">
        <f>'data input'!C219</f>
        <v>31813.139429999999</v>
      </c>
      <c r="D21" s="14">
        <f>'data input'!E219</f>
        <v>48470.361770000003</v>
      </c>
      <c r="E21" s="15">
        <f>'data input'!F219</f>
        <v>3.1920726075290649</v>
      </c>
      <c r="F21" s="341">
        <f t="shared" si="2"/>
        <v>1547.20914083041</v>
      </c>
    </row>
    <row r="22" spans="1:6">
      <c r="B22" s="339" t="s">
        <v>84</v>
      </c>
      <c r="C22" s="340">
        <f>'data input'!C220</f>
        <v>32269.224499999997</v>
      </c>
      <c r="D22" s="14">
        <f>'data input'!E220</f>
        <v>46648.115079999996</v>
      </c>
      <c r="E22" s="15">
        <f>'data input'!F220</f>
        <v>3.2033087127454642</v>
      </c>
      <c r="F22" s="341">
        <f t="shared" si="2"/>
        <v>1494.2831346891708</v>
      </c>
    </row>
    <row r="23" spans="1:6">
      <c r="B23" s="339" t="s">
        <v>85</v>
      </c>
      <c r="C23" s="340">
        <f>'data input'!C221</f>
        <v>32384.958329999998</v>
      </c>
      <c r="D23" s="14">
        <f>'data input'!E221</f>
        <v>47437.266550000008</v>
      </c>
      <c r="E23" s="15">
        <f>'data input'!F221</f>
        <v>3.1576156341081276</v>
      </c>
      <c r="F23" s="341">
        <f t="shared" si="2"/>
        <v>1497.8865449763455</v>
      </c>
    </row>
    <row r="24" spans="1:6">
      <c r="B24" s="55" t="s">
        <v>86</v>
      </c>
      <c r="C24" s="340">
        <f>'data input'!C222</f>
        <v>32266.232640000002</v>
      </c>
      <c r="D24" s="14">
        <f>'data input'!E222</f>
        <v>49470.592339999996</v>
      </c>
      <c r="E24" s="15">
        <f>'data input'!F222</f>
        <v>3.0582588457175119</v>
      </c>
      <c r="F24" s="341">
        <f>D24*(E24/100)</f>
        <v>1512.9387662668996</v>
      </c>
    </row>
    <row r="25" spans="1:6">
      <c r="B25" s="55" t="s">
        <v>87</v>
      </c>
      <c r="C25" s="340">
        <f>'data input'!C223</f>
        <v>32334.786489999995</v>
      </c>
      <c r="D25" s="14">
        <f>'data input'!E223</f>
        <v>51211.628959999995</v>
      </c>
      <c r="E25" s="15">
        <f>'data input'!F223</f>
        <v>2.8899980598070707</v>
      </c>
      <c r="F25" s="341">
        <f t="shared" ref="F25:F28" si="3">D25*(E25/100)</f>
        <v>1480.0150833395958</v>
      </c>
    </row>
    <row r="26" spans="1:6">
      <c r="B26" s="55" t="s">
        <v>88</v>
      </c>
      <c r="C26" s="340">
        <f>'data input'!C224</f>
        <v>31734.708909999998</v>
      </c>
      <c r="D26" s="14">
        <f>'data input'!E224</f>
        <v>51095.90367</v>
      </c>
      <c r="E26" s="15">
        <f>'data input'!F224</f>
        <v>2.712344495374337</v>
      </c>
      <c r="F26" s="341">
        <f t="shared" si="3"/>
        <v>1385.8969305550188</v>
      </c>
    </row>
    <row r="27" spans="1:6">
      <c r="B27" s="55" t="s">
        <v>89</v>
      </c>
      <c r="C27" s="340">
        <f>'data input'!C225</f>
        <v>33017.402689999995</v>
      </c>
      <c r="D27" s="14">
        <f>'data input'!E225</f>
        <v>52333.701700000005</v>
      </c>
      <c r="E27" s="15">
        <f>'data input'!F225</f>
        <v>2.6705215133946325</v>
      </c>
      <c r="F27" s="341">
        <f t="shared" si="3"/>
        <v>1397.5827626542725</v>
      </c>
    </row>
    <row r="28" spans="1:6">
      <c r="B28" s="55" t="s">
        <v>90</v>
      </c>
      <c r="C28" s="340">
        <f>'data input'!C226</f>
        <v>33429.885669999996</v>
      </c>
      <c r="D28" s="14">
        <f>'data input'!E226</f>
        <v>53292.598319999997</v>
      </c>
      <c r="E28" s="15">
        <f>'data input'!F226</f>
        <v>2.6552636165266685</v>
      </c>
      <c r="F28" s="341">
        <f t="shared" si="3"/>
        <v>1415.0589734926625</v>
      </c>
    </row>
    <row r="29" spans="1:6">
      <c r="B29" s="55"/>
      <c r="F29" s="342"/>
    </row>
    <row r="30" spans="1:6">
      <c r="A30" s="343" t="s">
        <v>45</v>
      </c>
      <c r="B30" s="339" t="s">
        <v>81</v>
      </c>
      <c r="C30" s="340">
        <f>'data input'!C228</f>
        <v>68974.922759999987</v>
      </c>
      <c r="D30" s="14">
        <f>'data input'!E228</f>
        <v>186733.17330000002</v>
      </c>
      <c r="E30" s="15">
        <f>'data input'!F228</f>
        <v>1.9475962594614131</v>
      </c>
      <c r="F30" s="341">
        <f>D30*(E30/100)</f>
        <v>3636.808298364399</v>
      </c>
    </row>
    <row r="31" spans="1:6">
      <c r="B31" s="339" t="s">
        <v>82</v>
      </c>
      <c r="C31" s="340">
        <f>'data input'!C229</f>
        <v>64113.105230000001</v>
      </c>
      <c r="D31" s="14">
        <f>'data input'!E229</f>
        <v>173325.71320000003</v>
      </c>
      <c r="E31" s="15">
        <f>'data input'!F229</f>
        <v>2.1052198905891157</v>
      </c>
      <c r="F31" s="341">
        <f t="shared" ref="F31:F34" si="4">D31*(E31/100)</f>
        <v>3648.8873897918452</v>
      </c>
    </row>
    <row r="32" spans="1:6">
      <c r="B32" s="339" t="s">
        <v>83</v>
      </c>
      <c r="C32" s="340">
        <f>'data input'!C230</f>
        <v>61843.776969999999</v>
      </c>
      <c r="D32" s="14">
        <f>'data input'!E230</f>
        <v>157421.89213999998</v>
      </c>
      <c r="E32" s="15">
        <f>'data input'!F230</f>
        <v>2.1873646644197011</v>
      </c>
      <c r="F32" s="341">
        <f t="shared" si="4"/>
        <v>3443.3908427312545</v>
      </c>
    </row>
    <row r="33" spans="1:6">
      <c r="B33" s="339" t="s">
        <v>84</v>
      </c>
      <c r="C33" s="340">
        <f>'data input'!C231</f>
        <v>61583.149659999995</v>
      </c>
      <c r="D33" s="14">
        <f>'data input'!E231</f>
        <v>148410.78899</v>
      </c>
      <c r="E33" s="15">
        <f>'data input'!F231</f>
        <v>2.1717944435711352</v>
      </c>
      <c r="F33" s="341">
        <f t="shared" si="4"/>
        <v>3223.1772689449022</v>
      </c>
    </row>
    <row r="34" spans="1:6">
      <c r="B34" s="339" t="s">
        <v>85</v>
      </c>
      <c r="C34" s="340">
        <f>'data input'!C232</f>
        <v>61958.467520000006</v>
      </c>
      <c r="D34" s="14">
        <f>'data input'!E232</f>
        <v>150917.82501999999</v>
      </c>
      <c r="E34" s="15">
        <f>'data input'!F232</f>
        <v>2.1048481461740161</v>
      </c>
      <c r="F34" s="341">
        <f t="shared" si="4"/>
        <v>3176.5910421796152</v>
      </c>
    </row>
    <row r="35" spans="1:6">
      <c r="B35" s="55" t="s">
        <v>86</v>
      </c>
      <c r="C35" s="340">
        <f>'data input'!C233</f>
        <v>62088.052160000014</v>
      </c>
      <c r="D35" s="14">
        <f>'data input'!E233</f>
        <v>159193.91198000003</v>
      </c>
      <c r="E35" s="15">
        <f>'data input'!F233</f>
        <v>2.0462890548311776</v>
      </c>
      <c r="F35" s="341">
        <f>D35*(E35/100)</f>
        <v>3257.5675968043192</v>
      </c>
    </row>
    <row r="36" spans="1:6">
      <c r="B36" s="55" t="s">
        <v>87</v>
      </c>
      <c r="C36" s="340">
        <f>'data input'!C234</f>
        <v>61452.866900000001</v>
      </c>
      <c r="D36" s="14">
        <f>'data input'!E234</f>
        <v>164062.26577999999</v>
      </c>
      <c r="E36" s="15">
        <f>'data input'!F234</f>
        <v>2.0234497586795097</v>
      </c>
      <c r="F36" s="341">
        <f t="shared" ref="F36:F39" si="5">D36*(E36/100)</f>
        <v>3319.7175210095452</v>
      </c>
    </row>
    <row r="37" spans="1:6">
      <c r="B37" s="55" t="s">
        <v>88</v>
      </c>
      <c r="C37" s="340">
        <f>'data input'!C235</f>
        <v>59757.552109999997</v>
      </c>
      <c r="D37" s="14">
        <f>'data input'!E235</f>
        <v>159492.29826999997</v>
      </c>
      <c r="E37" s="15">
        <f>'data input'!F235</f>
        <v>1.8859820472704079</v>
      </c>
      <c r="F37" s="341">
        <f t="shared" si="5"/>
        <v>3007.996112151171</v>
      </c>
    </row>
    <row r="38" spans="1:6">
      <c r="B38" s="55" t="s">
        <v>89</v>
      </c>
      <c r="C38" s="340">
        <f>'data input'!C236</f>
        <v>60619.584620000001</v>
      </c>
      <c r="D38" s="14">
        <f>'data input'!E236</f>
        <v>153399.52979999999</v>
      </c>
      <c r="E38" s="15">
        <f>'data input'!F236</f>
        <v>1.8857218032568202</v>
      </c>
      <c r="F38" s="341">
        <f t="shared" si="5"/>
        <v>2892.6883795320427</v>
      </c>
    </row>
    <row r="39" spans="1:6">
      <c r="B39" s="55" t="s">
        <v>90</v>
      </c>
      <c r="C39" s="340">
        <f>'data input'!C237</f>
        <v>62718.693910000002</v>
      </c>
      <c r="D39" s="14">
        <f>'data input'!E237</f>
        <v>155451.84461</v>
      </c>
      <c r="E39" s="15">
        <f>'data input'!F237</f>
        <v>1.8623457688190477</v>
      </c>
      <c r="F39" s="341">
        <f t="shared" si="5"/>
        <v>2895.0508506454958</v>
      </c>
    </row>
    <row r="40" spans="1:6">
      <c r="B40" s="55"/>
      <c r="F40" s="342"/>
    </row>
    <row r="41" spans="1:6">
      <c r="A41" t="s">
        <v>46</v>
      </c>
      <c r="B41" s="339" t="s">
        <v>81</v>
      </c>
      <c r="C41" s="340">
        <f>'data input'!C239</f>
        <v>21587.283380000004</v>
      </c>
      <c r="D41" s="14">
        <f>'data input'!E239</f>
        <v>18578.69109</v>
      </c>
      <c r="E41" s="15">
        <f>'data input'!F239</f>
        <v>5.3717997336266974</v>
      </c>
      <c r="F41" s="341">
        <f>D41*(E41/100)</f>
        <v>998.01007848394704</v>
      </c>
    </row>
    <row r="42" spans="1:6">
      <c r="A42" s="343"/>
      <c r="B42" s="339" t="s">
        <v>82</v>
      </c>
      <c r="C42" s="340">
        <f>'data input'!C240</f>
        <v>20490.121950000004</v>
      </c>
      <c r="D42" s="14">
        <f>'data input'!E240</f>
        <v>17927.40035</v>
      </c>
      <c r="E42" s="15">
        <f>'data input'!F240</f>
        <v>5.5294334679326802</v>
      </c>
      <c r="F42" s="341">
        <f t="shared" ref="F42:F45" si="6">D42*(E42/100)</f>
        <v>991.28367488318042</v>
      </c>
    </row>
    <row r="43" spans="1:6">
      <c r="B43" s="339" t="s">
        <v>83</v>
      </c>
      <c r="C43" s="340">
        <f>'data input'!C241</f>
        <v>19782.41228</v>
      </c>
      <c r="D43" s="14">
        <f>'data input'!E241</f>
        <v>16487.239259999998</v>
      </c>
      <c r="E43" s="15">
        <f>'data input'!F241</f>
        <v>5.5906861112629533</v>
      </c>
      <c r="F43" s="341">
        <f t="shared" si="6"/>
        <v>921.74979543951281</v>
      </c>
    </row>
    <row r="44" spans="1:6">
      <c r="B44" s="339" t="s">
        <v>84</v>
      </c>
      <c r="C44" s="340">
        <f>'data input'!C242</f>
        <v>20035.714640000002</v>
      </c>
      <c r="D44" s="14">
        <f>'data input'!E242</f>
        <v>15762.335369999999</v>
      </c>
      <c r="E44" s="15">
        <f>'data input'!F242</f>
        <v>5.3928497759083314</v>
      </c>
      <c r="F44" s="341">
        <f t="shared" si="6"/>
        <v>850.03906767896467</v>
      </c>
    </row>
    <row r="45" spans="1:6">
      <c r="B45" s="339" t="s">
        <v>85</v>
      </c>
      <c r="C45" s="340">
        <f>'data input'!C243</f>
        <v>20777.680150000004</v>
      </c>
      <c r="D45" s="14">
        <f>'data input'!E243</f>
        <v>15252.226429999999</v>
      </c>
      <c r="E45" s="15">
        <f>'data input'!F243</f>
        <v>4.9453398548567487</v>
      </c>
      <c r="F45" s="341">
        <f t="shared" si="6"/>
        <v>754.27443239578463</v>
      </c>
    </row>
    <row r="46" spans="1:6">
      <c r="B46" s="55" t="s">
        <v>86</v>
      </c>
      <c r="C46" s="340">
        <f>'data input'!C244</f>
        <v>21973.799629999998</v>
      </c>
      <c r="D46" s="14">
        <f>'data input'!E244</f>
        <v>15349.15877</v>
      </c>
      <c r="E46" s="15">
        <f>'data input'!F244</f>
        <v>4.5095831408171749</v>
      </c>
      <c r="F46" s="341">
        <f>D46*(E46/100)</f>
        <v>692.18307614918081</v>
      </c>
    </row>
    <row r="47" spans="1:6">
      <c r="A47" s="75"/>
      <c r="B47" s="55" t="s">
        <v>87</v>
      </c>
      <c r="C47" s="340">
        <f>'data input'!C245</f>
        <v>23623.464459999999</v>
      </c>
      <c r="D47" s="14">
        <f>'data input'!E245</f>
        <v>14164.19844</v>
      </c>
      <c r="E47" s="15">
        <f>'data input'!F245</f>
        <v>4.5100869262879018</v>
      </c>
      <c r="F47" s="341">
        <f t="shared" ref="F47:F49" si="7">D47*(E47/100)</f>
        <v>638.81766205591498</v>
      </c>
    </row>
    <row r="48" spans="1:6">
      <c r="B48" s="55" t="s">
        <v>88</v>
      </c>
      <c r="C48" s="340">
        <f>'data input'!C246</f>
        <v>24810.71932</v>
      </c>
      <c r="D48" s="14">
        <f>'data input'!E246</f>
        <v>13824.0355</v>
      </c>
      <c r="E48" s="15">
        <f>'data input'!F246</f>
        <v>4.6298325735922417</v>
      </c>
      <c r="F48" s="341">
        <f t="shared" si="7"/>
        <v>640.02969856395509</v>
      </c>
    </row>
    <row r="49" spans="2:6">
      <c r="B49" s="55" t="s">
        <v>89</v>
      </c>
      <c r="C49" s="340">
        <f>'data input'!C247</f>
        <v>25913.749039999999</v>
      </c>
      <c r="D49" s="14">
        <f>'data input'!E247</f>
        <v>13836.596459999999</v>
      </c>
      <c r="E49" s="15">
        <f>'data input'!F247</f>
        <v>4.6830013459119453</v>
      </c>
      <c r="F49" s="341">
        <f t="shared" si="7"/>
        <v>647.9679984502045</v>
      </c>
    </row>
    <row r="50" spans="2:6">
      <c r="B50" s="55" t="s">
        <v>90</v>
      </c>
      <c r="C50" s="340">
        <f>'data input'!C248</f>
        <v>26677.539870000001</v>
      </c>
      <c r="D50" s="14">
        <f>'data input'!E248</f>
        <v>14438.611639999999</v>
      </c>
      <c r="E50" s="15">
        <f>'data input'!F248</f>
        <v>4.6810860867521384</v>
      </c>
      <c r="F50" s="341">
        <f t="shared" ref="F50" si="8">D50*(E50/100)</f>
        <v>675.88384060021474</v>
      </c>
    </row>
  </sheetData>
  <mergeCells count="1">
    <mergeCell ref="D5:E5"/>
  </mergeCells>
  <pageMargins left="0.75" right="0.75" top="1" bottom="1" header="0.5" footer="0.5"/>
  <pageSetup paperSize="9" orientation="portrait"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8">
    <tabColor rgb="FF92D050"/>
  </sheetPr>
  <dimension ref="A3:F50"/>
  <sheetViews>
    <sheetView workbookViewId="0">
      <selection activeCell="A3" sqref="A3"/>
    </sheetView>
  </sheetViews>
  <sheetFormatPr defaultRowHeight="12.75"/>
  <cols>
    <col min="1" max="1" width="12.875" customWidth="1"/>
    <col min="2" max="2" width="15.625" customWidth="1"/>
    <col min="3" max="4" width="12.625" customWidth="1"/>
    <col min="5" max="5" width="6.625" customWidth="1"/>
    <col min="6" max="6" width="12.625" customWidth="1"/>
  </cols>
  <sheetData>
    <row r="3" spans="1:6">
      <c r="A3" s="45" t="s">
        <v>328</v>
      </c>
      <c r="B3" s="7"/>
    </row>
    <row r="5" spans="1:6">
      <c r="A5" s="45"/>
      <c r="B5" s="333"/>
      <c r="C5" s="567" t="str">
        <f>'data input'!$C$29</f>
        <v>GB PFE</v>
      </c>
      <c r="D5" s="786" t="s">
        <v>40</v>
      </c>
      <c r="E5" s="786"/>
      <c r="F5" s="565"/>
    </row>
    <row r="6" spans="1:6" ht="27.75">
      <c r="A6" s="45"/>
      <c r="B6" s="333" t="s">
        <v>68</v>
      </c>
      <c r="C6" s="344" t="s">
        <v>325</v>
      </c>
      <c r="D6" s="344" t="s">
        <v>325</v>
      </c>
      <c r="E6" s="42" t="s">
        <v>42</v>
      </c>
      <c r="F6" s="345" t="s">
        <v>326</v>
      </c>
    </row>
    <row r="7" spans="1:6">
      <c r="A7" s="343" t="s">
        <v>47</v>
      </c>
      <c r="B7" s="339"/>
      <c r="C7" s="340"/>
      <c r="D7" s="14"/>
      <c r="E7" s="15"/>
      <c r="F7" s="566"/>
    </row>
    <row r="8" spans="1:6">
      <c r="B8" s="339" t="str">
        <f>'data for Figure 4'!B8</f>
        <v>2027-31</v>
      </c>
      <c r="C8" s="340">
        <f>'data input'!C305</f>
        <v>5151.0373300000001</v>
      </c>
      <c r="D8" s="14">
        <f>'data input'!E305</f>
        <v>10028.99692</v>
      </c>
      <c r="E8" s="15">
        <f>'data input'!F305</f>
        <v>1.4487136903698121</v>
      </c>
      <c r="F8" s="341">
        <f>D8*(E8/100)</f>
        <v>145.29145138680678</v>
      </c>
    </row>
    <row r="9" spans="1:6">
      <c r="B9" s="339" t="str">
        <f>'data for Figure 4'!B9</f>
        <v>2032-36</v>
      </c>
      <c r="C9" s="340">
        <f>'data input'!C306</f>
        <v>4908.0474100000001</v>
      </c>
      <c r="D9" s="14">
        <f>'data input'!E306</f>
        <v>9383.2119300000013</v>
      </c>
      <c r="E9" s="15">
        <f>'data input'!F306</f>
        <v>1.5192388583576186</v>
      </c>
      <c r="F9" s="341">
        <f t="shared" ref="F9:F12" si="0">D9*(E9/100)</f>
        <v>142.55340180260791</v>
      </c>
    </row>
    <row r="10" spans="1:6">
      <c r="B10" s="339" t="str">
        <f>'data for Figure 4'!B10</f>
        <v>2037-41</v>
      </c>
      <c r="C10" s="340">
        <f>'data input'!C307</f>
        <v>4701.7990799999998</v>
      </c>
      <c r="D10" s="14">
        <f>'data input'!E307</f>
        <v>8861.4478400000007</v>
      </c>
      <c r="E10" s="15">
        <f>'data input'!F307</f>
        <v>1.5279619600040146</v>
      </c>
      <c r="F10" s="341">
        <f t="shared" si="0"/>
        <v>135.39955210079742</v>
      </c>
    </row>
    <row r="11" spans="1:6">
      <c r="B11" s="339" t="str">
        <f>'data for Figure 4'!B11</f>
        <v>2042-46</v>
      </c>
      <c r="C11" s="340">
        <f>'data input'!C308</f>
        <v>4642.5732500000004</v>
      </c>
      <c r="D11" s="14">
        <f>'data input'!E308</f>
        <v>8674.9252100000012</v>
      </c>
      <c r="E11" s="15">
        <f>'data input'!F308</f>
        <v>1.476691264070598</v>
      </c>
      <c r="F11" s="341">
        <f t="shared" si="0"/>
        <v>128.101862740728</v>
      </c>
    </row>
    <row r="12" spans="1:6">
      <c r="B12" s="55" t="str">
        <f>'data for Figure 4'!B12</f>
        <v>2047-51</v>
      </c>
      <c r="C12" s="340">
        <f>'data input'!C309</f>
        <v>4580.3292300000003</v>
      </c>
      <c r="D12" s="14">
        <f>'data input'!E309</f>
        <v>8877.1040299999986</v>
      </c>
      <c r="E12" s="15">
        <f>'data input'!F309</f>
        <v>1.3824544073099507</v>
      </c>
      <c r="F12" s="566">
        <f t="shared" si="0"/>
        <v>122.72191590422423</v>
      </c>
    </row>
    <row r="13" spans="1:6">
      <c r="B13" s="339" t="str">
        <f>'data for Figure 4'!B13</f>
        <v>2052-56</v>
      </c>
      <c r="C13" s="340">
        <f>'data input'!C310</f>
        <v>4470.6667700000007</v>
      </c>
      <c r="D13" s="14">
        <f>'data input'!E310</f>
        <v>9200.8606099999997</v>
      </c>
      <c r="E13" s="15">
        <f>'data input'!F310</f>
        <v>1.304854497959786</v>
      </c>
      <c r="F13" s="341">
        <f>D13*(E13/100)</f>
        <v>120.0578435205952</v>
      </c>
    </row>
    <row r="14" spans="1:6">
      <c r="B14" s="339" t="str">
        <f>'data for Figure 4'!B14</f>
        <v>2057-61</v>
      </c>
      <c r="C14" s="340">
        <f>'data input'!C311</f>
        <v>4380.1714099999999</v>
      </c>
      <c r="D14" s="14">
        <f>'data input'!E311</f>
        <v>9297.39516</v>
      </c>
      <c r="E14" s="15">
        <f>'data input'!F311</f>
        <v>1.2667385543969165</v>
      </c>
      <c r="F14" s="341">
        <f t="shared" ref="F14:F17" si="1">D14*(E14/100)</f>
        <v>117.77368904635289</v>
      </c>
    </row>
    <row r="15" spans="1:6">
      <c r="B15" s="339" t="str">
        <f>'data for Figure 4'!B15</f>
        <v>2062-66</v>
      </c>
      <c r="C15" s="340">
        <f>'data input'!C312</f>
        <v>4208.0274600000002</v>
      </c>
      <c r="D15" s="14">
        <f>'data input'!E312</f>
        <v>9048.8510000000024</v>
      </c>
      <c r="E15" s="15">
        <f>'data input'!F312</f>
        <v>1.1976062584589313</v>
      </c>
      <c r="F15" s="341">
        <f t="shared" si="1"/>
        <v>108.36960589462362</v>
      </c>
    </row>
    <row r="16" spans="1:6">
      <c r="B16" s="339" t="str">
        <f>'data for Figure 4'!B16</f>
        <v>2067-71</v>
      </c>
      <c r="C16" s="340">
        <f>'data input'!C313</f>
        <v>4146.82942</v>
      </c>
      <c r="D16" s="14">
        <f>'data input'!E313</f>
        <v>8668.1302200000009</v>
      </c>
      <c r="E16" s="15">
        <f>'data input'!F313</f>
        <v>1.1496327112823101</v>
      </c>
      <c r="F16" s="341">
        <f t="shared" si="1"/>
        <v>99.651660465667291</v>
      </c>
    </row>
    <row r="17" spans="1:6">
      <c r="B17" s="55" t="str">
        <f>'data for Figure 4'!B17</f>
        <v>2072-76</v>
      </c>
      <c r="C17" s="340">
        <f>'data input'!C314</f>
        <v>4071.6032999999998</v>
      </c>
      <c r="D17" s="14">
        <f>'data input'!E314</f>
        <v>8528.9902800000018</v>
      </c>
      <c r="E17" s="15">
        <f>'data input'!F314</f>
        <v>1.1082447765583683</v>
      </c>
      <c r="F17" s="566">
        <f t="shared" si="1"/>
        <v>94.522089271270957</v>
      </c>
    </row>
    <row r="18" spans="1:6">
      <c r="A18" s="343" t="s">
        <v>44</v>
      </c>
      <c r="B18" s="339"/>
      <c r="C18" s="340"/>
      <c r="D18" s="14"/>
      <c r="E18" s="15"/>
      <c r="F18" s="341"/>
    </row>
    <row r="19" spans="1:6">
      <c r="B19" s="339" t="str">
        <f>'data for Figure 4'!B19</f>
        <v>2027-31</v>
      </c>
      <c r="C19" s="340">
        <f>'data input'!C272</f>
        <v>1339.1428599999999</v>
      </c>
      <c r="D19" s="14">
        <f>'data input'!E272</f>
        <v>1890.8547699999999</v>
      </c>
      <c r="E19" s="15">
        <f>'data input'!F272</f>
        <v>3.060787790131811</v>
      </c>
      <c r="F19" s="341">
        <f>D19*(E19/100)</f>
        <v>57.875051929284936</v>
      </c>
    </row>
    <row r="20" spans="1:6">
      <c r="B20" s="339" t="str">
        <f>'data for Figure 4'!B20</f>
        <v>2032-36</v>
      </c>
      <c r="C20" s="340">
        <f>'data input'!C273</f>
        <v>1289.5349000000001</v>
      </c>
      <c r="D20" s="14">
        <f>'data input'!E273</f>
        <v>1681.20724</v>
      </c>
      <c r="E20" s="15">
        <f>'data input'!F273</f>
        <v>3.0954501913027967</v>
      </c>
      <c r="F20" s="341">
        <f t="shared" ref="F20:F23" si="2">D20*(E20/100)</f>
        <v>52.040932726776468</v>
      </c>
    </row>
    <row r="21" spans="1:6">
      <c r="B21" s="339" t="str">
        <f>'data for Figure 4'!B21</f>
        <v>2037-41</v>
      </c>
      <c r="C21" s="340">
        <f>'data input'!C274</f>
        <v>1235.0716400000001</v>
      </c>
      <c r="D21" s="14">
        <f>'data input'!E274</f>
        <v>1617.1004699999999</v>
      </c>
      <c r="E21" s="15">
        <f>'data input'!F274</f>
        <v>2.957057400668226</v>
      </c>
      <c r="F21" s="341">
        <f t="shared" si="2"/>
        <v>47.818589124375663</v>
      </c>
    </row>
    <row r="22" spans="1:6">
      <c r="B22" s="339" t="str">
        <f>'data for Figure 4'!B22</f>
        <v>2042-46</v>
      </c>
      <c r="C22" s="340">
        <f>'data input'!C275</f>
        <v>1188.6314399999999</v>
      </c>
      <c r="D22" s="14">
        <f>'data input'!E275</f>
        <v>1653.1811200000002</v>
      </c>
      <c r="E22" s="15">
        <f>'data input'!F275</f>
        <v>2.8346688927368011</v>
      </c>
      <c r="F22" s="341">
        <f t="shared" si="2"/>
        <v>46.862210949237848</v>
      </c>
    </row>
    <row r="23" spans="1:6">
      <c r="B23" s="55" t="str">
        <f>'data for Figure 4'!B23</f>
        <v>2047-51</v>
      </c>
      <c r="C23" s="340">
        <f>'data input'!C276</f>
        <v>1151.4337600000001</v>
      </c>
      <c r="D23" s="14">
        <f>'data input'!E276</f>
        <v>1745.4038299999997</v>
      </c>
      <c r="E23" s="15">
        <f>'data input'!F276</f>
        <v>2.6861109056168395</v>
      </c>
      <c r="F23" s="341">
        <f t="shared" si="2"/>
        <v>46.883482624683992</v>
      </c>
    </row>
    <row r="24" spans="1:6">
      <c r="B24" s="339" t="str">
        <f>'data for Figure 4'!B24</f>
        <v>2052-56</v>
      </c>
      <c r="C24" s="340">
        <f>'data input'!C277</f>
        <v>1110.6027799999999</v>
      </c>
      <c r="D24" s="14">
        <f>'data input'!E277</f>
        <v>1808.2967600000002</v>
      </c>
      <c r="E24" s="15">
        <f>'data input'!F277</f>
        <v>2.6111172890577024</v>
      </c>
      <c r="F24" s="341">
        <f>D24*(E24/100)</f>
        <v>47.216749337830272</v>
      </c>
    </row>
    <row r="25" spans="1:6">
      <c r="B25" s="339" t="str">
        <f>'data for Figure 4'!B25</f>
        <v>2057-61</v>
      </c>
      <c r="C25" s="340">
        <f>'data input'!C278</f>
        <v>1098.14104</v>
      </c>
      <c r="D25" s="14">
        <f>'data input'!E278</f>
        <v>1816.2330199999999</v>
      </c>
      <c r="E25" s="15">
        <f>'data input'!F278</f>
        <v>2.5733782332122339</v>
      </c>
      <c r="F25" s="341">
        <f t="shared" ref="F25:F28" si="3">D25*(E25/100)</f>
        <v>46.738545201093196</v>
      </c>
    </row>
    <row r="26" spans="1:6">
      <c r="B26" s="339" t="str">
        <f>'data for Figure 4'!B26</f>
        <v>2062-66</v>
      </c>
      <c r="C26" s="340">
        <f>'data input'!C279</f>
        <v>1049.1749199999999</v>
      </c>
      <c r="D26" s="14">
        <f>'data input'!E279</f>
        <v>1766.6176799999998</v>
      </c>
      <c r="E26" s="15">
        <f>'data input'!F279</f>
        <v>2.5742040712728853</v>
      </c>
      <c r="F26" s="341">
        <f t="shared" si="3"/>
        <v>45.476344242386588</v>
      </c>
    </row>
    <row r="27" spans="1:6">
      <c r="B27" s="339" t="str">
        <f>'data for Figure 4'!B27</f>
        <v>2067-71</v>
      </c>
      <c r="C27" s="340">
        <f>'data input'!C280</f>
        <v>1057.71308</v>
      </c>
      <c r="D27" s="14">
        <f>'data input'!E280</f>
        <v>1726.2917499999999</v>
      </c>
      <c r="E27" s="15">
        <f>'data input'!F280</f>
        <v>2.5629122739548449</v>
      </c>
      <c r="F27" s="341">
        <f t="shared" si="3"/>
        <v>44.243343145019878</v>
      </c>
    </row>
    <row r="28" spans="1:6">
      <c r="B28" s="55" t="str">
        <f>'data for Figure 4'!B28</f>
        <v>2072-76</v>
      </c>
      <c r="C28" s="340">
        <f>'data input'!C281</f>
        <v>1040.09555</v>
      </c>
      <c r="D28" s="14">
        <f>'data input'!E281</f>
        <v>1670.8407299999999</v>
      </c>
      <c r="E28" s="15">
        <f>'data input'!F281</f>
        <v>2.5410172460811009</v>
      </c>
      <c r="F28" s="341">
        <f t="shared" si="3"/>
        <v>42.456351103847361</v>
      </c>
    </row>
    <row r="29" spans="1:6">
      <c r="A29" s="343" t="s">
        <v>45</v>
      </c>
      <c r="B29" s="339"/>
      <c r="C29" s="340"/>
      <c r="D29" s="14"/>
      <c r="E29" s="15"/>
      <c r="F29" s="341"/>
    </row>
    <row r="30" spans="1:6">
      <c r="B30" s="339" t="str">
        <f>'data for Figure 4'!B30</f>
        <v>2027-31</v>
      </c>
      <c r="C30" s="340">
        <f>'data input'!C283</f>
        <v>2853.3275000000003</v>
      </c>
      <c r="D30" s="14">
        <f>'data input'!E283</f>
        <v>7475.8441500000008</v>
      </c>
      <c r="E30" s="15">
        <f>'data input'!F283</f>
        <v>1.7320521565813589</v>
      </c>
      <c r="F30" s="341">
        <f>D30*(E30/100)</f>
        <v>129.48551982273636</v>
      </c>
    </row>
    <row r="31" spans="1:6">
      <c r="B31" s="339" t="str">
        <f>'data for Figure 4'!B31</f>
        <v>2032-36</v>
      </c>
      <c r="C31" s="340">
        <f>'data input'!C284</f>
        <v>2714.1500699999997</v>
      </c>
      <c r="D31" s="14">
        <f>'data input'!E284</f>
        <v>7067.3073800000011</v>
      </c>
      <c r="E31" s="15">
        <f>'data input'!F284</f>
        <v>1.8358040378880811</v>
      </c>
      <c r="F31" s="341">
        <f t="shared" ref="F31:F34" si="4">D31*(E31/100)</f>
        <v>129.74191425200237</v>
      </c>
    </row>
    <row r="32" spans="1:6">
      <c r="B32" s="339" t="str">
        <f>'data for Figure 4'!B32</f>
        <v>2037-41</v>
      </c>
      <c r="C32" s="340">
        <f>'data input'!C285</f>
        <v>2628.2581600000003</v>
      </c>
      <c r="D32" s="14">
        <f>'data input'!E285</f>
        <v>6628.8047299999998</v>
      </c>
      <c r="E32" s="15">
        <f>'data input'!F285</f>
        <v>1.8748063471295382</v>
      </c>
      <c r="F32" s="341">
        <f t="shared" si="4"/>
        <v>124.27725181686306</v>
      </c>
    </row>
    <row r="33" spans="1:6">
      <c r="B33" s="55" t="str">
        <f>'data for Figure 4'!B33</f>
        <v>2042-46</v>
      </c>
      <c r="C33" s="340">
        <f>'data input'!C286</f>
        <v>2644.1658200000002</v>
      </c>
      <c r="D33" s="14">
        <f>'data input'!E286</f>
        <v>6410.2859200000003</v>
      </c>
      <c r="E33" s="15">
        <f>'data input'!F286</f>
        <v>1.8236336459504621</v>
      </c>
      <c r="F33" s="341">
        <f t="shared" si="4"/>
        <v>116.90013083874513</v>
      </c>
    </row>
    <row r="34" spans="1:6">
      <c r="B34" s="55" t="str">
        <f>'data for Figure 4'!B34</f>
        <v>2047-51</v>
      </c>
      <c r="C34" s="340">
        <f>'data input'!C287</f>
        <v>2636.7142300000005</v>
      </c>
      <c r="D34" s="14">
        <f>'data input'!E287</f>
        <v>6515.0996999999988</v>
      </c>
      <c r="E34" s="15">
        <f>'data input'!F287</f>
        <v>1.7067568337093466</v>
      </c>
      <c r="F34" s="341">
        <f t="shared" si="4"/>
        <v>111.19690935272712</v>
      </c>
    </row>
    <row r="35" spans="1:6">
      <c r="B35" s="339" t="str">
        <f>'data for Figure 4'!B35</f>
        <v>2052-56</v>
      </c>
      <c r="C35" s="340">
        <f>'data input'!C288</f>
        <v>2578.26917</v>
      </c>
      <c r="D35" s="14">
        <f>'data input'!E288</f>
        <v>6767.9287300000005</v>
      </c>
      <c r="E35" s="15">
        <f>'data input'!F288</f>
        <v>1.5955432016704771</v>
      </c>
      <c r="F35" s="341">
        <f>D35*(E35/100)</f>
        <v>107.98522674541807</v>
      </c>
    </row>
    <row r="36" spans="1:6">
      <c r="B36" s="339" t="str">
        <f>'data for Figure 4'!B36</f>
        <v>2057-61</v>
      </c>
      <c r="C36" s="340">
        <f>'data input'!C289</f>
        <v>2499.9957100000001</v>
      </c>
      <c r="D36" s="14">
        <f>'data input'!E289</f>
        <v>6875.8162600000005</v>
      </c>
      <c r="E36" s="15">
        <f>'data input'!F289</f>
        <v>1.5345403781539106</v>
      </c>
      <c r="F36" s="341">
        <f t="shared" ref="F36:F39" si="5">D36*(E36/100)</f>
        <v>105.51217683737208</v>
      </c>
    </row>
    <row r="37" spans="1:6">
      <c r="B37" s="339" t="str">
        <f>'data for Figure 4'!B37</f>
        <v>2062-66</v>
      </c>
      <c r="C37" s="340">
        <f>'data input'!C290</f>
        <v>2395.1088300000001</v>
      </c>
      <c r="D37" s="14">
        <f>'data input'!E290</f>
        <v>6698.5836900000004</v>
      </c>
      <c r="E37" s="15">
        <f>'data input'!F290</f>
        <v>1.4249755493986784</v>
      </c>
      <c r="F37" s="341">
        <f t="shared" si="5"/>
        <v>95.453179738507771</v>
      </c>
    </row>
    <row r="38" spans="1:6">
      <c r="B38" s="55" t="str">
        <f>'data for Figure 4'!B38</f>
        <v>2067-71</v>
      </c>
      <c r="C38" s="340">
        <f>'data input'!C291</f>
        <v>2351.6103599999997</v>
      </c>
      <c r="D38" s="14">
        <f>'data input'!E291</f>
        <v>6349.6628100000007</v>
      </c>
      <c r="E38" s="15">
        <f>'data input'!F291</f>
        <v>1.3583699772196669</v>
      </c>
      <c r="F38" s="341">
        <f t="shared" si="5"/>
        <v>86.251913265722663</v>
      </c>
    </row>
    <row r="39" spans="1:6">
      <c r="B39" s="55" t="str">
        <f>'data for Figure 4'!B39</f>
        <v>2072-76</v>
      </c>
      <c r="C39" s="340">
        <f>'data input'!C292</f>
        <v>2339.0095499999998</v>
      </c>
      <c r="D39" s="14">
        <f>'data input'!E292</f>
        <v>6254.8305600000003</v>
      </c>
      <c r="E39" s="15">
        <f>'data input'!F292</f>
        <v>1.2995660383606409</v>
      </c>
      <c r="F39" s="341">
        <f t="shared" si="5"/>
        <v>81.285653714762702</v>
      </c>
    </row>
    <row r="40" spans="1:6">
      <c r="B40" s="339"/>
      <c r="C40" s="340"/>
      <c r="D40" s="14"/>
      <c r="E40" s="15"/>
      <c r="F40" s="341"/>
    </row>
    <row r="41" spans="1:6">
      <c r="A41" s="343" t="s">
        <v>46</v>
      </c>
      <c r="B41" s="339" t="str">
        <f>'data for Figure 4'!B41</f>
        <v>2027-31</v>
      </c>
      <c r="C41" s="340">
        <f>'data input'!C294</f>
        <v>958.56697000000008</v>
      </c>
      <c r="D41" s="14">
        <f>'data input'!E294</f>
        <v>662.298</v>
      </c>
      <c r="E41" s="15">
        <f>'data input'!F294</f>
        <v>4.7593641087051264</v>
      </c>
      <c r="F41" s="341">
        <f>D41*(E41/100)</f>
        <v>31.521173304671876</v>
      </c>
    </row>
    <row r="42" spans="1:6">
      <c r="B42" s="339" t="str">
        <f>'data for Figure 4'!B42</f>
        <v>2032-36</v>
      </c>
      <c r="C42" s="340">
        <f>'data input'!C295</f>
        <v>904.36244000000011</v>
      </c>
      <c r="D42" s="14">
        <f>'data input'!E295</f>
        <v>634.6973099999999</v>
      </c>
      <c r="E42" s="15">
        <f>'data input'!F295</f>
        <v>4.400986702990564</v>
      </c>
      <c r="F42" s="341">
        <f t="shared" ref="F42:F45" si="6">D42*(E42/100)</f>
        <v>27.932944217338797</v>
      </c>
    </row>
    <row r="43" spans="1:6">
      <c r="B43" s="55" t="str">
        <f>'data for Figure 4'!B43</f>
        <v>2037-41</v>
      </c>
      <c r="C43" s="340">
        <f>'data input'!C296</f>
        <v>838.46928000000003</v>
      </c>
      <c r="D43" s="14">
        <f>'data input'!E296</f>
        <v>615.54263999999989</v>
      </c>
      <c r="E43" s="15">
        <f>'data input'!F296</f>
        <v>3.9846546787289943</v>
      </c>
      <c r="F43" s="341">
        <f t="shared" si="6"/>
        <v>24.527248604331966</v>
      </c>
    </row>
    <row r="44" spans="1:6">
      <c r="B44" s="55" t="str">
        <f>'data for Figure 4'!B44</f>
        <v>2042-46</v>
      </c>
      <c r="C44" s="340">
        <f>'data input'!C297</f>
        <v>809.77598999999998</v>
      </c>
      <c r="D44" s="14">
        <f>'data input'!E297</f>
        <v>611.45817</v>
      </c>
      <c r="E44" s="15">
        <f>'data input'!F297</f>
        <v>3.8297813954757549</v>
      </c>
      <c r="F44" s="341">
        <f t="shared" si="6"/>
        <v>23.417511235776516</v>
      </c>
    </row>
    <row r="45" spans="1:6">
      <c r="B45" s="55" t="str">
        <f>'data for Figure 4'!B45</f>
        <v>2047-51</v>
      </c>
      <c r="C45" s="340">
        <f>'data input'!C298</f>
        <v>792.18124</v>
      </c>
      <c r="D45" s="14">
        <f>'data input'!E298</f>
        <v>616.60050000000001</v>
      </c>
      <c r="E45" s="15">
        <f>'data input'!F298</f>
        <v>3.6186583855814223</v>
      </c>
      <c r="F45" s="341">
        <f t="shared" si="6"/>
        <v>22.312665698786976</v>
      </c>
    </row>
    <row r="46" spans="1:6">
      <c r="B46" s="339" t="str">
        <f>'data for Figure 4'!B46</f>
        <v>2052-56</v>
      </c>
      <c r="C46" s="340">
        <f>'data input'!C299</f>
        <v>781.79481999999996</v>
      </c>
      <c r="D46" s="14">
        <f>'data input'!E299</f>
        <v>624.63512000000003</v>
      </c>
      <c r="E46" s="15">
        <f>'data input'!F299</f>
        <v>3.6635008971531882</v>
      </c>
      <c r="F46" s="341">
        <f>D46*(E46/100)</f>
        <v>22.883513225133893</v>
      </c>
    </row>
    <row r="47" spans="1:6">
      <c r="B47" s="339" t="str">
        <f>'data for Figure 4'!B47</f>
        <v>2057-61</v>
      </c>
      <c r="C47" s="340">
        <f>'data input'!C300</f>
        <v>782.03466000000003</v>
      </c>
      <c r="D47" s="14">
        <f>'data input'!E300</f>
        <v>605.34587999999985</v>
      </c>
      <c r="E47" s="15">
        <f>'data input'!F300</f>
        <v>3.8858749183900896</v>
      </c>
      <c r="F47" s="341">
        <f t="shared" ref="F47:F49" si="7">D47*(E47/100)</f>
        <v>23.52298372042776</v>
      </c>
    </row>
    <row r="48" spans="1:6">
      <c r="B48" s="55" t="str">
        <f>'data for Figure 4'!B48</f>
        <v>2062-66</v>
      </c>
      <c r="C48" s="340">
        <f>'data input'!C301</f>
        <v>763.74370999999996</v>
      </c>
      <c r="D48" s="14">
        <f>'data input'!E301</f>
        <v>583.64963</v>
      </c>
      <c r="E48" s="15">
        <f>'data input'!F301</f>
        <v>4.0710309547209089</v>
      </c>
      <c r="F48" s="341">
        <f t="shared" si="7"/>
        <v>23.760557104414055</v>
      </c>
    </row>
    <row r="49" spans="2:6">
      <c r="B49" s="55" t="str">
        <f>'data for Figure 4'!B49</f>
        <v>2067-71</v>
      </c>
      <c r="C49" s="340">
        <f>'data input'!C302</f>
        <v>737.50598000000002</v>
      </c>
      <c r="D49" s="14">
        <f>'data input'!E302</f>
        <v>592.17565999999999</v>
      </c>
      <c r="E49" s="15">
        <f>'data input'!F302</f>
        <v>3.9007872301892421</v>
      </c>
      <c r="F49" s="341">
        <f t="shared" si="7"/>
        <v>23.099512525568862</v>
      </c>
    </row>
    <row r="50" spans="2:6">
      <c r="B50" s="339" t="str">
        <f>'data for Figure 4'!B50</f>
        <v>2072-76</v>
      </c>
      <c r="C50" s="340">
        <f>'data input'!C303</f>
        <v>692.4982</v>
      </c>
      <c r="D50" s="14">
        <f>'data input'!E303</f>
        <v>603.31898999999999</v>
      </c>
      <c r="E50" s="15">
        <f>'data input'!F303</f>
        <v>3.7960905293683802</v>
      </c>
      <c r="F50" s="341">
        <f>D50*(E50/100)</f>
        <v>22.902535041270966</v>
      </c>
    </row>
  </sheetData>
  <mergeCells count="1">
    <mergeCell ref="D5:E5"/>
  </mergeCells>
  <phoneticPr fontId="5" type="noConversion"/>
  <pageMargins left="0.75" right="0.75" top="1" bottom="1" header="0.5" footer="0.5"/>
  <pageSetup paperSize="9" orientation="portrait" verticalDpi="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0">
    <tabColor rgb="FF92D050"/>
  </sheetPr>
  <dimension ref="A3:O48"/>
  <sheetViews>
    <sheetView workbookViewId="0"/>
  </sheetViews>
  <sheetFormatPr defaultRowHeight="12.75"/>
  <cols>
    <col min="11" max="11" width="9.875" customWidth="1"/>
  </cols>
  <sheetData>
    <row r="3" spans="1:15">
      <c r="B3" s="7" t="s">
        <v>69</v>
      </c>
      <c r="J3" s="7" t="s">
        <v>304</v>
      </c>
    </row>
    <row r="4" spans="1:15">
      <c r="B4" s="17"/>
      <c r="C4" s="17"/>
      <c r="D4" s="55" t="s">
        <v>329</v>
      </c>
      <c r="E4" s="55"/>
      <c r="F4" s="55" t="s">
        <v>330</v>
      </c>
      <c r="G4" s="55"/>
      <c r="J4" s="17"/>
      <c r="K4" s="17"/>
      <c r="L4" s="55" t="s">
        <v>331</v>
      </c>
      <c r="M4" s="55"/>
      <c r="N4" s="55" t="s">
        <v>330</v>
      </c>
      <c r="O4" s="55"/>
    </row>
    <row r="5" spans="1:15">
      <c r="B5" s="17"/>
      <c r="C5" s="45" t="s">
        <v>332</v>
      </c>
      <c r="D5" s="346" t="s">
        <v>333</v>
      </c>
      <c r="E5" s="346" t="s">
        <v>334</v>
      </c>
      <c r="F5" s="45" t="s">
        <v>333</v>
      </c>
      <c r="G5" s="45" t="s">
        <v>334</v>
      </c>
      <c r="J5" s="17"/>
      <c r="K5" s="45" t="s">
        <v>332</v>
      </c>
      <c r="L5" s="346" t="s">
        <v>333</v>
      </c>
      <c r="M5" s="346" t="s">
        <v>334</v>
      </c>
      <c r="N5" s="45" t="s">
        <v>333</v>
      </c>
      <c r="O5" s="45" t="s">
        <v>334</v>
      </c>
    </row>
    <row r="6" spans="1:15">
      <c r="A6" s="45" t="s">
        <v>101</v>
      </c>
      <c r="B6" s="347" t="str">
        <f>'data for Figure 5'!B8</f>
        <v>2027-31</v>
      </c>
      <c r="C6" s="9">
        <f>'data input'!L250</f>
        <v>123647.03265000001</v>
      </c>
      <c r="D6" s="13">
        <f>F6*5</f>
        <v>25755.18665</v>
      </c>
      <c r="E6" s="13">
        <f>G6*5</f>
        <v>31646.99</v>
      </c>
      <c r="F6" s="9">
        <f>'data input'!C305</f>
        <v>5151.0373300000001</v>
      </c>
      <c r="G6" s="9">
        <f>'data input'!$C$132</f>
        <v>6329.3980000000001</v>
      </c>
      <c r="I6" s="45" t="s">
        <v>101</v>
      </c>
      <c r="J6" s="347" t="str">
        <f t="shared" ref="J6:J15" si="0">B6</f>
        <v>2027-31</v>
      </c>
      <c r="K6" s="9">
        <f>'data input'!N250</f>
        <v>267968.94332000002</v>
      </c>
      <c r="L6" s="13">
        <f>N6*5</f>
        <v>50144.984599999996</v>
      </c>
      <c r="M6" s="13">
        <f>O6*5</f>
        <v>59877.815000000002</v>
      </c>
      <c r="N6" s="9">
        <f>'data input'!E305</f>
        <v>10028.99692</v>
      </c>
      <c r="O6" s="9">
        <f>'data input'!$C$193</f>
        <v>11975.563</v>
      </c>
    </row>
    <row r="7" spans="1:15">
      <c r="B7" s="347" t="str">
        <f>'data for Figure 5'!B9</f>
        <v>2032-36</v>
      </c>
      <c r="C7" s="9">
        <f>'data input'!L251</f>
        <v>117694.98389</v>
      </c>
      <c r="D7" s="13">
        <f t="shared" ref="D7:E10" si="1">F7*5</f>
        <v>24540.23705</v>
      </c>
      <c r="E7" s="13">
        <f t="shared" si="1"/>
        <v>27753.339999999997</v>
      </c>
      <c r="F7" s="9">
        <f>'data input'!C306</f>
        <v>4908.0474100000001</v>
      </c>
      <c r="G7" s="9">
        <f>'data input'!$D$132</f>
        <v>5550.6679999999997</v>
      </c>
      <c r="J7" s="347" t="str">
        <f t="shared" si="0"/>
        <v>2032-36</v>
      </c>
      <c r="K7" s="9">
        <f>'data input'!N251</f>
        <v>252184.63722999999</v>
      </c>
      <c r="L7" s="13">
        <f t="shared" ref="L7:L10" si="2">N7*5</f>
        <v>46916.05965000001</v>
      </c>
      <c r="M7" s="13">
        <f t="shared" ref="M7:M10" si="3">O7*5</f>
        <v>67846.125</v>
      </c>
      <c r="N7" s="9">
        <f>'data input'!E306</f>
        <v>9383.2119300000013</v>
      </c>
      <c r="O7" s="9">
        <f>'data input'!$E$193</f>
        <v>13569.225</v>
      </c>
    </row>
    <row r="8" spans="1:15">
      <c r="B8" s="347" t="str">
        <f>'data for Figure 5'!B10</f>
        <v>2037-41</v>
      </c>
      <c r="C8" s="9">
        <f>'data input'!L252</f>
        <v>114201.62912</v>
      </c>
      <c r="D8" s="13">
        <f t="shared" si="1"/>
        <v>23508.9954</v>
      </c>
      <c r="E8" s="13">
        <f t="shared" si="1"/>
        <v>24074.17</v>
      </c>
      <c r="F8" s="9">
        <f>'data input'!C307</f>
        <v>4701.7990799999998</v>
      </c>
      <c r="G8" s="9">
        <f>'data input'!$E$132</f>
        <v>4814.8339999999998</v>
      </c>
      <c r="J8" s="347" t="str">
        <f t="shared" si="0"/>
        <v>2037-41</v>
      </c>
      <c r="K8" s="9">
        <f>'data input'!N252</f>
        <v>231172.33121000003</v>
      </c>
      <c r="L8" s="13">
        <f t="shared" si="2"/>
        <v>44307.239200000004</v>
      </c>
      <c r="M8" s="13">
        <f t="shared" si="3"/>
        <v>66745.789999999994</v>
      </c>
      <c r="N8" s="9">
        <f>'data input'!E307</f>
        <v>8861.4478400000007</v>
      </c>
      <c r="O8" s="9">
        <f>'data input'!$G$193</f>
        <v>13349.157999999999</v>
      </c>
    </row>
    <row r="9" spans="1:15">
      <c r="B9" s="347" t="str">
        <f>'data for Figure 5'!B11</f>
        <v>2042-46</v>
      </c>
      <c r="C9" s="9">
        <f>'data input'!L253</f>
        <v>113958.68681</v>
      </c>
      <c r="D9" s="13">
        <f t="shared" si="1"/>
        <v>23212.866250000003</v>
      </c>
      <c r="E9" s="13">
        <f t="shared" si="1"/>
        <v>21751.895</v>
      </c>
      <c r="F9" s="9">
        <f>'data input'!C308</f>
        <v>4642.5732500000004</v>
      </c>
      <c r="G9" s="9">
        <f>'data input'!$F$132</f>
        <v>4350.3789999999999</v>
      </c>
      <c r="J9" s="347" t="str">
        <f t="shared" si="0"/>
        <v>2042-46</v>
      </c>
      <c r="K9" s="9">
        <f>'data input'!N253</f>
        <v>212551.22531000001</v>
      </c>
      <c r="L9" s="13">
        <f t="shared" si="2"/>
        <v>43374.626050000006</v>
      </c>
      <c r="M9" s="13">
        <f t="shared" si="3"/>
        <v>47269.66</v>
      </c>
      <c r="N9" s="9">
        <f>'data input'!E308</f>
        <v>8674.9252100000012</v>
      </c>
      <c r="O9" s="9">
        <f>'data input'!$I$193</f>
        <v>9453.9320000000007</v>
      </c>
    </row>
    <row r="10" spans="1:15">
      <c r="B10" s="347" t="str">
        <f>'data for Figure 5'!B12</f>
        <v>2047-51</v>
      </c>
      <c r="C10" s="9">
        <f>'data input'!L254</f>
        <v>115308.92796000002</v>
      </c>
      <c r="D10" s="13">
        <f t="shared" si="1"/>
        <v>22901.64615</v>
      </c>
      <c r="E10" s="13">
        <f t="shared" si="1"/>
        <v>23053.97</v>
      </c>
      <c r="F10" s="9">
        <f>'data input'!C309</f>
        <v>4580.3292300000003</v>
      </c>
      <c r="G10" s="9">
        <f>'data input'!$G$132</f>
        <v>4610.7939999999999</v>
      </c>
      <c r="J10" s="347" t="str">
        <f t="shared" si="0"/>
        <v>2047-51</v>
      </c>
      <c r="K10" s="9">
        <f>'data input'!N254</f>
        <v>209697.28940000004</v>
      </c>
      <c r="L10" s="13">
        <f t="shared" si="2"/>
        <v>44385.520149999997</v>
      </c>
      <c r="M10" s="13">
        <f t="shared" si="3"/>
        <v>35940.884999999995</v>
      </c>
      <c r="N10" s="9">
        <f>'data input'!E309</f>
        <v>8877.1040299999986</v>
      </c>
      <c r="O10" s="9">
        <f>'data input'!$K$193</f>
        <v>7188.1769999999997</v>
      </c>
    </row>
    <row r="11" spans="1:15">
      <c r="B11" s="347" t="str">
        <f>'data for Figure 5'!B13</f>
        <v>2052-56</v>
      </c>
      <c r="C11" s="9">
        <f>'data input'!L255</f>
        <v>116241.82799999999</v>
      </c>
      <c r="D11" s="13">
        <f>F11*5</f>
        <v>22353.333850000003</v>
      </c>
      <c r="E11" s="13">
        <f>G11*5</f>
        <v>31646.99</v>
      </c>
      <c r="F11" s="9">
        <f>'data input'!C310</f>
        <v>4470.6667700000007</v>
      </c>
      <c r="G11" s="9">
        <f>'data input'!$C$132</f>
        <v>6329.3980000000001</v>
      </c>
      <c r="I11" s="45"/>
      <c r="J11" s="347" t="str">
        <f t="shared" si="0"/>
        <v>2052-56</v>
      </c>
      <c r="K11" s="9">
        <f>'data input'!N255</f>
        <v>220028.58105000001</v>
      </c>
      <c r="L11" s="13">
        <f>N11*5</f>
        <v>46004.303050000002</v>
      </c>
      <c r="M11" s="13">
        <f>O11*5</f>
        <v>59877.815000000002</v>
      </c>
      <c r="N11" s="9">
        <f>'data input'!E310</f>
        <v>9200.8606099999997</v>
      </c>
      <c r="O11" s="9">
        <f>'data input'!$C$193</f>
        <v>11975.563</v>
      </c>
    </row>
    <row r="12" spans="1:15">
      <c r="B12" s="347" t="str">
        <f>'data for Figure 5'!B14</f>
        <v>2057-61</v>
      </c>
      <c r="C12" s="9">
        <f>'data input'!L256</f>
        <v>117683.58549</v>
      </c>
      <c r="D12" s="13">
        <f t="shared" ref="D12:D15" si="4">F12*5</f>
        <v>21900.857049999999</v>
      </c>
      <c r="E12" s="13">
        <f t="shared" ref="E12:E15" si="5">G12*5</f>
        <v>27753.339999999997</v>
      </c>
      <c r="F12" s="9">
        <f>'data input'!C311</f>
        <v>4380.1714099999999</v>
      </c>
      <c r="G12" s="9">
        <f>'data input'!$D$132</f>
        <v>5550.6679999999997</v>
      </c>
      <c r="J12" s="347" t="str">
        <f t="shared" si="0"/>
        <v>2057-61</v>
      </c>
      <c r="K12" s="9">
        <f>'data input'!N256</f>
        <v>227612.17249999999</v>
      </c>
      <c r="L12" s="13">
        <f t="shared" ref="L12:L15" si="6">N12*5</f>
        <v>46486.9758</v>
      </c>
      <c r="M12" s="13">
        <f t="shared" ref="M12:M15" si="7">O12*5</f>
        <v>67846.125</v>
      </c>
      <c r="N12" s="9">
        <f>'data input'!E311</f>
        <v>9297.39516</v>
      </c>
      <c r="O12" s="9">
        <f>'data input'!$E$193</f>
        <v>13569.225</v>
      </c>
    </row>
    <row r="13" spans="1:15">
      <c r="B13" s="347" t="str">
        <f>'data for Figure 5'!B15</f>
        <v>2062-66</v>
      </c>
      <c r="C13" s="9">
        <f>'data input'!L257</f>
        <v>115288.36421000001</v>
      </c>
      <c r="D13" s="13">
        <f t="shared" si="4"/>
        <v>21040.137300000002</v>
      </c>
      <c r="E13" s="13">
        <f t="shared" si="5"/>
        <v>24074.17</v>
      </c>
      <c r="F13" s="9">
        <f>'data input'!C312</f>
        <v>4208.0274600000002</v>
      </c>
      <c r="G13" s="9">
        <f>'data input'!$E$132</f>
        <v>4814.8339999999998</v>
      </c>
      <c r="J13" s="347" t="str">
        <f t="shared" si="0"/>
        <v>2062-66</v>
      </c>
      <c r="K13" s="9">
        <f>'data input'!N257</f>
        <v>229997.15750999999</v>
      </c>
      <c r="L13" s="13">
        <f t="shared" si="6"/>
        <v>45244.255000000012</v>
      </c>
      <c r="M13" s="13">
        <f t="shared" si="7"/>
        <v>66745.789999999994</v>
      </c>
      <c r="N13" s="9">
        <f>'data input'!E312</f>
        <v>9048.8510000000024</v>
      </c>
      <c r="O13" s="9">
        <f>'data input'!$G$193</f>
        <v>13349.157999999999</v>
      </c>
    </row>
    <row r="14" spans="1:15">
      <c r="B14" s="347" t="str">
        <f>'data for Figure 5'!B16</f>
        <v>2067-71</v>
      </c>
      <c r="C14" s="9">
        <f>'data input'!L258</f>
        <v>117820.82132999999</v>
      </c>
      <c r="D14" s="13">
        <f t="shared" si="4"/>
        <v>20734.147100000002</v>
      </c>
      <c r="E14" s="13">
        <f t="shared" si="5"/>
        <v>21751.895</v>
      </c>
      <c r="F14" s="9">
        <f>'data input'!C313</f>
        <v>4146.82942</v>
      </c>
      <c r="G14" s="9">
        <f>'data input'!$F$132</f>
        <v>4350.3789999999999</v>
      </c>
      <c r="J14" s="347" t="str">
        <f t="shared" si="0"/>
        <v>2067-71</v>
      </c>
      <c r="K14" s="9">
        <f>'data input'!N258</f>
        <v>217391.21151999998</v>
      </c>
      <c r="L14" s="13">
        <f t="shared" si="6"/>
        <v>43340.651100000003</v>
      </c>
      <c r="M14" s="13">
        <f t="shared" si="7"/>
        <v>47269.66</v>
      </c>
      <c r="N14" s="9">
        <f>'data input'!E313</f>
        <v>8668.1302200000009</v>
      </c>
      <c r="O14" s="9">
        <f>'data input'!$I$193</f>
        <v>9453.9320000000007</v>
      </c>
    </row>
    <row r="15" spans="1:15">
      <c r="B15" s="347" t="str">
        <f>'data for Figure 5'!B17</f>
        <v>2072-76</v>
      </c>
      <c r="C15" s="9">
        <f>'data input'!L259</f>
        <v>121254.46640000002</v>
      </c>
      <c r="D15" s="13">
        <f t="shared" si="4"/>
        <v>20358.016499999998</v>
      </c>
      <c r="E15" s="13">
        <f t="shared" si="5"/>
        <v>23053.97</v>
      </c>
      <c r="F15" s="9">
        <f>'data input'!C314</f>
        <v>4071.6032999999998</v>
      </c>
      <c r="G15" s="9">
        <f>'data input'!$G$132</f>
        <v>4610.7939999999999</v>
      </c>
      <c r="J15" s="347" t="str">
        <f t="shared" si="0"/>
        <v>2072-76</v>
      </c>
      <c r="K15" s="9">
        <f>'data input'!N259</f>
        <v>225600.70225000003</v>
      </c>
      <c r="L15" s="13">
        <f t="shared" si="6"/>
        <v>42644.951400000005</v>
      </c>
      <c r="M15" s="13">
        <f t="shared" si="7"/>
        <v>35940.884999999995</v>
      </c>
      <c r="N15" s="9">
        <f>'data input'!E314</f>
        <v>8528.9902800000018</v>
      </c>
      <c r="O15" s="9">
        <f>'data input'!$K$193</f>
        <v>7188.1769999999997</v>
      </c>
    </row>
    <row r="17" spans="1:15">
      <c r="A17" s="45" t="s">
        <v>44</v>
      </c>
      <c r="B17" s="347" t="str">
        <f>'data for Figure 5'!B19</f>
        <v>2027-31</v>
      </c>
      <c r="C17" s="9">
        <f>'data input'!L217</f>
        <v>30261.282090000004</v>
      </c>
      <c r="D17" s="13">
        <f>F17*5</f>
        <v>6695.7142999999996</v>
      </c>
      <c r="E17" s="13">
        <f>G17*5</f>
        <v>5573.3349999999991</v>
      </c>
      <c r="F17" s="9">
        <f>'data input'!C272</f>
        <v>1339.1428599999999</v>
      </c>
      <c r="G17" s="9">
        <f>'data input'!$C$96</f>
        <v>1114.6669999999999</v>
      </c>
      <c r="I17" s="45" t="s">
        <v>44</v>
      </c>
      <c r="J17" s="347" t="str">
        <f t="shared" ref="J17:J26" si="8">B17</f>
        <v>2027-31</v>
      </c>
      <c r="K17" s="9">
        <f>'data input'!N217</f>
        <v>61611.629090000002</v>
      </c>
      <c r="L17" s="13">
        <f>N17*5</f>
        <v>9454.2738499999996</v>
      </c>
      <c r="M17" s="13">
        <f>O17*5</f>
        <v>15555.13</v>
      </c>
      <c r="N17" s="9">
        <f>'data input'!E272</f>
        <v>1890.8547699999999</v>
      </c>
      <c r="O17" s="9">
        <f>'data input'!$C$157</f>
        <v>3111.0259999999998</v>
      </c>
    </row>
    <row r="18" spans="1:15">
      <c r="B18" s="347" t="str">
        <f>'data for Figure 5'!B20</f>
        <v>2032-36</v>
      </c>
      <c r="C18" s="9">
        <f>'data input'!L218</f>
        <v>31016.66086</v>
      </c>
      <c r="D18" s="13">
        <f t="shared" ref="D18:D21" si="9">F18*5</f>
        <v>6447.674500000001</v>
      </c>
      <c r="E18" s="13">
        <f t="shared" ref="E18:E21" si="10">G18*5</f>
        <v>5595.98</v>
      </c>
      <c r="F18" s="9">
        <f>'data input'!C273</f>
        <v>1289.5349000000001</v>
      </c>
      <c r="G18" s="9">
        <f>'data input'!$D$96</f>
        <v>1119.1959999999999</v>
      </c>
      <c r="J18" s="347" t="str">
        <f t="shared" si="8"/>
        <v>2032-36</v>
      </c>
      <c r="K18" s="9">
        <f>'data input'!N218</f>
        <v>54660.735350000003</v>
      </c>
      <c r="L18" s="13">
        <f t="shared" ref="L18:L21" si="11">N18*5</f>
        <v>8406.0362000000005</v>
      </c>
      <c r="M18" s="13">
        <f t="shared" ref="M18:M21" si="12">O18*5</f>
        <v>13327.525000000001</v>
      </c>
      <c r="N18" s="9">
        <f>'data input'!E273</f>
        <v>1681.20724</v>
      </c>
      <c r="O18" s="9">
        <f>'data input'!$E$157</f>
        <v>2665.5050000000001</v>
      </c>
    </row>
    <row r="19" spans="1:15">
      <c r="B19" s="347" t="str">
        <f>'data for Figure 5'!B21</f>
        <v>2037-41</v>
      </c>
      <c r="C19" s="9">
        <f>'data input'!L219</f>
        <v>31819.54766</v>
      </c>
      <c r="D19" s="13">
        <f t="shared" si="9"/>
        <v>6175.3582000000006</v>
      </c>
      <c r="E19" s="13">
        <f t="shared" si="10"/>
        <v>5399.56</v>
      </c>
      <c r="F19" s="9">
        <f>'data input'!C274</f>
        <v>1235.0716400000001</v>
      </c>
      <c r="G19" s="9">
        <f>'data input'!$E$96</f>
        <v>1079.912</v>
      </c>
      <c r="J19" s="347" t="str">
        <f t="shared" si="8"/>
        <v>2037-41</v>
      </c>
      <c r="K19" s="9">
        <f>'data input'!N219</f>
        <v>50162.173860000003</v>
      </c>
      <c r="L19" s="13">
        <f t="shared" si="11"/>
        <v>8085.5023499999988</v>
      </c>
      <c r="M19" s="13">
        <f t="shared" si="12"/>
        <v>12252.8</v>
      </c>
      <c r="N19" s="9">
        <f>'data input'!E274</f>
        <v>1617.1004699999999</v>
      </c>
      <c r="O19" s="9">
        <f>'data input'!$G$157</f>
        <v>2450.56</v>
      </c>
    </row>
    <row r="20" spans="1:15">
      <c r="B20" s="347" t="str">
        <f>'data for Figure 5'!B22</f>
        <v>2042-46</v>
      </c>
      <c r="C20" s="9">
        <f>'data input'!L220</f>
        <v>32402.156569999999</v>
      </c>
      <c r="D20" s="13">
        <f t="shared" si="9"/>
        <v>5943.1571999999996</v>
      </c>
      <c r="E20" s="13">
        <f t="shared" si="10"/>
        <v>5733.89</v>
      </c>
      <c r="F20" s="9">
        <f>'data input'!C275</f>
        <v>1188.6314399999999</v>
      </c>
      <c r="G20" s="9">
        <f>'data input'!$F$96</f>
        <v>1146.778</v>
      </c>
      <c r="J20" s="347" t="str">
        <f t="shared" si="8"/>
        <v>2042-46</v>
      </c>
      <c r="K20" s="9">
        <f>'data input'!N220</f>
        <v>46754.309340000007</v>
      </c>
      <c r="L20" s="13">
        <f t="shared" si="11"/>
        <v>8265.9056000000019</v>
      </c>
      <c r="M20" s="13">
        <f t="shared" si="12"/>
        <v>8965.5</v>
      </c>
      <c r="N20" s="9">
        <f>'data input'!E275</f>
        <v>1653.1811200000002</v>
      </c>
      <c r="O20" s="9">
        <f>'data input'!$I$157</f>
        <v>1793.1</v>
      </c>
    </row>
    <row r="21" spans="1:15">
      <c r="B21" s="347" t="str">
        <f>'data for Figure 5'!B23</f>
        <v>2047-51</v>
      </c>
      <c r="C21" s="9">
        <f>'data input'!L221</f>
        <v>32501.566700000003</v>
      </c>
      <c r="D21" s="13">
        <f t="shared" si="9"/>
        <v>5757.1688000000004</v>
      </c>
      <c r="E21" s="13">
        <f t="shared" si="10"/>
        <v>6038.835</v>
      </c>
      <c r="F21" s="9">
        <f>'data input'!C276</f>
        <v>1151.4337600000001</v>
      </c>
      <c r="G21" s="9">
        <f>'data input'!$G$96</f>
        <v>1207.7670000000001</v>
      </c>
      <c r="J21" s="347" t="str">
        <f t="shared" si="8"/>
        <v>2047-51</v>
      </c>
      <c r="K21" s="9">
        <f>'data input'!N221</f>
        <v>46421.260920000001</v>
      </c>
      <c r="L21" s="13">
        <f t="shared" si="11"/>
        <v>8727.0191499999983</v>
      </c>
      <c r="M21" s="13">
        <f t="shared" si="12"/>
        <v>7122.6949999999997</v>
      </c>
      <c r="N21" s="9">
        <f>'data input'!E276</f>
        <v>1745.4038299999997</v>
      </c>
      <c r="O21" s="9">
        <f>'data input'!$K$157</f>
        <v>1424.539</v>
      </c>
    </row>
    <row r="22" spans="1:15">
      <c r="B22" s="347" t="str">
        <f>'data for Figure 5'!B24</f>
        <v>2052-56</v>
      </c>
      <c r="C22" s="9">
        <f>'data input'!L222</f>
        <v>32281.358620000006</v>
      </c>
      <c r="D22" s="13">
        <f>F22*5</f>
        <v>5553.0138999999999</v>
      </c>
      <c r="E22" s="13">
        <f>G22*5</f>
        <v>5573.3349999999991</v>
      </c>
      <c r="F22" s="9">
        <f>'data input'!C277</f>
        <v>1110.6027799999999</v>
      </c>
      <c r="G22" s="9">
        <f>'data input'!$C$96</f>
        <v>1114.6669999999999</v>
      </c>
      <c r="I22" s="45"/>
      <c r="J22" s="347" t="str">
        <f t="shared" si="8"/>
        <v>2052-56</v>
      </c>
      <c r="K22" s="9">
        <f>'data input'!N222</f>
        <v>48289.147640000003</v>
      </c>
      <c r="L22" s="13">
        <f>N22*5</f>
        <v>9041.4838000000018</v>
      </c>
      <c r="M22" s="13">
        <f>O22*5</f>
        <v>15555.13</v>
      </c>
      <c r="N22" s="9">
        <f>'data input'!E277</f>
        <v>1808.2967600000002</v>
      </c>
      <c r="O22" s="9">
        <f>'data input'!$C$157</f>
        <v>3111.0259999999998</v>
      </c>
    </row>
    <row r="23" spans="1:15">
      <c r="B23" s="347" t="str">
        <f>'data for Figure 5'!B25</f>
        <v>2057-61</v>
      </c>
      <c r="C23" s="9">
        <f>'data input'!L223</f>
        <v>33051.364979999998</v>
      </c>
      <c r="D23" s="13">
        <f t="shared" ref="D23:D26" si="13">F23*5</f>
        <v>5490.7052000000003</v>
      </c>
      <c r="E23" s="13">
        <f t="shared" ref="E23:E26" si="14">G23*5</f>
        <v>5595.98</v>
      </c>
      <c r="F23" s="9">
        <f>'data input'!C278</f>
        <v>1098.14104</v>
      </c>
      <c r="G23" s="9">
        <f>'data input'!$D$96</f>
        <v>1119.1959999999999</v>
      </c>
      <c r="J23" s="347" t="str">
        <f t="shared" si="8"/>
        <v>2057-61</v>
      </c>
      <c r="K23" s="9">
        <f>'data input'!N223</f>
        <v>50955.859709999997</v>
      </c>
      <c r="L23" s="13">
        <f t="shared" ref="L23:L26" si="15">N23*5</f>
        <v>9081.1651000000002</v>
      </c>
      <c r="M23" s="13">
        <f t="shared" ref="M23:M26" si="16">O23*5</f>
        <v>13327.525000000001</v>
      </c>
      <c r="N23" s="9">
        <f>'data input'!E278</f>
        <v>1816.2330199999999</v>
      </c>
      <c r="O23" s="9">
        <f>'data input'!$E$157</f>
        <v>2665.5050000000001</v>
      </c>
    </row>
    <row r="24" spans="1:15">
      <c r="B24" s="347" t="str">
        <f>'data for Figure 5'!B26</f>
        <v>2062-66</v>
      </c>
      <c r="C24" s="9">
        <f>'data input'!L224</f>
        <v>31165.764449999999</v>
      </c>
      <c r="D24" s="13">
        <f t="shared" si="13"/>
        <v>5245.8745999999992</v>
      </c>
      <c r="E24" s="13">
        <f t="shared" si="14"/>
        <v>5399.56</v>
      </c>
      <c r="F24" s="9">
        <f>'data input'!C279</f>
        <v>1049.1749199999999</v>
      </c>
      <c r="G24" s="9">
        <f>'data input'!$E$96</f>
        <v>1079.912</v>
      </c>
      <c r="J24" s="347" t="str">
        <f t="shared" si="8"/>
        <v>2062-66</v>
      </c>
      <c r="K24" s="9">
        <f>'data input'!N224</f>
        <v>50816.090509999995</v>
      </c>
      <c r="L24" s="13">
        <f t="shared" si="15"/>
        <v>8833.0883999999987</v>
      </c>
      <c r="M24" s="13">
        <f t="shared" si="16"/>
        <v>12252.8</v>
      </c>
      <c r="N24" s="9">
        <f>'data input'!E279</f>
        <v>1766.6176799999998</v>
      </c>
      <c r="O24" s="9">
        <f>'data input'!$G$157</f>
        <v>2450.56</v>
      </c>
    </row>
    <row r="25" spans="1:15">
      <c r="B25" s="347" t="str">
        <f>'data for Figure 5'!B27</f>
        <v>2067-71</v>
      </c>
      <c r="C25" s="9">
        <f>'data input'!L225</f>
        <v>32669.359370000002</v>
      </c>
      <c r="D25" s="13">
        <f t="shared" si="13"/>
        <v>5288.5653999999995</v>
      </c>
      <c r="E25" s="13">
        <f t="shared" si="14"/>
        <v>5733.89</v>
      </c>
      <c r="F25" s="9">
        <f>'data input'!C280</f>
        <v>1057.71308</v>
      </c>
      <c r="G25" s="9">
        <f>'data input'!$F$96</f>
        <v>1146.778</v>
      </c>
      <c r="J25" s="347" t="str">
        <f t="shared" si="8"/>
        <v>2067-71</v>
      </c>
      <c r="K25" s="9">
        <f>'data input'!N225</f>
        <v>52308.650329999989</v>
      </c>
      <c r="L25" s="13">
        <f t="shared" si="15"/>
        <v>8631.4587499999998</v>
      </c>
      <c r="M25" s="13">
        <f t="shared" si="16"/>
        <v>8965.5</v>
      </c>
      <c r="N25" s="9">
        <f>'data input'!E280</f>
        <v>1726.2917499999999</v>
      </c>
      <c r="O25" s="9">
        <f>'data input'!$I$157</f>
        <v>1793.1</v>
      </c>
    </row>
    <row r="26" spans="1:15">
      <c r="B26" s="347" t="str">
        <f>'data for Figure 5'!B28</f>
        <v>2072-76</v>
      </c>
      <c r="C26" s="9">
        <f>'data input'!L226</f>
        <v>33297.278170000005</v>
      </c>
      <c r="D26" s="13">
        <f t="shared" si="13"/>
        <v>5200.47775</v>
      </c>
      <c r="E26" s="13">
        <f t="shared" si="14"/>
        <v>6038.835</v>
      </c>
      <c r="F26" s="9">
        <f>'data input'!C281</f>
        <v>1040.09555</v>
      </c>
      <c r="G26" s="9">
        <f>'data input'!$G$96</f>
        <v>1207.7670000000001</v>
      </c>
      <c r="J26" s="347" t="str">
        <f t="shared" si="8"/>
        <v>2072-76</v>
      </c>
      <c r="K26" s="9">
        <f>'data input'!N226</f>
        <v>52483.94339</v>
      </c>
      <c r="L26" s="13">
        <f t="shared" si="15"/>
        <v>8354.2036499999995</v>
      </c>
      <c r="M26" s="13">
        <f t="shared" si="16"/>
        <v>7122.6949999999997</v>
      </c>
      <c r="N26" s="9">
        <f>'data input'!E281</f>
        <v>1670.8407299999999</v>
      </c>
      <c r="O26" s="9">
        <f>'data input'!$K$157</f>
        <v>1424.539</v>
      </c>
    </row>
    <row r="27" spans="1:15">
      <c r="B27" s="347"/>
      <c r="C27" s="9"/>
      <c r="D27" s="13"/>
      <c r="E27" s="13"/>
      <c r="F27" s="9"/>
      <c r="G27" s="9"/>
      <c r="J27" s="347"/>
      <c r="K27" s="9"/>
      <c r="L27" s="13"/>
      <c r="M27" s="13"/>
      <c r="N27" s="9"/>
      <c r="O27" s="9"/>
    </row>
    <row r="28" spans="1:15">
      <c r="A28" s="45" t="s">
        <v>45</v>
      </c>
      <c r="B28" s="347" t="str">
        <f>'data for Figure 5'!B30</f>
        <v>2027-31</v>
      </c>
      <c r="C28" s="9">
        <f>'data input'!L228</f>
        <v>71294.139439999999</v>
      </c>
      <c r="D28" s="13">
        <f>F28*5</f>
        <v>14266.637500000001</v>
      </c>
      <c r="E28" s="13">
        <f>G28*5</f>
        <v>20042.34</v>
      </c>
      <c r="F28" s="9">
        <f>'data input'!C283</f>
        <v>2853.3275000000003</v>
      </c>
      <c r="G28" s="9">
        <f>'data input'!$C$108</f>
        <v>4008.4679999999998</v>
      </c>
      <c r="I28" s="45" t="s">
        <v>45</v>
      </c>
      <c r="J28" s="347" t="str">
        <f t="shared" ref="J28:J37" si="17">B28</f>
        <v>2027-31</v>
      </c>
      <c r="K28" s="9">
        <f>'data input'!N228</f>
        <v>187690.93437</v>
      </c>
      <c r="L28" s="13">
        <f>N28*5</f>
        <v>37379.220750000008</v>
      </c>
      <c r="M28" s="13">
        <f>O28*5</f>
        <v>40482.689999999995</v>
      </c>
      <c r="N28" s="9">
        <f>'data input'!E283</f>
        <v>7475.8441500000008</v>
      </c>
      <c r="O28" s="9">
        <f>'data input'!$C$169</f>
        <v>8096.5379999999996</v>
      </c>
    </row>
    <row r="29" spans="1:15">
      <c r="B29" s="347" t="str">
        <f>'data for Figure 5'!B31</f>
        <v>2032-36</v>
      </c>
      <c r="C29" s="9">
        <f>'data input'!L229</f>
        <v>65731.56727</v>
      </c>
      <c r="D29" s="13">
        <f t="shared" ref="D29:D32" si="18">F29*5</f>
        <v>13570.750349999998</v>
      </c>
      <c r="E29" s="13">
        <f t="shared" ref="E29:E32" si="19">G29*5</f>
        <v>17503</v>
      </c>
      <c r="F29" s="9">
        <f>'data input'!C284</f>
        <v>2714.1500699999997</v>
      </c>
      <c r="G29" s="9">
        <f>'data input'!$D$108</f>
        <v>3500.6</v>
      </c>
      <c r="J29" s="347" t="str">
        <f t="shared" si="17"/>
        <v>2032-36</v>
      </c>
      <c r="K29" s="9">
        <f>'data input'!N229</f>
        <v>179413.91829</v>
      </c>
      <c r="L29" s="13">
        <f t="shared" ref="L29:L32" si="20">N29*5</f>
        <v>35336.536900000006</v>
      </c>
      <c r="M29" s="13">
        <f t="shared" ref="M29:M32" si="21">O29*5</f>
        <v>50977.324999999997</v>
      </c>
      <c r="N29" s="9">
        <f>'data input'!E284</f>
        <v>7067.3073800000011</v>
      </c>
      <c r="O29" s="9">
        <f>'data input'!$E$169</f>
        <v>10195.465</v>
      </c>
    </row>
    <row r="30" spans="1:15">
      <c r="B30" s="347" t="str">
        <f>'data for Figure 5'!B32</f>
        <v>2037-41</v>
      </c>
      <c r="C30" s="9">
        <f>'data input'!L230</f>
        <v>62483.538639999999</v>
      </c>
      <c r="D30" s="13">
        <f t="shared" si="18"/>
        <v>13141.290800000002</v>
      </c>
      <c r="E30" s="13">
        <f t="shared" si="19"/>
        <v>14224.09</v>
      </c>
      <c r="F30" s="9">
        <f>'data input'!C285</f>
        <v>2628.2581600000003</v>
      </c>
      <c r="G30" s="9">
        <f>'data input'!$E$108</f>
        <v>2844.8180000000002</v>
      </c>
      <c r="J30" s="347" t="str">
        <f t="shared" si="17"/>
        <v>2037-41</v>
      </c>
      <c r="K30" s="9">
        <f>'data input'!N230</f>
        <v>163987.83468</v>
      </c>
      <c r="L30" s="13">
        <f t="shared" si="20"/>
        <v>33144.023650000003</v>
      </c>
      <c r="M30" s="13">
        <f t="shared" si="21"/>
        <v>49312.22</v>
      </c>
      <c r="N30" s="9">
        <f>'data input'!E285</f>
        <v>6628.8047299999998</v>
      </c>
      <c r="O30" s="9">
        <f>'data input'!$G$169</f>
        <v>9862.4439999999995</v>
      </c>
    </row>
    <row r="31" spans="1:15">
      <c r="B31" s="347" t="str">
        <f>'data for Figure 5'!B33</f>
        <v>2042-46</v>
      </c>
      <c r="C31" s="9">
        <f>'data input'!L231</f>
        <v>61193.20302999999</v>
      </c>
      <c r="D31" s="13">
        <f t="shared" si="18"/>
        <v>13220.829100000001</v>
      </c>
      <c r="E31" s="13">
        <f t="shared" si="19"/>
        <v>12289.955</v>
      </c>
      <c r="F31" s="9">
        <f>'data input'!C286</f>
        <v>2644.1658200000002</v>
      </c>
      <c r="G31" s="9">
        <f>'data input'!$F$108</f>
        <v>2457.991</v>
      </c>
      <c r="J31" s="347" t="str">
        <f t="shared" si="17"/>
        <v>2042-46</v>
      </c>
      <c r="K31" s="9">
        <f>'data input'!N231</f>
        <v>150160.75712999998</v>
      </c>
      <c r="L31" s="13">
        <f t="shared" si="20"/>
        <v>32051.429600000003</v>
      </c>
      <c r="M31" s="13">
        <f t="shared" si="21"/>
        <v>35167.1</v>
      </c>
      <c r="N31" s="9">
        <f>'data input'!E286</f>
        <v>6410.2859200000003</v>
      </c>
      <c r="O31" s="9">
        <f>'data input'!$I$169</f>
        <v>7033.42</v>
      </c>
    </row>
    <row r="32" spans="1:15">
      <c r="B32" s="347" t="str">
        <f>'data for Figure 5'!B34</f>
        <v>2047-51</v>
      </c>
      <c r="C32" s="9">
        <f>'data input'!L232</f>
        <v>61896.520670000005</v>
      </c>
      <c r="D32" s="13">
        <f t="shared" si="18"/>
        <v>13183.571150000003</v>
      </c>
      <c r="E32" s="13">
        <f t="shared" si="19"/>
        <v>13619.735000000001</v>
      </c>
      <c r="F32" s="9">
        <f>'data input'!C287</f>
        <v>2636.7142300000005</v>
      </c>
      <c r="G32" s="9">
        <f>'data input'!$G$108</f>
        <v>2723.9470000000001</v>
      </c>
      <c r="J32" s="347" t="str">
        <f t="shared" si="17"/>
        <v>2047-51</v>
      </c>
      <c r="K32" s="9">
        <f>'data input'!N232</f>
        <v>148062.11980000001</v>
      </c>
      <c r="L32" s="13">
        <f t="shared" si="20"/>
        <v>32575.498499999994</v>
      </c>
      <c r="M32" s="13">
        <f t="shared" si="21"/>
        <v>25390.614999999998</v>
      </c>
      <c r="N32" s="9">
        <f>'data input'!E287</f>
        <v>6515.0996999999988</v>
      </c>
      <c r="O32" s="9">
        <f>'data input'!$K$169</f>
        <v>5078.1229999999996</v>
      </c>
    </row>
    <row r="33" spans="1:15">
      <c r="B33" s="347" t="str">
        <f>'data for Figure 5'!B35</f>
        <v>2052-56</v>
      </c>
      <c r="C33" s="9">
        <f>'data input'!L233</f>
        <v>62501.48083</v>
      </c>
      <c r="D33" s="13">
        <f>F33*5</f>
        <v>12891.34585</v>
      </c>
      <c r="E33" s="13">
        <f>G33*5</f>
        <v>20042.34</v>
      </c>
      <c r="F33" s="9">
        <f>'data input'!C288</f>
        <v>2578.26917</v>
      </c>
      <c r="G33" s="9">
        <f>'data input'!$C$108</f>
        <v>4008.4679999999998</v>
      </c>
      <c r="I33" s="45"/>
      <c r="J33" s="347" t="str">
        <f t="shared" si="17"/>
        <v>2052-56</v>
      </c>
      <c r="K33" s="9">
        <f>'data input'!N233</f>
        <v>156546.15010000003</v>
      </c>
      <c r="L33" s="13">
        <f>N33*5</f>
        <v>33839.643650000005</v>
      </c>
      <c r="M33" s="13">
        <f>O33*5</f>
        <v>40482.689999999995</v>
      </c>
      <c r="N33" s="9">
        <f>'data input'!E288</f>
        <v>6767.9287300000005</v>
      </c>
      <c r="O33" s="9">
        <f>'data input'!$C$169</f>
        <v>8096.5379999999996</v>
      </c>
    </row>
    <row r="34" spans="1:15">
      <c r="B34" s="347" t="str">
        <f>'data for Figure 5'!B36</f>
        <v>2057-61</v>
      </c>
      <c r="C34" s="9">
        <f>'data input'!L234</f>
        <v>61406.304179999999</v>
      </c>
      <c r="D34" s="13">
        <f t="shared" ref="D34:D37" si="22">F34*5</f>
        <v>12499.97855</v>
      </c>
      <c r="E34" s="13">
        <f t="shared" ref="E34:E37" si="23">G34*5</f>
        <v>17503</v>
      </c>
      <c r="F34" s="9">
        <f>'data input'!C289</f>
        <v>2499.9957100000001</v>
      </c>
      <c r="G34" s="9">
        <f>'data input'!$D$108</f>
        <v>3500.6</v>
      </c>
      <c r="J34" s="347" t="str">
        <f t="shared" si="17"/>
        <v>2057-61</v>
      </c>
      <c r="K34" s="9">
        <f>'data input'!N234</f>
        <v>161379.21134000001</v>
      </c>
      <c r="L34" s="13">
        <f t="shared" ref="L34:L37" si="24">N34*5</f>
        <v>34379.081300000005</v>
      </c>
      <c r="M34" s="13">
        <f t="shared" ref="M34:M37" si="25">O34*5</f>
        <v>50977.324999999997</v>
      </c>
      <c r="N34" s="9">
        <f>'data input'!E289</f>
        <v>6875.8162600000005</v>
      </c>
      <c r="O34" s="9">
        <f>'data input'!$E$169</f>
        <v>10195.465</v>
      </c>
    </row>
    <row r="35" spans="1:15">
      <c r="B35" s="347" t="str">
        <f>'data for Figure 5'!B37</f>
        <v>2062-66</v>
      </c>
      <c r="C35" s="9">
        <f>'data input'!L235</f>
        <v>59838.616689999995</v>
      </c>
      <c r="D35" s="13">
        <f t="shared" si="22"/>
        <v>11975.544150000002</v>
      </c>
      <c r="E35" s="13">
        <f t="shared" si="23"/>
        <v>14224.09</v>
      </c>
      <c r="F35" s="9">
        <f>'data input'!C290</f>
        <v>2395.1088300000001</v>
      </c>
      <c r="G35" s="9">
        <f>'data input'!$E$108</f>
        <v>2844.8180000000002</v>
      </c>
      <c r="J35" s="347" t="str">
        <f t="shared" si="17"/>
        <v>2062-66</v>
      </c>
      <c r="K35" s="9">
        <f>'data input'!N235</f>
        <v>165472.56268</v>
      </c>
      <c r="L35" s="13">
        <f t="shared" si="24"/>
        <v>33492.918450000005</v>
      </c>
      <c r="M35" s="13">
        <f t="shared" si="25"/>
        <v>49312.22</v>
      </c>
      <c r="N35" s="9">
        <f>'data input'!E290</f>
        <v>6698.5836900000004</v>
      </c>
      <c r="O35" s="9">
        <f>'data input'!$G$169</f>
        <v>9862.4439999999995</v>
      </c>
    </row>
    <row r="36" spans="1:15">
      <c r="B36" s="347" t="str">
        <f>'data for Figure 5'!B38</f>
        <v>2067-71</v>
      </c>
      <c r="C36" s="9">
        <f>'data input'!L236</f>
        <v>59787.095729999994</v>
      </c>
      <c r="D36" s="13">
        <f t="shared" si="22"/>
        <v>11758.051799999997</v>
      </c>
      <c r="E36" s="13">
        <f t="shared" si="23"/>
        <v>12289.955</v>
      </c>
      <c r="F36" s="9">
        <f>'data input'!C291</f>
        <v>2351.6103599999997</v>
      </c>
      <c r="G36" s="9">
        <f>'data input'!$F$108</f>
        <v>2457.991</v>
      </c>
      <c r="J36" s="347" t="str">
        <f t="shared" si="17"/>
        <v>2067-71</v>
      </c>
      <c r="K36" s="9">
        <f>'data input'!N236</f>
        <v>150863.674</v>
      </c>
      <c r="L36" s="13">
        <f t="shared" si="24"/>
        <v>31748.314050000004</v>
      </c>
      <c r="M36" s="13">
        <f t="shared" si="25"/>
        <v>35167.1</v>
      </c>
      <c r="N36" s="9">
        <f>'data input'!E291</f>
        <v>6349.6628100000007</v>
      </c>
      <c r="O36" s="9">
        <f>'data input'!$I$169</f>
        <v>7033.42</v>
      </c>
    </row>
    <row r="37" spans="1:15">
      <c r="B37" s="347" t="str">
        <f>'data for Figure 5'!B39</f>
        <v>2072-76</v>
      </c>
      <c r="C37" s="9">
        <f>'data input'!L237</f>
        <v>61535.891060000009</v>
      </c>
      <c r="D37" s="13">
        <f t="shared" si="22"/>
        <v>11695.047749999998</v>
      </c>
      <c r="E37" s="13">
        <f t="shared" si="23"/>
        <v>13619.735000000001</v>
      </c>
      <c r="F37" s="9">
        <f>'data input'!C292</f>
        <v>2339.0095499999998</v>
      </c>
      <c r="G37" s="9">
        <f>'data input'!$G$108</f>
        <v>2723.9470000000001</v>
      </c>
      <c r="J37" s="347" t="str">
        <f t="shared" si="17"/>
        <v>2072-76</v>
      </c>
      <c r="K37" s="9">
        <f>'data input'!N237</f>
        <v>159100.71178000001</v>
      </c>
      <c r="L37" s="13">
        <f t="shared" si="24"/>
        <v>31274.152800000003</v>
      </c>
      <c r="M37" s="13">
        <f t="shared" si="25"/>
        <v>25390.614999999998</v>
      </c>
      <c r="N37" s="9">
        <f>'data input'!E292</f>
        <v>6254.8305600000003</v>
      </c>
      <c r="O37" s="9">
        <f>'data input'!$K$169</f>
        <v>5078.1229999999996</v>
      </c>
    </row>
    <row r="38" spans="1:15">
      <c r="B38" s="347"/>
      <c r="C38" s="9"/>
      <c r="D38" s="13"/>
      <c r="E38" s="13"/>
      <c r="F38" s="9"/>
      <c r="G38" s="9"/>
      <c r="J38" s="347"/>
      <c r="K38" s="9"/>
      <c r="L38" s="13"/>
      <c r="M38" s="13"/>
      <c r="N38" s="9"/>
      <c r="O38" s="9"/>
    </row>
    <row r="39" spans="1:15">
      <c r="A39" s="45" t="s">
        <v>46</v>
      </c>
      <c r="B39" s="347" t="str">
        <f>'data for Figure 5'!B41</f>
        <v>2027-31</v>
      </c>
      <c r="C39" s="9">
        <f>'data input'!L239</f>
        <v>22091.611120000001</v>
      </c>
      <c r="D39" s="13">
        <f>F39*5</f>
        <v>4792.8348500000002</v>
      </c>
      <c r="E39" s="13">
        <f>G39*5</f>
        <v>6031.3149999999996</v>
      </c>
      <c r="F39" s="9">
        <f>'data input'!C294</f>
        <v>958.56697000000008</v>
      </c>
      <c r="G39" s="9">
        <f>'data input'!$C$120</f>
        <v>1206.2629999999999</v>
      </c>
      <c r="I39" s="45" t="s">
        <v>46</v>
      </c>
      <c r="J39" s="347" t="str">
        <f t="shared" ref="J39:J48" si="26">B39</f>
        <v>2027-31</v>
      </c>
      <c r="K39" s="9">
        <f>'data input'!N239</f>
        <v>18666.379860000001</v>
      </c>
      <c r="L39" s="13">
        <f>N39*5</f>
        <v>3311.49</v>
      </c>
      <c r="M39" s="13">
        <f>O39*5</f>
        <v>3839.9949999999999</v>
      </c>
      <c r="N39" s="9">
        <f>'data input'!E294</f>
        <v>662.298</v>
      </c>
      <c r="O39" s="9">
        <f>'data input'!$C$181</f>
        <v>767.99900000000002</v>
      </c>
    </row>
    <row r="40" spans="1:15">
      <c r="B40" s="347" t="str">
        <f>'data for Figure 5'!B42</f>
        <v>2032-36</v>
      </c>
      <c r="C40" s="9">
        <f>'data input'!L240</f>
        <v>20946.75576</v>
      </c>
      <c r="D40" s="13">
        <f t="shared" ref="D40:D43" si="27">F40*5</f>
        <v>4521.8122000000003</v>
      </c>
      <c r="E40" s="13">
        <f t="shared" ref="E40:E43" si="28">G40*5</f>
        <v>4654.3599999999997</v>
      </c>
      <c r="F40" s="9">
        <f>'data input'!C295</f>
        <v>904.36244000000011</v>
      </c>
      <c r="G40" s="9">
        <f>'data input'!$D$120</f>
        <v>930.87199999999996</v>
      </c>
      <c r="J40" s="347" t="str">
        <f t="shared" si="26"/>
        <v>2032-36</v>
      </c>
      <c r="K40" s="9">
        <f>'data input'!N240</f>
        <v>18109.98359</v>
      </c>
      <c r="L40" s="13">
        <f t="shared" ref="L40:L43" si="29">N40*5</f>
        <v>3173.4865499999996</v>
      </c>
      <c r="M40" s="13">
        <f t="shared" ref="M40:M43" si="30">O40*5</f>
        <v>3541.2750000000001</v>
      </c>
      <c r="N40" s="9">
        <f>'data input'!E295</f>
        <v>634.6973099999999</v>
      </c>
      <c r="O40" s="9">
        <f>'data input'!$E$181</f>
        <v>708.255</v>
      </c>
    </row>
    <row r="41" spans="1:15">
      <c r="B41" s="347" t="str">
        <f>'data for Figure 5'!B43</f>
        <v>2037-41</v>
      </c>
      <c r="C41" s="9">
        <f>'data input'!L241</f>
        <v>19898.542819999999</v>
      </c>
      <c r="D41" s="13">
        <f t="shared" si="27"/>
        <v>4192.3464000000004</v>
      </c>
      <c r="E41" s="13">
        <f t="shared" si="28"/>
        <v>4450.5200000000004</v>
      </c>
      <c r="F41" s="9">
        <f>'data input'!C296</f>
        <v>838.46928000000003</v>
      </c>
      <c r="G41" s="9">
        <f>'data input'!$E$120</f>
        <v>890.10400000000004</v>
      </c>
      <c r="J41" s="347" t="str">
        <f t="shared" si="26"/>
        <v>2037-41</v>
      </c>
      <c r="K41" s="9">
        <f>'data input'!N241</f>
        <v>17022.322670000001</v>
      </c>
      <c r="L41" s="13">
        <f t="shared" si="29"/>
        <v>3077.7131999999992</v>
      </c>
      <c r="M41" s="13">
        <f t="shared" si="30"/>
        <v>5180.7700000000004</v>
      </c>
      <c r="N41" s="9">
        <f>'data input'!E296</f>
        <v>615.54263999999989</v>
      </c>
      <c r="O41" s="9">
        <f>'data input'!$G$181</f>
        <v>1036.154</v>
      </c>
    </row>
    <row r="42" spans="1:15">
      <c r="B42" s="347" t="str">
        <f>'data for Figure 5'!B44</f>
        <v>2042-46</v>
      </c>
      <c r="C42" s="9">
        <f>'data input'!L242</f>
        <v>20363.327209999999</v>
      </c>
      <c r="D42" s="13">
        <f t="shared" si="27"/>
        <v>4048.87995</v>
      </c>
      <c r="E42" s="13">
        <f t="shared" si="28"/>
        <v>3728.05</v>
      </c>
      <c r="F42" s="9">
        <f>'data input'!C297</f>
        <v>809.77598999999998</v>
      </c>
      <c r="G42" s="9">
        <f>'data input'!$F$120</f>
        <v>745.61</v>
      </c>
      <c r="J42" s="347" t="str">
        <f t="shared" si="26"/>
        <v>2042-46</v>
      </c>
      <c r="K42" s="9">
        <f>'data input'!N242</f>
        <v>15636.158840000002</v>
      </c>
      <c r="L42" s="13">
        <f t="shared" si="29"/>
        <v>3057.2908499999999</v>
      </c>
      <c r="M42" s="13">
        <f t="shared" si="30"/>
        <v>3137.0600000000004</v>
      </c>
      <c r="N42" s="9">
        <f>'data input'!E297</f>
        <v>611.45817</v>
      </c>
      <c r="O42" s="9">
        <f>'data input'!$I$181</f>
        <v>627.41200000000003</v>
      </c>
    </row>
    <row r="43" spans="1:15">
      <c r="B43" s="347" t="str">
        <f>'data for Figure 5'!B45</f>
        <v>2047-51</v>
      </c>
      <c r="C43" s="9">
        <f>'data input'!L243</f>
        <v>20910.84059</v>
      </c>
      <c r="D43" s="13">
        <f t="shared" si="27"/>
        <v>3960.9061999999999</v>
      </c>
      <c r="E43" s="13">
        <f t="shared" si="28"/>
        <v>3395.4</v>
      </c>
      <c r="F43" s="9">
        <f>'data input'!C298</f>
        <v>792.18124</v>
      </c>
      <c r="G43" s="9">
        <f>'data input'!$G$120</f>
        <v>679.08</v>
      </c>
      <c r="J43" s="347" t="str">
        <f t="shared" si="26"/>
        <v>2047-51</v>
      </c>
      <c r="K43" s="9">
        <f>'data input'!N243</f>
        <v>15213.90868</v>
      </c>
      <c r="L43" s="13">
        <f t="shared" si="29"/>
        <v>3083.0025000000001</v>
      </c>
      <c r="M43" s="13">
        <f t="shared" si="30"/>
        <v>3427.5749999999998</v>
      </c>
      <c r="N43" s="9">
        <f>'data input'!E298</f>
        <v>616.60050000000001</v>
      </c>
      <c r="O43" s="9">
        <f>'data input'!$K$181</f>
        <v>685.51499999999999</v>
      </c>
    </row>
    <row r="44" spans="1:15">
      <c r="B44" s="347" t="str">
        <f>'data for Figure 5'!B46</f>
        <v>2052-56</v>
      </c>
      <c r="C44" s="9">
        <f>'data input'!L244</f>
        <v>21458.988550000002</v>
      </c>
      <c r="D44" s="13">
        <f>F44*5</f>
        <v>3908.9740999999999</v>
      </c>
      <c r="E44" s="13">
        <f>G44*5</f>
        <v>6031.3149999999996</v>
      </c>
      <c r="F44" s="9">
        <f>'data input'!C299</f>
        <v>781.79481999999996</v>
      </c>
      <c r="G44" s="9">
        <f>'data input'!$C$120</f>
        <v>1206.2629999999999</v>
      </c>
      <c r="I44" s="45"/>
      <c r="J44" s="347" t="str">
        <f t="shared" si="26"/>
        <v>2052-56</v>
      </c>
      <c r="K44" s="9">
        <f>'data input'!N244</f>
        <v>15193.283309999999</v>
      </c>
      <c r="L44" s="13">
        <f>N44*5</f>
        <v>3123.1756</v>
      </c>
      <c r="M44" s="13">
        <f>O44*5</f>
        <v>3839.9949999999999</v>
      </c>
      <c r="N44" s="9">
        <f>'data input'!E299</f>
        <v>624.63512000000003</v>
      </c>
      <c r="O44" s="9">
        <f>'data input'!$C$181</f>
        <v>767.99900000000002</v>
      </c>
    </row>
    <row r="45" spans="1:15">
      <c r="B45" s="347" t="str">
        <f>'data for Figure 5'!B47</f>
        <v>2057-61</v>
      </c>
      <c r="C45" s="9">
        <f>'data input'!L245</f>
        <v>23225.916330000004</v>
      </c>
      <c r="D45" s="13">
        <f t="shared" ref="D45:D48" si="31">F45*5</f>
        <v>3910.1733000000004</v>
      </c>
      <c r="E45" s="13">
        <f t="shared" ref="E45:E48" si="32">G45*5</f>
        <v>4654.3599999999997</v>
      </c>
      <c r="F45" s="9">
        <f>'data input'!C300</f>
        <v>782.03466000000003</v>
      </c>
      <c r="G45" s="9">
        <f>'data input'!$D$120</f>
        <v>930.87199999999996</v>
      </c>
      <c r="J45" s="347" t="str">
        <f t="shared" si="26"/>
        <v>2057-61</v>
      </c>
      <c r="K45" s="9">
        <f>'data input'!N245</f>
        <v>15277.10145</v>
      </c>
      <c r="L45" s="13">
        <f t="shared" ref="L45:L48" si="33">N45*5</f>
        <v>3026.7293999999993</v>
      </c>
      <c r="M45" s="13">
        <f t="shared" ref="M45:M48" si="34">O45*5</f>
        <v>3541.2750000000001</v>
      </c>
      <c r="N45" s="9">
        <f>'data input'!E300</f>
        <v>605.34587999999985</v>
      </c>
      <c r="O45" s="9">
        <f>'data input'!$E$181</f>
        <v>708.255</v>
      </c>
    </row>
    <row r="46" spans="1:15">
      <c r="B46" s="347" t="str">
        <f>'data for Figure 5'!B48</f>
        <v>2062-66</v>
      </c>
      <c r="C46" s="9">
        <f>'data input'!L246</f>
        <v>24283.983070000002</v>
      </c>
      <c r="D46" s="13">
        <f t="shared" si="31"/>
        <v>3818.7185499999996</v>
      </c>
      <c r="E46" s="13">
        <f t="shared" si="32"/>
        <v>4450.5200000000004</v>
      </c>
      <c r="F46" s="9">
        <f>'data input'!C301</f>
        <v>763.74370999999996</v>
      </c>
      <c r="G46" s="9">
        <f>'data input'!$E$120</f>
        <v>890.10400000000004</v>
      </c>
      <c r="J46" s="347" t="str">
        <f t="shared" si="26"/>
        <v>2062-66</v>
      </c>
      <c r="K46" s="9">
        <f>'data input'!N246</f>
        <v>13708.50432</v>
      </c>
      <c r="L46" s="13">
        <f t="shared" si="33"/>
        <v>2918.2481499999999</v>
      </c>
      <c r="M46" s="13">
        <f t="shared" si="34"/>
        <v>5180.7700000000004</v>
      </c>
      <c r="N46" s="9">
        <f>'data input'!E301</f>
        <v>583.64963</v>
      </c>
      <c r="O46" s="9">
        <f>'data input'!$G$181</f>
        <v>1036.154</v>
      </c>
    </row>
    <row r="47" spans="1:15">
      <c r="B47" s="347" t="str">
        <f>'data for Figure 5'!B49</f>
        <v>2067-71</v>
      </c>
      <c r="C47" s="9">
        <f>'data input'!L247</f>
        <v>25364.36623</v>
      </c>
      <c r="D47" s="13">
        <f t="shared" si="31"/>
        <v>3687.5299</v>
      </c>
      <c r="E47" s="13">
        <f t="shared" si="32"/>
        <v>3728.05</v>
      </c>
      <c r="F47" s="9">
        <f>'data input'!C302</f>
        <v>737.50598000000002</v>
      </c>
      <c r="G47" s="9">
        <f>'data input'!$F$120</f>
        <v>745.61</v>
      </c>
      <c r="J47" s="347" t="str">
        <f t="shared" si="26"/>
        <v>2067-71</v>
      </c>
      <c r="K47" s="9">
        <f>'data input'!N247</f>
        <v>14218.887189999999</v>
      </c>
      <c r="L47" s="13">
        <f t="shared" si="33"/>
        <v>2960.8782999999999</v>
      </c>
      <c r="M47" s="13">
        <f t="shared" si="34"/>
        <v>3137.0600000000004</v>
      </c>
      <c r="N47" s="9">
        <f>'data input'!E302</f>
        <v>592.17565999999999</v>
      </c>
      <c r="O47" s="9">
        <f>'data input'!$I$181</f>
        <v>627.41200000000003</v>
      </c>
    </row>
    <row r="48" spans="1:15">
      <c r="B48" s="347" t="str">
        <f>'data for Figure 5'!B50</f>
        <v>2072-76</v>
      </c>
      <c r="C48" s="9">
        <f>'data input'!L248</f>
        <v>26421.297170000002</v>
      </c>
      <c r="D48" s="13">
        <f t="shared" si="31"/>
        <v>3462.491</v>
      </c>
      <c r="E48" s="13">
        <f t="shared" si="32"/>
        <v>3395.4</v>
      </c>
      <c r="F48" s="9">
        <f>'data input'!C303</f>
        <v>692.4982</v>
      </c>
      <c r="G48" s="9">
        <f>'data input'!$G$120</f>
        <v>679.08</v>
      </c>
      <c r="J48" s="347" t="str">
        <f t="shared" si="26"/>
        <v>2072-76</v>
      </c>
      <c r="K48" s="9">
        <f>'data input'!N248</f>
        <v>14016.04708</v>
      </c>
      <c r="L48" s="13">
        <f t="shared" si="33"/>
        <v>3016.5949499999997</v>
      </c>
      <c r="M48" s="13">
        <f t="shared" si="34"/>
        <v>3427.5749999999998</v>
      </c>
      <c r="N48" s="9">
        <f>'data input'!E303</f>
        <v>603.31898999999999</v>
      </c>
      <c r="O48" s="9">
        <f>'data input'!$K$181</f>
        <v>685.51499999999999</v>
      </c>
    </row>
  </sheetData>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5">
    <tabColor rgb="FF92D050"/>
  </sheetPr>
  <dimension ref="A2:L26"/>
  <sheetViews>
    <sheetView workbookViewId="0">
      <selection activeCell="A2" sqref="A2"/>
    </sheetView>
  </sheetViews>
  <sheetFormatPr defaultColWidth="9" defaultRowHeight="12.75"/>
  <cols>
    <col min="1" max="2" width="9" style="18"/>
    <col min="3" max="3" width="10.25" style="18" bestFit="1" customWidth="1"/>
    <col min="4" max="5" width="9" style="18"/>
    <col min="6" max="6" width="11" style="18" bestFit="1" customWidth="1"/>
    <col min="7" max="11" width="9" style="18"/>
    <col min="12" max="12" width="11.875" style="18" bestFit="1" customWidth="1"/>
    <col min="13" max="16384" width="9" style="18"/>
  </cols>
  <sheetData>
    <row r="2" spans="1:12">
      <c r="A2" s="18" t="s">
        <v>335</v>
      </c>
    </row>
    <row r="7" spans="1:12">
      <c r="B7" s="43"/>
      <c r="C7" s="169" t="str">
        <f>'data input'!$C$29</f>
        <v>GB PFE</v>
      </c>
      <c r="D7" s="170" t="s">
        <v>162</v>
      </c>
      <c r="K7" s="170" t="s">
        <v>126</v>
      </c>
      <c r="L7" s="170" t="s">
        <v>127</v>
      </c>
    </row>
    <row r="8" spans="1:12">
      <c r="B8" s="43" t="s">
        <v>128</v>
      </c>
      <c r="C8" s="19">
        <f>'data input'!C391</f>
        <v>59.998150000000003</v>
      </c>
      <c r="D8" s="19">
        <f>'data input'!D391</f>
        <v>106.41918000000001</v>
      </c>
      <c r="E8" s="19"/>
      <c r="F8" s="19"/>
      <c r="G8" s="19"/>
      <c r="H8" s="19"/>
      <c r="I8" s="19"/>
      <c r="J8" s="19"/>
      <c r="K8" s="71">
        <f>'data input'!G391</f>
        <v>4.9056936078181215</v>
      </c>
      <c r="L8" s="72">
        <f>'data input'!H391</f>
        <v>5.2205989107524609</v>
      </c>
    </row>
    <row r="9" spans="1:12">
      <c r="B9" s="44" t="s">
        <v>129</v>
      </c>
      <c r="C9" s="19">
        <f>'data input'!C392</f>
        <v>66.75124000000001</v>
      </c>
      <c r="D9" s="19">
        <f>'data input'!D392</f>
        <v>74.960490000000007</v>
      </c>
      <c r="E9" s="19"/>
      <c r="F9" s="19"/>
      <c r="G9" s="19"/>
      <c r="H9" s="19"/>
      <c r="I9" s="19"/>
      <c r="J9" s="19"/>
      <c r="K9" s="71">
        <f>'data input'!G392</f>
        <v>4.0215322090048007</v>
      </c>
      <c r="L9" s="72">
        <f>'data input'!H392</f>
        <v>3.0145602493778232</v>
      </c>
    </row>
    <row r="10" spans="1:12">
      <c r="B10" s="43" t="s">
        <v>130</v>
      </c>
      <c r="C10" s="19">
        <f>'data input'!C393</f>
        <v>68.053449999999998</v>
      </c>
      <c r="D10" s="19">
        <f>'data input'!D393</f>
        <v>103.62419</v>
      </c>
      <c r="E10" s="19"/>
      <c r="F10" s="19"/>
      <c r="G10" s="19"/>
      <c r="H10" s="19"/>
      <c r="I10" s="19"/>
      <c r="J10" s="19"/>
      <c r="K10" s="71">
        <f>'data input'!G393</f>
        <v>4.8050196089838648</v>
      </c>
      <c r="L10" s="72">
        <f>'data input'!H393</f>
        <v>4.9791626491506973</v>
      </c>
    </row>
    <row r="11" spans="1:12">
      <c r="B11" s="43" t="s">
        <v>131</v>
      </c>
      <c r="C11" s="19">
        <f>'data input'!C394</f>
        <v>72.726699999999994</v>
      </c>
      <c r="D11" s="19">
        <f>'data input'!D394</f>
        <v>148.40885999999998</v>
      </c>
      <c r="E11" s="19"/>
      <c r="F11" s="19"/>
      <c r="G11" s="19"/>
      <c r="H11" s="19"/>
      <c r="I11" s="19"/>
      <c r="J11" s="19"/>
      <c r="K11" s="71">
        <f>'data input'!G394</f>
        <v>4.08979998818275</v>
      </c>
      <c r="L11" s="72">
        <f>'data input'!H394</f>
        <v>6.0696255387421525</v>
      </c>
    </row>
    <row r="12" spans="1:12">
      <c r="B12" s="43" t="s">
        <v>132</v>
      </c>
      <c r="C12" s="19">
        <f>'data input'!C395</f>
        <v>66.785520000000005</v>
      </c>
      <c r="D12" s="19">
        <f>'data input'!D395</f>
        <v>131.04616999999999</v>
      </c>
      <c r="E12" s="19"/>
      <c r="F12" s="19"/>
      <c r="G12" s="19"/>
      <c r="H12" s="19"/>
      <c r="I12" s="19"/>
      <c r="J12" s="19"/>
      <c r="K12" s="71">
        <f>'data input'!G395</f>
        <v>4.3160562345436233</v>
      </c>
      <c r="L12" s="72">
        <f>'data input'!H395</f>
        <v>5.6560263904156347</v>
      </c>
    </row>
    <row r="13" spans="1:12">
      <c r="B13" s="43" t="s">
        <v>133</v>
      </c>
      <c r="C13" s="19">
        <f>'data input'!C396</f>
        <v>52.58558</v>
      </c>
      <c r="D13" s="19">
        <f>'data input'!D396</f>
        <v>84.184699999999978</v>
      </c>
      <c r="E13" s="19"/>
      <c r="F13" s="19"/>
      <c r="G13" s="19"/>
      <c r="H13" s="19"/>
      <c r="I13" s="19"/>
      <c r="J13" s="19"/>
      <c r="K13" s="71">
        <f>'data input'!G396</f>
        <v>5.1555921226917816</v>
      </c>
      <c r="L13" s="72">
        <f>'data input'!H396</f>
        <v>4.3402197617117073</v>
      </c>
    </row>
    <row r="14" spans="1:12">
      <c r="B14" s="43" t="s">
        <v>134</v>
      </c>
      <c r="C14" s="19">
        <f>'data input'!C397</f>
        <v>37.421860000000002</v>
      </c>
      <c r="D14" s="19">
        <f>'data input'!D397</f>
        <v>25.64254</v>
      </c>
      <c r="E14" s="19"/>
      <c r="F14" s="19"/>
      <c r="G14" s="19"/>
      <c r="H14" s="19"/>
      <c r="I14" s="19"/>
      <c r="J14" s="19"/>
      <c r="K14" s="71">
        <f>'data input'!G397</f>
        <v>6.1034187320040756</v>
      </c>
      <c r="L14" s="72">
        <f>'data input'!H397</f>
        <v>1.5650715897216378</v>
      </c>
    </row>
    <row r="15" spans="1:12">
      <c r="B15" s="43" t="s">
        <v>135</v>
      </c>
      <c r="C15" s="19">
        <f>'data input'!C398</f>
        <v>37.421860000000002</v>
      </c>
      <c r="D15" s="19">
        <f>'data input'!D398</f>
        <v>25.64254</v>
      </c>
      <c r="E15" s="19"/>
      <c r="F15" s="19"/>
      <c r="G15" s="19"/>
      <c r="H15" s="19"/>
      <c r="I15" s="19"/>
      <c r="J15" s="19"/>
      <c r="K15" s="71">
        <f>'data input'!G398</f>
        <v>6.1034187320040756</v>
      </c>
      <c r="L15" s="72">
        <f>'data input'!H398</f>
        <v>1.5650715897216378</v>
      </c>
    </row>
    <row r="16" spans="1:12">
      <c r="B16" s="43" t="s">
        <v>136</v>
      </c>
      <c r="C16" s="19">
        <f>'data input'!C399</f>
        <v>9.1017099999999989</v>
      </c>
      <c r="D16" s="19">
        <f>'data input'!D399</f>
        <v>5.5526650000000002</v>
      </c>
      <c r="E16" s="19"/>
      <c r="F16" s="19"/>
      <c r="G16" s="19"/>
      <c r="H16" s="19"/>
      <c r="I16" s="19"/>
      <c r="J16" s="19"/>
      <c r="K16" s="71">
        <f>'data input'!G399</f>
        <v>12.167775659268887</v>
      </c>
      <c r="L16" s="72">
        <f>'data input'!H399</f>
        <v>0.67563582031074276</v>
      </c>
    </row>
    <row r="17" spans="2:12">
      <c r="B17" s="43" t="s">
        <v>137</v>
      </c>
      <c r="C17" s="19">
        <f>'data input'!C400</f>
        <v>9.1017099999999989</v>
      </c>
      <c r="D17" s="19">
        <f>'data input'!D400</f>
        <v>5.5526650000000002</v>
      </c>
      <c r="E17" s="19"/>
      <c r="F17" s="19"/>
      <c r="G17" s="19"/>
      <c r="H17" s="19"/>
      <c r="I17" s="19"/>
      <c r="J17" s="19"/>
      <c r="K17" s="71">
        <f>'data input'!G400</f>
        <v>12.167775659268887</v>
      </c>
      <c r="L17" s="72">
        <f>'data input'!H400</f>
        <v>0.67563582031074276</v>
      </c>
    </row>
    <row r="18" spans="2:12">
      <c r="B18" s="43" t="s">
        <v>138</v>
      </c>
      <c r="C18" s="19">
        <f>'data input'!C401</f>
        <v>0.91470750000000001</v>
      </c>
      <c r="D18" s="19">
        <f>'data input'!D401</f>
        <v>1.4242024999999998</v>
      </c>
      <c r="E18" s="19"/>
      <c r="F18" s="19"/>
      <c r="G18" s="19"/>
      <c r="H18" s="19"/>
      <c r="I18" s="19"/>
      <c r="J18" s="19"/>
      <c r="K18" s="71">
        <f>'data input'!G401</f>
        <v>14.108510096480908</v>
      </c>
      <c r="L18" s="72">
        <f>'data input'!H401</f>
        <v>0.20093375350683348</v>
      </c>
    </row>
    <row r="19" spans="2:12">
      <c r="B19" s="43" t="s">
        <v>139</v>
      </c>
      <c r="C19" s="19">
        <f>'data input'!C402</f>
        <v>0.91470750000000001</v>
      </c>
      <c r="D19" s="19">
        <f>'data input'!D402</f>
        <v>1.4242024999999998</v>
      </c>
      <c r="E19" s="19"/>
      <c r="F19" s="19"/>
      <c r="G19" s="19"/>
      <c r="H19" s="19"/>
      <c r="I19" s="19"/>
      <c r="J19" s="19"/>
      <c r="K19" s="71">
        <f>'data input'!G402</f>
        <v>14.108510096480908</v>
      </c>
      <c r="L19" s="72">
        <f>'data input'!H402</f>
        <v>0.20093375350683348</v>
      </c>
    </row>
    <row r="20" spans="2:12">
      <c r="B20" s="43" t="s">
        <v>140</v>
      </c>
      <c r="C20" s="19">
        <f>'data input'!C403</f>
        <v>0.91470750000000001</v>
      </c>
      <c r="D20" s="19">
        <f>'data input'!D403</f>
        <v>1.4242024999999998</v>
      </c>
      <c r="E20" s="19"/>
      <c r="F20" s="19"/>
      <c r="G20" s="19"/>
      <c r="H20" s="19"/>
      <c r="I20" s="19"/>
      <c r="J20" s="19"/>
      <c r="K20" s="71">
        <f>'data input'!G403</f>
        <v>14.108510096480908</v>
      </c>
      <c r="L20" s="72">
        <f>'data input'!H403</f>
        <v>0.20093375350683348</v>
      </c>
    </row>
    <row r="21" spans="2:12">
      <c r="B21" s="43" t="s">
        <v>141</v>
      </c>
      <c r="C21" s="19">
        <f>'data input'!C404</f>
        <v>0.91470750000000001</v>
      </c>
      <c r="D21" s="19">
        <f>'data input'!D404</f>
        <v>1.4242024999999998</v>
      </c>
      <c r="E21" s="19"/>
      <c r="F21" s="19"/>
      <c r="G21" s="19"/>
      <c r="H21" s="19"/>
      <c r="I21" s="19"/>
      <c r="J21" s="19"/>
      <c r="K21" s="71">
        <f>'data input'!G404</f>
        <v>14.108510096480908</v>
      </c>
      <c r="L21" s="72">
        <f>'data input'!H404</f>
        <v>0.20093375350683348</v>
      </c>
    </row>
    <row r="22" spans="2:12">
      <c r="B22" s="43" t="s">
        <v>142</v>
      </c>
      <c r="C22" s="19">
        <f>'data input'!C405</f>
        <v>0.37657249999999998</v>
      </c>
      <c r="D22" s="19">
        <f>'data input'!D405</f>
        <v>0.2293925</v>
      </c>
      <c r="E22" s="19"/>
      <c r="F22" s="19"/>
      <c r="G22" s="19"/>
      <c r="H22" s="19"/>
      <c r="I22" s="19"/>
      <c r="J22" s="19"/>
      <c r="K22" s="71">
        <f>'data input'!G405</f>
        <v>29.409593445411634</v>
      </c>
      <c r="L22" s="72">
        <f>'data input'!H405</f>
        <v>6.7463401644265883E-2</v>
      </c>
    </row>
    <row r="23" spans="2:12">
      <c r="B23" s="43" t="s">
        <v>143</v>
      </c>
      <c r="C23" s="19">
        <f>'data input'!C406</f>
        <v>0.37657249999999998</v>
      </c>
      <c r="D23" s="19">
        <f>'data input'!D406</f>
        <v>0.2293925</v>
      </c>
      <c r="E23" s="19"/>
      <c r="F23" s="19"/>
      <c r="G23" s="19"/>
      <c r="H23" s="19"/>
      <c r="I23" s="19"/>
      <c r="J23" s="19"/>
      <c r="K23" s="71">
        <f>'data input'!G406</f>
        <v>29.409593445411634</v>
      </c>
      <c r="L23" s="72">
        <f>'data input'!H406</f>
        <v>6.7463401644265883E-2</v>
      </c>
    </row>
    <row r="24" spans="2:12">
      <c r="B24" s="43" t="s">
        <v>144</v>
      </c>
      <c r="C24" s="19">
        <f>'data input'!C407</f>
        <v>0.37657249999999998</v>
      </c>
      <c r="D24" s="19">
        <f>'data input'!D407</f>
        <v>0.2293925</v>
      </c>
      <c r="E24" s="19"/>
      <c r="F24" s="19"/>
      <c r="G24" s="19"/>
      <c r="H24" s="19"/>
      <c r="I24" s="19"/>
      <c r="J24" s="19"/>
      <c r="K24" s="71">
        <f>'data input'!G407</f>
        <v>29.409593445411634</v>
      </c>
      <c r="L24" s="72">
        <f>'data input'!H407</f>
        <v>6.7463401644265883E-2</v>
      </c>
    </row>
    <row r="25" spans="2:12">
      <c r="B25" s="43" t="s">
        <v>145</v>
      </c>
      <c r="C25" s="19">
        <f>'data input'!C408</f>
        <v>0.37657249999999998</v>
      </c>
      <c r="D25" s="19">
        <f>'data input'!D408</f>
        <v>0.2293925</v>
      </c>
      <c r="E25" s="19"/>
      <c r="F25" s="19"/>
      <c r="G25" s="19"/>
      <c r="H25" s="19"/>
      <c r="I25" s="19"/>
      <c r="J25" s="19"/>
      <c r="K25" s="71">
        <f>'data input'!G408</f>
        <v>29.409593445411634</v>
      </c>
      <c r="L25" s="72">
        <f>'data input'!H408</f>
        <v>6.7463401644265883E-2</v>
      </c>
    </row>
    <row r="26" spans="2:12">
      <c r="B26" s="43" t="s">
        <v>146</v>
      </c>
      <c r="C26" s="19">
        <f>'data input'!C409</f>
        <v>4.3300000000000005E-2</v>
      </c>
      <c r="D26" s="19">
        <f>'data input'!D409</f>
        <v>0.32490999999999998</v>
      </c>
      <c r="E26" s="19"/>
      <c r="F26" s="19"/>
      <c r="G26" s="19"/>
      <c r="H26" s="19"/>
      <c r="I26" s="19"/>
      <c r="J26" s="19"/>
      <c r="K26" s="71">
        <f>'data input'!G409</f>
        <v>54.482876807135284</v>
      </c>
      <c r="L26" s="72">
        <f>'data input'!H409</f>
        <v>0.17702031503406324</v>
      </c>
    </row>
  </sheetData>
  <pageMargins left="0.7" right="0.7" top="0.75" bottom="0.75" header="0.3" footer="0.3"/>
  <pageSetup paperSize="9"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68291-1D26-4A77-9573-684B7AE150F5}">
  <sheetPr>
    <tabColor rgb="FF92D050"/>
  </sheetPr>
  <dimension ref="A2:AG77"/>
  <sheetViews>
    <sheetView topLeftCell="D10" zoomScale="85" zoomScaleNormal="85" workbookViewId="0">
      <selection activeCell="O26" sqref="O26"/>
    </sheetView>
  </sheetViews>
  <sheetFormatPr defaultColWidth="8.75" defaultRowHeight="15"/>
  <cols>
    <col min="1" max="4" width="8.75" style="438"/>
    <col min="5" max="6" width="11" style="438" customWidth="1"/>
    <col min="7" max="9" width="8.75" style="438"/>
    <col min="10" max="11" width="13.375" style="438" customWidth="1"/>
    <col min="12" max="12" width="8.75" style="438"/>
    <col min="13" max="13" width="15.5" style="438" customWidth="1"/>
    <col min="14" max="14" width="9.375" style="438" customWidth="1"/>
    <col min="15" max="15" width="9.75" style="438" customWidth="1"/>
    <col min="16" max="17" width="8.75" style="438"/>
    <col min="18" max="18" width="10.125" style="438" customWidth="1"/>
    <col min="19" max="20" width="8.75" style="438"/>
    <col min="21" max="21" width="9.5" style="438" customWidth="1"/>
    <col min="22" max="23" width="8.75" style="438"/>
    <col min="24" max="24" width="8.5" style="438" customWidth="1"/>
    <col min="25" max="27" width="8.75" style="438"/>
    <col min="28" max="28" width="8.875" style="438" customWidth="1"/>
    <col min="29" max="16384" width="8.75" style="438"/>
  </cols>
  <sheetData>
    <row r="2" spans="1:33">
      <c r="A2" s="437" t="s">
        <v>336</v>
      </c>
    </row>
    <row r="3" spans="1:33">
      <c r="A3" s="439" t="s">
        <v>337</v>
      </c>
    </row>
    <row r="5" spans="1:33">
      <c r="B5" s="440" t="s">
        <v>101</v>
      </c>
      <c r="N5" s="441" t="s">
        <v>338</v>
      </c>
      <c r="U5" s="441" t="s">
        <v>339</v>
      </c>
      <c r="AB5" s="441" t="s">
        <v>340</v>
      </c>
    </row>
    <row r="6" spans="1:33">
      <c r="B6" s="437" t="s">
        <v>116</v>
      </c>
    </row>
    <row r="7" spans="1:33">
      <c r="N7" s="442" t="s">
        <v>103</v>
      </c>
      <c r="O7" s="443"/>
      <c r="P7" s="443"/>
      <c r="Q7" s="443" t="s">
        <v>341</v>
      </c>
      <c r="R7" s="443"/>
      <c r="S7" s="444" t="s">
        <v>342</v>
      </c>
      <c r="U7" s="442" t="s">
        <v>103</v>
      </c>
      <c r="V7" s="443"/>
      <c r="W7" s="443"/>
      <c r="X7" s="443" t="s">
        <v>341</v>
      </c>
      <c r="Y7" s="443"/>
      <c r="Z7" s="444" t="s">
        <v>342</v>
      </c>
      <c r="AB7" s="442" t="s">
        <v>103</v>
      </c>
      <c r="AC7" s="443"/>
      <c r="AD7" s="443"/>
      <c r="AE7" s="443" t="s">
        <v>341</v>
      </c>
      <c r="AF7" s="443"/>
      <c r="AG7" s="444" t="s">
        <v>342</v>
      </c>
    </row>
    <row r="8" spans="1:33">
      <c r="B8" s="440"/>
      <c r="C8" s="445" t="s">
        <v>343</v>
      </c>
      <c r="D8" s="445" t="s">
        <v>343</v>
      </c>
      <c r="E8" s="446" t="s">
        <v>344</v>
      </c>
      <c r="F8" s="445" t="s">
        <v>345</v>
      </c>
      <c r="G8" s="445" t="s">
        <v>345</v>
      </c>
      <c r="H8" s="446" t="s">
        <v>346</v>
      </c>
      <c r="J8" s="440" t="s">
        <v>347</v>
      </c>
      <c r="K8" s="447" t="s">
        <v>348</v>
      </c>
      <c r="N8" s="448" t="s">
        <v>349</v>
      </c>
      <c r="O8" s="438" t="s">
        <v>112</v>
      </c>
      <c r="Q8" s="438" t="s">
        <v>349</v>
      </c>
      <c r="R8" s="438" t="s">
        <v>112</v>
      </c>
      <c r="S8" s="449"/>
      <c r="U8" s="448" t="s">
        <v>349</v>
      </c>
      <c r="V8" s="438" t="s">
        <v>112</v>
      </c>
      <c r="X8" s="438" t="s">
        <v>349</v>
      </c>
      <c r="Y8" s="438" t="s">
        <v>112</v>
      </c>
      <c r="Z8" s="449"/>
      <c r="AB8" s="448" t="s">
        <v>349</v>
      </c>
      <c r="AC8" s="438" t="s">
        <v>112</v>
      </c>
      <c r="AE8" s="438" t="s">
        <v>349</v>
      </c>
      <c r="AF8" s="438" t="s">
        <v>112</v>
      </c>
      <c r="AG8" s="450"/>
    </row>
    <row r="9" spans="1:33">
      <c r="B9" s="440">
        <v>1979</v>
      </c>
      <c r="C9" s="440">
        <v>1090</v>
      </c>
      <c r="D9" s="451">
        <f>C9</f>
        <v>1090</v>
      </c>
      <c r="E9" s="452">
        <v>878.20479999999998</v>
      </c>
      <c r="F9" s="440">
        <v>2235</v>
      </c>
      <c r="G9" s="451">
        <f>F9</f>
        <v>2235</v>
      </c>
      <c r="H9" s="453">
        <v>2055.7975999999999</v>
      </c>
      <c r="J9" s="451">
        <f>D9+G9</f>
        <v>3325</v>
      </c>
      <c r="K9" s="452">
        <f>E9+H9</f>
        <v>2934.0023999999999</v>
      </c>
      <c r="N9" s="448" t="s">
        <v>350</v>
      </c>
      <c r="O9" s="454">
        <f>AVERAGE(D9:D11)</f>
        <v>1189</v>
      </c>
      <c r="Q9" s="438" t="s">
        <v>351</v>
      </c>
      <c r="R9" s="454">
        <f>AVERAGE(G9:G11)</f>
        <v>2365</v>
      </c>
      <c r="S9" s="455">
        <f>SUM(O9,R9)</f>
        <v>3554</v>
      </c>
      <c r="U9" s="448" t="s">
        <v>351</v>
      </c>
      <c r="V9" s="456">
        <f>AVERAGE(E9:E11)</f>
        <v>831.63333333333333</v>
      </c>
      <c r="X9" s="438" t="s">
        <v>351</v>
      </c>
      <c r="Y9" s="456">
        <f>AVERAGE(H9:H11)</f>
        <v>2328.5733333333333</v>
      </c>
      <c r="Z9" s="457">
        <f>SUM(V9,Y9)</f>
        <v>3160.2066666666665</v>
      </c>
      <c r="AB9" s="448" t="s">
        <v>351</v>
      </c>
      <c r="AG9" s="450"/>
    </row>
    <row r="10" spans="1:33">
      <c r="B10" s="440">
        <v>1980</v>
      </c>
      <c r="C10" s="440"/>
      <c r="D10" s="451">
        <f>C9+((C$14-C$9)*0.2)</f>
        <v>1189</v>
      </c>
      <c r="E10" s="452">
        <v>888.18439999999998</v>
      </c>
      <c r="F10" s="440"/>
      <c r="G10" s="451">
        <f>F9+((F$14-F$9)*0.2)</f>
        <v>2365</v>
      </c>
      <c r="H10" s="453">
        <v>2405.0835999999999</v>
      </c>
      <c r="J10" s="451">
        <f t="shared" ref="J10:K43" si="0">D10+G10</f>
        <v>3554</v>
      </c>
      <c r="K10" s="452">
        <f t="shared" si="0"/>
        <v>3293.268</v>
      </c>
      <c r="N10" s="448" t="s">
        <v>352</v>
      </c>
      <c r="O10" s="454">
        <f>AVERAGE(D12:D16)</f>
        <v>1543</v>
      </c>
      <c r="Q10" s="438" t="s">
        <v>353</v>
      </c>
      <c r="R10" s="454">
        <f>AVERAGE(H12:H16)</f>
        <v>2884.1044000000002</v>
      </c>
      <c r="S10" s="455">
        <f t="shared" ref="S10:S18" si="1">SUM(O10,R10)</f>
        <v>4427.1044000000002</v>
      </c>
      <c r="U10" s="448" t="s">
        <v>353</v>
      </c>
      <c r="V10" s="456">
        <f>AVERAGE(E12:E16)</f>
        <v>1091.7682399999999</v>
      </c>
      <c r="X10" s="438" t="s">
        <v>353</v>
      </c>
      <c r="Y10" s="456">
        <f>AVERAGE(H12:H16)</f>
        <v>2884.1044000000002</v>
      </c>
      <c r="Z10" s="457">
        <f t="shared" ref="Z10:Z18" si="2">SUM(V10,Y10)</f>
        <v>3975.87264</v>
      </c>
      <c r="AB10" s="448" t="s">
        <v>353</v>
      </c>
      <c r="AG10" s="450"/>
    </row>
    <row r="11" spans="1:33">
      <c r="B11" s="440">
        <v>1981</v>
      </c>
      <c r="C11" s="440"/>
      <c r="D11" s="451">
        <f>C$9+((C$14-C$9)*0.4)</f>
        <v>1288</v>
      </c>
      <c r="E11" s="452">
        <v>728.51080000000002</v>
      </c>
      <c r="F11" s="440"/>
      <c r="G11" s="451">
        <f>F$9+((F$14-F$9)*0.4)</f>
        <v>2495</v>
      </c>
      <c r="H11" s="453">
        <v>2524.8388</v>
      </c>
      <c r="J11" s="451">
        <f t="shared" si="0"/>
        <v>3783</v>
      </c>
      <c r="K11" s="452">
        <f t="shared" si="0"/>
        <v>3253.3496</v>
      </c>
      <c r="N11" s="448" t="s">
        <v>354</v>
      </c>
      <c r="O11" s="454">
        <f>AVERAGE(D17:D21)</f>
        <v>1807.1600000000003</v>
      </c>
      <c r="Q11" s="438" t="s">
        <v>355</v>
      </c>
      <c r="R11" s="454">
        <f>AVERAGE(G17:G21)</f>
        <v>3383.0799999999995</v>
      </c>
      <c r="S11" s="455">
        <f t="shared" si="1"/>
        <v>5190.24</v>
      </c>
      <c r="U11" s="448" t="s">
        <v>355</v>
      </c>
      <c r="V11" s="456">
        <f>AVERAGE(E17:E21)</f>
        <v>1993.92408</v>
      </c>
      <c r="X11" s="438" t="s">
        <v>355</v>
      </c>
      <c r="Y11" s="456">
        <f>AVERAGE(H17:H21)</f>
        <v>3468.9089599999998</v>
      </c>
      <c r="Z11" s="457">
        <f t="shared" si="2"/>
        <v>5462.8330399999995</v>
      </c>
      <c r="AB11" s="448" t="s">
        <v>355</v>
      </c>
      <c r="AG11" s="450"/>
    </row>
    <row r="12" spans="1:33">
      <c r="B12" s="440">
        <v>1982</v>
      </c>
      <c r="C12" s="440"/>
      <c r="D12" s="451">
        <f>C$9+((C$14-C$9)*0.6)</f>
        <v>1387</v>
      </c>
      <c r="E12" s="452">
        <v>858.24559999999997</v>
      </c>
      <c r="F12" s="440"/>
      <c r="G12" s="451">
        <f>F$9+((F$14-F$9)*0.6)</f>
        <v>2625</v>
      </c>
      <c r="H12" s="453">
        <v>2684.5124000000001</v>
      </c>
      <c r="J12" s="451">
        <f t="shared" si="0"/>
        <v>4012</v>
      </c>
      <c r="K12" s="452">
        <f t="shared" si="0"/>
        <v>3542.7579999999998</v>
      </c>
      <c r="N12" s="448" t="s">
        <v>356</v>
      </c>
      <c r="O12" s="454">
        <f>AVERAGE(D22:D26)</f>
        <v>2533.96</v>
      </c>
      <c r="Q12" s="438" t="s">
        <v>357</v>
      </c>
      <c r="R12" s="454">
        <f>AVERAGE(G22:G26)</f>
        <v>3918.4399999999996</v>
      </c>
      <c r="S12" s="455">
        <f t="shared" si="1"/>
        <v>6452.4</v>
      </c>
      <c r="U12" s="448" t="s">
        <v>357</v>
      </c>
      <c r="V12" s="456">
        <f>AVERAGE(E22:E26)</f>
        <v>2862.5860399999997</v>
      </c>
      <c r="X12" s="438" t="s">
        <v>357</v>
      </c>
      <c r="Y12" s="456">
        <f>AVERAGE(H22:H26)</f>
        <v>4179.98596</v>
      </c>
      <c r="Z12" s="457">
        <f t="shared" si="2"/>
        <v>7042.5720000000001</v>
      </c>
      <c r="AB12" s="448" t="s">
        <v>357</v>
      </c>
      <c r="AG12" s="450"/>
    </row>
    <row r="13" spans="1:33">
      <c r="B13" s="440">
        <v>1983</v>
      </c>
      <c r="C13" s="440"/>
      <c r="D13" s="451">
        <f>C$9+((C$14-C$9)*0.8)</f>
        <v>1486</v>
      </c>
      <c r="E13" s="452">
        <v>938.08239999999989</v>
      </c>
      <c r="F13" s="440"/>
      <c r="G13" s="451">
        <f>F$9+((F$14-F$9)*0.8)</f>
        <v>2755</v>
      </c>
      <c r="H13" s="453">
        <v>2764.3492000000001</v>
      </c>
      <c r="J13" s="451">
        <f t="shared" si="0"/>
        <v>4241</v>
      </c>
      <c r="K13" s="452">
        <f t="shared" si="0"/>
        <v>3702.4315999999999</v>
      </c>
      <c r="N13" s="448" t="s">
        <v>358</v>
      </c>
      <c r="O13" s="454">
        <f>AVERAGE(D27:D31)</f>
        <v>3605.3199999999997</v>
      </c>
      <c r="Q13" s="438" t="s">
        <v>359</v>
      </c>
      <c r="R13" s="454">
        <f>AVERAGE(G27:G31)</f>
        <v>4700.68</v>
      </c>
      <c r="S13" s="455">
        <f t="shared" si="1"/>
        <v>8306</v>
      </c>
      <c r="U13" s="448" t="s">
        <v>359</v>
      </c>
      <c r="V13" s="456">
        <f>AVERAGE(E27:E31)</f>
        <v>3252.2711199999999</v>
      </c>
      <c r="X13" s="438" t="s">
        <v>359</v>
      </c>
      <c r="Y13" s="456">
        <f>AVERAGE(H27:H31)</f>
        <v>5093.2291599999999</v>
      </c>
      <c r="Z13" s="457">
        <f t="shared" si="2"/>
        <v>8345.5002800000002</v>
      </c>
      <c r="AB13" s="448" t="s">
        <v>359</v>
      </c>
      <c r="AG13" s="450"/>
    </row>
    <row r="14" spans="1:33">
      <c r="B14" s="440">
        <v>1984</v>
      </c>
      <c r="C14" s="440">
        <v>1585</v>
      </c>
      <c r="D14" s="451">
        <f>C14</f>
        <v>1585</v>
      </c>
      <c r="E14" s="452">
        <v>1107.7356</v>
      </c>
      <c r="F14" s="440">
        <v>2885</v>
      </c>
      <c r="G14" s="451">
        <f>F14</f>
        <v>2885</v>
      </c>
      <c r="H14" s="453">
        <v>2884.1043999999997</v>
      </c>
      <c r="J14" s="451">
        <f t="shared" si="0"/>
        <v>4470</v>
      </c>
      <c r="K14" s="452">
        <f t="shared" si="0"/>
        <v>3991.8399999999997</v>
      </c>
      <c r="N14" s="448" t="s">
        <v>360</v>
      </c>
      <c r="O14" s="454">
        <f>AVERAGE(D32:D36)</f>
        <v>5522.1999999999989</v>
      </c>
      <c r="Q14" s="438" t="s">
        <v>361</v>
      </c>
      <c r="R14" s="454">
        <f>AVERAGE(G32:G36)</f>
        <v>5113.4800000000005</v>
      </c>
      <c r="S14" s="455">
        <f t="shared" si="1"/>
        <v>10635.68</v>
      </c>
      <c r="U14" s="448" t="s">
        <v>361</v>
      </c>
      <c r="V14" s="456">
        <f>AVERAGE(E32:E36)</f>
        <v>3938.3649600000003</v>
      </c>
      <c r="X14" s="438" t="s">
        <v>361</v>
      </c>
      <c r="Y14" s="456">
        <f>AVERAGE(H32:H36)</f>
        <v>5274.0673200000001</v>
      </c>
      <c r="Z14" s="457">
        <f t="shared" si="2"/>
        <v>9212.4322800000009</v>
      </c>
      <c r="AB14" s="448" t="s">
        <v>361</v>
      </c>
      <c r="AG14" s="450"/>
    </row>
    <row r="15" spans="1:33">
      <c r="B15" s="440">
        <v>1985</v>
      </c>
      <c r="C15" s="440"/>
      <c r="D15" s="451">
        <f>C14+((C$19-C$14)*0.2)</f>
        <v>1614</v>
      </c>
      <c r="E15" s="452">
        <v>1217.5111999999999</v>
      </c>
      <c r="F15" s="440"/>
      <c r="G15" s="451">
        <f>F14+((F$19-F$14)*0.2)</f>
        <v>2985</v>
      </c>
      <c r="H15" s="453">
        <v>2943.982</v>
      </c>
      <c r="J15" s="451">
        <f t="shared" si="0"/>
        <v>4599</v>
      </c>
      <c r="K15" s="452">
        <f t="shared" si="0"/>
        <v>4161.4931999999999</v>
      </c>
      <c r="N15" s="448" t="s">
        <v>362</v>
      </c>
      <c r="O15" s="454">
        <f>AVERAGE(D37:D41)</f>
        <v>6303.3200000000006</v>
      </c>
      <c r="Q15" s="438" t="s">
        <v>363</v>
      </c>
      <c r="R15" s="454">
        <f>AVERAGE(G37:G41)</f>
        <v>5432.2</v>
      </c>
      <c r="S15" s="455">
        <f t="shared" si="1"/>
        <v>11735.52</v>
      </c>
      <c r="U15" s="448" t="s">
        <v>363</v>
      </c>
      <c r="V15" s="456">
        <f>AVERAGE(E37:E41)</f>
        <v>5075.9777024199993</v>
      </c>
      <c r="X15" s="438" t="s">
        <v>363</v>
      </c>
      <c r="Y15" s="456">
        <f>AVERAGE(H37:H41)</f>
        <v>5287.4910190399996</v>
      </c>
      <c r="Z15" s="457">
        <f t="shared" si="2"/>
        <v>10363.468721459998</v>
      </c>
      <c r="AB15" s="448" t="s">
        <v>363</v>
      </c>
      <c r="AG15" s="450"/>
    </row>
    <row r="16" spans="1:33">
      <c r="B16" s="440">
        <v>1986</v>
      </c>
      <c r="C16" s="440"/>
      <c r="D16" s="451">
        <f>C$14+((C$19-C$14)*0.4)</f>
        <v>1643</v>
      </c>
      <c r="E16" s="452">
        <v>1337.2663999999997</v>
      </c>
      <c r="F16" s="440"/>
      <c r="G16" s="451">
        <f>F$14+((F$19-F$14)*0.4)</f>
        <v>3085</v>
      </c>
      <c r="H16" s="453">
        <v>3143.5739999999996</v>
      </c>
      <c r="J16" s="451">
        <f t="shared" si="0"/>
        <v>4728</v>
      </c>
      <c r="K16" s="452">
        <f t="shared" si="0"/>
        <v>4480.8403999999991</v>
      </c>
      <c r="L16" s="456"/>
      <c r="N16" s="448" t="s">
        <v>290</v>
      </c>
      <c r="O16" s="454">
        <f>AVERAGE(D42:D46)</f>
        <v>7478.9937999999993</v>
      </c>
      <c r="Q16" s="438" t="s">
        <v>364</v>
      </c>
      <c r="R16" s="454">
        <f>AVERAGE(G42:G46)</f>
        <v>5938.24</v>
      </c>
      <c r="S16" s="455">
        <f t="shared" si="1"/>
        <v>13417.233799999998</v>
      </c>
      <c r="U16" s="448" t="s">
        <v>364</v>
      </c>
      <c r="V16" s="456">
        <f>AVERAGE(E42:E46)</f>
        <v>7144.833313535999</v>
      </c>
      <c r="X16" s="438" t="s">
        <v>364</v>
      </c>
      <c r="Y16" s="456">
        <f>AVERAGE(H42:H46)</f>
        <v>5540.2789274320003</v>
      </c>
      <c r="Z16" s="457">
        <f t="shared" si="2"/>
        <v>12685.112240967999</v>
      </c>
      <c r="AB16" s="448" t="s">
        <v>364</v>
      </c>
      <c r="AG16" s="450"/>
    </row>
    <row r="17" spans="2:33">
      <c r="B17" s="440">
        <v>1987</v>
      </c>
      <c r="C17" s="440"/>
      <c r="D17" s="451">
        <f>C$14+((C$19-C$14)*0.6)</f>
        <v>1672</v>
      </c>
      <c r="E17" s="452">
        <v>1626.6747999999998</v>
      </c>
      <c r="F17" s="440"/>
      <c r="G17" s="451">
        <f>F$14+((F$19-F$14)*0.6)</f>
        <v>3185</v>
      </c>
      <c r="H17" s="453">
        <v>3333.1863999999996</v>
      </c>
      <c r="J17" s="451">
        <f t="shared" si="0"/>
        <v>4857</v>
      </c>
      <c r="K17" s="452">
        <f t="shared" si="0"/>
        <v>4959.8611999999994</v>
      </c>
      <c r="L17" s="456"/>
      <c r="N17" s="448" t="s">
        <v>79</v>
      </c>
      <c r="O17" s="454">
        <f>AVERAGE(D47:D51)</f>
        <v>8057.5791199999994</v>
      </c>
      <c r="Q17" s="438" t="s">
        <v>365</v>
      </c>
      <c r="R17" s="454">
        <f>AVERAGE(G47:G51)</f>
        <v>6020.0392400000001</v>
      </c>
      <c r="S17" s="455">
        <f t="shared" si="1"/>
        <v>14077.61836</v>
      </c>
      <c r="U17" s="448" t="s">
        <v>365</v>
      </c>
      <c r="V17" s="456">
        <f>AVERAGE(E47:E51)</f>
        <v>7398.041632219999</v>
      </c>
      <c r="X17" s="438" t="s">
        <v>365</v>
      </c>
      <c r="Y17" s="456">
        <f>AVERAGE(H47:H51)</f>
        <v>4902.5008543040003</v>
      </c>
      <c r="Z17" s="457">
        <f t="shared" si="2"/>
        <v>12300.542486523998</v>
      </c>
      <c r="AB17" s="448" t="s">
        <v>365</v>
      </c>
      <c r="AG17" s="450"/>
    </row>
    <row r="18" spans="2:33">
      <c r="B18" s="440">
        <v>1988</v>
      </c>
      <c r="C18" s="440"/>
      <c r="D18" s="451">
        <f>C$14+((C$19-C$14)*0.8)</f>
        <v>1701</v>
      </c>
      <c r="E18" s="452">
        <v>1916.0831999999998</v>
      </c>
      <c r="F18" s="440"/>
      <c r="G18" s="451">
        <f>F$14+((F$19-F$14)*0.8)</f>
        <v>3285</v>
      </c>
      <c r="H18" s="453">
        <v>3323.2067999999999</v>
      </c>
      <c r="J18" s="451">
        <f t="shared" si="0"/>
        <v>4986</v>
      </c>
      <c r="K18" s="452">
        <f t="shared" si="0"/>
        <v>5239.29</v>
      </c>
      <c r="L18" s="456"/>
      <c r="N18" s="448" t="s">
        <v>91</v>
      </c>
      <c r="O18" s="454">
        <f>AVERAGE(D52:D54)</f>
        <v>8416.0678000000007</v>
      </c>
      <c r="Q18" s="438" t="s">
        <v>308</v>
      </c>
      <c r="R18" s="454">
        <f>AVERAGE(G52:G54)</f>
        <v>6055.0616</v>
      </c>
      <c r="S18" s="455">
        <f t="shared" si="1"/>
        <v>14471.129400000002</v>
      </c>
      <c r="U18" s="448" t="s">
        <v>308</v>
      </c>
      <c r="V18" s="456">
        <f>AVERAGE(E52:E54)</f>
        <v>6350.6465099799998</v>
      </c>
      <c r="X18" s="438" t="s">
        <v>308</v>
      </c>
      <c r="Y18" s="456">
        <f>AVERAGE(H52:H54)</f>
        <v>4596.2438290933324</v>
      </c>
      <c r="Z18" s="457">
        <f t="shared" si="2"/>
        <v>10946.890339073332</v>
      </c>
      <c r="AB18" s="448" t="s">
        <v>308</v>
      </c>
      <c r="AG18" s="450"/>
    </row>
    <row r="19" spans="2:33">
      <c r="B19" s="440">
        <v>1989</v>
      </c>
      <c r="C19" s="440">
        <v>1730</v>
      </c>
      <c r="D19" s="451">
        <f>C19</f>
        <v>1730</v>
      </c>
      <c r="E19" s="452">
        <v>2255.3896</v>
      </c>
      <c r="F19" s="440">
        <v>3385</v>
      </c>
      <c r="G19" s="451">
        <f>F19</f>
        <v>3385</v>
      </c>
      <c r="H19" s="453">
        <v>3482.8804</v>
      </c>
      <c r="J19" s="451">
        <f t="shared" si="0"/>
        <v>5115</v>
      </c>
      <c r="K19" s="452">
        <f t="shared" si="0"/>
        <v>5738.27</v>
      </c>
      <c r="L19" s="456"/>
      <c r="N19" s="448" t="s">
        <v>81</v>
      </c>
      <c r="S19" s="450"/>
      <c r="U19" s="448"/>
      <c r="Z19" s="449"/>
      <c r="AB19" s="448" t="s">
        <v>366</v>
      </c>
      <c r="AC19" s="454">
        <v>11975.563</v>
      </c>
      <c r="AD19" s="458">
        <v>5.3016245825718711</v>
      </c>
      <c r="AE19" s="438" t="s">
        <v>366</v>
      </c>
      <c r="AF19" s="454">
        <v>6329.3980000000001</v>
      </c>
      <c r="AG19" s="455">
        <f t="shared" ref="AG19:AG28" si="3">SUM(AC19,AF19)</f>
        <v>18304.960999999999</v>
      </c>
    </row>
    <row r="20" spans="2:33">
      <c r="B20" s="440">
        <v>1990</v>
      </c>
      <c r="C20" s="440"/>
      <c r="D20" s="451">
        <f>C19+((C$24-C$19)*0.2)</f>
        <v>1887.6</v>
      </c>
      <c r="E20" s="452">
        <v>2195.5119999999997</v>
      </c>
      <c r="F20" s="440"/>
      <c r="G20" s="451">
        <f>F19+((F$24-F$19)*0.2)</f>
        <v>3481.8</v>
      </c>
      <c r="H20" s="453">
        <v>3452.9416000000001</v>
      </c>
      <c r="J20" s="451">
        <f t="shared" si="0"/>
        <v>5369.4</v>
      </c>
      <c r="K20" s="452">
        <f t="shared" si="0"/>
        <v>5648.4535999999998</v>
      </c>
      <c r="L20" s="456"/>
      <c r="N20" s="448" t="s">
        <v>82</v>
      </c>
      <c r="S20" s="450"/>
      <c r="U20" s="448"/>
      <c r="Z20" s="449"/>
      <c r="AB20" s="448" t="s">
        <v>367</v>
      </c>
      <c r="AC20" s="454">
        <v>13569.225</v>
      </c>
      <c r="AD20" s="458">
        <v>5.3517346714932827</v>
      </c>
      <c r="AE20" s="438" t="s">
        <v>367</v>
      </c>
      <c r="AF20" s="454">
        <v>5550.6679999999997</v>
      </c>
      <c r="AG20" s="455">
        <f t="shared" si="3"/>
        <v>19119.893</v>
      </c>
    </row>
    <row r="21" spans="2:33">
      <c r="B21" s="440">
        <v>1991</v>
      </c>
      <c r="C21" s="440"/>
      <c r="D21" s="451">
        <f>C$19+((C$24-C$19)*0.4)</f>
        <v>2045.2</v>
      </c>
      <c r="E21" s="452">
        <v>1975.9608000000001</v>
      </c>
      <c r="F21" s="440"/>
      <c r="G21" s="451">
        <f>F$19+((F$24-F$19)*0.4)</f>
        <v>3578.6</v>
      </c>
      <c r="H21" s="453">
        <v>3752.3295999999996</v>
      </c>
      <c r="J21" s="451">
        <f t="shared" si="0"/>
        <v>5623.8</v>
      </c>
      <c r="K21" s="452">
        <f t="shared" si="0"/>
        <v>5728.2903999999999</v>
      </c>
      <c r="L21" s="456"/>
      <c r="N21" s="448" t="s">
        <v>83</v>
      </c>
      <c r="S21" s="450"/>
      <c r="U21" s="448"/>
      <c r="Z21" s="449"/>
      <c r="AB21" s="448" t="s">
        <v>368</v>
      </c>
      <c r="AC21" s="454">
        <v>13349.157999999999</v>
      </c>
      <c r="AD21" s="458">
        <v>5.2591059239979279</v>
      </c>
      <c r="AE21" s="438" t="s">
        <v>368</v>
      </c>
      <c r="AF21" s="454">
        <v>4814.8339999999998</v>
      </c>
      <c r="AG21" s="455">
        <f t="shared" si="3"/>
        <v>18163.991999999998</v>
      </c>
    </row>
    <row r="22" spans="2:33">
      <c r="B22" s="440">
        <v>1992</v>
      </c>
      <c r="C22" s="440"/>
      <c r="D22" s="451">
        <f>C$19+((C$24-C$19)*0.6)</f>
        <v>2202.8000000000002</v>
      </c>
      <c r="E22" s="452">
        <v>2075.7568000000001</v>
      </c>
      <c r="F22" s="440"/>
      <c r="G22" s="451">
        <f>F$19+((F$24-F$19)*0.6)</f>
        <v>3675.4</v>
      </c>
      <c r="H22" s="453">
        <v>4051.7175999999999</v>
      </c>
      <c r="J22" s="451">
        <f t="shared" si="0"/>
        <v>5878.2000000000007</v>
      </c>
      <c r="K22" s="452">
        <f t="shared" si="0"/>
        <v>6127.4744000000001</v>
      </c>
      <c r="L22" s="456"/>
      <c r="N22" s="448" t="s">
        <v>84</v>
      </c>
      <c r="S22" s="450"/>
      <c r="U22" s="448"/>
      <c r="Z22" s="449"/>
      <c r="AB22" s="448" t="s">
        <v>309</v>
      </c>
      <c r="AC22" s="454">
        <v>9453.66</v>
      </c>
      <c r="AD22" s="458">
        <v>5.4048462693364039</v>
      </c>
      <c r="AE22" s="438" t="s">
        <v>309</v>
      </c>
      <c r="AF22" s="454">
        <v>4350.3789999999999</v>
      </c>
      <c r="AG22" s="455">
        <f t="shared" si="3"/>
        <v>13804.039000000001</v>
      </c>
    </row>
    <row r="23" spans="2:33">
      <c r="B23" s="440">
        <v>1993</v>
      </c>
      <c r="C23" s="440"/>
      <c r="D23" s="451">
        <f>C$19+((C$24-C$19)*0.8)</f>
        <v>2360.4</v>
      </c>
      <c r="E23" s="452">
        <v>2375.1448</v>
      </c>
      <c r="F23" s="440"/>
      <c r="G23" s="451">
        <f>F$19+((F$24-F$19)*0.8)</f>
        <v>3772.2</v>
      </c>
      <c r="H23" s="453">
        <v>4131.5544</v>
      </c>
      <c r="J23" s="451">
        <f t="shared" si="0"/>
        <v>6132.6</v>
      </c>
      <c r="K23" s="452">
        <f t="shared" si="0"/>
        <v>6506.6992</v>
      </c>
      <c r="L23" s="456"/>
      <c r="N23" s="448" t="s">
        <v>85</v>
      </c>
      <c r="S23" s="450"/>
      <c r="U23" s="448"/>
      <c r="Z23" s="449"/>
      <c r="AB23" s="448" t="s">
        <v>369</v>
      </c>
      <c r="AC23" s="454">
        <v>7187.5810000000001</v>
      </c>
      <c r="AD23" s="458">
        <v>5.276049735824393</v>
      </c>
      <c r="AE23" s="438" t="s">
        <v>369</v>
      </c>
      <c r="AF23" s="454">
        <v>4610.7939999999999</v>
      </c>
      <c r="AG23" s="455">
        <f t="shared" si="3"/>
        <v>11798.375</v>
      </c>
    </row>
    <row r="24" spans="2:33">
      <c r="B24" s="440">
        <v>1994</v>
      </c>
      <c r="C24" s="440">
        <v>2518</v>
      </c>
      <c r="D24" s="451">
        <f>C24</f>
        <v>2518</v>
      </c>
      <c r="E24" s="452">
        <v>3036.7995999999998</v>
      </c>
      <c r="F24" s="440">
        <v>3869</v>
      </c>
      <c r="G24" s="451">
        <f>F24</f>
        <v>3869</v>
      </c>
      <c r="H24" s="453">
        <v>4311.1872000000003</v>
      </c>
      <c r="J24" s="451">
        <f t="shared" si="0"/>
        <v>6387</v>
      </c>
      <c r="K24" s="452">
        <f t="shared" si="0"/>
        <v>7347.9868000000006</v>
      </c>
      <c r="L24" s="456"/>
      <c r="N24" s="448" t="s">
        <v>86</v>
      </c>
      <c r="S24" s="450"/>
      <c r="U24" s="448"/>
      <c r="Z24" s="449"/>
      <c r="AB24" s="448" t="s">
        <v>370</v>
      </c>
      <c r="AC24" s="454">
        <v>7331.9809999999998</v>
      </c>
      <c r="AD24" s="458">
        <v>4.7505569340222138</v>
      </c>
      <c r="AE24" s="438" t="s">
        <v>370</v>
      </c>
      <c r="AF24" s="454">
        <v>4180.6149999999998</v>
      </c>
      <c r="AG24" s="455">
        <f t="shared" si="3"/>
        <v>11512.596</v>
      </c>
    </row>
    <row r="25" spans="2:33">
      <c r="B25" s="440">
        <v>1995</v>
      </c>
      <c r="C25" s="440"/>
      <c r="D25" s="451">
        <f>C24+((C$29-C$24)*0.2)</f>
        <v>2702.2</v>
      </c>
      <c r="E25" s="452">
        <v>3493.0307999999995</v>
      </c>
      <c r="F25" s="440"/>
      <c r="G25" s="451">
        <f>F24+((F$29-F$24)*0.2)</f>
        <v>4048.2</v>
      </c>
      <c r="H25" s="453">
        <v>4122.5751999999993</v>
      </c>
      <c r="J25" s="451">
        <f t="shared" si="0"/>
        <v>6750.4</v>
      </c>
      <c r="K25" s="452">
        <f t="shared" si="0"/>
        <v>7615.6059999999989</v>
      </c>
      <c r="L25" s="456"/>
      <c r="N25" s="448" t="s">
        <v>87</v>
      </c>
      <c r="S25" s="450"/>
      <c r="U25" s="448"/>
      <c r="Z25" s="449"/>
      <c r="AB25" s="448" t="s">
        <v>371</v>
      </c>
      <c r="AC25" s="454">
        <v>8860.2690000000002</v>
      </c>
      <c r="AD25" s="458">
        <v>3.8964590338278722</v>
      </c>
      <c r="AE25" s="438" t="s">
        <v>371</v>
      </c>
      <c r="AF25" s="454">
        <v>4647.7929999999997</v>
      </c>
      <c r="AG25" s="455">
        <f t="shared" si="3"/>
        <v>13508.062</v>
      </c>
    </row>
    <row r="26" spans="2:33">
      <c r="B26" s="440">
        <v>1996</v>
      </c>
      <c r="C26" s="440"/>
      <c r="D26" s="451">
        <f>C$24+((C$29-C$24)*0.4)</f>
        <v>2886.4</v>
      </c>
      <c r="E26" s="452">
        <v>3332.1981999999998</v>
      </c>
      <c r="F26" s="440"/>
      <c r="G26" s="451">
        <f>F$24+((F$29-F$24)*0.4)</f>
        <v>4227.3999999999996</v>
      </c>
      <c r="H26" s="453">
        <v>4282.8954000000003</v>
      </c>
      <c r="J26" s="451">
        <f t="shared" si="0"/>
        <v>7113.7999999999993</v>
      </c>
      <c r="K26" s="452">
        <f t="shared" si="0"/>
        <v>7615.0936000000002</v>
      </c>
      <c r="L26" s="456"/>
      <c r="N26" s="448" t="s">
        <v>88</v>
      </c>
      <c r="S26" s="450"/>
      <c r="U26" s="448"/>
      <c r="Z26" s="449"/>
      <c r="AB26" s="448" t="s">
        <v>372</v>
      </c>
      <c r="AC26" s="454">
        <v>11229.992</v>
      </c>
      <c r="AD26" s="458">
        <v>3.6600805279039776</v>
      </c>
      <c r="AE26" s="438" t="s">
        <v>372</v>
      </c>
      <c r="AF26" s="454">
        <v>3738.12</v>
      </c>
      <c r="AG26" s="455">
        <f t="shared" si="3"/>
        <v>14968.112000000001</v>
      </c>
    </row>
    <row r="27" spans="2:33">
      <c r="B27" s="440">
        <v>1997</v>
      </c>
      <c r="C27" s="440"/>
      <c r="D27" s="451">
        <f>C$24+((C$29-C$24)*0.6)</f>
        <v>3070.6</v>
      </c>
      <c r="E27" s="452">
        <v>3425.4916000000003</v>
      </c>
      <c r="F27" s="440"/>
      <c r="G27" s="451">
        <f>F$24+((F$29-F$24)*0.6)</f>
        <v>4406.6000000000004</v>
      </c>
      <c r="H27" s="453">
        <v>4563.0806000000002</v>
      </c>
      <c r="J27" s="451">
        <f t="shared" si="0"/>
        <v>7477.2000000000007</v>
      </c>
      <c r="K27" s="452">
        <f t="shared" si="0"/>
        <v>7988.5722000000005</v>
      </c>
      <c r="L27" s="456"/>
      <c r="N27" s="448" t="s">
        <v>89</v>
      </c>
      <c r="S27" s="450"/>
      <c r="U27" s="448"/>
      <c r="Z27" s="449"/>
      <c r="AB27" s="448" t="s">
        <v>373</v>
      </c>
      <c r="AC27" s="454">
        <v>7954.6040000000003</v>
      </c>
      <c r="AD27" s="458">
        <v>3.7402677396372157</v>
      </c>
      <c r="AE27" s="438" t="s">
        <v>373</v>
      </c>
      <c r="AF27" s="454">
        <v>3472.1149999999998</v>
      </c>
      <c r="AG27" s="455">
        <f t="shared" si="3"/>
        <v>11426.719000000001</v>
      </c>
    </row>
    <row r="28" spans="2:33">
      <c r="B28" s="440">
        <v>1998</v>
      </c>
      <c r="C28" s="440"/>
      <c r="D28" s="451">
        <f>C$24+((C$29-C$24)*0.8)</f>
        <v>3254.8</v>
      </c>
      <c r="E28" s="452">
        <v>3172.1951999999997</v>
      </c>
      <c r="F28" s="440"/>
      <c r="G28" s="451">
        <f>F$24+((F$29-F$24)*0.8)</f>
        <v>4585.8</v>
      </c>
      <c r="H28" s="453">
        <v>4818.7316000000001</v>
      </c>
      <c r="J28" s="451">
        <f t="shared" si="0"/>
        <v>7840.6</v>
      </c>
      <c r="K28" s="452">
        <f t="shared" si="0"/>
        <v>7990.9267999999993</v>
      </c>
      <c r="L28" s="456"/>
      <c r="N28" s="568" t="s">
        <v>90</v>
      </c>
      <c r="O28" s="569"/>
      <c r="P28" s="569"/>
      <c r="Q28" s="569"/>
      <c r="R28" s="569"/>
      <c r="S28" s="570"/>
      <c r="U28" s="568"/>
      <c r="V28" s="569"/>
      <c r="W28" s="569"/>
      <c r="X28" s="569"/>
      <c r="Y28" s="569"/>
      <c r="Z28" s="570"/>
      <c r="AB28" s="568" t="s">
        <v>374</v>
      </c>
      <c r="AC28" s="571">
        <v>7992.652</v>
      </c>
      <c r="AD28" s="572">
        <v>3.673774672833408</v>
      </c>
      <c r="AE28" s="569" t="s">
        <v>374</v>
      </c>
      <c r="AF28" s="571">
        <v>3328.8789999999999</v>
      </c>
      <c r="AG28" s="573">
        <f t="shared" si="3"/>
        <v>11321.530999999999</v>
      </c>
    </row>
    <row r="29" spans="2:33">
      <c r="B29" s="440">
        <v>1999</v>
      </c>
      <c r="C29" s="440">
        <v>3439</v>
      </c>
      <c r="D29" s="451">
        <f>C29</f>
        <v>3439</v>
      </c>
      <c r="E29" s="452">
        <v>3071.2036000000003</v>
      </c>
      <c r="F29" s="440">
        <v>4765</v>
      </c>
      <c r="G29" s="451">
        <f>F29</f>
        <v>4765</v>
      </c>
      <c r="H29" s="453">
        <v>5432.0011999999997</v>
      </c>
      <c r="J29" s="451">
        <f t="shared" si="0"/>
        <v>8204</v>
      </c>
      <c r="K29" s="452">
        <f t="shared" si="0"/>
        <v>8503.2047999999995</v>
      </c>
      <c r="L29" s="456"/>
    </row>
    <row r="30" spans="2:33">
      <c r="B30" s="440">
        <v>2000</v>
      </c>
      <c r="C30" s="440"/>
      <c r="D30" s="451">
        <f>C29+((C$34-C$29)*0.2)</f>
        <v>3900.4</v>
      </c>
      <c r="E30" s="452">
        <v>3101.7645999999995</v>
      </c>
      <c r="F30" s="440"/>
      <c r="G30" s="451">
        <f>F29+((F$34-F$29)*0.2)</f>
        <v>4837</v>
      </c>
      <c r="H30" s="453">
        <v>5518.7187999999996</v>
      </c>
      <c r="J30" s="451">
        <f t="shared" si="0"/>
        <v>8737.4</v>
      </c>
      <c r="K30" s="452">
        <f t="shared" si="0"/>
        <v>8620.4833999999992</v>
      </c>
      <c r="L30" s="456"/>
    </row>
    <row r="31" spans="2:33">
      <c r="B31" s="440">
        <v>2001</v>
      </c>
      <c r="C31" s="440"/>
      <c r="D31" s="451">
        <f>C$29+((C$34-C$29)*0.4)</f>
        <v>4361.8</v>
      </c>
      <c r="E31" s="452">
        <v>3490.7006000000001</v>
      </c>
      <c r="F31" s="440"/>
      <c r="G31" s="451">
        <f>F$29+((F$34-F$29)*0.4)</f>
        <v>4909</v>
      </c>
      <c r="H31" s="453">
        <v>5133.6135999999997</v>
      </c>
      <c r="J31" s="451">
        <f t="shared" si="0"/>
        <v>9270.7999999999993</v>
      </c>
      <c r="K31" s="452">
        <f t="shared" si="0"/>
        <v>8624.3142000000007</v>
      </c>
      <c r="L31" s="456"/>
    </row>
    <row r="32" spans="2:33">
      <c r="B32" s="440">
        <v>2002</v>
      </c>
      <c r="C32" s="440"/>
      <c r="D32" s="451">
        <f>C$29+((C$34-C$29)*0.6)</f>
        <v>4823.2</v>
      </c>
      <c r="E32" s="452">
        <v>3371.1893999999998</v>
      </c>
      <c r="F32" s="440"/>
      <c r="G32" s="451">
        <f>F$29+((F$34-F$29)*0.6)</f>
        <v>4981</v>
      </c>
      <c r="H32" s="453">
        <v>5203.0925999999999</v>
      </c>
      <c r="J32" s="451">
        <f t="shared" si="0"/>
        <v>9804.2000000000007</v>
      </c>
      <c r="K32" s="452">
        <f t="shared" si="0"/>
        <v>8574.2819999999992</v>
      </c>
      <c r="L32" s="456"/>
    </row>
    <row r="33" spans="2:18">
      <c r="B33" s="440">
        <v>2003</v>
      </c>
      <c r="C33" s="440"/>
      <c r="D33" s="451">
        <f>C$29+((C$34-C$29)*0.8)</f>
        <v>5284.6</v>
      </c>
      <c r="E33" s="452">
        <v>3734.9079999999999</v>
      </c>
      <c r="F33" s="440"/>
      <c r="G33" s="451">
        <f>F$29+((F$34-F$29)*0.8)</f>
        <v>5053</v>
      </c>
      <c r="H33" s="453">
        <v>5358.7401999999993</v>
      </c>
      <c r="J33" s="451">
        <f t="shared" si="0"/>
        <v>10337.6</v>
      </c>
      <c r="K33" s="452">
        <f t="shared" si="0"/>
        <v>9093.6481999999996</v>
      </c>
      <c r="L33" s="456"/>
    </row>
    <row r="34" spans="2:18">
      <c r="B34" s="440">
        <v>2004</v>
      </c>
      <c r="C34" s="440">
        <v>5746</v>
      </c>
      <c r="D34" s="451">
        <f>C34</f>
        <v>5746</v>
      </c>
      <c r="E34" s="452">
        <v>3923.9836</v>
      </c>
      <c r="F34" s="440">
        <v>5125</v>
      </c>
      <c r="G34" s="451">
        <f>F34</f>
        <v>5125</v>
      </c>
      <c r="H34" s="453">
        <v>5507.1776</v>
      </c>
      <c r="J34" s="451">
        <f t="shared" si="0"/>
        <v>10871</v>
      </c>
      <c r="K34" s="452">
        <f t="shared" si="0"/>
        <v>9431.1612000000005</v>
      </c>
      <c r="L34" s="456"/>
      <c r="N34" s="459" t="s">
        <v>308</v>
      </c>
      <c r="O34" s="459">
        <v>9337.0689999999995</v>
      </c>
      <c r="P34" s="459">
        <v>5.3840444528476894</v>
      </c>
      <c r="Q34" s="459" t="s">
        <v>375</v>
      </c>
      <c r="R34" s="459">
        <v>13941.651</v>
      </c>
    </row>
    <row r="35" spans="2:18">
      <c r="B35" s="440">
        <v>2005</v>
      </c>
      <c r="C35" s="440"/>
      <c r="D35" s="451">
        <f>C34+((C$39-C$34)*0.2)</f>
        <v>5834.4</v>
      </c>
      <c r="E35" s="452">
        <v>4219.9312</v>
      </c>
      <c r="F35" s="440"/>
      <c r="G35" s="451">
        <f>F34+((F$39-F$34)*0.2)</f>
        <v>5177.8</v>
      </c>
      <c r="H35" s="453">
        <v>5155.2197999999999</v>
      </c>
      <c r="J35" s="451">
        <f t="shared" si="0"/>
        <v>11012.2</v>
      </c>
      <c r="K35" s="452">
        <f t="shared" si="0"/>
        <v>9375.1509999999998</v>
      </c>
      <c r="L35" s="456"/>
    </row>
    <row r="36" spans="2:18">
      <c r="B36" s="440">
        <v>2006</v>
      </c>
      <c r="C36" s="440"/>
      <c r="D36" s="451">
        <f>C$34+((C$39-C$34)*0.4)</f>
        <v>5922.8</v>
      </c>
      <c r="E36" s="452">
        <v>4441.8126000000002</v>
      </c>
      <c r="F36" s="440"/>
      <c r="G36" s="451">
        <f>F$34+((F$39-F$34)*0.4)</f>
        <v>5230.6000000000004</v>
      </c>
      <c r="H36" s="453">
        <v>5146.1063999999997</v>
      </c>
      <c r="J36" s="451">
        <f t="shared" si="0"/>
        <v>11153.400000000001</v>
      </c>
      <c r="K36" s="452">
        <f t="shared" si="0"/>
        <v>9587.9189999999999</v>
      </c>
      <c r="L36" s="456"/>
    </row>
    <row r="37" spans="2:18">
      <c r="B37" s="440">
        <v>2007</v>
      </c>
      <c r="C37" s="440"/>
      <c r="D37" s="451">
        <f>C$34+((C$39-C$34)*0.6)</f>
        <v>6011.2</v>
      </c>
      <c r="E37" s="452">
        <v>4945.1845999999996</v>
      </c>
      <c r="F37" s="440"/>
      <c r="G37" s="451">
        <f>F$34+((F$39-F$34)*0.6)</f>
        <v>5283.4</v>
      </c>
      <c r="H37" s="453">
        <v>5233.8244000000004</v>
      </c>
      <c r="J37" s="451">
        <f t="shared" si="0"/>
        <v>11294.599999999999</v>
      </c>
      <c r="K37" s="452">
        <f t="shared" si="0"/>
        <v>10179.009</v>
      </c>
      <c r="L37" s="456"/>
    </row>
    <row r="38" spans="2:18">
      <c r="B38" s="440">
        <v>2008</v>
      </c>
      <c r="C38" s="440"/>
      <c r="D38" s="451">
        <f>C$34+((C$39-C$34)*0.8)</f>
        <v>6099.6</v>
      </c>
      <c r="E38" s="452">
        <v>4633.7551999999996</v>
      </c>
      <c r="F38" s="440"/>
      <c r="G38" s="451">
        <f>F$34+((F$39-F$34)*0.8)</f>
        <v>5336.2</v>
      </c>
      <c r="H38" s="453">
        <v>4901.0205999999998</v>
      </c>
      <c r="J38" s="451">
        <f t="shared" si="0"/>
        <v>11435.8</v>
      </c>
      <c r="K38" s="452">
        <f t="shared" si="0"/>
        <v>9534.7757999999994</v>
      </c>
      <c r="L38" s="456"/>
    </row>
    <row r="39" spans="2:18">
      <c r="B39" s="440">
        <v>2009</v>
      </c>
      <c r="C39" s="460">
        <v>6188</v>
      </c>
      <c r="D39" s="451">
        <f>C39</f>
        <v>6188</v>
      </c>
      <c r="E39" s="452">
        <v>3956.0207999999998</v>
      </c>
      <c r="F39" s="460">
        <v>5389</v>
      </c>
      <c r="G39" s="451">
        <f>F39</f>
        <v>5389</v>
      </c>
      <c r="H39" s="453">
        <v>5737.5867999999991</v>
      </c>
      <c r="J39" s="451">
        <f t="shared" si="0"/>
        <v>11577</v>
      </c>
      <c r="K39" s="452">
        <f t="shared" si="0"/>
        <v>9693.6075999999994</v>
      </c>
    </row>
    <row r="40" spans="2:18">
      <c r="B40" s="440">
        <v>2010</v>
      </c>
      <c r="C40" s="460"/>
      <c r="D40" s="451">
        <f>C39+((C$44-C$39)*0.2)</f>
        <v>6468.6</v>
      </c>
      <c r="E40" s="452">
        <v>5582.0975047599995</v>
      </c>
      <c r="F40" s="460"/>
      <c r="G40" s="451">
        <f>F39+((F$44-F$39)*0.2)</f>
        <v>5513.8</v>
      </c>
      <c r="H40" s="453">
        <v>5148.32395008</v>
      </c>
      <c r="J40" s="451">
        <f t="shared" si="0"/>
        <v>11982.400000000001</v>
      </c>
      <c r="K40" s="452">
        <f t="shared" si="0"/>
        <v>10730.42145484</v>
      </c>
    </row>
    <row r="41" spans="2:18">
      <c r="B41" s="440">
        <v>2011</v>
      </c>
      <c r="C41" s="460"/>
      <c r="D41" s="451">
        <f>C$39+((C$44-C$39)*0.4)</f>
        <v>6749.2</v>
      </c>
      <c r="E41" s="452">
        <v>6262.8304073400004</v>
      </c>
      <c r="F41" s="460"/>
      <c r="G41" s="451">
        <f>F$39+((F$44-F$39)*0.4)</f>
        <v>5638.6</v>
      </c>
      <c r="H41" s="453">
        <v>5416.6993451199996</v>
      </c>
      <c r="J41" s="451">
        <f t="shared" si="0"/>
        <v>12387.8</v>
      </c>
      <c r="K41" s="452">
        <f t="shared" si="0"/>
        <v>11679.529752459999</v>
      </c>
    </row>
    <row r="42" spans="2:18">
      <c r="B42" s="440">
        <v>2012</v>
      </c>
      <c r="C42" s="460"/>
      <c r="D42" s="451">
        <f>C$39+((C$44-C$39)*0.6)</f>
        <v>7029.8</v>
      </c>
      <c r="E42" s="452">
        <v>6367.0254186800003</v>
      </c>
      <c r="F42" s="460"/>
      <c r="G42" s="451">
        <f>F$39+((F$44-F$39)*0.6)</f>
        <v>5763.4</v>
      </c>
      <c r="H42" s="453">
        <v>5421.9496126800004</v>
      </c>
      <c r="J42" s="451">
        <f t="shared" si="0"/>
        <v>12793.2</v>
      </c>
      <c r="K42" s="452">
        <f t="shared" si="0"/>
        <v>11788.975031360002</v>
      </c>
    </row>
    <row r="43" spans="2:18">
      <c r="B43" s="440">
        <v>2013</v>
      </c>
      <c r="C43" s="460"/>
      <c r="D43" s="451">
        <f>C$39+((C$44-C$39)*0.8)</f>
        <v>7310.4</v>
      </c>
      <c r="E43" s="452">
        <v>7110.7671378799996</v>
      </c>
      <c r="F43" s="460"/>
      <c r="G43" s="451">
        <f>F$39+((F$44-F$39)*0.8)</f>
        <v>5888.2</v>
      </c>
      <c r="H43" s="452">
        <v>5734.0166944799994</v>
      </c>
      <c r="J43" s="451">
        <f t="shared" si="0"/>
        <v>13198.599999999999</v>
      </c>
      <c r="K43" s="452">
        <f t="shared" si="0"/>
        <v>12844.783832359999</v>
      </c>
    </row>
    <row r="44" spans="2:18">
      <c r="B44" s="440">
        <v>2014</v>
      </c>
      <c r="C44" s="460">
        <v>7591</v>
      </c>
      <c r="D44" s="451">
        <f>C44</f>
        <v>7591</v>
      </c>
      <c r="E44" s="452">
        <v>8045.3624216399994</v>
      </c>
      <c r="F44" s="460">
        <v>6013</v>
      </c>
      <c r="G44" s="451">
        <f>F44</f>
        <v>6013</v>
      </c>
      <c r="H44" s="452">
        <v>5533.12135872</v>
      </c>
      <c r="J44" s="451">
        <f t="shared" ref="J44:K56" si="4">D44+G44</f>
        <v>13604</v>
      </c>
      <c r="K44" s="452">
        <f t="shared" si="4"/>
        <v>13578.483780359998</v>
      </c>
    </row>
    <row r="45" spans="2:18">
      <c r="B45" s="440">
        <v>2015</v>
      </c>
      <c r="C45" s="460"/>
      <c r="D45" s="451">
        <f>C44+((C$49-C$44)*0.2)</f>
        <v>7684.9229999999998</v>
      </c>
      <c r="E45" s="452">
        <v>7246.9236494399993</v>
      </c>
      <c r="F45" s="460"/>
      <c r="G45" s="451">
        <f>F44+((F$49-F$44)*0.2)</f>
        <v>6013.2</v>
      </c>
      <c r="H45" s="452">
        <v>5316.9033451199994</v>
      </c>
      <c r="J45" s="451">
        <f t="shared" si="4"/>
        <v>13698.123</v>
      </c>
      <c r="K45" s="452">
        <f t="shared" si="4"/>
        <v>12563.826994559999</v>
      </c>
    </row>
    <row r="46" spans="2:18">
      <c r="B46" s="440">
        <v>2016</v>
      </c>
      <c r="C46" s="460"/>
      <c r="D46" s="451">
        <f>C$44+((C$49-C$44)*0.4)</f>
        <v>7778.8459999999995</v>
      </c>
      <c r="E46" s="452">
        <v>6954.087940039999</v>
      </c>
      <c r="F46" s="460"/>
      <c r="G46" s="451">
        <f>F$44+((F$49-F$44)*0.4)</f>
        <v>6013.4</v>
      </c>
      <c r="H46" s="452">
        <v>5695.4036261600004</v>
      </c>
      <c r="J46" s="451">
        <f t="shared" si="4"/>
        <v>13792.245999999999</v>
      </c>
      <c r="K46" s="452">
        <f t="shared" si="4"/>
        <v>12649.491566199998</v>
      </c>
    </row>
    <row r="47" spans="2:18">
      <c r="B47" s="440">
        <v>2017</v>
      </c>
      <c r="C47" s="460"/>
      <c r="D47" s="451">
        <f>C$44+((C$49-C$44)*0.6)</f>
        <v>7872.7690000000002</v>
      </c>
      <c r="E47" s="452">
        <v>7368.0026263</v>
      </c>
      <c r="F47" s="460"/>
      <c r="G47" s="451">
        <f>F$44+((F$49-F$44)*0.6)</f>
        <v>6013.6</v>
      </c>
      <c r="H47" s="452">
        <v>5389.5059330800004</v>
      </c>
      <c r="J47" s="451">
        <f t="shared" si="4"/>
        <v>13886.369000000001</v>
      </c>
      <c r="K47" s="452">
        <f t="shared" si="4"/>
        <v>12757.508559379999</v>
      </c>
    </row>
    <row r="48" spans="2:18">
      <c r="B48" s="440">
        <v>2018</v>
      </c>
      <c r="C48" s="460"/>
      <c r="D48" s="451">
        <f>C$44+((C$49-C$44)*0.8)</f>
        <v>7966.692</v>
      </c>
      <c r="E48" s="452">
        <v>8271.8850041999995</v>
      </c>
      <c r="F48" s="460"/>
      <c r="G48" s="451">
        <f>F$44+((F$49-F$44)*0.8)</f>
        <v>6013.8</v>
      </c>
      <c r="H48" s="452">
        <v>5114.4861203599994</v>
      </c>
      <c r="J48" s="451">
        <f t="shared" si="4"/>
        <v>13980.492</v>
      </c>
      <c r="K48" s="452">
        <f t="shared" si="4"/>
        <v>13386.371124559999</v>
      </c>
    </row>
    <row r="49" spans="1:11">
      <c r="B49" s="440">
        <v>2019</v>
      </c>
      <c r="C49" s="460">
        <v>8060.6149999999998</v>
      </c>
      <c r="D49" s="451">
        <f>C49</f>
        <v>8060.6149999999998</v>
      </c>
      <c r="E49" s="452">
        <v>7124.91251328</v>
      </c>
      <c r="F49" s="460">
        <v>6014</v>
      </c>
      <c r="G49" s="451">
        <f>F49</f>
        <v>6014</v>
      </c>
      <c r="H49" s="452">
        <v>4371.7034943999997</v>
      </c>
      <c r="J49" s="451">
        <f t="shared" si="4"/>
        <v>14074.615</v>
      </c>
      <c r="K49" s="452">
        <f t="shared" si="4"/>
        <v>11496.616007680001</v>
      </c>
    </row>
    <row r="50" spans="1:11">
      <c r="B50" s="440">
        <v>2020</v>
      </c>
      <c r="C50" s="461"/>
      <c r="D50" s="451">
        <f>C$49+((C$54-C$49)*0.2)</f>
        <v>8149.4781999999996</v>
      </c>
      <c r="E50" s="452">
        <v>6538.0448466600001</v>
      </c>
      <c r="F50" s="440"/>
      <c r="G50" s="451">
        <f>F$49+((F$54-F$49)*0.2)</f>
        <v>6024.2654000000002</v>
      </c>
      <c r="H50" s="452">
        <v>5148.66724832</v>
      </c>
      <c r="J50" s="451">
        <f t="shared" si="4"/>
        <v>14173.7436</v>
      </c>
      <c r="K50" s="452">
        <f t="shared" si="4"/>
        <v>11686.712094980001</v>
      </c>
    </row>
    <row r="51" spans="1:11">
      <c r="B51" s="440">
        <v>2021</v>
      </c>
      <c r="C51" s="461"/>
      <c r="D51" s="451">
        <f>C$49+((C$54-C$49)*0.4)</f>
        <v>8238.3413999999993</v>
      </c>
      <c r="E51" s="452">
        <v>7687.363170659999</v>
      </c>
      <c r="F51" s="440"/>
      <c r="G51" s="451">
        <f>F$49+((F$54-F$49)*0.4)</f>
        <v>6034.5308000000005</v>
      </c>
      <c r="H51" s="452">
        <v>4488.1414753600002</v>
      </c>
      <c r="J51" s="451">
        <f t="shared" si="4"/>
        <v>14272.8722</v>
      </c>
      <c r="K51" s="452">
        <f t="shared" si="4"/>
        <v>12175.504646019999</v>
      </c>
    </row>
    <row r="52" spans="1:11">
      <c r="B52" s="440">
        <v>2022</v>
      </c>
      <c r="C52" s="461"/>
      <c r="D52" s="451">
        <f>C$49+((C$54-C$49)*0.6)</f>
        <v>8327.2046000000009</v>
      </c>
      <c r="E52" s="452">
        <v>6558.5556159799999</v>
      </c>
      <c r="F52" s="440"/>
      <c r="G52" s="451">
        <f>F$49+((F$54-F$49)*0.6)</f>
        <v>6044.7961999999998</v>
      </c>
      <c r="H52" s="452">
        <v>4076.5648080799997</v>
      </c>
      <c r="J52" s="451">
        <f t="shared" si="4"/>
        <v>14372.000800000002</v>
      </c>
      <c r="K52" s="452">
        <f t="shared" si="4"/>
        <v>10635.12042406</v>
      </c>
    </row>
    <row r="53" spans="1:11">
      <c r="B53" s="440">
        <v>2023</v>
      </c>
      <c r="C53" s="461"/>
      <c r="D53" s="451">
        <f>C$49+((C$54-C$49)*0.8)</f>
        <v>8416.0678000000007</v>
      </c>
      <c r="E53" s="452">
        <v>6157.1609759800003</v>
      </c>
      <c r="F53" s="440"/>
      <c r="G53" s="451">
        <f>F$49+((F$54-F$49)*0.8)</f>
        <v>6055.0616</v>
      </c>
      <c r="H53" s="452">
        <v>4494.6591521199998</v>
      </c>
      <c r="J53" s="451">
        <f t="shared" si="4"/>
        <v>14471.129400000002</v>
      </c>
      <c r="K53" s="452">
        <f t="shared" si="4"/>
        <v>10651.8201281</v>
      </c>
    </row>
    <row r="54" spans="1:11">
      <c r="B54" s="440">
        <v>2024</v>
      </c>
      <c r="C54" s="461">
        <v>8504.9310000000005</v>
      </c>
      <c r="D54" s="451">
        <f>C54</f>
        <v>8504.9310000000005</v>
      </c>
      <c r="E54" s="452">
        <v>6336.2229379799992</v>
      </c>
      <c r="F54" s="460">
        <v>6065.3270000000002</v>
      </c>
      <c r="G54" s="451">
        <f>F54</f>
        <v>6065.3270000000002</v>
      </c>
      <c r="H54" s="452">
        <v>5217.5075270799998</v>
      </c>
      <c r="J54" s="451">
        <f t="shared" si="4"/>
        <v>14570.258000000002</v>
      </c>
      <c r="K54" s="452">
        <f t="shared" si="4"/>
        <v>11553.730465059998</v>
      </c>
    </row>
    <row r="55" spans="1:11">
      <c r="B55" s="440">
        <v>2025</v>
      </c>
      <c r="C55" s="461"/>
      <c r="D55" s="451"/>
      <c r="E55" s="452"/>
      <c r="F55" s="440"/>
      <c r="G55" s="440"/>
      <c r="H55" s="452"/>
      <c r="J55" s="451">
        <f t="shared" si="4"/>
        <v>0</v>
      </c>
      <c r="K55" s="452">
        <f t="shared" si="4"/>
        <v>0</v>
      </c>
    </row>
    <row r="56" spans="1:11">
      <c r="B56" s="440">
        <v>2026</v>
      </c>
      <c r="C56" s="461"/>
      <c r="D56" s="451"/>
      <c r="E56" s="452"/>
      <c r="F56" s="440"/>
      <c r="G56" s="440"/>
      <c r="H56" s="452"/>
      <c r="J56" s="451">
        <f t="shared" si="4"/>
        <v>0</v>
      </c>
      <c r="K56" s="452">
        <f t="shared" si="4"/>
        <v>0</v>
      </c>
    </row>
    <row r="57" spans="1:11">
      <c r="C57" s="462"/>
    </row>
    <row r="58" spans="1:11">
      <c r="C58" s="462"/>
    </row>
    <row r="59" spans="1:11">
      <c r="A59" s="437" t="s">
        <v>376</v>
      </c>
      <c r="C59" s="462"/>
    </row>
    <row r="60" spans="1:11">
      <c r="A60" s="437" t="s">
        <v>377</v>
      </c>
      <c r="C60" s="462"/>
    </row>
    <row r="61" spans="1:11">
      <c r="C61" s="462"/>
    </row>
    <row r="62" spans="1:11">
      <c r="A62" s="437" t="s">
        <v>378</v>
      </c>
      <c r="C62" s="462"/>
    </row>
    <row r="63" spans="1:11">
      <c r="C63" s="462"/>
    </row>
    <row r="64" spans="1:11">
      <c r="A64" s="438" t="s">
        <v>379</v>
      </c>
      <c r="C64" s="462"/>
    </row>
    <row r="66" spans="1:3">
      <c r="A66" s="438" t="s">
        <v>380</v>
      </c>
    </row>
    <row r="67" spans="1:3">
      <c r="A67" s="438" t="s">
        <v>381</v>
      </c>
      <c r="B67" s="438" t="s">
        <v>114</v>
      </c>
      <c r="C67" s="438" t="s">
        <v>382</v>
      </c>
    </row>
    <row r="68" spans="1:3">
      <c r="A68" s="438">
        <v>1979</v>
      </c>
      <c r="B68" s="438" t="s">
        <v>350</v>
      </c>
      <c r="C68" s="438" t="s">
        <v>383</v>
      </c>
    </row>
    <row r="69" spans="1:3">
      <c r="A69" s="438">
        <v>1984</v>
      </c>
      <c r="B69" s="438" t="s">
        <v>352</v>
      </c>
      <c r="C69" s="438" t="s">
        <v>384</v>
      </c>
    </row>
    <row r="70" spans="1:3">
      <c r="A70" s="438">
        <v>1989</v>
      </c>
      <c r="B70" s="438" t="s">
        <v>354</v>
      </c>
      <c r="C70" s="438" t="s">
        <v>385</v>
      </c>
    </row>
    <row r="71" spans="1:3">
      <c r="A71" s="438">
        <v>1994</v>
      </c>
      <c r="B71" s="438" t="s">
        <v>356</v>
      </c>
      <c r="C71" s="438" t="s">
        <v>386</v>
      </c>
    </row>
    <row r="72" spans="1:3">
      <c r="A72" s="438">
        <v>1999</v>
      </c>
      <c r="B72" s="438" t="s">
        <v>358</v>
      </c>
      <c r="C72" s="438" t="s">
        <v>387</v>
      </c>
    </row>
    <row r="73" spans="1:3">
      <c r="A73" s="438">
        <v>2004</v>
      </c>
      <c r="B73" s="438" t="s">
        <v>360</v>
      </c>
      <c r="C73" s="438" t="s">
        <v>388</v>
      </c>
    </row>
    <row r="74" spans="1:3">
      <c r="A74" s="438">
        <v>2009</v>
      </c>
      <c r="B74" s="438" t="s">
        <v>362</v>
      </c>
      <c r="C74" s="438" t="s">
        <v>389</v>
      </c>
    </row>
    <row r="75" spans="1:3">
      <c r="A75" s="438">
        <v>2014</v>
      </c>
      <c r="B75" s="438" t="s">
        <v>290</v>
      </c>
      <c r="C75" s="438" t="s">
        <v>390</v>
      </c>
    </row>
    <row r="76" spans="1:3">
      <c r="A76" s="438">
        <v>2019</v>
      </c>
      <c r="B76" s="438" t="s">
        <v>79</v>
      </c>
      <c r="C76" s="438" t="s">
        <v>391</v>
      </c>
    </row>
    <row r="77" spans="1:3">
      <c r="A77" s="438">
        <v>2024</v>
      </c>
      <c r="B77" s="438" t="s">
        <v>91</v>
      </c>
      <c r="C77" s="438" t="s">
        <v>392</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8">
    <tabColor rgb="FF92D050"/>
  </sheetPr>
  <dimension ref="A2:H55"/>
  <sheetViews>
    <sheetView workbookViewId="0"/>
  </sheetViews>
  <sheetFormatPr defaultRowHeight="12.75"/>
  <cols>
    <col min="6" max="6" width="9.875" customWidth="1"/>
  </cols>
  <sheetData>
    <row r="2" spans="1:8">
      <c r="A2" s="7" t="s">
        <v>336</v>
      </c>
    </row>
    <row r="3" spans="1:8">
      <c r="A3" s="45" t="s">
        <v>393</v>
      </c>
    </row>
    <row r="6" spans="1:8">
      <c r="B6" t="s">
        <v>101</v>
      </c>
    </row>
    <row r="7" spans="1:8">
      <c r="B7" t="s">
        <v>116</v>
      </c>
    </row>
    <row r="9" spans="1:8" ht="25.5">
      <c r="B9" s="17"/>
      <c r="C9" s="46" t="s">
        <v>117</v>
      </c>
      <c r="D9" s="56" t="str">
        <f>"forecast "
&amp;'data input'!$C$29</f>
        <v>forecast GB PFE</v>
      </c>
      <c r="E9" s="56" t="str">
        <f>"actual "
&amp;'data input'!$C$29</f>
        <v>actual GB PFE</v>
      </c>
      <c r="F9" s="46" t="s">
        <v>120</v>
      </c>
      <c r="G9" s="46" t="s">
        <v>394</v>
      </c>
      <c r="H9" s="46" t="s">
        <v>395</v>
      </c>
    </row>
    <row r="10" spans="1:8">
      <c r="B10" s="17">
        <f>'data input'!B337</f>
        <v>1979</v>
      </c>
      <c r="C10" s="9">
        <f>'data input'!C337</f>
        <v>878.20479999999998</v>
      </c>
      <c r="D10" s="9">
        <f>'data input'!D337</f>
        <v>2235</v>
      </c>
      <c r="E10" s="9">
        <f>'data input'!E337</f>
        <v>2055.7975999999999</v>
      </c>
      <c r="F10" s="9">
        <f>'data input'!F337</f>
        <v>2934.0023999999999</v>
      </c>
      <c r="G10" s="9">
        <f>'data input'!G337</f>
        <v>1090</v>
      </c>
      <c r="H10" s="9">
        <f>'data input'!H337</f>
        <v>3325</v>
      </c>
    </row>
    <row r="11" spans="1:8">
      <c r="B11" s="17">
        <f>'data input'!B338</f>
        <v>1980</v>
      </c>
      <c r="C11" s="9">
        <f>'data input'!C338</f>
        <v>888.18439999999998</v>
      </c>
      <c r="D11" s="9">
        <f>'data input'!D338</f>
        <v>2365</v>
      </c>
      <c r="E11" s="9">
        <f>'data input'!E338</f>
        <v>2405.0835999999999</v>
      </c>
      <c r="F11" s="9">
        <f>'data input'!F338</f>
        <v>3293.268</v>
      </c>
      <c r="G11" s="9">
        <f>'data input'!G338</f>
        <v>1189</v>
      </c>
      <c r="H11" s="9">
        <f>'data input'!H338</f>
        <v>3554</v>
      </c>
    </row>
    <row r="12" spans="1:8">
      <c r="B12" s="17">
        <f>'data input'!B339</f>
        <v>1981</v>
      </c>
      <c r="C12" s="9">
        <f>'data input'!C339</f>
        <v>728.51080000000002</v>
      </c>
      <c r="D12" s="9">
        <f>'data input'!D339</f>
        <v>2495</v>
      </c>
      <c r="E12" s="9">
        <f>'data input'!E339</f>
        <v>2524.8388</v>
      </c>
      <c r="F12" s="9">
        <f>'data input'!F339</f>
        <v>3253.3496</v>
      </c>
      <c r="G12" s="9">
        <f>'data input'!G339</f>
        <v>1288</v>
      </c>
      <c r="H12" s="9">
        <f>'data input'!H339</f>
        <v>3783</v>
      </c>
    </row>
    <row r="13" spans="1:8">
      <c r="B13" s="17">
        <f>'data input'!B340</f>
        <v>1982</v>
      </c>
      <c r="C13" s="9">
        <f>'data input'!C340</f>
        <v>858.24559999999997</v>
      </c>
      <c r="D13" s="9">
        <f>'data input'!D340</f>
        <v>2625</v>
      </c>
      <c r="E13" s="9">
        <f>'data input'!E340</f>
        <v>2684.5124000000001</v>
      </c>
      <c r="F13" s="9">
        <f>'data input'!F340</f>
        <v>3542.7579999999998</v>
      </c>
      <c r="G13" s="9">
        <f>'data input'!G340</f>
        <v>1387</v>
      </c>
      <c r="H13" s="9">
        <f>'data input'!H340</f>
        <v>4012</v>
      </c>
    </row>
    <row r="14" spans="1:8">
      <c r="B14" s="17">
        <f>'data input'!B341</f>
        <v>1983</v>
      </c>
      <c r="C14" s="9">
        <f>'data input'!C341</f>
        <v>938.08239999999989</v>
      </c>
      <c r="D14" s="9">
        <f>'data input'!D341</f>
        <v>2755</v>
      </c>
      <c r="E14" s="9">
        <f>'data input'!E341</f>
        <v>2764.3492000000001</v>
      </c>
      <c r="F14" s="9">
        <f>'data input'!F341</f>
        <v>3702.4315999999999</v>
      </c>
      <c r="G14" s="9">
        <f>'data input'!G341</f>
        <v>1486</v>
      </c>
      <c r="H14" s="9">
        <f>'data input'!H341</f>
        <v>4241</v>
      </c>
    </row>
    <row r="15" spans="1:8">
      <c r="B15" s="17">
        <f>'data input'!B342</f>
        <v>1984</v>
      </c>
      <c r="C15" s="9">
        <f>'data input'!C342</f>
        <v>1107.7356</v>
      </c>
      <c r="D15" s="9">
        <f>'data input'!D342</f>
        <v>2885</v>
      </c>
      <c r="E15" s="9">
        <f>'data input'!E342</f>
        <v>2884.1043999999997</v>
      </c>
      <c r="F15" s="9">
        <f>'data input'!F342</f>
        <v>3991.8399999999997</v>
      </c>
      <c r="G15" s="9">
        <f>'data input'!G342</f>
        <v>1585</v>
      </c>
      <c r="H15" s="9">
        <f>'data input'!H342</f>
        <v>4470</v>
      </c>
    </row>
    <row r="16" spans="1:8">
      <c r="B16" s="17">
        <f>'data input'!B343</f>
        <v>1985</v>
      </c>
      <c r="C16" s="9">
        <f>'data input'!C343</f>
        <v>1217.5111999999999</v>
      </c>
      <c r="D16" s="9">
        <f>'data input'!D343</f>
        <v>2985</v>
      </c>
      <c r="E16" s="9">
        <f>'data input'!E343</f>
        <v>2943.982</v>
      </c>
      <c r="F16" s="9">
        <f>'data input'!F343</f>
        <v>4161.4931999999999</v>
      </c>
      <c r="G16" s="9">
        <f>'data input'!G343</f>
        <v>1614</v>
      </c>
      <c r="H16" s="9">
        <f>'data input'!H343</f>
        <v>4599</v>
      </c>
    </row>
    <row r="17" spans="2:8">
      <c r="B17" s="17">
        <f>'data input'!B344</f>
        <v>1986</v>
      </c>
      <c r="C17" s="9">
        <f>'data input'!C344</f>
        <v>1337.2663999999997</v>
      </c>
      <c r="D17" s="9">
        <f>'data input'!D344</f>
        <v>3085</v>
      </c>
      <c r="E17" s="9">
        <f>'data input'!E344</f>
        <v>3143.5739999999996</v>
      </c>
      <c r="F17" s="9">
        <f>'data input'!F344</f>
        <v>4480.8403999999991</v>
      </c>
      <c r="G17" s="9">
        <f>'data input'!G344</f>
        <v>1643</v>
      </c>
      <c r="H17" s="9">
        <f>'data input'!H344</f>
        <v>4728</v>
      </c>
    </row>
    <row r="18" spans="2:8">
      <c r="B18" s="17">
        <f>'data input'!B345</f>
        <v>1987</v>
      </c>
      <c r="C18" s="9">
        <f>'data input'!C345</f>
        <v>1626.6747999999998</v>
      </c>
      <c r="D18" s="9">
        <f>'data input'!D345</f>
        <v>3185</v>
      </c>
      <c r="E18" s="9">
        <f>'data input'!E345</f>
        <v>3333.1863999999996</v>
      </c>
      <c r="F18" s="9">
        <f>'data input'!F345</f>
        <v>4959.8611999999994</v>
      </c>
      <c r="G18" s="9">
        <f>'data input'!G345</f>
        <v>1672</v>
      </c>
      <c r="H18" s="9">
        <f>'data input'!H345</f>
        <v>4857</v>
      </c>
    </row>
    <row r="19" spans="2:8">
      <c r="B19" s="17">
        <f>'data input'!B346</f>
        <v>1988</v>
      </c>
      <c r="C19" s="9">
        <f>'data input'!C346</f>
        <v>1916.0831999999998</v>
      </c>
      <c r="D19" s="9">
        <f>'data input'!D346</f>
        <v>3285</v>
      </c>
      <c r="E19" s="9">
        <f>'data input'!E346</f>
        <v>3323.2067999999999</v>
      </c>
      <c r="F19" s="9">
        <f>'data input'!F346</f>
        <v>5239.29</v>
      </c>
      <c r="G19" s="9">
        <f>'data input'!G346</f>
        <v>1701</v>
      </c>
      <c r="H19" s="9">
        <f>'data input'!H346</f>
        <v>4986</v>
      </c>
    </row>
    <row r="20" spans="2:8">
      <c r="B20" s="17">
        <f>'data input'!B347</f>
        <v>1989</v>
      </c>
      <c r="C20" s="9">
        <f>'data input'!C347</f>
        <v>2255.3896</v>
      </c>
      <c r="D20" s="9">
        <f>'data input'!D347</f>
        <v>3385</v>
      </c>
      <c r="E20" s="9">
        <f>'data input'!E347</f>
        <v>3482.8804</v>
      </c>
      <c r="F20" s="9">
        <f>'data input'!F347</f>
        <v>5738.27</v>
      </c>
      <c r="G20" s="9">
        <f>'data input'!G347</f>
        <v>1730</v>
      </c>
      <c r="H20" s="9">
        <f>'data input'!H347</f>
        <v>5115</v>
      </c>
    </row>
    <row r="21" spans="2:8">
      <c r="B21" s="17">
        <f>'data input'!B348</f>
        <v>1990</v>
      </c>
      <c r="C21" s="9">
        <f>'data input'!C348</f>
        <v>2195.5119999999997</v>
      </c>
      <c r="D21" s="9">
        <f>'data input'!D348</f>
        <v>3481.8</v>
      </c>
      <c r="E21" s="9">
        <f>'data input'!E348</f>
        <v>3452.9416000000001</v>
      </c>
      <c r="F21" s="9">
        <f>'data input'!F348</f>
        <v>5648.4535999999998</v>
      </c>
      <c r="G21" s="9">
        <f>'data input'!G348</f>
        <v>1887.6</v>
      </c>
      <c r="H21" s="9">
        <f>'data input'!H348</f>
        <v>5369.4</v>
      </c>
    </row>
    <row r="22" spans="2:8">
      <c r="B22" s="17">
        <f>'data input'!B349</f>
        <v>1991</v>
      </c>
      <c r="C22" s="9">
        <f>'data input'!C349</f>
        <v>1975.9608000000001</v>
      </c>
      <c r="D22" s="9">
        <f>'data input'!D349</f>
        <v>3578.6</v>
      </c>
      <c r="E22" s="9">
        <f>'data input'!E349</f>
        <v>3752.3295999999996</v>
      </c>
      <c r="F22" s="9">
        <f>'data input'!F349</f>
        <v>5728.2903999999999</v>
      </c>
      <c r="G22" s="9">
        <f>'data input'!G349</f>
        <v>2045.2</v>
      </c>
      <c r="H22" s="9">
        <f>'data input'!H349</f>
        <v>5623.8</v>
      </c>
    </row>
    <row r="23" spans="2:8">
      <c r="B23" s="17">
        <f>'data input'!B350</f>
        <v>1992</v>
      </c>
      <c r="C23" s="9">
        <f>'data input'!C350</f>
        <v>2075.7568000000001</v>
      </c>
      <c r="D23" s="9">
        <f>'data input'!D350</f>
        <v>3675.4</v>
      </c>
      <c r="E23" s="9">
        <f>'data input'!E350</f>
        <v>4051.7175999999999</v>
      </c>
      <c r="F23" s="9">
        <f>'data input'!F350</f>
        <v>6127.4744000000001</v>
      </c>
      <c r="G23" s="9">
        <f>'data input'!G350</f>
        <v>2202.8000000000002</v>
      </c>
      <c r="H23" s="9">
        <f>'data input'!H350</f>
        <v>5878.2000000000007</v>
      </c>
    </row>
    <row r="24" spans="2:8">
      <c r="B24" s="17">
        <f>'data input'!B351</f>
        <v>1993</v>
      </c>
      <c r="C24" s="9">
        <f>'data input'!C351</f>
        <v>2375.1448</v>
      </c>
      <c r="D24" s="9">
        <f>'data input'!D351</f>
        <v>3772.2</v>
      </c>
      <c r="E24" s="9">
        <f>'data input'!E351</f>
        <v>4131.5544</v>
      </c>
      <c r="F24" s="9">
        <f>'data input'!F351</f>
        <v>6506.6992</v>
      </c>
      <c r="G24" s="9">
        <f>'data input'!G351</f>
        <v>2360.4</v>
      </c>
      <c r="H24" s="9">
        <f>'data input'!H351</f>
        <v>6132.6</v>
      </c>
    </row>
    <row r="25" spans="2:8">
      <c r="B25" s="17">
        <f>'data input'!B352</f>
        <v>1994</v>
      </c>
      <c r="C25" s="9">
        <f>'data input'!C352</f>
        <v>3036.7995999999998</v>
      </c>
      <c r="D25" s="9">
        <f>'data input'!D352</f>
        <v>3869</v>
      </c>
      <c r="E25" s="9">
        <f>'data input'!E352</f>
        <v>4311.1872000000003</v>
      </c>
      <c r="F25" s="9">
        <f>'data input'!F352</f>
        <v>7347.9868000000006</v>
      </c>
      <c r="G25" s="9">
        <f>'data input'!G352</f>
        <v>2518</v>
      </c>
      <c r="H25" s="9">
        <f>'data input'!H352</f>
        <v>6387</v>
      </c>
    </row>
    <row r="26" spans="2:8">
      <c r="B26" s="17">
        <f>'data input'!B353</f>
        <v>1995</v>
      </c>
      <c r="C26" s="9">
        <f>'data input'!C353</f>
        <v>3493.0307999999995</v>
      </c>
      <c r="D26" s="9">
        <f>'data input'!D353</f>
        <v>4048.2</v>
      </c>
      <c r="E26" s="9">
        <f>'data input'!E353</f>
        <v>4122.5751999999993</v>
      </c>
      <c r="F26" s="9">
        <f>'data input'!F353</f>
        <v>7615.6059999999989</v>
      </c>
      <c r="G26" s="9">
        <f>'data input'!G353</f>
        <v>2702.2</v>
      </c>
      <c r="H26" s="9">
        <f>'data input'!H353</f>
        <v>6750.4</v>
      </c>
    </row>
    <row r="27" spans="2:8">
      <c r="B27" s="17">
        <f>'data input'!B354</f>
        <v>1996</v>
      </c>
      <c r="C27" s="9">
        <f>'data input'!C354</f>
        <v>3332.1981999999998</v>
      </c>
      <c r="D27" s="9">
        <f>'data input'!D354</f>
        <v>4227.3999999999996</v>
      </c>
      <c r="E27" s="9">
        <f>'data input'!E354</f>
        <v>4282.8954000000003</v>
      </c>
      <c r="F27" s="9">
        <f>'data input'!F354</f>
        <v>7615.0936000000002</v>
      </c>
      <c r="G27" s="9">
        <f>'data input'!G354</f>
        <v>2886.4</v>
      </c>
      <c r="H27" s="9">
        <f>'data input'!H354</f>
        <v>7113.7999999999993</v>
      </c>
    </row>
    <row r="28" spans="2:8">
      <c r="B28" s="17">
        <f>'data input'!B355</f>
        <v>1997</v>
      </c>
      <c r="C28" s="9">
        <f>'data input'!C355</f>
        <v>3425.4916000000003</v>
      </c>
      <c r="D28" s="9">
        <f>'data input'!D355</f>
        <v>4406.6000000000004</v>
      </c>
      <c r="E28" s="9">
        <f>'data input'!E355</f>
        <v>4563.0806000000002</v>
      </c>
      <c r="F28" s="9">
        <f>'data input'!F355</f>
        <v>7988.5722000000005</v>
      </c>
      <c r="G28" s="9">
        <f>'data input'!G355</f>
        <v>3070.6</v>
      </c>
      <c r="H28" s="9">
        <f>'data input'!H355</f>
        <v>7477.2000000000007</v>
      </c>
    </row>
    <row r="29" spans="2:8">
      <c r="B29" s="17">
        <f>'data input'!B356</f>
        <v>1998</v>
      </c>
      <c r="C29" s="9">
        <f>'data input'!C356</f>
        <v>3172.1951999999997</v>
      </c>
      <c r="D29" s="9">
        <f>'data input'!D356</f>
        <v>4585.8</v>
      </c>
      <c r="E29" s="9">
        <f>'data input'!E356</f>
        <v>4818.7316000000001</v>
      </c>
      <c r="F29" s="9">
        <f>'data input'!F356</f>
        <v>7990.9267999999993</v>
      </c>
      <c r="G29" s="9">
        <f>'data input'!G356</f>
        <v>3254.8</v>
      </c>
      <c r="H29" s="9">
        <f>'data input'!H356</f>
        <v>7840.6</v>
      </c>
    </row>
    <row r="30" spans="2:8">
      <c r="B30" s="17">
        <f>'data input'!B357</f>
        <v>1999</v>
      </c>
      <c r="C30" s="9">
        <f>'data input'!C357</f>
        <v>3071.2036000000003</v>
      </c>
      <c r="D30" s="9">
        <f>'data input'!D357</f>
        <v>4765</v>
      </c>
      <c r="E30" s="9">
        <f>'data input'!E357</f>
        <v>5432.0011999999997</v>
      </c>
      <c r="F30" s="9">
        <f>'data input'!F357</f>
        <v>8503.2047999999995</v>
      </c>
      <c r="G30" s="9">
        <f>'data input'!G357</f>
        <v>3439</v>
      </c>
      <c r="H30" s="9">
        <f>'data input'!H357</f>
        <v>8204</v>
      </c>
    </row>
    <row r="31" spans="2:8">
      <c r="B31" s="17">
        <f>'data input'!B358</f>
        <v>2000</v>
      </c>
      <c r="C31" s="9">
        <f>'data input'!C358</f>
        <v>3101.7645999999995</v>
      </c>
      <c r="D31" s="9">
        <f>'data input'!D358</f>
        <v>4837</v>
      </c>
      <c r="E31" s="9">
        <f>'data input'!E358</f>
        <v>5518.7187999999996</v>
      </c>
      <c r="F31" s="9">
        <f>'data input'!F358</f>
        <v>8620.4833999999992</v>
      </c>
      <c r="G31" s="9">
        <f>'data input'!G358</f>
        <v>3900.4</v>
      </c>
      <c r="H31" s="9">
        <f>'data input'!H358</f>
        <v>8737.4</v>
      </c>
    </row>
    <row r="32" spans="2:8">
      <c r="B32" s="17">
        <f>'data input'!B359</f>
        <v>2001</v>
      </c>
      <c r="C32" s="9">
        <f>'data input'!C359</f>
        <v>3490.7006000000001</v>
      </c>
      <c r="D32" s="9">
        <f>'data input'!D359</f>
        <v>4909</v>
      </c>
      <c r="E32" s="9">
        <f>'data input'!E359</f>
        <v>5133.6135999999997</v>
      </c>
      <c r="F32" s="9">
        <f>'data input'!F359</f>
        <v>8624.3142000000007</v>
      </c>
      <c r="G32" s="9">
        <f>'data input'!G359</f>
        <v>4361.8</v>
      </c>
      <c r="H32" s="9">
        <f>'data input'!H359</f>
        <v>9270.7999999999993</v>
      </c>
    </row>
    <row r="33" spans="2:8">
      <c r="B33" s="17">
        <f>'data input'!B360</f>
        <v>2002</v>
      </c>
      <c r="C33" s="9">
        <f>'data input'!C360</f>
        <v>3371.1893999999998</v>
      </c>
      <c r="D33" s="9">
        <f>'data input'!D360</f>
        <v>4981</v>
      </c>
      <c r="E33" s="9">
        <f>'data input'!E360</f>
        <v>5203.0925999999999</v>
      </c>
      <c r="F33" s="9">
        <f>'data input'!F360</f>
        <v>8574.2819999999992</v>
      </c>
      <c r="G33" s="9">
        <f>'data input'!G360</f>
        <v>4823.2</v>
      </c>
      <c r="H33" s="9">
        <f>'data input'!H360</f>
        <v>9804.2000000000007</v>
      </c>
    </row>
    <row r="34" spans="2:8">
      <c r="B34" s="17">
        <f>'data input'!B361</f>
        <v>2003</v>
      </c>
      <c r="C34" s="9">
        <f>'data input'!C361</f>
        <v>3734.9079999999999</v>
      </c>
      <c r="D34" s="9">
        <f>'data input'!D361</f>
        <v>5053</v>
      </c>
      <c r="E34" s="9">
        <f>'data input'!E361</f>
        <v>5358.7401999999993</v>
      </c>
      <c r="F34" s="9">
        <f>'data input'!F361</f>
        <v>9093.6481999999996</v>
      </c>
      <c r="G34" s="9">
        <f>'data input'!G361</f>
        <v>5284.6</v>
      </c>
      <c r="H34" s="9">
        <f>'data input'!H361</f>
        <v>10337.6</v>
      </c>
    </row>
    <row r="35" spans="2:8">
      <c r="B35" s="17">
        <f>'data input'!B362</f>
        <v>2004</v>
      </c>
      <c r="C35" s="9">
        <f>'data input'!C362</f>
        <v>3923.9836</v>
      </c>
      <c r="D35" s="9">
        <f>'data input'!D362</f>
        <v>5125</v>
      </c>
      <c r="E35" s="9">
        <f>'data input'!E362</f>
        <v>5507.1776</v>
      </c>
      <c r="F35" s="9">
        <f>'data input'!F362</f>
        <v>9431.1612000000005</v>
      </c>
      <c r="G35" s="9">
        <f>'data input'!G362</f>
        <v>5746</v>
      </c>
      <c r="H35" s="9">
        <f>'data input'!H362</f>
        <v>10871</v>
      </c>
    </row>
    <row r="36" spans="2:8">
      <c r="B36" s="17">
        <f>'data input'!B363</f>
        <v>2005</v>
      </c>
      <c r="C36" s="9">
        <f>'data input'!C363</f>
        <v>4219.9312</v>
      </c>
      <c r="D36" s="9">
        <f>'data input'!D363</f>
        <v>5177.8</v>
      </c>
      <c r="E36" s="9">
        <f>'data input'!E363</f>
        <v>5155.2197999999999</v>
      </c>
      <c r="F36" s="9">
        <f>'data input'!F363</f>
        <v>9375.1509999999998</v>
      </c>
      <c r="G36" s="9">
        <f>'data input'!G363</f>
        <v>5834.4</v>
      </c>
      <c r="H36" s="9">
        <f>'data input'!H363</f>
        <v>11012.2</v>
      </c>
    </row>
    <row r="37" spans="2:8">
      <c r="B37" s="17">
        <f>'data input'!B364</f>
        <v>2006</v>
      </c>
      <c r="C37" s="9">
        <f>'data input'!C364</f>
        <v>4441.8126000000002</v>
      </c>
      <c r="D37" s="9">
        <f>'data input'!D364</f>
        <v>5230.6000000000004</v>
      </c>
      <c r="E37" s="9">
        <f>'data input'!E364</f>
        <v>5146.1063999999997</v>
      </c>
      <c r="F37" s="9">
        <f>'data input'!F364</f>
        <v>9587.9189999999999</v>
      </c>
      <c r="G37" s="9">
        <f>'data input'!G364</f>
        <v>5922.8</v>
      </c>
      <c r="H37" s="9">
        <f>'data input'!H364</f>
        <v>11153.400000000001</v>
      </c>
    </row>
    <row r="38" spans="2:8">
      <c r="B38" s="17">
        <f>'data input'!B365</f>
        <v>2007</v>
      </c>
      <c r="C38" s="9">
        <f>'data input'!C365</f>
        <v>4945.1845999999996</v>
      </c>
      <c r="D38" s="9">
        <f>'data input'!D365</f>
        <v>5283.4</v>
      </c>
      <c r="E38" s="9">
        <f>'data input'!E365</f>
        <v>5233.8244000000004</v>
      </c>
      <c r="F38" s="9">
        <f>'data input'!F365</f>
        <v>10179.009</v>
      </c>
      <c r="G38" s="9">
        <f>'data input'!G365</f>
        <v>6011.2</v>
      </c>
      <c r="H38" s="9">
        <f>'data input'!H365</f>
        <v>11294.599999999999</v>
      </c>
    </row>
    <row r="39" spans="2:8">
      <c r="B39" s="17">
        <f>'data input'!B366</f>
        <v>2008</v>
      </c>
      <c r="C39" s="9">
        <f>'data input'!C366</f>
        <v>4633.7551999999996</v>
      </c>
      <c r="D39" s="9">
        <f>'data input'!D366</f>
        <v>5336.2</v>
      </c>
      <c r="E39" s="9">
        <f>'data input'!E366</f>
        <v>4901.0205999999998</v>
      </c>
      <c r="F39" s="9">
        <f>'data input'!F366</f>
        <v>9534.7757999999994</v>
      </c>
      <c r="G39" s="9">
        <f>'data input'!G366</f>
        <v>6099.6</v>
      </c>
      <c r="H39" s="9">
        <f>'data input'!H366</f>
        <v>11435.8</v>
      </c>
    </row>
    <row r="40" spans="2:8">
      <c r="B40" s="17">
        <f>'data input'!B367</f>
        <v>2009</v>
      </c>
      <c r="C40" s="9">
        <f>'data input'!C367</f>
        <v>3956.0207999999998</v>
      </c>
      <c r="D40" s="9">
        <f>'data input'!D367</f>
        <v>5389</v>
      </c>
      <c r="E40" s="9">
        <f>'data input'!E367</f>
        <v>5737.5867999999991</v>
      </c>
      <c r="F40" s="9">
        <f>'data input'!F367</f>
        <v>9693.6075999999994</v>
      </c>
      <c r="G40" s="9">
        <f>'data input'!G367</f>
        <v>6188</v>
      </c>
      <c r="H40" s="9">
        <f>'data input'!H367</f>
        <v>11577</v>
      </c>
    </row>
    <row r="41" spans="2:8">
      <c r="B41" s="17">
        <f>'data input'!B368</f>
        <v>2010</v>
      </c>
      <c r="C41" s="9">
        <f>'data input'!C368</f>
        <v>5582.0975047599995</v>
      </c>
      <c r="D41" s="9">
        <f>'data input'!D368</f>
        <v>5513.8</v>
      </c>
      <c r="E41" s="9">
        <f>'data input'!E368</f>
        <v>5148.32395008</v>
      </c>
      <c r="F41" s="9">
        <f>'data input'!F368</f>
        <v>10730.42145484</v>
      </c>
      <c r="G41" s="9">
        <f>'data input'!G368</f>
        <v>6468.6</v>
      </c>
      <c r="H41" s="9">
        <f>'data input'!H368</f>
        <v>11982.400000000001</v>
      </c>
    </row>
    <row r="42" spans="2:8">
      <c r="B42" s="17">
        <f>'data input'!B369</f>
        <v>2011</v>
      </c>
      <c r="C42" s="9">
        <f>'data input'!C369</f>
        <v>6262.8304073400004</v>
      </c>
      <c r="D42" s="9">
        <f>'data input'!D369</f>
        <v>5638.6</v>
      </c>
      <c r="E42" s="9">
        <f>'data input'!E369</f>
        <v>5416.6993451199996</v>
      </c>
      <c r="F42" s="9">
        <f>'data input'!F369</f>
        <v>11679.529752459999</v>
      </c>
      <c r="G42" s="9">
        <f>'data input'!G369</f>
        <v>6749.2</v>
      </c>
      <c r="H42" s="9">
        <f>'data input'!H369</f>
        <v>12387.8</v>
      </c>
    </row>
    <row r="43" spans="2:8">
      <c r="B43" s="17">
        <f>'data input'!B370</f>
        <v>2012</v>
      </c>
      <c r="C43" s="9">
        <f>'data input'!C370</f>
        <v>6367.0254186800003</v>
      </c>
      <c r="D43" s="9">
        <f>'data input'!D370</f>
        <v>5763.4</v>
      </c>
      <c r="E43" s="9">
        <f>'data input'!E370</f>
        <v>5421.9496126800004</v>
      </c>
      <c r="F43" s="9">
        <f>'data input'!F370</f>
        <v>11788.975031360002</v>
      </c>
      <c r="G43" s="9">
        <f>'data input'!G370</f>
        <v>7029.8</v>
      </c>
      <c r="H43" s="9">
        <f>'data input'!H370</f>
        <v>12793.2</v>
      </c>
    </row>
    <row r="44" spans="2:8">
      <c r="B44" s="17">
        <f>'data input'!B371</f>
        <v>2013</v>
      </c>
      <c r="C44" s="9">
        <f>'data input'!C371</f>
        <v>7110.7671378799996</v>
      </c>
      <c r="D44" s="9">
        <f>'data input'!D371</f>
        <v>5888.2</v>
      </c>
      <c r="E44" s="9">
        <f>'data input'!E371</f>
        <v>5734.0166944799994</v>
      </c>
      <c r="F44" s="9">
        <f>'data input'!F371</f>
        <v>12844.783832359999</v>
      </c>
      <c r="G44" s="9">
        <f>'data input'!G371</f>
        <v>7310.4</v>
      </c>
      <c r="H44" s="9">
        <f>'data input'!H371</f>
        <v>13198.599999999999</v>
      </c>
    </row>
    <row r="45" spans="2:8">
      <c r="B45" s="17">
        <f>'data input'!B372</f>
        <v>2014</v>
      </c>
      <c r="C45" s="9">
        <f>'data input'!C372</f>
        <v>8045.3624216399994</v>
      </c>
      <c r="D45" s="9">
        <f>'data input'!D372</f>
        <v>6013</v>
      </c>
      <c r="E45" s="9">
        <f>'data input'!E372</f>
        <v>5533.12135872</v>
      </c>
      <c r="F45" s="9">
        <f>'data input'!F372</f>
        <v>13578.483780359998</v>
      </c>
      <c r="G45" s="9">
        <f>'data input'!G372</f>
        <v>7591</v>
      </c>
      <c r="H45" s="9">
        <f>'data input'!H372</f>
        <v>13604</v>
      </c>
    </row>
    <row r="46" spans="2:8">
      <c r="B46" s="17">
        <f>'data input'!B373</f>
        <v>2015</v>
      </c>
      <c r="C46" s="9">
        <f>'data input'!C373</f>
        <v>7246.9236494399993</v>
      </c>
      <c r="D46" s="9">
        <f>'data input'!D373</f>
        <v>6013.2</v>
      </c>
      <c r="E46" s="9">
        <f>'data input'!E373</f>
        <v>5316.9033451199994</v>
      </c>
      <c r="F46" s="9">
        <f>'data input'!F373</f>
        <v>12563.826994559999</v>
      </c>
      <c r="G46" s="9">
        <f>'data input'!G373</f>
        <v>7684.9229999999998</v>
      </c>
      <c r="H46" s="9">
        <f>'data input'!H373</f>
        <v>13698.123</v>
      </c>
    </row>
    <row r="47" spans="2:8">
      <c r="B47" s="17">
        <f>'data input'!B374</f>
        <v>2016</v>
      </c>
      <c r="C47" s="9">
        <f>'data input'!C374</f>
        <v>6954.087940039999</v>
      </c>
      <c r="D47" s="9">
        <f>'data input'!D374</f>
        <v>6013.4</v>
      </c>
      <c r="E47" s="9">
        <f>'data input'!E374</f>
        <v>5695.4036261600004</v>
      </c>
      <c r="F47" s="9">
        <f>'data input'!F374</f>
        <v>12649.491566199998</v>
      </c>
      <c r="G47" s="9">
        <f>'data input'!G374</f>
        <v>7778.8459999999995</v>
      </c>
      <c r="H47" s="9">
        <f>'data input'!H374</f>
        <v>13792.245999999999</v>
      </c>
    </row>
    <row r="48" spans="2:8">
      <c r="B48" s="17">
        <f>'data input'!B375</f>
        <v>2017</v>
      </c>
      <c r="C48" s="9">
        <f>'data input'!C375</f>
        <v>7368.0026263</v>
      </c>
      <c r="D48" s="9">
        <f>'data input'!D375</f>
        <v>6013.6</v>
      </c>
      <c r="E48" s="9">
        <f>'data input'!E375</f>
        <v>5389.5059330800004</v>
      </c>
      <c r="F48" s="9">
        <f>'data input'!F375</f>
        <v>12757.508559379999</v>
      </c>
      <c r="G48" s="9">
        <f>'data input'!G375</f>
        <v>7872.7690000000002</v>
      </c>
      <c r="H48" s="9">
        <f>'data input'!H375</f>
        <v>13886.369000000001</v>
      </c>
    </row>
    <row r="49" spans="2:8">
      <c r="B49" s="17">
        <f>'data input'!B376</f>
        <v>2018</v>
      </c>
      <c r="C49" s="9">
        <f>'data input'!C376</f>
        <v>8271.8850041999995</v>
      </c>
      <c r="D49" s="9">
        <f>'data input'!D376</f>
        <v>6013.8</v>
      </c>
      <c r="E49" s="9">
        <f>'data input'!E376</f>
        <v>5114.4861203599994</v>
      </c>
      <c r="F49" s="9">
        <f>'data input'!F376</f>
        <v>13386.371124559999</v>
      </c>
      <c r="G49" s="9">
        <f>'data input'!G376</f>
        <v>7966.692</v>
      </c>
      <c r="H49" s="9">
        <f>'data input'!H376</f>
        <v>13980.492</v>
      </c>
    </row>
    <row r="50" spans="2:8">
      <c r="B50" s="17">
        <f>'data input'!B377</f>
        <v>2019</v>
      </c>
      <c r="C50" s="9">
        <f>'data input'!C377</f>
        <v>7124.91251328</v>
      </c>
      <c r="D50" s="9">
        <f>'data input'!D377</f>
        <v>6014</v>
      </c>
      <c r="E50" s="9">
        <f>'data input'!E377</f>
        <v>4371.7034943999997</v>
      </c>
      <c r="F50" s="9">
        <f>'data input'!F377</f>
        <v>11496.616007680001</v>
      </c>
      <c r="G50" s="9">
        <f>'data input'!G377</f>
        <v>8060.6149999999998</v>
      </c>
      <c r="H50" s="9">
        <f>'data input'!H377</f>
        <v>14074.615</v>
      </c>
    </row>
    <row r="51" spans="2:8">
      <c r="B51" s="17">
        <f>'data input'!B378</f>
        <v>2020</v>
      </c>
      <c r="C51" s="9">
        <f>'data input'!C378</f>
        <v>6538.0448466600001</v>
      </c>
      <c r="D51" s="9">
        <f>'data input'!D378</f>
        <v>6024.2654000000002</v>
      </c>
      <c r="E51" s="9">
        <f>'data input'!E378</f>
        <v>5148.66724832</v>
      </c>
      <c r="F51" s="9">
        <f>'data input'!F378</f>
        <v>11686.712094980001</v>
      </c>
      <c r="G51" s="9">
        <f>'data input'!G378</f>
        <v>8149.4781999999996</v>
      </c>
      <c r="H51" s="9">
        <f>'data input'!H378</f>
        <v>14173.7436</v>
      </c>
    </row>
    <row r="52" spans="2:8">
      <c r="B52" s="17">
        <f>'data input'!B379</f>
        <v>2021</v>
      </c>
      <c r="C52" s="9">
        <f>'data input'!C379</f>
        <v>7687.363170659999</v>
      </c>
      <c r="D52" s="9">
        <f>'data input'!D379</f>
        <v>6034.5308000000005</v>
      </c>
      <c r="E52" s="9">
        <f>'data input'!E379</f>
        <v>4488.1414753600002</v>
      </c>
      <c r="F52" s="9">
        <f>'data input'!F379</f>
        <v>12175.504646019999</v>
      </c>
      <c r="G52" s="9">
        <f>'data input'!G379</f>
        <v>8238.3413999999993</v>
      </c>
      <c r="H52" s="9">
        <f>'data input'!H379</f>
        <v>14272.8722</v>
      </c>
    </row>
    <row r="53" spans="2:8">
      <c r="B53" s="17">
        <f>'data input'!B380</f>
        <v>2022</v>
      </c>
      <c r="C53" s="9">
        <f>'data input'!C380</f>
        <v>6558.5556159799999</v>
      </c>
      <c r="D53" s="9">
        <f>'data input'!D380</f>
        <v>6044.7961999999998</v>
      </c>
      <c r="E53" s="9">
        <f>'data input'!E380</f>
        <v>4076.5648080799997</v>
      </c>
      <c r="F53" s="9">
        <f>'data input'!F380</f>
        <v>10635.12042406</v>
      </c>
      <c r="G53" s="9">
        <f>'data input'!G380</f>
        <v>8327.2046000000009</v>
      </c>
      <c r="H53" s="9">
        <f>'data input'!H380</f>
        <v>14372.000800000002</v>
      </c>
    </row>
    <row r="54" spans="2:8">
      <c r="B54" s="17">
        <f>'data input'!B381</f>
        <v>2023</v>
      </c>
      <c r="C54" s="9">
        <f>'data input'!C381</f>
        <v>6157.1609759800003</v>
      </c>
      <c r="D54" s="9">
        <f>'data input'!D381</f>
        <v>6055.0616</v>
      </c>
      <c r="E54" s="9">
        <f>'data input'!E381</f>
        <v>4494.6591521199998</v>
      </c>
      <c r="F54" s="9">
        <f>'data input'!F381</f>
        <v>10651.8201281</v>
      </c>
      <c r="G54" s="9">
        <f>'data input'!G381</f>
        <v>8416.0678000000007</v>
      </c>
      <c r="H54" s="9">
        <f>'data input'!H381</f>
        <v>14471.129400000002</v>
      </c>
    </row>
    <row r="55" spans="2:8">
      <c r="B55" s="17">
        <f>'data input'!B382</f>
        <v>2024</v>
      </c>
      <c r="C55" s="9">
        <f>'data input'!C382</f>
        <v>6336.2229379799992</v>
      </c>
      <c r="D55" s="9">
        <f>'data input'!D382</f>
        <v>6065.3270000000002</v>
      </c>
      <c r="E55" s="9">
        <f>'data input'!E382</f>
        <v>5217.5075270799998</v>
      </c>
      <c r="F55" s="9">
        <f>'data input'!F382</f>
        <v>11553.730465059998</v>
      </c>
      <c r="G55" s="9">
        <f>'data input'!G382</f>
        <v>8504.9310000000005</v>
      </c>
      <c r="H55" s="9">
        <f>'data input'!H382</f>
        <v>14570.258000000002</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92D050"/>
  </sheetPr>
  <dimension ref="A2:F10"/>
  <sheetViews>
    <sheetView showGridLines="0" zoomScaleNormal="100" workbookViewId="0"/>
  </sheetViews>
  <sheetFormatPr defaultColWidth="9" defaultRowHeight="12.75"/>
  <cols>
    <col min="1" max="1" width="9" style="20"/>
    <col min="2" max="2" width="15.625" style="20" customWidth="1"/>
    <col min="3" max="4" width="14.375" style="20" customWidth="1"/>
    <col min="5" max="5" width="6.625" style="20" customWidth="1"/>
    <col min="6" max="6" width="12.625" style="20" customWidth="1"/>
    <col min="7" max="7" width="3.625" style="20" customWidth="1"/>
    <col min="8" max="16384" width="9" style="20"/>
  </cols>
  <sheetData>
    <row r="2" spans="1:6">
      <c r="A2" s="179" t="str">
        <f>Index!B7</f>
        <v>Table 1  Stocked area of conifers at 31 March 2025 (Public Forest Estate) and 31 March 2021 (Private Sector)</v>
      </c>
      <c r="B2" s="26"/>
      <c r="C2" s="26"/>
      <c r="D2" s="26"/>
    </row>
    <row r="3" spans="1:6">
      <c r="B3" s="75"/>
      <c r="C3" s="75"/>
    </row>
    <row r="4" spans="1:6">
      <c r="A4" s="75"/>
      <c r="B4" s="75"/>
      <c r="C4" s="75"/>
    </row>
    <row r="5" spans="1:6">
      <c r="A5" s="75"/>
      <c r="B5" s="218"/>
      <c r="C5" s="539" t="str">
        <f>'data input'!$G$29</f>
        <v>GB PFE</v>
      </c>
      <c r="D5" s="540" t="s">
        <v>225</v>
      </c>
      <c r="E5" s="541"/>
      <c r="F5" s="542" t="s">
        <v>70</v>
      </c>
    </row>
    <row r="6" spans="1:6" ht="25.5">
      <c r="A6" s="75"/>
      <c r="B6" s="543" t="s">
        <v>39</v>
      </c>
      <c r="C6" s="225" t="s">
        <v>41</v>
      </c>
      <c r="D6" s="225" t="s">
        <v>41</v>
      </c>
      <c r="E6" s="219" t="s">
        <v>42</v>
      </c>
      <c r="F6" s="287" t="s">
        <v>41</v>
      </c>
    </row>
    <row r="7" spans="1:6">
      <c r="A7" s="75"/>
      <c r="B7" s="127" t="s">
        <v>44</v>
      </c>
      <c r="C7" s="288">
        <f>'data input'!C35</f>
        <v>116.24322000000001</v>
      </c>
      <c r="D7" s="288">
        <f>'data input'!D35</f>
        <v>153.02104</v>
      </c>
      <c r="E7" s="361">
        <f>'data input'!E35</f>
        <v>2.3273506777020452</v>
      </c>
      <c r="F7" s="119">
        <f t="shared" ref="F7:F10" si="0">C7+D7</f>
        <v>269.26426000000004</v>
      </c>
    </row>
    <row r="8" spans="1:6">
      <c r="A8" s="75"/>
      <c r="B8" s="127" t="s">
        <v>45</v>
      </c>
      <c r="C8" s="288">
        <f>'data input'!C36</f>
        <v>293.54678000000001</v>
      </c>
      <c r="D8" s="288">
        <f>'data input'!D36</f>
        <v>518.096</v>
      </c>
      <c r="E8" s="361">
        <f>'data input'!E36</f>
        <v>1.285481735883879</v>
      </c>
      <c r="F8" s="119">
        <f t="shared" si="0"/>
        <v>811.64278000000002</v>
      </c>
    </row>
    <row r="9" spans="1:6">
      <c r="A9" s="75"/>
      <c r="B9" s="127" t="s">
        <v>46</v>
      </c>
      <c r="C9" s="288">
        <f>'data input'!C37</f>
        <v>75.366950000000017</v>
      </c>
      <c r="D9" s="288">
        <f>'data input'!D37</f>
        <v>46.856270000000002</v>
      </c>
      <c r="E9" s="361">
        <f>'data input'!E37</f>
        <v>3.2011930310368961</v>
      </c>
      <c r="F9" s="119">
        <f t="shared" si="0"/>
        <v>122.22322000000003</v>
      </c>
    </row>
    <row r="10" spans="1:6">
      <c r="A10" s="75"/>
      <c r="B10" s="122" t="s">
        <v>47</v>
      </c>
      <c r="C10" s="289">
        <f>'data input'!C38</f>
        <v>485.15694999999999</v>
      </c>
      <c r="D10" s="289">
        <f>'data input'!D38</f>
        <v>717.97331000000008</v>
      </c>
      <c r="E10" s="120">
        <f>'data input'!E38</f>
        <v>1.0724541019053193</v>
      </c>
      <c r="F10" s="121">
        <f t="shared" si="0"/>
        <v>1203.1302600000001</v>
      </c>
    </row>
  </sheetData>
  <phoneticPr fontId="5" type="noConversion"/>
  <conditionalFormatting sqref="C7:D9 F7:F9 C10:F12">
    <cfRule type="cellIs" dxfId="157" priority="5" operator="equal">
      <formula>0</formula>
    </cfRule>
  </conditionalFormatting>
  <conditionalFormatting sqref="C7:F12">
    <cfRule type="cellIs" dxfId="156" priority="3" operator="lessThan">
      <formula>1</formula>
    </cfRule>
  </conditionalFormatting>
  <conditionalFormatting sqref="E7:E9">
    <cfRule type="cellIs" dxfId="155" priority="1" operator="greaterThan">
      <formula>25</formula>
    </cfRule>
    <cfRule type="cellIs" dxfId="154" priority="2" operator="equal">
      <formula>0</formula>
    </cfRule>
  </conditionalFormatting>
  <conditionalFormatting sqref="E10:E12">
    <cfRule type="cellIs" dxfId="153" priority="6" operator="greaterThan">
      <formula>25</formula>
    </cfRule>
  </conditionalFormatting>
  <pageMargins left="0.75" right="0.75" top="1" bottom="1" header="0.5" footer="0.5"/>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7E665-0FF9-47E1-B5DB-14853881881E}">
  <sheetPr>
    <tabColor rgb="FF92D050"/>
  </sheetPr>
  <dimension ref="A2:AE37"/>
  <sheetViews>
    <sheetView topLeftCell="B1" zoomScale="70" zoomScaleNormal="70" workbookViewId="0">
      <selection activeCell="AC16" sqref="AC16"/>
    </sheetView>
  </sheetViews>
  <sheetFormatPr defaultColWidth="8.75" defaultRowHeight="15"/>
  <cols>
    <col min="1" max="1" width="16.375" style="438" customWidth="1"/>
    <col min="2" max="2" width="12.625" style="438" customWidth="1"/>
    <col min="3" max="4" width="11.125" style="438" customWidth="1"/>
    <col min="5" max="5" width="5.375" style="438" customWidth="1"/>
    <col min="6" max="6" width="11.125" style="438" customWidth="1"/>
    <col min="7" max="7" width="8.75" style="438"/>
    <col min="8" max="12" width="11.125" style="438" customWidth="1"/>
    <col min="13" max="13" width="11.75" style="438" customWidth="1"/>
    <col min="14" max="14" width="11.875" style="438" customWidth="1"/>
    <col min="15" max="15" width="10.5" style="438" customWidth="1"/>
    <col min="16" max="16" width="10.125" style="438" customWidth="1"/>
    <col min="17" max="17" width="4.125" style="438" customWidth="1"/>
    <col min="18" max="21" width="10.5" style="438" customWidth="1"/>
    <col min="22" max="22" width="12" style="438" customWidth="1"/>
    <col min="23" max="23" width="13.5" style="438" customWidth="1"/>
    <col min="24" max="25" width="10.5" style="438" customWidth="1"/>
    <col min="26" max="26" width="12.125" style="438" customWidth="1"/>
    <col min="27" max="27" width="12.5" style="438" customWidth="1"/>
    <col min="28" max="28" width="13.5" style="438" customWidth="1"/>
    <col min="29" max="29" width="13.625" style="438" customWidth="1"/>
    <col min="30" max="30" width="15.875" style="438" customWidth="1"/>
    <col min="31" max="31" width="16.75" style="438" customWidth="1"/>
    <col min="32" max="16384" width="8.75" style="438"/>
  </cols>
  <sheetData>
    <row r="2" spans="1:31">
      <c r="A2" s="463" t="s">
        <v>396</v>
      </c>
      <c r="B2" s="464"/>
      <c r="C2" s="464"/>
      <c r="D2" s="464"/>
      <c r="E2" s="465"/>
      <c r="F2" s="465"/>
      <c r="H2" s="463" t="s">
        <v>397</v>
      </c>
      <c r="I2" s="464"/>
      <c r="J2" s="464"/>
      <c r="K2" s="464"/>
      <c r="N2" s="466" t="s">
        <v>398</v>
      </c>
      <c r="R2" s="465"/>
      <c r="S2" s="465"/>
    </row>
    <row r="3" spans="1:31">
      <c r="A3" s="465"/>
      <c r="B3" s="465"/>
      <c r="C3" s="465"/>
      <c r="D3" s="465"/>
      <c r="E3" s="465"/>
      <c r="F3" s="465"/>
      <c r="N3" s="465"/>
      <c r="O3" s="465"/>
      <c r="P3" s="465"/>
      <c r="Q3" s="465"/>
      <c r="R3" s="465"/>
      <c r="S3" s="465"/>
    </row>
    <row r="4" spans="1:31">
      <c r="A4" s="465"/>
      <c r="B4" s="465"/>
      <c r="C4" s="465"/>
      <c r="D4" s="465"/>
      <c r="E4" s="465"/>
      <c r="F4" s="465"/>
      <c r="N4" s="465"/>
      <c r="O4" s="465"/>
      <c r="P4" s="465"/>
      <c r="Q4" s="465"/>
      <c r="R4" s="465"/>
      <c r="S4" s="465"/>
    </row>
    <row r="5" spans="1:31" ht="38.25" customHeight="1">
      <c r="A5" s="467" t="s">
        <v>399</v>
      </c>
      <c r="B5" s="468"/>
      <c r="C5" s="469" t="s">
        <v>71</v>
      </c>
      <c r="D5" s="470" t="s">
        <v>225</v>
      </c>
      <c r="E5" s="471"/>
      <c r="F5" s="472" t="s">
        <v>70</v>
      </c>
      <c r="H5" s="468"/>
      <c r="I5" s="469" t="s">
        <v>71</v>
      </c>
      <c r="J5" s="470" t="s">
        <v>225</v>
      </c>
      <c r="K5" s="471"/>
      <c r="L5" s="472" t="s">
        <v>70</v>
      </c>
      <c r="N5" s="468"/>
      <c r="O5" s="469" t="s">
        <v>71</v>
      </c>
      <c r="P5" s="470" t="s">
        <v>225</v>
      </c>
      <c r="Q5" s="471"/>
      <c r="R5" s="472" t="s">
        <v>70</v>
      </c>
      <c r="T5" s="467" t="s">
        <v>399</v>
      </c>
    </row>
    <row r="6" spans="1:31">
      <c r="A6" s="791"/>
      <c r="B6" s="787" t="s">
        <v>39</v>
      </c>
      <c r="C6" s="474" t="s">
        <v>73</v>
      </c>
      <c r="D6" s="474" t="s">
        <v>73</v>
      </c>
      <c r="E6" s="789" t="s">
        <v>42</v>
      </c>
      <c r="F6" s="474" t="s">
        <v>73</v>
      </c>
      <c r="H6" s="787" t="s">
        <v>39</v>
      </c>
      <c r="I6" s="474" t="s">
        <v>400</v>
      </c>
      <c r="J6" s="474" t="s">
        <v>400</v>
      </c>
      <c r="K6" s="789" t="s">
        <v>42</v>
      </c>
      <c r="L6" s="474" t="s">
        <v>400</v>
      </c>
      <c r="N6" s="787" t="s">
        <v>39</v>
      </c>
      <c r="O6" s="474" t="s">
        <v>73</v>
      </c>
      <c r="P6" s="474" t="s">
        <v>73</v>
      </c>
      <c r="Q6" s="789" t="s">
        <v>42</v>
      </c>
      <c r="R6" s="474" t="s">
        <v>73</v>
      </c>
    </row>
    <row r="7" spans="1:31" ht="27.75" customHeight="1">
      <c r="A7" s="791"/>
      <c r="B7" s="788"/>
      <c r="C7" s="477" t="s">
        <v>280</v>
      </c>
      <c r="D7" s="477" t="s">
        <v>280</v>
      </c>
      <c r="E7" s="790"/>
      <c r="F7" s="477" t="s">
        <v>280</v>
      </c>
      <c r="H7" s="788"/>
      <c r="I7" s="477" t="s">
        <v>401</v>
      </c>
      <c r="J7" s="477" t="s">
        <v>401</v>
      </c>
      <c r="K7" s="790"/>
      <c r="L7" s="477" t="s">
        <v>401</v>
      </c>
      <c r="N7" s="788"/>
      <c r="O7" s="477" t="s">
        <v>402</v>
      </c>
      <c r="P7" s="477" t="s">
        <v>402</v>
      </c>
      <c r="Q7" s="790"/>
      <c r="R7" s="477" t="s">
        <v>402</v>
      </c>
      <c r="AB7" s="438" t="s">
        <v>230</v>
      </c>
    </row>
    <row r="8" spans="1:31">
      <c r="A8" s="465"/>
      <c r="B8" s="479" t="s">
        <v>44</v>
      </c>
      <c r="C8" s="480">
        <v>25753</v>
      </c>
      <c r="D8" s="480">
        <v>65140</v>
      </c>
      <c r="E8" s="481">
        <v>3</v>
      </c>
      <c r="F8" s="482">
        <v>90893</v>
      </c>
      <c r="H8" s="479" t="s">
        <v>44</v>
      </c>
      <c r="I8" s="483">
        <v>124.6</v>
      </c>
      <c r="J8" s="483">
        <v>153</v>
      </c>
      <c r="K8" s="481">
        <v>2</v>
      </c>
      <c r="L8" s="484">
        <v>277.60000000000002</v>
      </c>
      <c r="N8" s="479" t="s">
        <v>44</v>
      </c>
      <c r="O8" s="485">
        <f>C8/I8</f>
        <v>206.68539325842698</v>
      </c>
      <c r="P8" s="485">
        <f>D8/J8</f>
        <v>425.75163398692808</v>
      </c>
      <c r="Q8" s="486"/>
      <c r="R8" s="487">
        <f>F8/L8</f>
        <v>327.42435158501439</v>
      </c>
    </row>
    <row r="9" spans="1:31">
      <c r="A9" s="465"/>
      <c r="B9" s="479" t="s">
        <v>45</v>
      </c>
      <c r="C9" s="480">
        <v>76143</v>
      </c>
      <c r="D9" s="480">
        <v>187961</v>
      </c>
      <c r="E9" s="481">
        <v>2</v>
      </c>
      <c r="F9" s="482">
        <v>264104</v>
      </c>
      <c r="H9" s="479" t="s">
        <v>45</v>
      </c>
      <c r="I9" s="483">
        <v>335.1</v>
      </c>
      <c r="J9" s="483">
        <v>513.29999999999995</v>
      </c>
      <c r="K9" s="481">
        <v>1</v>
      </c>
      <c r="L9" s="484">
        <v>848.4</v>
      </c>
      <c r="N9" s="479" t="s">
        <v>45</v>
      </c>
      <c r="O9" s="485">
        <f t="shared" ref="O9:P10" si="0">C9/I9</f>
        <v>227.22470904207697</v>
      </c>
      <c r="P9" s="485">
        <f t="shared" si="0"/>
        <v>366.18157023183329</v>
      </c>
      <c r="Q9" s="486"/>
      <c r="R9" s="487">
        <f t="shared" ref="R9:R10" si="1">F9/L9</f>
        <v>311.2965582272513</v>
      </c>
    </row>
    <row r="10" spans="1:31">
      <c r="A10" s="465"/>
      <c r="B10" s="479" t="s">
        <v>46</v>
      </c>
      <c r="C10" s="480">
        <v>19951</v>
      </c>
      <c r="D10" s="480">
        <v>19827</v>
      </c>
      <c r="E10" s="481">
        <v>6</v>
      </c>
      <c r="F10" s="482">
        <v>39777</v>
      </c>
      <c r="H10" s="479" t="s">
        <v>46</v>
      </c>
      <c r="I10" s="483">
        <v>70.599999999999994</v>
      </c>
      <c r="J10" s="483">
        <v>48.7</v>
      </c>
      <c r="K10" s="481">
        <v>3</v>
      </c>
      <c r="L10" s="484">
        <v>119.4</v>
      </c>
      <c r="N10" s="479" t="s">
        <v>46</v>
      </c>
      <c r="O10" s="485">
        <f t="shared" si="0"/>
        <v>282.59206798866859</v>
      </c>
      <c r="P10" s="485">
        <f t="shared" si="0"/>
        <v>407.12525667351127</v>
      </c>
      <c r="Q10" s="486"/>
      <c r="R10" s="487">
        <f t="shared" si="1"/>
        <v>333.14070351758795</v>
      </c>
    </row>
    <row r="11" spans="1:31">
      <c r="A11" s="465"/>
      <c r="B11" s="488" t="s">
        <v>47</v>
      </c>
      <c r="C11" s="489">
        <v>121847</v>
      </c>
      <c r="D11" s="489">
        <v>272927</v>
      </c>
      <c r="E11" s="490">
        <v>2</v>
      </c>
      <c r="F11" s="489">
        <v>394775</v>
      </c>
      <c r="H11" s="488" t="s">
        <v>47</v>
      </c>
      <c r="I11" s="491">
        <v>530.4</v>
      </c>
      <c r="J11" s="491">
        <v>715.1</v>
      </c>
      <c r="K11" s="490">
        <v>1</v>
      </c>
      <c r="L11" s="492">
        <v>1245.4000000000001</v>
      </c>
      <c r="N11" s="488" t="s">
        <v>47</v>
      </c>
      <c r="O11" s="485">
        <f>C11/I11</f>
        <v>229.7266214177979</v>
      </c>
      <c r="P11" s="485">
        <f>D11/J11</f>
        <v>381.66270451685079</v>
      </c>
      <c r="Q11" s="493"/>
      <c r="R11" s="487">
        <f>F11/L11</f>
        <v>316.98651035811787</v>
      </c>
      <c r="V11" s="441" t="s">
        <v>403</v>
      </c>
      <c r="W11" s="466" t="s">
        <v>404</v>
      </c>
      <c r="X11" s="466" t="s">
        <v>398</v>
      </c>
      <c r="AC11" s="438" t="s">
        <v>230</v>
      </c>
    </row>
    <row r="12" spans="1:31">
      <c r="A12" s="465"/>
      <c r="B12" s="465"/>
      <c r="C12" s="494"/>
      <c r="D12" s="494"/>
      <c r="E12" s="495"/>
      <c r="F12" s="496"/>
      <c r="H12" s="465"/>
      <c r="I12" s="494"/>
      <c r="J12" s="494"/>
      <c r="K12" s="495"/>
      <c r="L12" s="496"/>
      <c r="N12" s="465"/>
      <c r="Z12" s="497"/>
      <c r="AA12" s="497"/>
      <c r="AB12" s="497"/>
      <c r="AC12" s="497"/>
      <c r="AD12" s="497"/>
    </row>
    <row r="13" spans="1:31" ht="38.25">
      <c r="A13" s="467" t="s">
        <v>405</v>
      </c>
      <c r="B13" s="468"/>
      <c r="C13" s="469" t="s">
        <v>71</v>
      </c>
      <c r="D13" s="470" t="s">
        <v>225</v>
      </c>
      <c r="E13" s="471"/>
      <c r="F13" s="472" t="s">
        <v>70</v>
      </c>
      <c r="H13" s="468"/>
      <c r="I13" s="469" t="s">
        <v>71</v>
      </c>
      <c r="J13" s="470" t="s">
        <v>225</v>
      </c>
      <c r="K13" s="471"/>
      <c r="L13" s="472" t="s">
        <v>70</v>
      </c>
      <c r="N13" s="468"/>
      <c r="O13" s="469" t="s">
        <v>71</v>
      </c>
      <c r="P13" s="470" t="s">
        <v>225</v>
      </c>
      <c r="Q13" s="471"/>
      <c r="R13" s="472" t="s">
        <v>70</v>
      </c>
      <c r="T13" s="467" t="s">
        <v>405</v>
      </c>
      <c r="V13" s="468"/>
      <c r="W13" s="469" t="s">
        <v>71</v>
      </c>
      <c r="X13" s="469" t="s">
        <v>71</v>
      </c>
      <c r="Z13" s="498"/>
      <c r="AA13" s="498"/>
      <c r="AB13" s="499"/>
      <c r="AC13" s="499"/>
      <c r="AD13" s="499"/>
    </row>
    <row r="14" spans="1:31" ht="40.5" customHeight="1">
      <c r="B14" s="787" t="s">
        <v>39</v>
      </c>
      <c r="C14" s="474" t="s">
        <v>73</v>
      </c>
      <c r="D14" s="474" t="s">
        <v>73</v>
      </c>
      <c r="E14" s="789" t="s">
        <v>42</v>
      </c>
      <c r="F14" s="474" t="s">
        <v>73</v>
      </c>
      <c r="H14" s="787" t="s">
        <v>39</v>
      </c>
      <c r="I14" s="474" t="s">
        <v>400</v>
      </c>
      <c r="J14" s="474" t="s">
        <v>400</v>
      </c>
      <c r="K14" s="789" t="s">
        <v>42</v>
      </c>
      <c r="L14" s="474" t="s">
        <v>400</v>
      </c>
      <c r="N14" s="787" t="s">
        <v>39</v>
      </c>
      <c r="O14" s="474" t="s">
        <v>73</v>
      </c>
      <c r="P14" s="474" t="s">
        <v>73</v>
      </c>
      <c r="Q14" s="789" t="s">
        <v>42</v>
      </c>
      <c r="R14" s="474" t="s">
        <v>73</v>
      </c>
      <c r="V14" s="787" t="s">
        <v>39</v>
      </c>
      <c r="W14" s="474" t="s">
        <v>73</v>
      </c>
      <c r="X14" s="474" t="s">
        <v>73</v>
      </c>
      <c r="Z14" s="500" t="s">
        <v>39</v>
      </c>
      <c r="AA14" s="501" t="s">
        <v>406</v>
      </c>
      <c r="AB14" s="502" t="s">
        <v>407</v>
      </c>
      <c r="AC14" s="502" t="s">
        <v>408</v>
      </c>
      <c r="AD14" s="502" t="s">
        <v>409</v>
      </c>
      <c r="AE14" s="502" t="s">
        <v>410</v>
      </c>
    </row>
    <row r="15" spans="1:31" ht="27.75">
      <c r="B15" s="788"/>
      <c r="C15" s="477" t="s">
        <v>280</v>
      </c>
      <c r="D15" s="477" t="s">
        <v>280</v>
      </c>
      <c r="E15" s="790"/>
      <c r="F15" s="477" t="s">
        <v>280</v>
      </c>
      <c r="H15" s="788"/>
      <c r="I15" s="477" t="s">
        <v>401</v>
      </c>
      <c r="J15" s="477" t="s">
        <v>401</v>
      </c>
      <c r="K15" s="790"/>
      <c r="L15" s="477" t="s">
        <v>401</v>
      </c>
      <c r="N15" s="788"/>
      <c r="O15" s="477" t="s">
        <v>402</v>
      </c>
      <c r="P15" s="477" t="s">
        <v>402</v>
      </c>
      <c r="Q15" s="790"/>
      <c r="R15" s="477" t="s">
        <v>402</v>
      </c>
      <c r="V15" s="788"/>
      <c r="W15" s="477" t="s">
        <v>280</v>
      </c>
      <c r="X15" s="477" t="s">
        <v>402</v>
      </c>
      <c r="Z15" s="503"/>
      <c r="AA15" s="477" t="s">
        <v>280</v>
      </c>
      <c r="AB15" s="504" t="s">
        <v>280</v>
      </c>
      <c r="AC15" s="504" t="s">
        <v>281</v>
      </c>
      <c r="AD15" s="504" t="s">
        <v>281</v>
      </c>
      <c r="AE15" s="504" t="s">
        <v>281</v>
      </c>
    </row>
    <row r="16" spans="1:31">
      <c r="B16" s="479" t="s">
        <v>44</v>
      </c>
      <c r="C16" s="480">
        <v>31200</v>
      </c>
      <c r="D16" s="480">
        <v>65328</v>
      </c>
      <c r="E16" s="481">
        <v>3</v>
      </c>
      <c r="F16" s="482">
        <v>96528</v>
      </c>
      <c r="H16" s="479" t="s">
        <v>44</v>
      </c>
      <c r="I16" s="483">
        <v>116.2</v>
      </c>
      <c r="J16" s="483">
        <v>153</v>
      </c>
      <c r="K16" s="481">
        <v>2</v>
      </c>
      <c r="L16" s="484">
        <v>269.3</v>
      </c>
      <c r="N16" s="479" t="s">
        <v>44</v>
      </c>
      <c r="O16" s="485">
        <f>C16/I16</f>
        <v>268.50258175559378</v>
      </c>
      <c r="P16" s="485">
        <f>D16/J16</f>
        <v>426.98039215686276</v>
      </c>
      <c r="Q16" s="486"/>
      <c r="R16" s="487">
        <f>F16/L16</f>
        <v>358.44040103973265</v>
      </c>
      <c r="V16" s="479" t="s">
        <v>44</v>
      </c>
      <c r="W16" s="480">
        <v>28580.403999999999</v>
      </c>
      <c r="X16" s="485">
        <f>W16/I16</f>
        <v>245.95872633390704</v>
      </c>
      <c r="Z16" s="505" t="s">
        <v>44</v>
      </c>
      <c r="AA16" s="480">
        <f>'data input'!S213</f>
        <v>28580.403999999999</v>
      </c>
      <c r="AB16" s="480">
        <f>'data input'!T213</f>
        <v>29649.5363</v>
      </c>
      <c r="AC16" s="480">
        <f>((AB16-AA16)/AA16)*100</f>
        <v>3.7407879188831665</v>
      </c>
      <c r="AD16" s="480">
        <f>((AA16-C8)/C8)*100</f>
        <v>10.97893061002601</v>
      </c>
      <c r="AE16" s="480">
        <f>((AB16-C8)/C8)*100</f>
        <v>15.130417038791597</v>
      </c>
    </row>
    <row r="17" spans="1:31">
      <c r="B17" s="479" t="s">
        <v>45</v>
      </c>
      <c r="C17" s="480">
        <v>79713</v>
      </c>
      <c r="D17" s="480">
        <v>190001</v>
      </c>
      <c r="E17" s="481">
        <v>2</v>
      </c>
      <c r="F17" s="482">
        <v>269714</v>
      </c>
      <c r="H17" s="479" t="s">
        <v>45</v>
      </c>
      <c r="I17" s="483">
        <v>293.5</v>
      </c>
      <c r="J17" s="483">
        <v>518.1</v>
      </c>
      <c r="K17" s="481">
        <v>1</v>
      </c>
      <c r="L17" s="484">
        <v>811.6</v>
      </c>
      <c r="N17" s="479" t="s">
        <v>45</v>
      </c>
      <c r="O17" s="485">
        <f t="shared" ref="O17:P18" si="2">C17/I17</f>
        <v>271.59454855195912</v>
      </c>
      <c r="P17" s="485">
        <f t="shared" si="2"/>
        <v>366.72650067554525</v>
      </c>
      <c r="Q17" s="486"/>
      <c r="R17" s="487">
        <f t="shared" ref="R17:R18" si="3">F17/L17</f>
        <v>332.32380482996547</v>
      </c>
      <c r="V17" s="479" t="s">
        <v>45</v>
      </c>
      <c r="W17" s="480">
        <v>76957.709000000003</v>
      </c>
      <c r="X17" s="485">
        <f>W17/I17</f>
        <v>262.20684497444637</v>
      </c>
      <c r="Z17" s="505" t="s">
        <v>45</v>
      </c>
      <c r="AA17" s="480">
        <f>'data input'!S214</f>
        <v>76957.709000000003</v>
      </c>
      <c r="AB17" s="480">
        <f>'data input'!T214</f>
        <v>79712.639590000006</v>
      </c>
      <c r="AC17" s="480">
        <f t="shared" ref="AC17:AC19" si="4">((AB17-AA17)/AA17)*100</f>
        <v>3.5797980810473495</v>
      </c>
      <c r="AD17" s="480">
        <f t="shared" ref="AD17:AD19" si="5">((AA17-C9)/C9)*100</f>
        <v>1.0699722889825756</v>
      </c>
      <c r="AE17" s="480">
        <f t="shared" ref="AE17:AE19" si="6">((AB17-C9)/C9)*100</f>
        <v>4.6880732174986619</v>
      </c>
    </row>
    <row r="18" spans="1:31">
      <c r="B18" s="479" t="s">
        <v>46</v>
      </c>
      <c r="C18" s="480">
        <v>23625</v>
      </c>
      <c r="D18" s="480">
        <v>20062</v>
      </c>
      <c r="E18" s="481">
        <v>5</v>
      </c>
      <c r="F18" s="482">
        <v>43687</v>
      </c>
      <c r="H18" s="479" t="s">
        <v>46</v>
      </c>
      <c r="I18" s="483">
        <v>75.400000000000006</v>
      </c>
      <c r="J18" s="483">
        <v>46.9</v>
      </c>
      <c r="K18" s="481">
        <v>3</v>
      </c>
      <c r="L18" s="484">
        <v>122.2</v>
      </c>
      <c r="N18" s="479" t="s">
        <v>46</v>
      </c>
      <c r="O18" s="485">
        <f t="shared" si="2"/>
        <v>313.32891246684346</v>
      </c>
      <c r="P18" s="485">
        <f t="shared" si="2"/>
        <v>427.76119402985074</v>
      </c>
      <c r="Q18" s="486"/>
      <c r="R18" s="487">
        <f t="shared" si="3"/>
        <v>357.50409165302784</v>
      </c>
      <c r="V18" s="479" t="s">
        <v>46</v>
      </c>
      <c r="W18" s="480">
        <v>20959.079000000002</v>
      </c>
      <c r="X18" s="485">
        <f>W18/I18</f>
        <v>277.97187002652521</v>
      </c>
      <c r="Z18" s="505" t="s">
        <v>46</v>
      </c>
      <c r="AA18" s="480">
        <f>'data input'!S215</f>
        <v>22198.151999999998</v>
      </c>
      <c r="AB18" s="480">
        <f>'data input'!T215</f>
        <v>23624.74064</v>
      </c>
      <c r="AC18" s="480">
        <f t="shared" si="4"/>
        <v>6.4266099268083297</v>
      </c>
      <c r="AD18" s="480">
        <f t="shared" si="5"/>
        <v>11.2633552202897</v>
      </c>
      <c r="AE18" s="480">
        <f t="shared" si="6"/>
        <v>18.413817051776853</v>
      </c>
    </row>
    <row r="19" spans="1:31">
      <c r="B19" s="488" t="s">
        <v>47</v>
      </c>
      <c r="C19" s="489">
        <v>134537</v>
      </c>
      <c r="D19" s="489">
        <v>275392</v>
      </c>
      <c r="E19" s="490">
        <v>2</v>
      </c>
      <c r="F19" s="489">
        <v>409929</v>
      </c>
      <c r="H19" s="488" t="s">
        <v>47</v>
      </c>
      <c r="I19" s="491">
        <v>485.2</v>
      </c>
      <c r="J19" s="491">
        <v>718</v>
      </c>
      <c r="K19" s="490">
        <v>1</v>
      </c>
      <c r="L19" s="492">
        <v>1203.0999999999999</v>
      </c>
      <c r="N19" s="488" t="s">
        <v>47</v>
      </c>
      <c r="O19" s="485">
        <f>C19/I19</f>
        <v>277.2815333882935</v>
      </c>
      <c r="P19" s="485">
        <f>D19/J19</f>
        <v>383.5543175487465</v>
      </c>
      <c r="Q19" s="493"/>
      <c r="R19" s="487">
        <f>F19/L19</f>
        <v>340.72728783974736</v>
      </c>
      <c r="V19" s="488" t="s">
        <v>47</v>
      </c>
      <c r="W19" s="480">
        <f>SUM(W16:W18)</f>
        <v>126497.192</v>
      </c>
      <c r="X19" s="485"/>
      <c r="Z19" s="506" t="s">
        <v>47</v>
      </c>
      <c r="AA19" s="507">
        <f>SUM(AA16:AA18)</f>
        <v>127736.265</v>
      </c>
      <c r="AB19" s="507">
        <v>134537</v>
      </c>
      <c r="AC19" s="507">
        <f t="shared" si="4"/>
        <v>5.3240440371416851</v>
      </c>
      <c r="AD19" s="507">
        <f t="shared" si="5"/>
        <v>4.8333278619908571</v>
      </c>
      <c r="AE19" s="507">
        <f t="shared" si="6"/>
        <v>10.414700402964373</v>
      </c>
    </row>
    <row r="20" spans="1:31">
      <c r="A20" s="441" t="s">
        <v>411</v>
      </c>
      <c r="G20" s="441" t="s">
        <v>411</v>
      </c>
      <c r="H20" s="441"/>
      <c r="I20" s="441"/>
      <c r="J20" s="441"/>
      <c r="K20" s="441"/>
      <c r="L20" s="441"/>
      <c r="M20" s="441" t="s">
        <v>411</v>
      </c>
      <c r="N20" s="441"/>
      <c r="O20" s="441"/>
      <c r="P20" s="441"/>
      <c r="Q20" s="441"/>
      <c r="R20" s="441"/>
    </row>
    <row r="21" spans="1:31" ht="38.25">
      <c r="B21" s="468"/>
      <c r="C21" s="469" t="s">
        <v>71</v>
      </c>
      <c r="D21" s="470" t="s">
        <v>225</v>
      </c>
      <c r="E21" s="471"/>
      <c r="F21" s="472" t="s">
        <v>70</v>
      </c>
      <c r="H21" s="468"/>
      <c r="I21" s="469" t="s">
        <v>71</v>
      </c>
      <c r="J21" s="470" t="s">
        <v>225</v>
      </c>
      <c r="K21" s="471"/>
      <c r="L21" s="472" t="s">
        <v>70</v>
      </c>
      <c r="N21" s="468"/>
      <c r="O21" s="469" t="s">
        <v>71</v>
      </c>
      <c r="P21" s="470" t="s">
        <v>225</v>
      </c>
      <c r="Q21" s="471"/>
      <c r="R21" s="472" t="s">
        <v>70</v>
      </c>
      <c r="T21" s="467" t="s">
        <v>412</v>
      </c>
      <c r="V21" s="508" t="s">
        <v>413</v>
      </c>
    </row>
    <row r="22" spans="1:31" ht="25.5">
      <c r="B22" s="473" t="s">
        <v>39</v>
      </c>
      <c r="C22" s="474" t="s">
        <v>73</v>
      </c>
      <c r="D22" s="474" t="s">
        <v>73</v>
      </c>
      <c r="E22" s="475" t="s">
        <v>42</v>
      </c>
      <c r="F22" s="474" t="s">
        <v>73</v>
      </c>
      <c r="H22" s="787" t="s">
        <v>39</v>
      </c>
      <c r="I22" s="474" t="s">
        <v>400</v>
      </c>
      <c r="J22" s="474" t="s">
        <v>400</v>
      </c>
      <c r="K22" s="789" t="s">
        <v>42</v>
      </c>
      <c r="L22" s="474" t="s">
        <v>400</v>
      </c>
      <c r="N22" s="787" t="s">
        <v>39</v>
      </c>
      <c r="O22" s="474" t="s">
        <v>73</v>
      </c>
      <c r="P22" s="474" t="s">
        <v>73</v>
      </c>
      <c r="Q22" s="789" t="s">
        <v>42</v>
      </c>
      <c r="R22" s="474" t="s">
        <v>73</v>
      </c>
      <c r="V22" s="468"/>
      <c r="W22" s="469" t="s">
        <v>71</v>
      </c>
    </row>
    <row r="23" spans="1:31" ht="27.75">
      <c r="B23" s="476"/>
      <c r="C23" s="477" t="s">
        <v>280</v>
      </c>
      <c r="D23" s="477" t="s">
        <v>280</v>
      </c>
      <c r="E23" s="478"/>
      <c r="F23" s="477" t="s">
        <v>280</v>
      </c>
      <c r="H23" s="788"/>
      <c r="I23" s="477" t="s">
        <v>401</v>
      </c>
      <c r="J23" s="477" t="s">
        <v>401</v>
      </c>
      <c r="K23" s="790"/>
      <c r="L23" s="477" t="s">
        <v>401</v>
      </c>
      <c r="N23" s="788"/>
      <c r="O23" s="477" t="s">
        <v>402</v>
      </c>
      <c r="P23" s="477" t="s">
        <v>402</v>
      </c>
      <c r="Q23" s="790"/>
      <c r="R23" s="477" t="s">
        <v>402</v>
      </c>
      <c r="V23" s="473" t="s">
        <v>39</v>
      </c>
      <c r="W23" s="474" t="s">
        <v>414</v>
      </c>
    </row>
    <row r="24" spans="1:31">
      <c r="B24" s="479" t="s">
        <v>44</v>
      </c>
      <c r="C24" s="480">
        <f t="shared" ref="C24:D27" si="7">C16-C8</f>
        <v>5447</v>
      </c>
      <c r="D24" s="480">
        <f t="shared" si="7"/>
        <v>188</v>
      </c>
      <c r="E24" s="481">
        <v>3</v>
      </c>
      <c r="F24" s="480">
        <f>F16-F8</f>
        <v>5635</v>
      </c>
      <c r="H24" s="479" t="s">
        <v>44</v>
      </c>
      <c r="I24" s="485">
        <f t="shared" ref="I24:J27" si="8">I16-I8</f>
        <v>-8.3999999999999915</v>
      </c>
      <c r="J24" s="485">
        <f t="shared" si="8"/>
        <v>0</v>
      </c>
      <c r="K24" s="486">
        <v>3</v>
      </c>
      <c r="L24" s="485">
        <f>L16-L8</f>
        <v>-8.3000000000000114</v>
      </c>
      <c r="N24" s="479" t="s">
        <v>44</v>
      </c>
      <c r="O24" s="480">
        <f t="shared" ref="O24:P27" si="9">O16-O8</f>
        <v>61.817188497166796</v>
      </c>
      <c r="P24" s="480">
        <f t="shared" si="9"/>
        <v>1.2287581699346788</v>
      </c>
      <c r="Q24" s="481">
        <v>3</v>
      </c>
      <c r="R24" s="480">
        <f>R16-R8</f>
        <v>31.016049454718257</v>
      </c>
      <c r="V24" s="476"/>
      <c r="W24" s="477" t="s">
        <v>415</v>
      </c>
    </row>
    <row r="25" spans="1:31">
      <c r="B25" s="479" t="s">
        <v>45</v>
      </c>
      <c r="C25" s="480">
        <f t="shared" si="7"/>
        <v>3570</v>
      </c>
      <c r="D25" s="480">
        <f t="shared" si="7"/>
        <v>2040</v>
      </c>
      <c r="E25" s="481">
        <v>2</v>
      </c>
      <c r="F25" s="480">
        <f>F17-F9</f>
        <v>5610</v>
      </c>
      <c r="H25" s="479" t="s">
        <v>45</v>
      </c>
      <c r="I25" s="485">
        <f t="shared" si="8"/>
        <v>-41.600000000000023</v>
      </c>
      <c r="J25" s="485">
        <f t="shared" si="8"/>
        <v>4.8000000000000682</v>
      </c>
      <c r="K25" s="486">
        <v>2</v>
      </c>
      <c r="L25" s="485">
        <f>L17-L9</f>
        <v>-36.799999999999955</v>
      </c>
      <c r="N25" s="479" t="s">
        <v>45</v>
      </c>
      <c r="O25" s="480">
        <f t="shared" si="9"/>
        <v>44.369839509882155</v>
      </c>
      <c r="P25" s="480">
        <f t="shared" si="9"/>
        <v>0.5449304437119622</v>
      </c>
      <c r="Q25" s="481">
        <v>2</v>
      </c>
      <c r="R25" s="480">
        <f>R17-R9</f>
        <v>21.027246602714172</v>
      </c>
      <c r="V25" s="479" t="s">
        <v>44</v>
      </c>
      <c r="W25" s="509">
        <f>((W16-C8)/C8)*100</f>
        <v>10.97893061002601</v>
      </c>
    </row>
    <row r="26" spans="1:31">
      <c r="B26" s="479" t="s">
        <v>46</v>
      </c>
      <c r="C26" s="480">
        <f t="shared" si="7"/>
        <v>3674</v>
      </c>
      <c r="D26" s="480">
        <f t="shared" si="7"/>
        <v>235</v>
      </c>
      <c r="E26" s="481">
        <v>5</v>
      </c>
      <c r="F26" s="480">
        <f>F18-F10</f>
        <v>3910</v>
      </c>
      <c r="H26" s="479" t="s">
        <v>46</v>
      </c>
      <c r="I26" s="485">
        <f t="shared" si="8"/>
        <v>4.8000000000000114</v>
      </c>
      <c r="J26" s="485">
        <f t="shared" si="8"/>
        <v>-1.8000000000000043</v>
      </c>
      <c r="K26" s="486">
        <v>5</v>
      </c>
      <c r="L26" s="485">
        <f>L18-L10</f>
        <v>2.7999999999999972</v>
      </c>
      <c r="N26" s="479" t="s">
        <v>46</v>
      </c>
      <c r="O26" s="480">
        <f t="shared" si="9"/>
        <v>30.736844478174874</v>
      </c>
      <c r="P26" s="480">
        <f t="shared" si="9"/>
        <v>20.635937356339468</v>
      </c>
      <c r="Q26" s="481">
        <v>5</v>
      </c>
      <c r="R26" s="480">
        <f>R18-R10</f>
        <v>24.363388135439891</v>
      </c>
      <c r="V26" s="479" t="s">
        <v>45</v>
      </c>
      <c r="W26" s="509">
        <f>((W17-C9)/C9)*100</f>
        <v>1.0699722889825756</v>
      </c>
    </row>
    <row r="27" spans="1:31">
      <c r="B27" s="488" t="s">
        <v>47</v>
      </c>
      <c r="C27" s="480">
        <f t="shared" si="7"/>
        <v>12690</v>
      </c>
      <c r="D27" s="480">
        <f t="shared" si="7"/>
        <v>2465</v>
      </c>
      <c r="E27" s="490">
        <v>2</v>
      </c>
      <c r="F27" s="480">
        <f>F19-F11</f>
        <v>15154</v>
      </c>
      <c r="H27" s="488" t="s">
        <v>47</v>
      </c>
      <c r="I27" s="485">
        <f t="shared" si="8"/>
        <v>-45.199999999999989</v>
      </c>
      <c r="J27" s="485">
        <f t="shared" si="8"/>
        <v>2.8999999999999773</v>
      </c>
      <c r="K27" s="493">
        <v>2</v>
      </c>
      <c r="L27" s="485">
        <f>L19-L11</f>
        <v>-42.300000000000182</v>
      </c>
      <c r="N27" s="488" t="s">
        <v>47</v>
      </c>
      <c r="O27" s="480">
        <f t="shared" si="9"/>
        <v>47.554911970495596</v>
      </c>
      <c r="P27" s="480">
        <f t="shared" si="9"/>
        <v>1.8916130318957016</v>
      </c>
      <c r="Q27" s="490">
        <v>2</v>
      </c>
      <c r="R27" s="480">
        <f>R19-R11</f>
        <v>23.740777481629493</v>
      </c>
      <c r="V27" s="479" t="s">
        <v>46</v>
      </c>
      <c r="W27" s="509">
        <f>((W18-C10)/C10)*100</f>
        <v>5.0527742970277254</v>
      </c>
    </row>
    <row r="28" spans="1:31">
      <c r="A28" s="441" t="s">
        <v>416</v>
      </c>
      <c r="V28" s="488" t="s">
        <v>47</v>
      </c>
      <c r="W28" s="509">
        <f>((W19-C11)/C11)*100</f>
        <v>3.8164189516360643</v>
      </c>
    </row>
    <row r="29" spans="1:31" ht="38.25">
      <c r="B29" s="468"/>
      <c r="C29" s="469" t="s">
        <v>71</v>
      </c>
      <c r="D29" s="470" t="s">
        <v>225</v>
      </c>
      <c r="E29" s="471"/>
      <c r="F29" s="472" t="s">
        <v>70</v>
      </c>
      <c r="H29" s="510" t="s">
        <v>417</v>
      </c>
    </row>
    <row r="30" spans="1:31">
      <c r="B30" s="473" t="s">
        <v>39</v>
      </c>
      <c r="C30" s="474" t="s">
        <v>414</v>
      </c>
      <c r="D30" s="474" t="s">
        <v>414</v>
      </c>
      <c r="E30" s="475" t="s">
        <v>42</v>
      </c>
      <c r="F30" s="474" t="s">
        <v>414</v>
      </c>
      <c r="H30" s="466" t="s">
        <v>418</v>
      </c>
      <c r="I30" s="466"/>
      <c r="J30" s="466"/>
      <c r="K30" s="466"/>
    </row>
    <row r="31" spans="1:31">
      <c r="B31" s="476"/>
      <c r="C31" s="477" t="s">
        <v>415</v>
      </c>
      <c r="D31" s="477" t="s">
        <v>415</v>
      </c>
      <c r="E31" s="478"/>
      <c r="F31" s="477" t="s">
        <v>415</v>
      </c>
      <c r="H31" s="466" t="s">
        <v>419</v>
      </c>
      <c r="I31" s="466"/>
      <c r="J31" s="466"/>
      <c r="K31" s="466"/>
    </row>
    <row r="32" spans="1:31">
      <c r="B32" s="479" t="s">
        <v>44</v>
      </c>
      <c r="C32" s="509">
        <f t="shared" ref="C32:D35" si="10">((C16-C8)/C8)*100</f>
        <v>21.15093387178193</v>
      </c>
      <c r="D32" s="509">
        <f t="shared" si="10"/>
        <v>0.28860914952410194</v>
      </c>
      <c r="E32" s="481">
        <v>3</v>
      </c>
      <c r="F32" s="509">
        <f>((F16-F8)/F8)*100</f>
        <v>6.1995973287271848</v>
      </c>
      <c r="H32" s="466" t="s">
        <v>420</v>
      </c>
      <c r="I32" s="466"/>
      <c r="J32" s="466"/>
      <c r="K32" s="466"/>
    </row>
    <row r="33" spans="2:11">
      <c r="B33" s="479" t="s">
        <v>45</v>
      </c>
      <c r="C33" s="509">
        <f t="shared" si="10"/>
        <v>4.688546550569324</v>
      </c>
      <c r="D33" s="509">
        <f t="shared" si="10"/>
        <v>1.0853315315411176</v>
      </c>
      <c r="E33" s="481">
        <v>2</v>
      </c>
      <c r="F33" s="509">
        <f>((F17-F9)/F9)*100</f>
        <v>2.1241632084330413</v>
      </c>
      <c r="H33" s="466" t="s">
        <v>421</v>
      </c>
      <c r="I33" s="466"/>
      <c r="J33" s="466"/>
      <c r="K33" s="466"/>
    </row>
    <row r="34" spans="2:11">
      <c r="B34" s="479" t="s">
        <v>46</v>
      </c>
      <c r="C34" s="509">
        <f t="shared" si="10"/>
        <v>18.415117036740014</v>
      </c>
      <c r="D34" s="509">
        <f>((D18-D10)/D10)*100</f>
        <v>1.1852524335502093</v>
      </c>
      <c r="E34" s="481">
        <v>5</v>
      </c>
      <c r="F34" s="509">
        <f>((F18-F10)/F10)*100</f>
        <v>9.8298011413630988</v>
      </c>
      <c r="H34" s="466" t="s">
        <v>422</v>
      </c>
      <c r="I34" s="466"/>
      <c r="J34" s="466"/>
      <c r="K34" s="466"/>
    </row>
    <row r="35" spans="2:11">
      <c r="B35" s="488" t="s">
        <v>47</v>
      </c>
      <c r="C35" s="509">
        <f t="shared" si="10"/>
        <v>10.414700402964373</v>
      </c>
      <c r="D35" s="509">
        <f t="shared" si="10"/>
        <v>0.9031719104375896</v>
      </c>
      <c r="E35" s="490">
        <v>2</v>
      </c>
      <c r="F35" s="509">
        <f>((F19-F11)/F11)*100</f>
        <v>3.8386422645810909</v>
      </c>
      <c r="H35" s="466" t="s">
        <v>423</v>
      </c>
      <c r="I35" s="466"/>
      <c r="J35" s="466"/>
      <c r="K35" s="466"/>
    </row>
    <row r="36" spans="2:11">
      <c r="H36" s="466" t="s">
        <v>424</v>
      </c>
      <c r="I36" s="466"/>
      <c r="J36" s="466"/>
      <c r="K36" s="466"/>
    </row>
    <row r="37" spans="2:11">
      <c r="H37" s="466" t="s">
        <v>425</v>
      </c>
      <c r="I37" s="466"/>
      <c r="J37" s="466"/>
      <c r="K37" s="466"/>
    </row>
  </sheetData>
  <mergeCells count="18">
    <mergeCell ref="A6:A7"/>
    <mergeCell ref="B6:B7"/>
    <mergeCell ref="E6:E7"/>
    <mergeCell ref="H6:H7"/>
    <mergeCell ref="K6:K7"/>
    <mergeCell ref="Q6:Q7"/>
    <mergeCell ref="B14:B15"/>
    <mergeCell ref="E14:E15"/>
    <mergeCell ref="H14:H15"/>
    <mergeCell ref="K14:K15"/>
    <mergeCell ref="N14:N15"/>
    <mergeCell ref="Q14:Q15"/>
    <mergeCell ref="N6:N7"/>
    <mergeCell ref="V14:V15"/>
    <mergeCell ref="H22:H23"/>
    <mergeCell ref="K22:K23"/>
    <mergeCell ref="N22:N23"/>
    <mergeCell ref="Q22:Q23"/>
  </mergeCells>
  <conditionalFormatting sqref="C24:F27">
    <cfRule type="cellIs" dxfId="6" priority="7" operator="greaterThan">
      <formula>0</formula>
    </cfRule>
  </conditionalFormatting>
  <conditionalFormatting sqref="C32:F35">
    <cfRule type="cellIs" dxfId="5" priority="2" operator="greaterThan">
      <formula>0</formula>
    </cfRule>
  </conditionalFormatting>
  <conditionalFormatting sqref="I24:L27">
    <cfRule type="cellIs" dxfId="4" priority="5" operator="lessThan">
      <formula>0</formula>
    </cfRule>
    <cfRule type="cellIs" dxfId="3" priority="6" operator="greaterThan">
      <formula>0</formula>
    </cfRule>
  </conditionalFormatting>
  <conditionalFormatting sqref="O24:R27">
    <cfRule type="cellIs" dxfId="2" priority="3" operator="lessThan">
      <formula>0</formula>
    </cfRule>
    <cfRule type="cellIs" dxfId="1" priority="4" operator="greaterThan">
      <formula>0</formula>
    </cfRule>
  </conditionalFormatting>
  <conditionalFormatting sqref="W25:W28">
    <cfRule type="cellIs" dxfId="0" priority="1" operator="greater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92D050"/>
  </sheetPr>
  <dimension ref="A2:F10"/>
  <sheetViews>
    <sheetView showGridLines="0" workbookViewId="0"/>
  </sheetViews>
  <sheetFormatPr defaultColWidth="9" defaultRowHeight="12.75"/>
  <cols>
    <col min="1" max="1" width="9" style="20"/>
    <col min="2" max="2" width="15.625" style="20" customWidth="1"/>
    <col min="3" max="3" width="15.25" style="20" customWidth="1"/>
    <col min="4" max="4" width="12.625" style="20" customWidth="1"/>
    <col min="5" max="5" width="6.625" style="20" customWidth="1"/>
    <col min="6" max="6" width="12.625" style="20" customWidth="1"/>
    <col min="7" max="7" width="3.625" style="20" customWidth="1"/>
    <col min="8" max="16384" width="9" style="20"/>
  </cols>
  <sheetData>
    <row r="2" spans="1:6">
      <c r="A2" s="179" t="str">
        <f>Index!B8</f>
        <v>Table 2  Standing volume of conifers at 31 March 2025 (Public Forest Estate) and 31 March 2021 (Private Sector)</v>
      </c>
      <c r="B2" s="26"/>
      <c r="C2" s="26"/>
      <c r="D2" s="26"/>
    </row>
    <row r="3" spans="1:6">
      <c r="B3" s="75"/>
      <c r="C3" s="75"/>
    </row>
    <row r="4" spans="1:6">
      <c r="A4" s="75"/>
      <c r="B4" s="75"/>
      <c r="C4" s="75"/>
    </row>
    <row r="5" spans="1:6">
      <c r="A5" s="75"/>
      <c r="B5" s="220"/>
      <c r="C5" s="221" t="str">
        <f>'data input'!$G$29</f>
        <v>GB PFE</v>
      </c>
      <c r="D5" s="222" t="s">
        <v>225</v>
      </c>
      <c r="E5" s="223"/>
      <c r="F5" s="224" t="s">
        <v>70</v>
      </c>
    </row>
    <row r="6" spans="1:6" ht="27.75">
      <c r="A6" s="75"/>
      <c r="B6" s="544" t="s">
        <v>39</v>
      </c>
      <c r="C6" s="225" t="s">
        <v>226</v>
      </c>
      <c r="D6" s="225" t="s">
        <v>226</v>
      </c>
      <c r="E6" s="219" t="s">
        <v>42</v>
      </c>
      <c r="F6" s="225" t="s">
        <v>226</v>
      </c>
    </row>
    <row r="7" spans="1:6">
      <c r="A7" s="75"/>
      <c r="B7" s="290" t="s">
        <v>44</v>
      </c>
      <c r="C7" s="291">
        <f>'data input'!J35</f>
        <v>29649.5363</v>
      </c>
      <c r="D7" s="291">
        <f>'data input'!K35</f>
        <v>65328.011979999996</v>
      </c>
      <c r="E7" s="361">
        <f>'data input'!L35</f>
        <v>2.9410809580090351</v>
      </c>
      <c r="F7" s="123">
        <f t="shared" ref="F7:F10" si="0">C7+D7</f>
        <v>94977.548279999988</v>
      </c>
    </row>
    <row r="8" spans="1:6">
      <c r="A8" s="75"/>
      <c r="B8" s="290" t="s">
        <v>45</v>
      </c>
      <c r="C8" s="291">
        <f>'data input'!J36</f>
        <v>79712.639590000006</v>
      </c>
      <c r="D8" s="291">
        <f>'data input'!K36</f>
        <v>190001.04394</v>
      </c>
      <c r="E8" s="361">
        <f>'data input'!L36</f>
        <v>2.008564230127269</v>
      </c>
      <c r="F8" s="123">
        <f t="shared" si="0"/>
        <v>269713.68353000004</v>
      </c>
    </row>
    <row r="9" spans="1:6">
      <c r="A9" s="75"/>
      <c r="B9" s="290" t="s">
        <v>46</v>
      </c>
      <c r="C9" s="291">
        <f>'data input'!J37</f>
        <v>23624.74064</v>
      </c>
      <c r="D9" s="291">
        <f>'data input'!K37</f>
        <v>20062.486570000001</v>
      </c>
      <c r="E9" s="361">
        <f>'data input'!L37</f>
        <v>5.32</v>
      </c>
      <c r="F9" s="123">
        <f t="shared" si="0"/>
        <v>43687.227209999997</v>
      </c>
    </row>
    <row r="10" spans="1:6">
      <c r="A10" s="75"/>
      <c r="B10" s="355" t="s">
        <v>47</v>
      </c>
      <c r="C10" s="292">
        <f>'data input'!J38</f>
        <v>132986.91652999999</v>
      </c>
      <c r="D10" s="292">
        <f>'data input'!K38</f>
        <v>275391.54249000002</v>
      </c>
      <c r="E10" s="120">
        <f>'data input'!L38</f>
        <v>1.5991628994370035</v>
      </c>
      <c r="F10" s="292">
        <f t="shared" si="0"/>
        <v>408378.45902000001</v>
      </c>
    </row>
  </sheetData>
  <phoneticPr fontId="8" type="noConversion"/>
  <conditionalFormatting sqref="C7:D9 F7:F9 C10:F12">
    <cfRule type="cellIs" dxfId="152" priority="5" operator="equal">
      <formula>0</formula>
    </cfRule>
  </conditionalFormatting>
  <conditionalFormatting sqref="C7:F12">
    <cfRule type="cellIs" dxfId="151" priority="3" operator="lessThan">
      <formula>1</formula>
    </cfRule>
  </conditionalFormatting>
  <conditionalFormatting sqref="E7:E9">
    <cfRule type="cellIs" dxfId="150" priority="1" operator="greaterThan">
      <formula>25</formula>
    </cfRule>
    <cfRule type="cellIs" dxfId="149" priority="2" operator="equal">
      <formula>0</formula>
    </cfRule>
  </conditionalFormatting>
  <pageMargins left="0.75" right="0.75" top="1" bottom="1" header="0.5" footer="0.5"/>
  <pageSetup paperSize="9" orientation="portrait"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92D050"/>
  </sheetPr>
  <dimension ref="A2:K50"/>
  <sheetViews>
    <sheetView showGridLines="0" zoomScaleNormal="100" workbookViewId="0"/>
  </sheetViews>
  <sheetFormatPr defaultColWidth="9" defaultRowHeight="12.75"/>
  <cols>
    <col min="1" max="1" width="9" style="20"/>
    <col min="2" max="2" width="15.625" style="20" customWidth="1"/>
    <col min="3" max="3" width="14.375" style="20" customWidth="1"/>
    <col min="4" max="4" width="12.625" style="20" customWidth="1"/>
    <col min="5" max="5" width="6.625" style="20" customWidth="1"/>
    <col min="6" max="6" width="12.625" style="20" customWidth="1"/>
    <col min="7" max="16384" width="9" style="20"/>
  </cols>
  <sheetData>
    <row r="2" spans="1:11">
      <c r="A2" s="167" t="str">
        <f>Index!B9</f>
        <v>Table 3  50-year forecast of softwood availability; average annual volumes within periods</v>
      </c>
    </row>
    <row r="5" spans="1:11" ht="29.25" customHeight="1">
      <c r="B5" s="773" t="s">
        <v>68</v>
      </c>
      <c r="C5" s="545" t="str">
        <f>'data input'!$G$29</f>
        <v>GB PFE</v>
      </c>
      <c r="D5" s="540" t="s">
        <v>227</v>
      </c>
      <c r="E5" s="546"/>
      <c r="F5" s="542" t="s">
        <v>70</v>
      </c>
    </row>
    <row r="6" spans="1:11" ht="27.75">
      <c r="B6" s="774"/>
      <c r="C6" s="411" t="s">
        <v>228</v>
      </c>
      <c r="D6" s="226" t="s">
        <v>229</v>
      </c>
      <c r="E6" s="219" t="s">
        <v>42</v>
      </c>
      <c r="F6" s="221" t="s">
        <v>229</v>
      </c>
    </row>
    <row r="7" spans="1:11">
      <c r="B7" s="125" t="s">
        <v>44</v>
      </c>
      <c r="C7" s="276"/>
      <c r="D7" s="276"/>
      <c r="E7" s="276"/>
      <c r="F7" s="276"/>
    </row>
    <row r="8" spans="1:11">
      <c r="B8" s="275" t="str">
        <f>'data input'!B217</f>
        <v>2027-31</v>
      </c>
      <c r="C8" s="277">
        <f>'data input'!C96</f>
        <v>1114.6669999999999</v>
      </c>
      <c r="D8" s="277">
        <f>'data input'!C157</f>
        <v>3111.0259999999998</v>
      </c>
      <c r="E8" s="361">
        <f>'data input'!D157</f>
        <v>7.3638136572510877</v>
      </c>
      <c r="F8" s="279">
        <f t="shared" ref="F8:F13" si="0">C8+D8</f>
        <v>4225.6929999999993</v>
      </c>
      <c r="H8" s="168"/>
      <c r="I8" s="168"/>
      <c r="J8" s="168"/>
      <c r="K8" s="168"/>
    </row>
    <row r="9" spans="1:11">
      <c r="B9" s="275" t="str">
        <f>'data input'!B218</f>
        <v>2032-36</v>
      </c>
      <c r="C9" s="369">
        <f>'data input'!D96</f>
        <v>1119.1959999999999</v>
      </c>
      <c r="D9" s="278">
        <f>'data input'!E157</f>
        <v>2665.5050000000001</v>
      </c>
      <c r="E9" s="361">
        <f>'data input'!F157</f>
        <v>7.9127287970322255</v>
      </c>
      <c r="F9" s="279">
        <f t="shared" si="0"/>
        <v>3784.701</v>
      </c>
      <c r="H9" s="168"/>
      <c r="I9" s="168"/>
      <c r="J9" s="168"/>
      <c r="K9" s="168"/>
    </row>
    <row r="10" spans="1:11">
      <c r="B10" s="275" t="str">
        <f>'data input'!B219</f>
        <v>2037-41</v>
      </c>
      <c r="C10" s="369">
        <f>'data input'!E96</f>
        <v>1079.912</v>
      </c>
      <c r="D10" s="278">
        <f>'data input'!G157</f>
        <v>2450.56</v>
      </c>
      <c r="E10" s="361">
        <f>'data input'!H157</f>
        <v>8.5366719709913355</v>
      </c>
      <c r="F10" s="279">
        <f t="shared" si="0"/>
        <v>3530.4719999999998</v>
      </c>
      <c r="H10" s="168"/>
      <c r="I10" s="168"/>
      <c r="J10" s="168"/>
      <c r="K10" s="168"/>
    </row>
    <row r="11" spans="1:11">
      <c r="B11" s="275" t="str">
        <f>'data input'!B220</f>
        <v>2042-46</v>
      </c>
      <c r="C11" s="369">
        <f>'data input'!F96</f>
        <v>1146.778</v>
      </c>
      <c r="D11" s="278">
        <f>'data input'!I157</f>
        <v>1793.1</v>
      </c>
      <c r="E11" s="361">
        <f>'data input'!J157</f>
        <v>7.5292578411224209</v>
      </c>
      <c r="F11" s="279">
        <f t="shared" si="0"/>
        <v>2939.8779999999997</v>
      </c>
      <c r="H11" s="168"/>
      <c r="I11" s="168"/>
      <c r="J11" s="168"/>
      <c r="K11" s="168"/>
    </row>
    <row r="12" spans="1:11">
      <c r="B12" s="275" t="str">
        <f>'data input'!B221</f>
        <v>2047-51</v>
      </c>
      <c r="C12" s="369">
        <f>'data input'!G96</f>
        <v>1207.7670000000001</v>
      </c>
      <c r="D12" s="278">
        <f>'data input'!K157</f>
        <v>1424.539</v>
      </c>
      <c r="E12" s="361">
        <f>'data input'!L157</f>
        <v>9.0445593378225162</v>
      </c>
      <c r="F12" s="279">
        <f t="shared" si="0"/>
        <v>2632.306</v>
      </c>
      <c r="H12" s="168"/>
      <c r="I12" s="168"/>
      <c r="J12" s="168"/>
      <c r="K12" s="168"/>
    </row>
    <row r="13" spans="1:11">
      <c r="B13" s="275" t="str">
        <f>'data input'!B222</f>
        <v>2052-56</v>
      </c>
      <c r="C13" s="369">
        <f>'data input'!H96</f>
        <v>985.85599999999999</v>
      </c>
      <c r="D13" s="278">
        <f>'data input'!M157</f>
        <v>1297.134</v>
      </c>
      <c r="E13" s="412">
        <f>'data input'!N157</f>
        <v>7.7395840866569996</v>
      </c>
      <c r="F13" s="279">
        <f t="shared" si="0"/>
        <v>2282.9899999999998</v>
      </c>
      <c r="H13" s="168"/>
      <c r="I13" s="168"/>
      <c r="J13" s="168"/>
      <c r="K13" s="168"/>
    </row>
    <row r="14" spans="1:11">
      <c r="B14" s="275" t="str">
        <f>'data input'!B223</f>
        <v>2057-61</v>
      </c>
      <c r="C14" s="369">
        <f>'data input'!I96</f>
        <v>1412.3150000000001</v>
      </c>
      <c r="D14" s="278">
        <f>'data input'!O157</f>
        <v>1716.951</v>
      </c>
      <c r="E14" s="412">
        <f>'data input'!P157</f>
        <v>8.5815392516595992</v>
      </c>
      <c r="F14" s="279">
        <f t="shared" ref="F14:F17" si="1">C14+D14</f>
        <v>3129.2660000000001</v>
      </c>
      <c r="H14" s="168"/>
      <c r="I14" s="168"/>
      <c r="J14" s="168"/>
      <c r="K14" s="168"/>
    </row>
    <row r="15" spans="1:11">
      <c r="B15" s="275" t="str">
        <f>'data input'!B224</f>
        <v>2062-66</v>
      </c>
      <c r="C15" s="369">
        <f>'data input'!J96</f>
        <v>759.26499999999999</v>
      </c>
      <c r="D15" s="278">
        <f>'data input'!Q157</f>
        <v>1622.319</v>
      </c>
      <c r="E15" s="412">
        <f>'data input'!R157</f>
        <v>8.1848361063599704</v>
      </c>
      <c r="F15" s="279">
        <f t="shared" si="1"/>
        <v>2381.5839999999998</v>
      </c>
      <c r="H15" s="168"/>
      <c r="I15" s="168"/>
      <c r="J15" s="168"/>
      <c r="K15" s="168"/>
    </row>
    <row r="16" spans="1:11">
      <c r="B16" s="275" t="str">
        <f>'data input'!B225</f>
        <v>2067-71</v>
      </c>
      <c r="C16" s="369">
        <f>'data input'!K96</f>
        <v>891.40800000000002</v>
      </c>
      <c r="D16" s="278">
        <f>'data input'!S157</f>
        <v>1654.144</v>
      </c>
      <c r="E16" s="412">
        <f>'data input'!T157</f>
        <v>7.6157983874167332</v>
      </c>
      <c r="F16" s="279">
        <f t="shared" si="1"/>
        <v>2545.5520000000001</v>
      </c>
      <c r="H16" s="168"/>
      <c r="I16" s="168"/>
      <c r="J16" s="168"/>
      <c r="K16" s="168"/>
    </row>
    <row r="17" spans="2:11">
      <c r="B17" s="275" t="str">
        <f>'data input'!B226</f>
        <v>2072-76</v>
      </c>
      <c r="C17" s="369">
        <f>'data input'!L96</f>
        <v>961.78099999999995</v>
      </c>
      <c r="D17" s="278">
        <f>'data input'!U157</f>
        <v>1330.6949999999999</v>
      </c>
      <c r="E17" s="412">
        <f>'data input'!V157</f>
        <v>7.7894857041574621</v>
      </c>
      <c r="F17" s="279">
        <f t="shared" si="1"/>
        <v>2292.4759999999997</v>
      </c>
      <c r="H17" s="168"/>
      <c r="I17" s="168"/>
      <c r="J17" s="168"/>
      <c r="K17" s="168"/>
    </row>
    <row r="18" spans="2:11">
      <c r="B18" s="128" t="s">
        <v>45</v>
      </c>
      <c r="C18" s="547"/>
      <c r="D18" s="547"/>
      <c r="E18" s="547"/>
      <c r="F18" s="547"/>
      <c r="H18" s="168"/>
      <c r="I18" s="168"/>
      <c r="J18" s="168"/>
      <c r="K18" s="168"/>
    </row>
    <row r="19" spans="2:11">
      <c r="B19" s="127" t="str">
        <f>B8</f>
        <v>2027-31</v>
      </c>
      <c r="C19" s="215">
        <f>'data input'!C108</f>
        <v>4008.4679999999998</v>
      </c>
      <c r="D19" s="126">
        <f>'data input'!C169</f>
        <v>8096.5379999999996</v>
      </c>
      <c r="E19" s="361">
        <f>'data input'!D169</f>
        <v>7.1817520156256798</v>
      </c>
      <c r="F19" s="124">
        <f t="shared" ref="F19:F28" si="2">C19+D19</f>
        <v>12105.005999999999</v>
      </c>
      <c r="H19" s="168"/>
      <c r="I19" s="168"/>
      <c r="J19" s="168"/>
      <c r="K19" s="168"/>
    </row>
    <row r="20" spans="2:11">
      <c r="B20" s="127" t="str">
        <f>B9</f>
        <v>2032-36</v>
      </c>
      <c r="C20" s="215">
        <f>'data input'!D108</f>
        <v>3500.6</v>
      </c>
      <c r="D20" s="126">
        <f>'data input'!E169</f>
        <v>10195.465</v>
      </c>
      <c r="E20" s="361">
        <f>'data input'!F169</f>
        <v>6.7536863813098202</v>
      </c>
      <c r="F20" s="124">
        <f t="shared" si="2"/>
        <v>13696.065000000001</v>
      </c>
      <c r="H20" s="168"/>
      <c r="I20" s="168"/>
      <c r="J20" s="168"/>
      <c r="K20" s="168"/>
    </row>
    <row r="21" spans="2:11">
      <c r="B21" s="127" t="str">
        <f>B10</f>
        <v>2037-41</v>
      </c>
      <c r="C21" s="215">
        <f>'data input'!E108</f>
        <v>2844.8180000000002</v>
      </c>
      <c r="D21" s="126">
        <f>'data input'!G169</f>
        <v>9862.4439999999995</v>
      </c>
      <c r="E21" s="361">
        <f>'data input'!H169</f>
        <v>6.623134712934645</v>
      </c>
      <c r="F21" s="124">
        <f t="shared" si="2"/>
        <v>12707.261999999999</v>
      </c>
      <c r="H21" s="168"/>
      <c r="I21" s="168"/>
      <c r="J21" s="168"/>
      <c r="K21" s="168"/>
    </row>
    <row r="22" spans="2:11">
      <c r="B22" s="127" t="str">
        <f>B11</f>
        <v>2042-46</v>
      </c>
      <c r="C22" s="215">
        <f>'data input'!F108</f>
        <v>2457.991</v>
      </c>
      <c r="D22" s="126">
        <f>'data input'!I169</f>
        <v>7033.42</v>
      </c>
      <c r="E22" s="361">
        <f>'data input'!J169</f>
        <v>6.855970054519763</v>
      </c>
      <c r="F22" s="124">
        <f t="shared" si="2"/>
        <v>9491.4110000000001</v>
      </c>
      <c r="H22" s="168"/>
      <c r="I22" s="168"/>
      <c r="J22" s="168"/>
      <c r="K22" s="168"/>
    </row>
    <row r="23" spans="2:11">
      <c r="B23" s="127" t="str">
        <f>B12</f>
        <v>2047-51</v>
      </c>
      <c r="C23" s="280">
        <f>'data input'!G108</f>
        <v>2723.9470000000001</v>
      </c>
      <c r="D23" s="281">
        <f>'data input'!K169</f>
        <v>5078.1229999999996</v>
      </c>
      <c r="E23" s="361">
        <f>'data input'!L169</f>
        <v>6.7366714624228656</v>
      </c>
      <c r="F23" s="124">
        <f t="shared" si="2"/>
        <v>7802.07</v>
      </c>
      <c r="H23" s="168"/>
      <c r="I23" s="168"/>
      <c r="J23" s="168"/>
      <c r="K23" s="168"/>
    </row>
    <row r="24" spans="2:11">
      <c r="B24" s="275" t="str">
        <f t="shared" ref="B24:B28" si="3">B13</f>
        <v>2052-56</v>
      </c>
      <c r="C24" s="280">
        <f>'data input'!H108</f>
        <v>2763.7959999999998</v>
      </c>
      <c r="D24" s="359">
        <f>'data input'!M169</f>
        <v>5435.5039999999999</v>
      </c>
      <c r="E24" s="412">
        <f>'data input'!N169</f>
        <v>5.9695270947877006</v>
      </c>
      <c r="F24" s="124">
        <f t="shared" si="2"/>
        <v>8199.2999999999993</v>
      </c>
      <c r="H24" s="168"/>
      <c r="I24" s="168"/>
      <c r="J24" s="168"/>
      <c r="K24" s="168"/>
    </row>
    <row r="25" spans="2:11">
      <c r="B25" s="275" t="str">
        <f t="shared" si="3"/>
        <v>2057-61</v>
      </c>
      <c r="C25" s="280">
        <f>'data input'!I108</f>
        <v>2687.2139999999999</v>
      </c>
      <c r="D25" s="359">
        <f>'data input'!O169</f>
        <v>6172.5379999999996</v>
      </c>
      <c r="E25" s="412">
        <f>'data input'!P169</f>
        <v>4.8601973476174543</v>
      </c>
      <c r="F25" s="124">
        <f t="shared" si="2"/>
        <v>8859.7520000000004</v>
      </c>
      <c r="H25" s="168"/>
      <c r="I25" s="168"/>
      <c r="J25" s="168"/>
      <c r="K25" s="168"/>
    </row>
    <row r="26" spans="2:11">
      <c r="B26" s="275" t="str">
        <f t="shared" si="3"/>
        <v>2062-66</v>
      </c>
      <c r="C26" s="280">
        <f>'data input'!J108</f>
        <v>2470.6640000000002</v>
      </c>
      <c r="D26" s="359">
        <f>'data input'!Q169</f>
        <v>9129.2199999999993</v>
      </c>
      <c r="E26" s="412">
        <f>'data input'!R169</f>
        <v>4.2210984970147205</v>
      </c>
      <c r="F26" s="124">
        <f t="shared" si="2"/>
        <v>11599.884</v>
      </c>
      <c r="H26" s="168"/>
      <c r="I26" s="168"/>
      <c r="J26" s="168"/>
      <c r="K26" s="168"/>
    </row>
    <row r="27" spans="2:11">
      <c r="B27" s="275" t="str">
        <f t="shared" si="3"/>
        <v>2067-71</v>
      </c>
      <c r="C27" s="280">
        <f>'data input'!K108</f>
        <v>2046.5350000000001</v>
      </c>
      <c r="D27" s="359">
        <f>'data input'!S169</f>
        <v>5674.4009999999998</v>
      </c>
      <c r="E27" s="412">
        <f>'data input'!T169</f>
        <v>4.6532002766858236</v>
      </c>
      <c r="F27" s="124">
        <f t="shared" si="2"/>
        <v>7720.9359999999997</v>
      </c>
      <c r="H27" s="168"/>
      <c r="I27" s="168"/>
      <c r="J27" s="168"/>
      <c r="K27" s="168"/>
    </row>
    <row r="28" spans="2:11">
      <c r="B28" s="362" t="str">
        <f t="shared" si="3"/>
        <v>2072-76</v>
      </c>
      <c r="C28" s="280">
        <f>'data input'!L108</f>
        <v>1798.8530000000001</v>
      </c>
      <c r="D28" s="359">
        <f>'data input'!U169</f>
        <v>6297.3090000000002</v>
      </c>
      <c r="E28" s="413">
        <f>'data input'!V169</f>
        <v>4.3032625186758917</v>
      </c>
      <c r="F28" s="282">
        <f t="shared" si="2"/>
        <v>8096.1620000000003</v>
      </c>
      <c r="H28" s="168"/>
      <c r="I28" s="168"/>
      <c r="J28" s="168"/>
      <c r="K28" s="168"/>
    </row>
    <row r="29" spans="2:11">
      <c r="B29" s="548" t="s">
        <v>46</v>
      </c>
      <c r="C29" s="549"/>
      <c r="D29" s="549"/>
      <c r="E29" s="408"/>
      <c r="F29" s="549"/>
      <c r="H29" s="168"/>
      <c r="I29" s="168"/>
      <c r="J29" s="168"/>
      <c r="K29" s="168"/>
    </row>
    <row r="30" spans="2:11">
      <c r="B30" s="127" t="str">
        <f>B8</f>
        <v>2027-31</v>
      </c>
      <c r="C30" s="215">
        <f>'data input'!C120</f>
        <v>1206.2629999999999</v>
      </c>
      <c r="D30" s="126">
        <f>'data input'!C181</f>
        <v>767.99900000000002</v>
      </c>
      <c r="E30" s="361">
        <f>'data input'!D181</f>
        <v>14.559943127376076</v>
      </c>
      <c r="F30" s="124">
        <f t="shared" ref="F30:F39" si="4">C30+D30</f>
        <v>1974.2619999999999</v>
      </c>
      <c r="H30" s="168"/>
      <c r="I30" s="168"/>
      <c r="J30" s="168"/>
      <c r="K30" s="168"/>
    </row>
    <row r="31" spans="2:11">
      <c r="B31" s="127" t="str">
        <f>B9</f>
        <v>2032-36</v>
      </c>
      <c r="C31" s="215">
        <f>'data input'!D120</f>
        <v>930.87199999999996</v>
      </c>
      <c r="D31" s="126">
        <f>'data input'!E181</f>
        <v>708.255</v>
      </c>
      <c r="E31" s="361">
        <f>'data input'!F181</f>
        <v>13.197706286425337</v>
      </c>
      <c r="F31" s="124">
        <f t="shared" si="4"/>
        <v>1639.127</v>
      </c>
      <c r="H31" s="168"/>
      <c r="I31" s="168"/>
      <c r="J31" s="168"/>
      <c r="K31" s="168"/>
    </row>
    <row r="32" spans="2:11">
      <c r="B32" s="127" t="str">
        <f>B10</f>
        <v>2037-41</v>
      </c>
      <c r="C32" s="215">
        <f>'data input'!E120</f>
        <v>890.10400000000004</v>
      </c>
      <c r="D32" s="126">
        <f>'data input'!G181</f>
        <v>1036.154</v>
      </c>
      <c r="E32" s="361">
        <f>'data input'!H181</f>
        <v>14.4546928338676</v>
      </c>
      <c r="F32" s="124">
        <f t="shared" si="4"/>
        <v>1926.258</v>
      </c>
      <c r="H32" s="168"/>
      <c r="I32" s="168"/>
      <c r="J32" s="168"/>
      <c r="K32" s="168"/>
    </row>
    <row r="33" spans="2:11">
      <c r="B33" s="127" t="str">
        <f>B11</f>
        <v>2042-46</v>
      </c>
      <c r="C33" s="215">
        <f>'data input'!F120</f>
        <v>745.61</v>
      </c>
      <c r="D33" s="126">
        <f>'data input'!I181</f>
        <v>627.41200000000003</v>
      </c>
      <c r="E33" s="361">
        <f>'data input'!J181</f>
        <v>16.191051545178137</v>
      </c>
      <c r="F33" s="124">
        <f t="shared" si="4"/>
        <v>1373.0219999999999</v>
      </c>
      <c r="H33" s="168"/>
      <c r="I33" s="168"/>
      <c r="J33" s="168"/>
      <c r="K33" s="168"/>
    </row>
    <row r="34" spans="2:11">
      <c r="B34" s="127" t="str">
        <f>B12</f>
        <v>2047-51</v>
      </c>
      <c r="C34" s="280">
        <f>'data input'!G120</f>
        <v>679.08</v>
      </c>
      <c r="D34" s="281">
        <f>'data input'!K181</f>
        <v>685.51499999999999</v>
      </c>
      <c r="E34" s="412">
        <f>'data input'!L181</f>
        <v>14.709270639857431</v>
      </c>
      <c r="F34" s="124">
        <f t="shared" si="4"/>
        <v>1364.595</v>
      </c>
      <c r="H34" s="168"/>
      <c r="I34" s="168"/>
      <c r="J34" s="168"/>
      <c r="K34" s="168"/>
    </row>
    <row r="35" spans="2:11">
      <c r="B35" s="275" t="str">
        <f t="shared" ref="B35:B39" si="5">B13</f>
        <v>2052-56</v>
      </c>
      <c r="C35" s="359">
        <f>'data input'!H120</f>
        <v>430.96300000000002</v>
      </c>
      <c r="D35" s="281">
        <f>'data input'!M181</f>
        <v>599.87900000000002</v>
      </c>
      <c r="E35" s="412">
        <f>'data input'!N181</f>
        <v>12.858696641768862</v>
      </c>
      <c r="F35" s="124">
        <f t="shared" si="4"/>
        <v>1030.8420000000001</v>
      </c>
      <c r="H35" s="168"/>
      <c r="I35" s="168"/>
      <c r="J35" s="168"/>
      <c r="K35" s="168"/>
    </row>
    <row r="36" spans="2:11">
      <c r="B36" s="275" t="str">
        <f t="shared" si="5"/>
        <v>2057-61</v>
      </c>
      <c r="C36" s="359">
        <f>'data input'!I120</f>
        <v>548.26400000000001</v>
      </c>
      <c r="D36" s="281">
        <f>'data input'!O181</f>
        <v>972.303</v>
      </c>
      <c r="E36" s="412">
        <f>'data input'!P181</f>
        <v>8.889448444131558</v>
      </c>
      <c r="F36" s="124">
        <f t="shared" si="4"/>
        <v>1520.567</v>
      </c>
      <c r="H36" s="168"/>
      <c r="I36" s="168"/>
      <c r="J36" s="168"/>
      <c r="K36" s="168"/>
    </row>
    <row r="37" spans="2:11">
      <c r="B37" s="362" t="str">
        <f t="shared" si="5"/>
        <v>2062-66</v>
      </c>
      <c r="C37" s="359">
        <f>'data input'!J120</f>
        <v>508.19099999999997</v>
      </c>
      <c r="D37" s="281">
        <f>'data input'!Q181</f>
        <v>480.96800000000002</v>
      </c>
      <c r="E37" s="413">
        <f>'data input'!R181</f>
        <v>11.03449833015528</v>
      </c>
      <c r="F37" s="124">
        <f t="shared" si="4"/>
        <v>989.15899999999999</v>
      </c>
      <c r="H37" s="168"/>
      <c r="I37" s="168"/>
      <c r="J37" s="168"/>
      <c r="K37" s="168"/>
    </row>
    <row r="38" spans="2:11">
      <c r="B38" s="365" t="str">
        <f t="shared" si="5"/>
        <v>2067-71</v>
      </c>
      <c r="C38" s="366">
        <f>'data input'!K120</f>
        <v>534.17200000000003</v>
      </c>
      <c r="D38" s="278">
        <f>'data input'!S181</f>
        <v>633.20899999999995</v>
      </c>
      <c r="E38" s="414">
        <f>'data input'!T181</f>
        <v>8.7196645580261443</v>
      </c>
      <c r="F38" s="124">
        <f t="shared" si="4"/>
        <v>1167.3809999999999</v>
      </c>
      <c r="H38" s="168"/>
      <c r="I38" s="168"/>
      <c r="J38" s="168"/>
      <c r="K38" s="168"/>
    </row>
    <row r="39" spans="2:11">
      <c r="B39" s="743" t="str">
        <f t="shared" si="5"/>
        <v>2072-76</v>
      </c>
      <c r="C39" s="744">
        <f>'data input'!L120</f>
        <v>568.245</v>
      </c>
      <c r="D39" s="278">
        <f>'data input'!U181</f>
        <v>378.34699999999998</v>
      </c>
      <c r="E39" s="364">
        <f>'data input'!V181</f>
        <v>12.373811821001114</v>
      </c>
      <c r="F39" s="124">
        <f t="shared" si="4"/>
        <v>946.59199999999998</v>
      </c>
      <c r="H39" s="168"/>
      <c r="I39" s="168"/>
      <c r="J39" s="168"/>
      <c r="K39" s="168"/>
    </row>
    <row r="40" spans="2:11">
      <c r="B40" s="368" t="s">
        <v>47</v>
      </c>
      <c r="C40" s="367"/>
      <c r="D40" s="367"/>
      <c r="E40" s="367"/>
      <c r="F40" s="367"/>
      <c r="G40" s="168"/>
      <c r="H40" s="168"/>
      <c r="I40" s="168"/>
      <c r="J40" s="168"/>
      <c r="K40" s="168"/>
    </row>
    <row r="41" spans="2:11">
      <c r="B41" s="550" t="str">
        <f>B8</f>
        <v>2027-31</v>
      </c>
      <c r="C41" s="551">
        <f>'data input'!C132</f>
        <v>6329.3980000000001</v>
      </c>
      <c r="D41" s="552">
        <f>'data input'!C193</f>
        <v>11975.563</v>
      </c>
      <c r="E41" s="363">
        <f>'data input'!D193</f>
        <v>5.3016245825718711</v>
      </c>
      <c r="F41" s="553">
        <f>C41+D41</f>
        <v>18304.960999999999</v>
      </c>
      <c r="H41" s="168"/>
      <c r="I41" s="168"/>
      <c r="J41" s="168"/>
      <c r="K41" s="168"/>
    </row>
    <row r="42" spans="2:11">
      <c r="B42" s="348" t="str">
        <f>B9</f>
        <v>2032-36</v>
      </c>
      <c r="C42" s="349">
        <f>'data input'!D132</f>
        <v>5550.6679999999997</v>
      </c>
      <c r="D42" s="126">
        <f>'data input'!E193</f>
        <v>13569.225</v>
      </c>
      <c r="E42" s="361">
        <f>'data input'!F193</f>
        <v>5.3517346714932827</v>
      </c>
      <c r="F42" s="553">
        <f>C42+D42</f>
        <v>19119.893</v>
      </c>
      <c r="H42" s="168"/>
      <c r="I42" s="168"/>
      <c r="J42" s="168"/>
      <c r="K42" s="168"/>
    </row>
    <row r="43" spans="2:11">
      <c r="B43" s="127" t="str">
        <f>B10</f>
        <v>2037-41</v>
      </c>
      <c r="C43" s="215">
        <f>'data input'!E132</f>
        <v>4814.8339999999998</v>
      </c>
      <c r="D43" s="126">
        <f>'data input'!G193</f>
        <v>13349.157999999999</v>
      </c>
      <c r="E43" s="361">
        <f>'data input'!H193</f>
        <v>5.2591059239979279</v>
      </c>
      <c r="F43" s="553">
        <f>C43+D43</f>
        <v>18163.991999999998</v>
      </c>
      <c r="H43" s="168"/>
      <c r="I43" s="168"/>
      <c r="J43" s="168"/>
      <c r="K43" s="168"/>
    </row>
    <row r="44" spans="2:11">
      <c r="B44" s="127" t="str">
        <f>B11</f>
        <v>2042-46</v>
      </c>
      <c r="C44" s="215">
        <f>'data input'!F132</f>
        <v>4350.3789999999999</v>
      </c>
      <c r="D44" s="126">
        <f>'data input'!I193</f>
        <v>9453.9320000000007</v>
      </c>
      <c r="E44" s="412">
        <f>'data input'!J193</f>
        <v>5.4046516152209287</v>
      </c>
      <c r="F44" s="553">
        <f>C44+D44</f>
        <v>13804.311000000002</v>
      </c>
      <c r="H44" s="168"/>
      <c r="I44" s="168"/>
      <c r="J44" s="168"/>
      <c r="K44" s="168"/>
    </row>
    <row r="45" spans="2:11">
      <c r="B45" s="127" t="str">
        <f>B12</f>
        <v>2047-51</v>
      </c>
      <c r="C45" s="280">
        <f>'data input'!G132</f>
        <v>4610.7939999999999</v>
      </c>
      <c r="D45" s="281">
        <f>'data input'!K193</f>
        <v>7188.1769999999997</v>
      </c>
      <c r="E45" s="412">
        <f>'data input'!L193</f>
        <v>5.2754298437754246</v>
      </c>
      <c r="F45" s="553">
        <f>C45+D45</f>
        <v>11798.971</v>
      </c>
      <c r="H45" s="168"/>
      <c r="I45" s="168"/>
      <c r="J45" s="168"/>
      <c r="K45" s="168"/>
    </row>
    <row r="46" spans="2:11">
      <c r="B46" s="275" t="str">
        <f t="shared" ref="B46:B50" si="6">B13</f>
        <v>2052-56</v>
      </c>
      <c r="C46" s="215">
        <f>'data input'!H132</f>
        <v>4180.6149999999998</v>
      </c>
      <c r="D46" s="281">
        <f>'data input'!M193</f>
        <v>7332.5169999999998</v>
      </c>
      <c r="E46" s="412">
        <f>'data input'!N193</f>
        <v>4.7500581563748776</v>
      </c>
      <c r="F46" s="553">
        <f t="shared" ref="F46:F50" si="7">C46+D46</f>
        <v>11513.132</v>
      </c>
      <c r="H46" s="168"/>
      <c r="I46" s="168"/>
      <c r="J46" s="168"/>
      <c r="K46" s="168"/>
    </row>
    <row r="47" spans="2:11">
      <c r="B47" s="275" t="str">
        <f t="shared" si="6"/>
        <v>2057-61</v>
      </c>
      <c r="C47" s="215">
        <f>'data input'!I132</f>
        <v>4647.7929999999997</v>
      </c>
      <c r="D47" s="281">
        <f>'data input'!O193</f>
        <v>8861.7919999999995</v>
      </c>
      <c r="E47" s="412">
        <f>'data input'!P193</f>
        <v>3.8956255529906785</v>
      </c>
      <c r="F47" s="553">
        <f t="shared" si="7"/>
        <v>13509.584999999999</v>
      </c>
      <c r="H47" s="168"/>
      <c r="I47" s="168"/>
      <c r="J47" s="168"/>
      <c r="K47" s="168"/>
    </row>
    <row r="48" spans="2:11">
      <c r="B48" s="275" t="str">
        <f t="shared" si="6"/>
        <v>2062-66</v>
      </c>
      <c r="C48" s="215">
        <f>'data input'!J132</f>
        <v>3738.12</v>
      </c>
      <c r="D48" s="281">
        <f>'data input'!Q193</f>
        <v>11232.507</v>
      </c>
      <c r="E48" s="412">
        <f>'data input'!R193</f>
        <v>3.6592885287838075</v>
      </c>
      <c r="F48" s="553">
        <f t="shared" si="7"/>
        <v>14970.627</v>
      </c>
      <c r="H48" s="168"/>
      <c r="I48" s="168"/>
      <c r="J48" s="168"/>
      <c r="K48" s="168"/>
    </row>
    <row r="49" spans="2:11">
      <c r="B49" s="275" t="str">
        <f t="shared" si="6"/>
        <v>2067-71</v>
      </c>
      <c r="C49" s="215">
        <f>'data input'!K132</f>
        <v>3472.1149999999998</v>
      </c>
      <c r="D49" s="281">
        <f>'data input'!S193</f>
        <v>7961.7539999999999</v>
      </c>
      <c r="E49" s="361">
        <f>'data input'!T193</f>
        <v>3.7393591708249954</v>
      </c>
      <c r="F49" s="553">
        <f t="shared" si="7"/>
        <v>11433.868999999999</v>
      </c>
      <c r="H49" s="168"/>
      <c r="I49" s="168"/>
      <c r="J49" s="168"/>
      <c r="K49" s="168"/>
    </row>
    <row r="50" spans="2:11">
      <c r="B50" s="409" t="str">
        <f t="shared" si="6"/>
        <v>2072-76</v>
      </c>
      <c r="C50" s="280">
        <f>'data input'!L132</f>
        <v>3328.8789999999999</v>
      </c>
      <c r="D50" s="281">
        <f>'data input'!U193</f>
        <v>8006.3509999999997</v>
      </c>
      <c r="E50" s="745">
        <f>'data input'!V193</f>
        <v>3.6707120185611717</v>
      </c>
      <c r="F50" s="282">
        <f t="shared" si="7"/>
        <v>11335.23</v>
      </c>
      <c r="H50" s="168"/>
      <c r="I50" s="168"/>
      <c r="J50" s="168"/>
      <c r="K50" s="168"/>
    </row>
  </sheetData>
  <mergeCells count="1">
    <mergeCell ref="B5:B6"/>
  </mergeCells>
  <phoneticPr fontId="5" type="noConversion"/>
  <conditionalFormatting sqref="E8:E12 E19:E23 E30:E33 E39 E41:E43 E49:E50">
    <cfRule type="cellIs" dxfId="148" priority="1" operator="greaterThan">
      <formula>25</formula>
    </cfRule>
    <cfRule type="cellIs" dxfId="147" priority="2" operator="lessThan">
      <formula>1</formula>
    </cfRule>
  </conditionalFormatting>
  <conditionalFormatting sqref="E18">
    <cfRule type="cellIs" dxfId="146" priority="3" operator="greaterThan">
      <formula>25</formula>
    </cfRule>
  </conditionalFormatting>
  <conditionalFormatting sqref="E51">
    <cfRule type="cellIs" dxfId="145" priority="8" operator="greaterThan">
      <formula>25</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4056-0CB7-449C-842F-E438A54DE037}">
  <sheetPr>
    <tabColor rgb="FF92D050"/>
  </sheetPr>
  <dimension ref="A2:F50"/>
  <sheetViews>
    <sheetView showGridLines="0" zoomScaleNormal="100" workbookViewId="0"/>
  </sheetViews>
  <sheetFormatPr defaultColWidth="9" defaultRowHeight="12.75"/>
  <cols>
    <col min="1" max="1" width="9" style="20"/>
    <col min="2" max="2" width="15.625" style="20" customWidth="1"/>
    <col min="3" max="3" width="14.375" style="20" customWidth="1"/>
    <col min="4" max="4" width="12.625" style="20" customWidth="1"/>
    <col min="5" max="5" width="6.625" style="20" customWidth="1"/>
    <col min="6" max="6" width="12.625" style="20" customWidth="1"/>
    <col min="7" max="16384" width="9" style="20"/>
  </cols>
  <sheetData>
    <row r="2" spans="1:6">
      <c r="A2" s="167" t="s">
        <v>231</v>
      </c>
    </row>
    <row r="5" spans="1:6" ht="29.25" customHeight="1">
      <c r="B5" s="773" t="s">
        <v>68</v>
      </c>
      <c r="C5" s="545" t="str">
        <f>'data input'!$G$29</f>
        <v>GB PFE</v>
      </c>
      <c r="D5" s="540" t="s">
        <v>227</v>
      </c>
      <c r="E5" s="546"/>
      <c r="F5" s="542" t="s">
        <v>70</v>
      </c>
    </row>
    <row r="6" spans="1:6" ht="27.75">
      <c r="B6" s="774"/>
      <c r="C6" s="411" t="s">
        <v>228</v>
      </c>
      <c r="D6" s="226" t="s">
        <v>229</v>
      </c>
      <c r="E6" s="219" t="s">
        <v>42</v>
      </c>
      <c r="F6" s="221" t="s">
        <v>229</v>
      </c>
    </row>
    <row r="7" spans="1:6">
      <c r="B7" s="125" t="s">
        <v>44</v>
      </c>
      <c r="C7" s="276"/>
      <c r="D7" s="276"/>
      <c r="E7" s="276"/>
      <c r="F7" s="276"/>
    </row>
    <row r="8" spans="1:6">
      <c r="B8" s="275" t="str">
        <f>'data input'!B217</f>
        <v>2027-31</v>
      </c>
      <c r="C8" s="277" cm="1">
        <f t="array" ref="C8:C17">TRANSPOSE('data input'!C679:L679)</f>
        <v>276.92599999999999</v>
      </c>
      <c r="D8" s="277" cm="1">
        <f t="array" ref="D8:D17">_xlfn.VSTACK('data input'!C740,'data input'!E740,'data input'!G740,'data input'!I740,'data input'!K740,'data input'!M740,'data input'!O740,'data input'!Q740,'data input'!S740,'data input'!U740)</f>
        <v>18.170999999999999</v>
      </c>
      <c r="E8" s="361" cm="1">
        <f t="array" ref="E8:E17">_xlfn.VSTACK('data input'!D740,'data input'!F740,'data input'!H740,'data input'!J740,'data input'!L740,'data input'!N740,'data input'!P740,'data input'!R740,'data input'!T740,'data input'!V740)</f>
        <v>17.092812230923901</v>
      </c>
      <c r="F8" s="279">
        <f>C8+D8</f>
        <v>295.09699999999998</v>
      </c>
    </row>
    <row r="9" spans="1:6">
      <c r="B9" s="275" t="str">
        <f>'data input'!B218</f>
        <v>2032-36</v>
      </c>
      <c r="C9" s="369">
        <v>276.92899999999997</v>
      </c>
      <c r="D9" s="278">
        <v>27.048999999999999</v>
      </c>
      <c r="E9" s="361">
        <v>14.521267234743906</v>
      </c>
      <c r="F9" s="279">
        <f t="shared" ref="F9:F17" si="0">C9+D9</f>
        <v>303.97799999999995</v>
      </c>
    </row>
    <row r="10" spans="1:6">
      <c r="B10" s="275" t="str">
        <f>'data input'!B219</f>
        <v>2037-41</v>
      </c>
      <c r="C10" s="369">
        <v>282.34899999999999</v>
      </c>
      <c r="D10" s="278">
        <v>22.844999999999999</v>
      </c>
      <c r="E10" s="361">
        <v>11.913014206741316</v>
      </c>
      <c r="F10" s="279">
        <f t="shared" si="0"/>
        <v>305.19399999999996</v>
      </c>
    </row>
    <row r="11" spans="1:6">
      <c r="B11" s="275" t="str">
        <f>'data input'!B220</f>
        <v>2042-46</v>
      </c>
      <c r="C11" s="369">
        <v>294.72899999999998</v>
      </c>
      <c r="D11" s="278">
        <v>21.137</v>
      </c>
      <c r="E11" s="361">
        <v>6.6991412028227737</v>
      </c>
      <c r="F11" s="279">
        <f t="shared" si="0"/>
        <v>315.86599999999999</v>
      </c>
    </row>
    <row r="12" spans="1:6">
      <c r="B12" s="275" t="str">
        <f>'data input'!B221</f>
        <v>2047-51</v>
      </c>
      <c r="C12" s="369">
        <v>433.60700000000003</v>
      </c>
      <c r="D12" s="278">
        <v>28.888000000000002</v>
      </c>
      <c r="E12" s="361">
        <v>4.848112592828401</v>
      </c>
      <c r="F12" s="279">
        <f t="shared" si="0"/>
        <v>462.495</v>
      </c>
    </row>
    <row r="13" spans="1:6">
      <c r="B13" s="275" t="str">
        <f>'data input'!B222</f>
        <v>2052-56</v>
      </c>
      <c r="C13" s="369">
        <v>372.63200000000001</v>
      </c>
      <c r="D13" s="278">
        <v>29.651</v>
      </c>
      <c r="E13" s="412">
        <v>4.9246367092615655</v>
      </c>
      <c r="F13" s="279">
        <f t="shared" si="0"/>
        <v>402.28300000000002</v>
      </c>
    </row>
    <row r="14" spans="1:6">
      <c r="B14" s="275" t="str">
        <f>'data input'!B223</f>
        <v>2057-61</v>
      </c>
      <c r="C14" s="369">
        <v>401.69799999999998</v>
      </c>
      <c r="D14" s="278">
        <v>27.85</v>
      </c>
      <c r="E14" s="412">
        <v>5.586924808494917</v>
      </c>
      <c r="F14" s="279">
        <f t="shared" si="0"/>
        <v>429.548</v>
      </c>
    </row>
    <row r="15" spans="1:6">
      <c r="B15" s="275" t="str">
        <f>'data input'!B224</f>
        <v>2062-66</v>
      </c>
      <c r="C15" s="369">
        <v>356.375</v>
      </c>
      <c r="D15" s="278">
        <v>23.451000000000001</v>
      </c>
      <c r="E15" s="412">
        <v>6.0318108775022923</v>
      </c>
      <c r="F15" s="279">
        <f t="shared" si="0"/>
        <v>379.82600000000002</v>
      </c>
    </row>
    <row r="16" spans="1:6">
      <c r="B16" s="275" t="str">
        <f>'data input'!B225</f>
        <v>2067-71</v>
      </c>
      <c r="C16" s="369">
        <v>436.50799999999998</v>
      </c>
      <c r="D16" s="278">
        <v>18.184999999999999</v>
      </c>
      <c r="E16" s="412">
        <v>6.273505743953117</v>
      </c>
      <c r="F16" s="279">
        <f t="shared" si="0"/>
        <v>454.69299999999998</v>
      </c>
    </row>
    <row r="17" spans="2:6">
      <c r="B17" s="275" t="str">
        <f>'data input'!B226</f>
        <v>2072-76</v>
      </c>
      <c r="C17" s="369">
        <v>392.97500000000002</v>
      </c>
      <c r="D17" s="278">
        <v>15.744</v>
      </c>
      <c r="E17" s="412">
        <v>6.3249155350889312</v>
      </c>
      <c r="F17" s="279">
        <f t="shared" si="0"/>
        <v>408.71900000000005</v>
      </c>
    </row>
    <row r="18" spans="2:6">
      <c r="B18" s="128" t="s">
        <v>45</v>
      </c>
      <c r="C18" s="547"/>
      <c r="D18" s="547"/>
      <c r="E18" s="547"/>
      <c r="F18" s="547"/>
    </row>
    <row r="19" spans="2:6">
      <c r="B19" s="127" t="str">
        <f>B8</f>
        <v>2027-31</v>
      </c>
      <c r="C19" s="215" cm="1">
        <f t="array" ref="C19:C28">TRANSPOSE('data input'!C691:L691)</f>
        <v>284.613</v>
      </c>
      <c r="D19" s="126" cm="1">
        <f t="array" ref="D19:D28">_xlfn.VSTACK('data input'!C752,'data input'!E752,'data input'!G752,'data input'!I752,'data input'!K752,'data input'!M752,'data input'!O752,'data input'!Q752,'data input'!S752,'data input'!U752)</f>
        <v>42.465000000000003</v>
      </c>
      <c r="E19" s="361" cm="1">
        <f t="array" ref="E19:E28">_xlfn.VSTACK('data input'!D752,'data input'!F752,'data input'!H752,'data input'!J752,'data input'!L752,'data input'!N752,'data input'!P752,'data input'!R752,'data input'!T752,'data input'!V752)</f>
        <v>8.1713994298968178</v>
      </c>
      <c r="F19" s="124">
        <f>D19+C19</f>
        <v>327.07799999999997</v>
      </c>
    </row>
    <row r="20" spans="2:6">
      <c r="B20" s="127" t="str">
        <f>B9</f>
        <v>2032-36</v>
      </c>
      <c r="C20" s="215">
        <v>389.66699999999997</v>
      </c>
      <c r="D20" s="126">
        <v>70.102000000000004</v>
      </c>
      <c r="E20" s="361">
        <v>6.7716984283092714</v>
      </c>
      <c r="F20" s="124">
        <f t="shared" ref="F20:F28" si="1">D20+C20</f>
        <v>459.76900000000001</v>
      </c>
    </row>
    <row r="21" spans="2:6">
      <c r="B21" s="127" t="str">
        <f>B10</f>
        <v>2037-41</v>
      </c>
      <c r="C21" s="215">
        <v>360.16800000000001</v>
      </c>
      <c r="D21" s="126">
        <v>62.677999999999997</v>
      </c>
      <c r="E21" s="361">
        <v>7.7560454328800361</v>
      </c>
      <c r="F21" s="124">
        <f t="shared" si="1"/>
        <v>422.846</v>
      </c>
    </row>
    <row r="22" spans="2:6">
      <c r="B22" s="127" t="str">
        <f>B11</f>
        <v>2042-46</v>
      </c>
      <c r="C22" s="215">
        <v>240.58199999999999</v>
      </c>
      <c r="D22" s="126">
        <v>46.488999999999997</v>
      </c>
      <c r="E22" s="361">
        <v>6.2949750636744248</v>
      </c>
      <c r="F22" s="124">
        <f t="shared" si="1"/>
        <v>287.07099999999997</v>
      </c>
    </row>
    <row r="23" spans="2:6">
      <c r="B23" s="127" t="str">
        <f>B12</f>
        <v>2047-51</v>
      </c>
      <c r="C23" s="280">
        <v>524.62099999999998</v>
      </c>
      <c r="D23" s="281">
        <v>56.011000000000003</v>
      </c>
      <c r="E23" s="361">
        <v>5.4717505712972923</v>
      </c>
      <c r="F23" s="124">
        <f t="shared" si="1"/>
        <v>580.63199999999995</v>
      </c>
    </row>
    <row r="24" spans="2:6">
      <c r="B24" s="275" t="str">
        <f t="shared" ref="B24:B28" si="2">B13</f>
        <v>2052-56</v>
      </c>
      <c r="C24" s="280">
        <v>324.84800000000001</v>
      </c>
      <c r="D24" s="359">
        <v>55.048000000000002</v>
      </c>
      <c r="E24" s="412">
        <v>6.5790342114337923</v>
      </c>
      <c r="F24" s="124">
        <f t="shared" si="1"/>
        <v>379.89600000000002</v>
      </c>
    </row>
    <row r="25" spans="2:6">
      <c r="B25" s="275" t="str">
        <f t="shared" si="2"/>
        <v>2057-61</v>
      </c>
      <c r="C25" s="280">
        <v>379.59199999999998</v>
      </c>
      <c r="D25" s="359">
        <v>63.5</v>
      </c>
      <c r="E25" s="412">
        <v>6.558498417190477</v>
      </c>
      <c r="F25" s="124">
        <f t="shared" si="1"/>
        <v>443.09199999999998</v>
      </c>
    </row>
    <row r="26" spans="2:6">
      <c r="B26" s="275" t="str">
        <f t="shared" si="2"/>
        <v>2062-66</v>
      </c>
      <c r="C26" s="280">
        <v>437.86500000000001</v>
      </c>
      <c r="D26" s="359">
        <v>55.875</v>
      </c>
      <c r="E26" s="412">
        <v>6.6594981428154227</v>
      </c>
      <c r="F26" s="124">
        <f t="shared" si="1"/>
        <v>493.74</v>
      </c>
    </row>
    <row r="27" spans="2:6">
      <c r="B27" s="275" t="str">
        <f t="shared" si="2"/>
        <v>2067-71</v>
      </c>
      <c r="C27" s="280">
        <v>321.94</v>
      </c>
      <c r="D27" s="359">
        <v>40.991</v>
      </c>
      <c r="E27" s="412">
        <v>7.0476412302826734</v>
      </c>
      <c r="F27" s="124">
        <f t="shared" si="1"/>
        <v>362.93099999999998</v>
      </c>
    </row>
    <row r="28" spans="2:6">
      <c r="B28" s="362" t="str">
        <f t="shared" si="2"/>
        <v>2072-76</v>
      </c>
      <c r="C28" s="280">
        <v>343.68</v>
      </c>
      <c r="D28" s="359">
        <v>36.140999999999998</v>
      </c>
      <c r="E28" s="413">
        <v>5.1385162577705348</v>
      </c>
      <c r="F28" s="282">
        <f t="shared" si="1"/>
        <v>379.82100000000003</v>
      </c>
    </row>
    <row r="29" spans="2:6">
      <c r="B29" s="548" t="s">
        <v>46</v>
      </c>
      <c r="C29" s="549"/>
      <c r="D29" s="549"/>
      <c r="E29" s="408"/>
      <c r="F29" s="549"/>
    </row>
    <row r="30" spans="2:6">
      <c r="B30" s="127" t="str">
        <f>B8</f>
        <v>2027-31</v>
      </c>
      <c r="C30" s="215" cm="1">
        <f t="array" ref="C30:C39">TRANSPOSE('data input'!C703:L703)</f>
        <v>156.297</v>
      </c>
      <c r="D30" s="126" cm="1">
        <f t="array" ref="D30:D39">_xlfn.VSTACK('data input'!C764,'data input'!E764,'data input'!G764,'data input'!I764,'data input'!K764,'data input'!M764,'data input'!O764,'data input'!Q764,'data input'!S764,'data input'!U764)</f>
        <v>3.2919999999999998</v>
      </c>
      <c r="E30" s="361" cm="1">
        <f t="array" ref="E30:E39">_xlfn.VSTACK('data input'!D764,'data input'!F764,'data input'!H764,'data input'!J764,'data input'!L764,'data input'!N764,'data input'!P764,'data input'!R764,'data input'!T764,'data input'!V764)</f>
        <v>70.665571217757773</v>
      </c>
      <c r="F30" s="124">
        <f>C30+D30</f>
        <v>159.589</v>
      </c>
    </row>
    <row r="31" spans="2:6">
      <c r="B31" s="127" t="str">
        <f>B9</f>
        <v>2032-36</v>
      </c>
      <c r="C31" s="215">
        <v>139.702</v>
      </c>
      <c r="D31" s="126">
        <v>1.7809999999999999</v>
      </c>
      <c r="E31" s="361">
        <v>32.665698064304408</v>
      </c>
      <c r="F31" s="124">
        <f t="shared" ref="F31:F39" si="3">C31+D31</f>
        <v>141.483</v>
      </c>
    </row>
    <row r="32" spans="2:6">
      <c r="B32" s="127" t="str">
        <f>B10</f>
        <v>2037-41</v>
      </c>
      <c r="C32" s="215">
        <v>136.70400000000001</v>
      </c>
      <c r="D32" s="126">
        <v>2.67</v>
      </c>
      <c r="E32" s="361">
        <v>33.625105737960574</v>
      </c>
      <c r="F32" s="124">
        <f t="shared" si="3"/>
        <v>139.374</v>
      </c>
    </row>
    <row r="33" spans="2:6">
      <c r="B33" s="127" t="str">
        <f>B11</f>
        <v>2042-46</v>
      </c>
      <c r="C33" s="215">
        <v>138.05600000000001</v>
      </c>
      <c r="D33" s="126">
        <v>4.4050000000000002</v>
      </c>
      <c r="E33" s="361">
        <v>14.26204715303022</v>
      </c>
      <c r="F33" s="124">
        <f t="shared" si="3"/>
        <v>142.46100000000001</v>
      </c>
    </row>
    <row r="34" spans="2:6">
      <c r="B34" s="127" t="str">
        <f>B12</f>
        <v>2047-51</v>
      </c>
      <c r="C34" s="280">
        <v>144.79900000000001</v>
      </c>
      <c r="D34" s="281">
        <v>6.3570000000000002</v>
      </c>
      <c r="E34" s="412">
        <v>11.37</v>
      </c>
      <c r="F34" s="124">
        <f t="shared" si="3"/>
        <v>151.15600000000001</v>
      </c>
    </row>
    <row r="35" spans="2:6">
      <c r="B35" s="275" t="str">
        <f t="shared" ref="B35:B39" si="4">B13</f>
        <v>2052-56</v>
      </c>
      <c r="C35" s="359">
        <v>135.61199999999999</v>
      </c>
      <c r="D35" s="281">
        <v>4.8369999999999997</v>
      </c>
      <c r="E35" s="412">
        <v>12.03</v>
      </c>
      <c r="F35" s="124">
        <f t="shared" si="3"/>
        <v>140.44899999999998</v>
      </c>
    </row>
    <row r="36" spans="2:6">
      <c r="B36" s="275" t="str">
        <f t="shared" si="4"/>
        <v>2057-61</v>
      </c>
      <c r="C36" s="359">
        <v>143.58099999999999</v>
      </c>
      <c r="D36" s="281">
        <v>4.8239999999999998</v>
      </c>
      <c r="E36" s="412">
        <v>12.69</v>
      </c>
      <c r="F36" s="124">
        <f t="shared" si="3"/>
        <v>148.405</v>
      </c>
    </row>
    <row r="37" spans="2:6">
      <c r="B37" s="362" t="str">
        <f t="shared" si="4"/>
        <v>2062-66</v>
      </c>
      <c r="C37" s="359">
        <v>150.34800000000001</v>
      </c>
      <c r="D37" s="281">
        <v>4.5229999999999997</v>
      </c>
      <c r="E37" s="413">
        <v>13.61</v>
      </c>
      <c r="F37" s="124">
        <f t="shared" si="3"/>
        <v>154.87100000000001</v>
      </c>
    </row>
    <row r="38" spans="2:6">
      <c r="B38" s="365" t="str">
        <f t="shared" si="4"/>
        <v>2067-71</v>
      </c>
      <c r="C38" s="366">
        <v>152.828</v>
      </c>
      <c r="D38" s="278">
        <v>3.4660000000000002</v>
      </c>
      <c r="E38" s="414">
        <v>14.65</v>
      </c>
      <c r="F38" s="124">
        <f t="shared" si="3"/>
        <v>156.29400000000001</v>
      </c>
    </row>
    <row r="39" spans="2:6">
      <c r="B39" s="743" t="str">
        <f t="shared" si="4"/>
        <v>2072-76</v>
      </c>
      <c r="C39" s="744">
        <v>150.18</v>
      </c>
      <c r="D39" s="278">
        <v>2.89</v>
      </c>
      <c r="E39" s="364">
        <v>13.065905907121966</v>
      </c>
      <c r="F39" s="124">
        <f t="shared" si="3"/>
        <v>153.07</v>
      </c>
    </row>
    <row r="40" spans="2:6">
      <c r="B40" s="368" t="s">
        <v>47</v>
      </c>
      <c r="C40" s="367"/>
      <c r="D40" s="367"/>
      <c r="E40" s="367"/>
      <c r="F40" s="367"/>
    </row>
    <row r="41" spans="2:6">
      <c r="B41" s="550" t="str">
        <f>B8</f>
        <v>2027-31</v>
      </c>
      <c r="C41" s="551" cm="1">
        <f t="array" ref="C41:C50">TRANSPOSE('data input'!C715:L715)</f>
        <v>717.83600000000001</v>
      </c>
      <c r="D41" s="552" cm="1">
        <f t="array" ref="D41:D50">_xlfn.VSTACK('data input'!C776,'data input'!E776,'data input'!G776,'data input'!I776,'data input'!K776,'data input'!M776,'data input'!O776,'data input'!Q776,'data input'!S776,'data input'!U776)</f>
        <v>63.927999999999997</v>
      </c>
      <c r="E41" s="363" cm="1">
        <f t="array" ref="E41:E50">_xlfn.VSTACK('data input'!D776,'data input'!F776,'data input'!H776,'data input'!J776,'data input'!L776,'data input'!N776,'data input'!P776,'data input'!R776,'data input'!T776,'data input'!V776)</f>
        <v>8.1430723834771683</v>
      </c>
      <c r="F41" s="553">
        <f>C41+D41</f>
        <v>781.76400000000001</v>
      </c>
    </row>
    <row r="42" spans="2:6">
      <c r="B42" s="348" t="str">
        <f>B9</f>
        <v>2032-36</v>
      </c>
      <c r="C42" s="349">
        <v>806.298</v>
      </c>
      <c r="D42" s="126">
        <v>98.932000000000002</v>
      </c>
      <c r="E42" s="361">
        <v>6.2556265595636749</v>
      </c>
      <c r="F42" s="553">
        <f t="shared" ref="F42:F50" si="5">C42+D42</f>
        <v>905.23</v>
      </c>
    </row>
    <row r="43" spans="2:6">
      <c r="B43" s="127" t="str">
        <f>B10</f>
        <v>2037-41</v>
      </c>
      <c r="C43" s="215">
        <v>779.221</v>
      </c>
      <c r="D43" s="126">
        <v>88.192999999999998</v>
      </c>
      <c r="E43" s="361">
        <v>6.3986542089869216</v>
      </c>
      <c r="F43" s="553">
        <f t="shared" si="5"/>
        <v>867.41399999999999</v>
      </c>
    </row>
    <row r="44" spans="2:6">
      <c r="B44" s="127" t="str">
        <f>B11</f>
        <v>2042-46</v>
      </c>
      <c r="C44" s="215">
        <v>673.36699999999996</v>
      </c>
      <c r="D44" s="126">
        <v>72.031000000000006</v>
      </c>
      <c r="E44" s="412">
        <v>4.5968939759802909</v>
      </c>
      <c r="F44" s="553">
        <f t="shared" si="5"/>
        <v>745.39799999999991</v>
      </c>
    </row>
    <row r="45" spans="2:6">
      <c r="B45" s="127" t="str">
        <f>B12</f>
        <v>2047-51</v>
      </c>
      <c r="C45" s="280">
        <v>1103.027</v>
      </c>
      <c r="D45" s="281">
        <v>91.256</v>
      </c>
      <c r="E45" s="412">
        <v>3.7764865338051616</v>
      </c>
      <c r="F45" s="553">
        <f t="shared" si="5"/>
        <v>1194.2830000000001</v>
      </c>
    </row>
    <row r="46" spans="2:6">
      <c r="B46" s="275" t="str">
        <f t="shared" ref="B46:B50" si="6">B13</f>
        <v>2052-56</v>
      </c>
      <c r="C46" s="215">
        <v>833.09199999999998</v>
      </c>
      <c r="D46" s="281">
        <v>89.536000000000001</v>
      </c>
      <c r="E46" s="412">
        <v>4.4094376768157488</v>
      </c>
      <c r="F46" s="553">
        <f t="shared" si="5"/>
        <v>922.62799999999993</v>
      </c>
    </row>
    <row r="47" spans="2:6">
      <c r="B47" s="275" t="str">
        <f t="shared" si="6"/>
        <v>2057-61</v>
      </c>
      <c r="C47" s="215">
        <v>924.87099999999998</v>
      </c>
      <c r="D47" s="281">
        <v>96.174000000000007</v>
      </c>
      <c r="E47" s="412">
        <v>4.666297485191274</v>
      </c>
      <c r="F47" s="553">
        <f t="shared" si="5"/>
        <v>1021.045</v>
      </c>
    </row>
    <row r="48" spans="2:6">
      <c r="B48" s="275" t="str">
        <f t="shared" si="6"/>
        <v>2062-66</v>
      </c>
      <c r="C48" s="215">
        <v>944.58799999999997</v>
      </c>
      <c r="D48" s="281">
        <v>83.849000000000004</v>
      </c>
      <c r="E48" s="412">
        <v>4.8039954022295817</v>
      </c>
      <c r="F48" s="553">
        <f t="shared" si="5"/>
        <v>1028.4369999999999</v>
      </c>
    </row>
    <row r="49" spans="2:6">
      <c r="B49" s="275" t="str">
        <f t="shared" si="6"/>
        <v>2067-71</v>
      </c>
      <c r="C49" s="215">
        <v>911.27599999999995</v>
      </c>
      <c r="D49" s="281">
        <v>62.642000000000003</v>
      </c>
      <c r="E49" s="361">
        <v>5.024157437393419</v>
      </c>
      <c r="F49" s="553">
        <f t="shared" si="5"/>
        <v>973.91800000000001</v>
      </c>
    </row>
    <row r="50" spans="2:6">
      <c r="B50" s="409" t="str">
        <f t="shared" si="6"/>
        <v>2072-76</v>
      </c>
      <c r="C50" s="280">
        <v>886.83500000000004</v>
      </c>
      <c r="D50" s="281">
        <v>54.774999999999999</v>
      </c>
      <c r="E50" s="745">
        <v>3.9083649745058788</v>
      </c>
      <c r="F50" s="282">
        <f t="shared" si="5"/>
        <v>941.61</v>
      </c>
    </row>
  </sheetData>
  <mergeCells count="1">
    <mergeCell ref="B5:B6"/>
  </mergeCells>
  <phoneticPr fontId="5" type="noConversion"/>
  <conditionalFormatting sqref="E8:E12 E19:E23 E30:E33 E39 E41:E43 E49:E50">
    <cfRule type="cellIs" dxfId="144" priority="2" operator="greaterThan">
      <formula>25</formula>
    </cfRule>
    <cfRule type="cellIs" dxfId="143" priority="2" operator="equal">
      <formula>0</formula>
    </cfRule>
    <cfRule type="cellIs" dxfId="142" priority="3" operator="lessThan">
      <formula>1</formula>
    </cfRule>
  </conditionalFormatting>
  <conditionalFormatting sqref="E18">
    <cfRule type="cellIs" dxfId="141" priority="4" operator="greaterThan">
      <formula>25</formula>
    </cfRule>
  </conditionalFormatting>
  <conditionalFormatting sqref="E51">
    <cfRule type="cellIs" dxfId="140" priority="8" operator="greaterThan">
      <formula>25</formula>
    </cfRule>
  </conditionalFormatting>
  <pageMargins left="0.75" right="0.75" top="1" bottom="1" header="0.5" footer="0.5"/>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BA8B8-E780-4A52-845A-0775F5C37305}">
  <sheetPr>
    <tabColor rgb="FF92D050"/>
  </sheetPr>
  <dimension ref="A2:F50"/>
  <sheetViews>
    <sheetView showGridLines="0" zoomScaleNormal="100" workbookViewId="0"/>
  </sheetViews>
  <sheetFormatPr defaultColWidth="9" defaultRowHeight="12.75"/>
  <cols>
    <col min="1" max="1" width="9" style="20"/>
    <col min="2" max="2" width="15.625" style="20" customWidth="1"/>
    <col min="3" max="3" width="14.375" style="20" customWidth="1"/>
    <col min="4" max="4" width="12.625" style="20" customWidth="1"/>
    <col min="5" max="5" width="6.625" style="20" customWidth="1"/>
    <col min="6" max="6" width="12.625" style="20" customWidth="1"/>
    <col min="7" max="16384" width="9" style="20"/>
  </cols>
  <sheetData>
    <row r="2" spans="1:6">
      <c r="A2" s="167" t="s">
        <v>232</v>
      </c>
    </row>
    <row r="5" spans="1:6" ht="29.25" customHeight="1">
      <c r="B5" s="773" t="s">
        <v>68</v>
      </c>
      <c r="C5" s="545" t="str">
        <f>'data input'!$G$29</f>
        <v>GB PFE</v>
      </c>
      <c r="D5" s="540" t="s">
        <v>227</v>
      </c>
      <c r="E5" s="546"/>
      <c r="F5" s="542" t="s">
        <v>70</v>
      </c>
    </row>
    <row r="6" spans="1:6" ht="27.75">
      <c r="B6" s="774"/>
      <c r="C6" s="411" t="s">
        <v>228</v>
      </c>
      <c r="D6" s="226" t="s">
        <v>229</v>
      </c>
      <c r="E6" s="219" t="s">
        <v>42</v>
      </c>
      <c r="F6" s="221" t="s">
        <v>229</v>
      </c>
    </row>
    <row r="7" spans="1:6">
      <c r="B7" s="125" t="s">
        <v>44</v>
      </c>
      <c r="C7" s="276"/>
      <c r="D7" s="276"/>
      <c r="E7" s="276"/>
      <c r="F7" s="276"/>
    </row>
    <row r="8" spans="1:6">
      <c r="B8" s="275" t="str">
        <f>'data input'!B217</f>
        <v>2027-31</v>
      </c>
      <c r="C8" s="277" cm="1">
        <f t="array" ref="C8:C17">TRANSPOSE('data input'!C554:L554)</f>
        <v>837.74199999999996</v>
      </c>
      <c r="D8" s="277" cm="1">
        <f t="array" ref="D8:D17">_xlfn.VSTACK('data input'!C615,'data input'!E615,'data input'!G615,'data input'!I615,'data input'!K615,'data input'!M615,'data input'!O615,'data input'!Q615,'data input'!S615,'data input'!U615)</f>
        <v>3092.8519999999999</v>
      </c>
      <c r="E8" s="361" cm="1">
        <f t="array" ref="E8:E17">_xlfn.VSTACK('data input'!D615,'data input'!F615,'data input'!H615,'data input'!J615,'data input'!L615,'data input'!N615,'data input'!P615,'data input'!R615,'data input'!T615, 'data input'!V615)</f>
        <v>7.4078479813969702</v>
      </c>
      <c r="F8" s="279">
        <f>C8+D8</f>
        <v>3930.5940000000001</v>
      </c>
    </row>
    <row r="9" spans="1:6">
      <c r="B9" s="275" t="str">
        <f>'data input'!B218</f>
        <v>2032-36</v>
      </c>
      <c r="C9" s="369">
        <v>842.26400000000001</v>
      </c>
      <c r="D9" s="278">
        <v>2638.4549999999999</v>
      </c>
      <c r="E9" s="361">
        <v>7.9969737736037487</v>
      </c>
      <c r="F9" s="279">
        <f t="shared" ref="F9:F17" si="0">C9+D9</f>
        <v>3480.7190000000001</v>
      </c>
    </row>
    <row r="10" spans="1:6">
      <c r="B10" s="275" t="str">
        <f>'data input'!B219</f>
        <v>2037-41</v>
      </c>
      <c r="C10" s="369">
        <v>797.56299999999999</v>
      </c>
      <c r="D10" s="278">
        <v>2427.7159999999999</v>
      </c>
      <c r="E10" s="361">
        <v>8.6179662385021114</v>
      </c>
      <c r="F10" s="279">
        <f t="shared" si="0"/>
        <v>3225.279</v>
      </c>
    </row>
    <row r="11" spans="1:6">
      <c r="B11" s="275" t="str">
        <f>'data input'!B220</f>
        <v>2042-46</v>
      </c>
      <c r="C11" s="369">
        <v>852.05</v>
      </c>
      <c r="D11" s="278">
        <v>1771.9670000000001</v>
      </c>
      <c r="E11" s="361">
        <v>7.6216204540926302</v>
      </c>
      <c r="F11" s="279">
        <f t="shared" si="0"/>
        <v>2624.0169999999998</v>
      </c>
    </row>
    <row r="12" spans="1:6">
      <c r="B12" s="275" t="str">
        <f>'data input'!B221</f>
        <v>2047-51</v>
      </c>
      <c r="C12" s="369">
        <v>774.16</v>
      </c>
      <c r="D12" s="278">
        <v>1395.65</v>
      </c>
      <c r="E12" s="361">
        <v>9.2320025624767457</v>
      </c>
      <c r="F12" s="279">
        <f t="shared" si="0"/>
        <v>2169.81</v>
      </c>
    </row>
    <row r="13" spans="1:6">
      <c r="B13" s="275" t="str">
        <f>'data input'!B222</f>
        <v>2052-56</v>
      </c>
      <c r="C13" s="369">
        <v>613.226</v>
      </c>
      <c r="D13" s="278">
        <v>1267.4829999999999</v>
      </c>
      <c r="E13" s="412">
        <v>7.9194468346287428</v>
      </c>
      <c r="F13" s="279">
        <f t="shared" si="0"/>
        <v>1880.7089999999998</v>
      </c>
    </row>
    <row r="14" spans="1:6">
      <c r="B14" s="275" t="str">
        <f>'data input'!B223</f>
        <v>2057-61</v>
      </c>
      <c r="C14" s="369">
        <v>1010.6180000000001</v>
      </c>
      <c r="D14" s="278">
        <v>1689.1010000000001</v>
      </c>
      <c r="E14" s="412">
        <v>8.7236886205945936</v>
      </c>
      <c r="F14" s="279">
        <f t="shared" si="0"/>
        <v>2699.7190000000001</v>
      </c>
    </row>
    <row r="15" spans="1:6">
      <c r="B15" s="275" t="str">
        <f>'data input'!B224</f>
        <v>2062-66</v>
      </c>
      <c r="C15" s="369">
        <v>402.89299999999997</v>
      </c>
      <c r="D15" s="278">
        <v>1598.8679999999999</v>
      </c>
      <c r="E15" s="412">
        <v>8.3058668528979087</v>
      </c>
      <c r="F15" s="279">
        <f t="shared" si="0"/>
        <v>2001.761</v>
      </c>
    </row>
    <row r="16" spans="1:6">
      <c r="B16" s="275" t="str">
        <f>'data input'!B225</f>
        <v>2067-71</v>
      </c>
      <c r="C16" s="369">
        <v>454.89699999999999</v>
      </c>
      <c r="D16" s="278">
        <v>1635.9590000000001</v>
      </c>
      <c r="E16" s="412">
        <v>7.7008559233307547</v>
      </c>
      <c r="F16" s="279">
        <f t="shared" si="0"/>
        <v>2090.8560000000002</v>
      </c>
    </row>
    <row r="17" spans="2:6">
      <c r="B17" s="275" t="str">
        <f>'data input'!B226</f>
        <v>2072-76</v>
      </c>
      <c r="C17" s="369">
        <v>568.80600000000004</v>
      </c>
      <c r="D17" s="278">
        <v>1314.9480000000001</v>
      </c>
      <c r="E17" s="412">
        <v>7.8791933936033862</v>
      </c>
      <c r="F17" s="279">
        <f t="shared" si="0"/>
        <v>1883.7540000000001</v>
      </c>
    </row>
    <row r="18" spans="2:6">
      <c r="B18" s="128" t="s">
        <v>45</v>
      </c>
      <c r="C18" s="547"/>
      <c r="D18" s="547"/>
      <c r="E18" s="547"/>
      <c r="F18" s="547"/>
    </row>
    <row r="19" spans="2:6">
      <c r="B19" s="127" t="str">
        <f>B8</f>
        <v>2027-31</v>
      </c>
      <c r="C19" s="215" cm="1">
        <f t="array" ref="C19:C28">TRANSPOSE('data input'!C566:L566)</f>
        <v>3723.8539999999998</v>
      </c>
      <c r="D19" s="126" cm="1">
        <f t="array" ref="D19:D28">_xlfn.VSTACK('data input'!C627,'data input'!E627,'data input'!G627,'data input'!I627,'data input'!K627,'data input'!M627,'data input'!O627,'data input'!Q627,'data input'!S627,'data input'!U627)</f>
        <v>8054.0739999999996</v>
      </c>
      <c r="E19" s="361" cm="1">
        <f t="array" ref="E19:E28">_xlfn.VSTACK('data input'!D627,'data input'!F627,'data input'!H627,'data input'!J627,'data input'!L627,'data input'!N627,'data input'!P627,'data input'!R627,'data input'!T627,'data input'!V627)</f>
        <v>7.221857903890835</v>
      </c>
      <c r="F19" s="124">
        <f>C19+D19</f>
        <v>11777.928</v>
      </c>
    </row>
    <row r="20" spans="2:6">
      <c r="B20" s="127" t="str">
        <f>B9</f>
        <v>2032-36</v>
      </c>
      <c r="C20" s="215">
        <v>3110.9349999999999</v>
      </c>
      <c r="D20" s="126">
        <v>10125.361999999999</v>
      </c>
      <c r="E20" s="361">
        <v>6.8008944734460108</v>
      </c>
      <c r="F20" s="124">
        <f t="shared" ref="F20:F28" si="1">C20+D20</f>
        <v>13236.296999999999</v>
      </c>
    </row>
    <row r="21" spans="2:6">
      <c r="B21" s="127" t="str">
        <f>B10</f>
        <v>2037-41</v>
      </c>
      <c r="C21" s="215">
        <v>2484.6489999999999</v>
      </c>
      <c r="D21" s="126">
        <v>9799.7649999999994</v>
      </c>
      <c r="E21" s="361">
        <v>6.6665092648918023</v>
      </c>
      <c r="F21" s="124">
        <f t="shared" si="1"/>
        <v>12284.413999999999</v>
      </c>
    </row>
    <row r="22" spans="2:6">
      <c r="B22" s="127" t="str">
        <f>B11</f>
        <v>2042-46</v>
      </c>
      <c r="C22" s="215">
        <v>2217.4079999999999</v>
      </c>
      <c r="D22" s="126">
        <v>6986.9309999999996</v>
      </c>
      <c r="E22" s="361">
        <v>6.9040610467483319</v>
      </c>
      <c r="F22" s="124">
        <f t="shared" si="1"/>
        <v>9204.3389999999999</v>
      </c>
    </row>
    <row r="23" spans="2:6">
      <c r="B23" s="127" t="str">
        <f>B12</f>
        <v>2047-51</v>
      </c>
      <c r="C23" s="280">
        <v>2199.3249999999998</v>
      </c>
      <c r="D23" s="281">
        <v>5022.1120000000001</v>
      </c>
      <c r="E23" s="361">
        <v>6.8142804175840173</v>
      </c>
      <c r="F23" s="124">
        <f t="shared" si="1"/>
        <v>7221.4369999999999</v>
      </c>
    </row>
    <row r="24" spans="2:6">
      <c r="B24" s="275" t="str">
        <f t="shared" ref="B24:B28" si="2">B13</f>
        <v>2052-56</v>
      </c>
      <c r="C24" s="280">
        <v>2438.9479999999999</v>
      </c>
      <c r="D24" s="359">
        <v>5380.4560000000001</v>
      </c>
      <c r="E24" s="412">
        <v>6.034569699788074</v>
      </c>
      <c r="F24" s="124">
        <f t="shared" si="1"/>
        <v>7819.4040000000005</v>
      </c>
    </row>
    <row r="25" spans="2:6">
      <c r="B25" s="275" t="str">
        <f t="shared" si="2"/>
        <v>2057-61</v>
      </c>
      <c r="C25" s="280">
        <v>2307.6219999999998</v>
      </c>
      <c r="D25" s="359">
        <v>6109.0389999999998</v>
      </c>
      <c r="E25" s="412">
        <v>4.9146794003537897</v>
      </c>
      <c r="F25" s="124">
        <f t="shared" si="1"/>
        <v>8416.6610000000001</v>
      </c>
    </row>
    <row r="26" spans="2:6">
      <c r="B26" s="275" t="str">
        <f t="shared" si="2"/>
        <v>2062-66</v>
      </c>
      <c r="C26" s="280">
        <v>2032.798</v>
      </c>
      <c r="D26" s="359">
        <v>9073.3439999999991</v>
      </c>
      <c r="E26" s="412">
        <v>4.2467259171554872</v>
      </c>
      <c r="F26" s="124">
        <f t="shared" si="1"/>
        <v>11106.142</v>
      </c>
    </row>
    <row r="27" spans="2:6">
      <c r="B27" s="275" t="str">
        <f t="shared" si="2"/>
        <v>2067-71</v>
      </c>
      <c r="C27" s="280">
        <v>1724.597</v>
      </c>
      <c r="D27" s="359">
        <v>5633.4089999999997</v>
      </c>
      <c r="E27" s="412">
        <v>4.6878768707253746</v>
      </c>
      <c r="F27" s="124">
        <f t="shared" si="1"/>
        <v>7358.0059999999994</v>
      </c>
    </row>
    <row r="28" spans="2:6">
      <c r="B28" s="362" t="str">
        <f t="shared" si="2"/>
        <v>2072-76</v>
      </c>
      <c r="C28" s="280">
        <v>1455.173</v>
      </c>
      <c r="D28" s="359">
        <v>6261.1679999999997</v>
      </c>
      <c r="E28" s="413">
        <v>4.3298494043114202</v>
      </c>
      <c r="F28" s="282">
        <f t="shared" si="1"/>
        <v>7716.3409999999994</v>
      </c>
    </row>
    <row r="29" spans="2:6">
      <c r="B29" s="548" t="s">
        <v>46</v>
      </c>
      <c r="C29" s="549"/>
      <c r="D29" s="549"/>
      <c r="E29" s="408"/>
      <c r="F29" s="549"/>
    </row>
    <row r="30" spans="2:6">
      <c r="B30" s="127" t="str">
        <f>B8</f>
        <v>2027-31</v>
      </c>
      <c r="C30" s="215" cm="1">
        <f t="array" ref="C30:C39">TRANSPOSE('data input'!C578:L578)</f>
        <v>1049.9649999999999</v>
      </c>
      <c r="D30" s="126" cm="1">
        <f t="array" ref="D30:D39">_xlfn.VSTACK('data input'!C639,'data input'!E639,'data input'!G639,'data input'!I639,'data input'!K639,'data input'!M639,'data input'!O639,'data input'!Q639,'data input'!S639,'data input'!U639)</f>
        <v>764.70699999999999</v>
      </c>
      <c r="E30" s="361" cm="1">
        <f t="array" ref="E30:E39">_xlfn.VSTACK('data input'!D639,'data input'!F639,'data input'!H639,'data input'!J639,'data input'!L639,'data input'!N639,'data input'!P639,'data input'!R639,'data input'!T639,'data input'!V639)</f>
        <v>14.6</v>
      </c>
      <c r="F30" s="124">
        <f>C30+D30</f>
        <v>1814.672</v>
      </c>
    </row>
    <row r="31" spans="2:6">
      <c r="B31" s="127" t="str">
        <f>B9</f>
        <v>2032-36</v>
      </c>
      <c r="C31" s="215">
        <v>791.16899999999998</v>
      </c>
      <c r="D31" s="126">
        <v>706.47400000000005</v>
      </c>
      <c r="E31" s="361">
        <v>13.229999999999999</v>
      </c>
      <c r="F31" s="124">
        <f t="shared" ref="F31:F39" si="3">C31+D31</f>
        <v>1497.643</v>
      </c>
    </row>
    <row r="32" spans="2:6">
      <c r="B32" s="127" t="str">
        <f>B10</f>
        <v>2037-41</v>
      </c>
      <c r="C32" s="215">
        <v>753.4</v>
      </c>
      <c r="D32" s="126">
        <v>1033.4849999999999</v>
      </c>
      <c r="E32" s="361">
        <v>14.5</v>
      </c>
      <c r="F32" s="124">
        <f t="shared" si="3"/>
        <v>1786.8849999999998</v>
      </c>
    </row>
    <row r="33" spans="2:6">
      <c r="B33" s="127" t="str">
        <f>B11</f>
        <v>2042-46</v>
      </c>
      <c r="C33" s="215">
        <v>607.55399999999997</v>
      </c>
      <c r="D33" s="126">
        <v>623.00800000000004</v>
      </c>
      <c r="E33" s="361">
        <v>16.309999999999999</v>
      </c>
      <c r="F33" s="124">
        <f t="shared" si="3"/>
        <v>1230.5619999999999</v>
      </c>
    </row>
    <row r="34" spans="2:6">
      <c r="B34" s="127" t="str">
        <f>B12</f>
        <v>2047-51</v>
      </c>
      <c r="C34" s="280">
        <v>534.28099999999995</v>
      </c>
      <c r="D34" s="281">
        <v>679.15800000000002</v>
      </c>
      <c r="E34" s="412">
        <v>14.859256303474931</v>
      </c>
      <c r="F34" s="124">
        <f t="shared" si="3"/>
        <v>1213.4389999999999</v>
      </c>
    </row>
    <row r="35" spans="2:6">
      <c r="B35" s="275" t="str">
        <f t="shared" ref="B35:B39" si="4">B13</f>
        <v>2052-56</v>
      </c>
      <c r="C35" s="359">
        <v>295.351</v>
      </c>
      <c r="D35" s="281">
        <v>595.04200000000003</v>
      </c>
      <c r="E35" s="412">
        <v>12.977763576097514</v>
      </c>
      <c r="F35" s="124">
        <f t="shared" si="3"/>
        <v>890.39300000000003</v>
      </c>
    </row>
    <row r="36" spans="2:6">
      <c r="B36" s="275" t="str">
        <f t="shared" si="4"/>
        <v>2057-61</v>
      </c>
      <c r="C36" s="359">
        <v>404.68299999999999</v>
      </c>
      <c r="D36" s="281">
        <v>967.47900000000004</v>
      </c>
      <c r="E36" s="412">
        <v>8.9392215696056443</v>
      </c>
      <c r="F36" s="124">
        <f t="shared" si="3"/>
        <v>1372.162</v>
      </c>
    </row>
    <row r="37" spans="2:6">
      <c r="B37" s="362" t="str">
        <f t="shared" si="4"/>
        <v>2062-66</v>
      </c>
      <c r="C37" s="359">
        <v>357.84300000000002</v>
      </c>
      <c r="D37" s="281">
        <v>476.44499999999999</v>
      </c>
      <c r="E37" s="413">
        <v>11.139419443535958</v>
      </c>
      <c r="F37" s="124">
        <f t="shared" si="3"/>
        <v>834.28800000000001</v>
      </c>
    </row>
    <row r="38" spans="2:6">
      <c r="B38" s="365" t="str">
        <f t="shared" si="4"/>
        <v>2067-71</v>
      </c>
      <c r="C38" s="366">
        <v>381.34399999999999</v>
      </c>
      <c r="D38" s="278">
        <v>629.74300000000005</v>
      </c>
      <c r="E38" s="414">
        <v>8.7694254087455761</v>
      </c>
      <c r="F38" s="124">
        <f t="shared" si="3"/>
        <v>1011.087</v>
      </c>
    </row>
    <row r="39" spans="2:6">
      <c r="B39" s="743" t="str">
        <f t="shared" si="4"/>
        <v>2072-76</v>
      </c>
      <c r="C39" s="744">
        <v>418.06400000000002</v>
      </c>
      <c r="D39" s="278">
        <v>375.45800000000003</v>
      </c>
      <c r="E39" s="364">
        <v>12.471792261796955</v>
      </c>
      <c r="F39" s="124">
        <f t="shared" si="3"/>
        <v>793.52200000000005</v>
      </c>
    </row>
    <row r="40" spans="2:6">
      <c r="B40" s="368" t="s">
        <v>47</v>
      </c>
      <c r="C40" s="367"/>
      <c r="D40" s="367"/>
      <c r="E40" s="367"/>
      <c r="F40" s="367"/>
    </row>
    <row r="41" spans="2:6">
      <c r="B41" s="550" t="str">
        <f>B8</f>
        <v>2027-31</v>
      </c>
      <c r="C41" s="551" cm="1">
        <f t="array" ref="C41:C50">TRANSPOSE('data input'!C590:L590)</f>
        <v>5611.5609999999997</v>
      </c>
      <c r="D41" s="552" cm="1">
        <f t="array" ref="D41:D50">_xlfn.VSTACK('data input'!C651,'data input'!E651,'data input'!G651,'data input'!I651,'data input'!K651,'data input'!M651,'data input'!O651,'data input'!Q651,'data input'!S651,'data input'!U651)</f>
        <v>11911.633</v>
      </c>
      <c r="E41" s="363" cm="1">
        <f t="array" ref="E41:E50">_xlfn.VSTACK('data input'!D651,'data input'!F651,'data input'!H651,'data input'!J651,'data input'!L651,'data input'!N651,'data input'!P651,'data input'!R651,'data input'!T651,'data input'!V651)</f>
        <v>5.3312823571565531</v>
      </c>
      <c r="F41" s="553">
        <f>C41+D41</f>
        <v>17523.194</v>
      </c>
    </row>
    <row r="42" spans="2:6">
      <c r="B42" s="348" t="str">
        <f>B9</f>
        <v>2032-36</v>
      </c>
      <c r="C42" s="349">
        <v>4744.3680000000004</v>
      </c>
      <c r="D42" s="126">
        <v>13470.290999999999</v>
      </c>
      <c r="E42" s="361">
        <v>5.3915320498498511</v>
      </c>
      <c r="F42" s="553">
        <f t="shared" ref="F42:F50" si="5">C42+D42</f>
        <v>18214.659</v>
      </c>
    </row>
    <row r="43" spans="2:6">
      <c r="B43" s="127" t="str">
        <f>B10</f>
        <v>2037-41</v>
      </c>
      <c r="C43" s="215">
        <v>4035.6120000000001</v>
      </c>
      <c r="D43" s="126">
        <v>13260.966</v>
      </c>
      <c r="E43" s="361">
        <v>5.2949636399323783</v>
      </c>
      <c r="F43" s="553">
        <f t="shared" si="5"/>
        <v>17296.578000000001</v>
      </c>
    </row>
    <row r="44" spans="2:6">
      <c r="B44" s="127" t="str">
        <f>B11</f>
        <v>2042-46</v>
      </c>
      <c r="C44" s="215">
        <v>3677.0120000000002</v>
      </c>
      <c r="D44" s="126">
        <v>9381.9060000000009</v>
      </c>
      <c r="E44" s="412">
        <v>5.44806954701951</v>
      </c>
      <c r="F44" s="553">
        <f t="shared" si="5"/>
        <v>13058.918000000001</v>
      </c>
    </row>
    <row r="45" spans="2:6">
      <c r="B45" s="127" t="str">
        <f>B12</f>
        <v>2047-51</v>
      </c>
      <c r="C45" s="280">
        <v>3507.7660000000001</v>
      </c>
      <c r="D45" s="281">
        <v>7096.92</v>
      </c>
      <c r="E45" s="412">
        <v>5.345173722823362</v>
      </c>
      <c r="F45" s="553">
        <f t="shared" si="5"/>
        <v>10604.686</v>
      </c>
    </row>
    <row r="46" spans="2:6">
      <c r="B46" s="275" t="str">
        <f t="shared" ref="B46:B50" si="6">B13</f>
        <v>2052-56</v>
      </c>
      <c r="C46" s="215">
        <v>3347.5250000000001</v>
      </c>
      <c r="D46" s="281">
        <v>7242.9809999999998</v>
      </c>
      <c r="E46" s="412">
        <v>4.8117275593223026</v>
      </c>
      <c r="F46" s="553">
        <f t="shared" si="5"/>
        <v>10590.505999999999</v>
      </c>
    </row>
    <row r="47" spans="2:6">
      <c r="B47" s="275" t="str">
        <f t="shared" si="6"/>
        <v>2057-61</v>
      </c>
      <c r="C47" s="215">
        <v>3722.9229999999998</v>
      </c>
      <c r="D47" s="281">
        <v>8765.6190000000006</v>
      </c>
      <c r="E47" s="412">
        <v>3.9409722103002265</v>
      </c>
      <c r="F47" s="553">
        <f t="shared" si="5"/>
        <v>12488.542000000001</v>
      </c>
    </row>
    <row r="48" spans="2:6">
      <c r="B48" s="275" t="str">
        <f t="shared" si="6"/>
        <v>2062-66</v>
      </c>
      <c r="C48" s="215">
        <v>2793.5340000000001</v>
      </c>
      <c r="D48" s="281">
        <v>11148.656999999999</v>
      </c>
      <c r="E48" s="412">
        <v>3.6865765919384739</v>
      </c>
      <c r="F48" s="553">
        <f t="shared" si="5"/>
        <v>13942.190999999999</v>
      </c>
    </row>
    <row r="49" spans="2:6">
      <c r="B49" s="275" t="str">
        <f t="shared" si="6"/>
        <v>2067-71</v>
      </c>
      <c r="C49" s="215">
        <v>2560.8380000000002</v>
      </c>
      <c r="D49" s="281">
        <v>7899.1109999999999</v>
      </c>
      <c r="E49" s="361">
        <v>3.7695919667259616</v>
      </c>
      <c r="F49" s="553">
        <f t="shared" si="5"/>
        <v>10459.949000000001</v>
      </c>
    </row>
    <row r="50" spans="2:6">
      <c r="B50" s="409" t="str">
        <f t="shared" si="6"/>
        <v>2072-76</v>
      </c>
      <c r="C50" s="280">
        <v>2442.0430000000001</v>
      </c>
      <c r="D50" s="281">
        <v>7951.5739999999996</v>
      </c>
      <c r="E50" s="745">
        <v>3.6970801175582224</v>
      </c>
      <c r="F50" s="282">
        <f t="shared" si="5"/>
        <v>10393.617</v>
      </c>
    </row>
  </sheetData>
  <mergeCells count="1">
    <mergeCell ref="B5:B6"/>
  </mergeCells>
  <phoneticPr fontId="5" type="noConversion"/>
  <conditionalFormatting sqref="E8:E12 E19:E23 E30:E33 E39 E41:E43 E49:E50">
    <cfRule type="cellIs" dxfId="139" priority="1" operator="greaterThan">
      <formula>25</formula>
    </cfRule>
    <cfRule type="cellIs" dxfId="138" priority="2" operator="equal">
      <formula>0</formula>
    </cfRule>
    <cfRule type="cellIs" dxfId="137" priority="3" operator="lessThan">
      <formula>1</formula>
    </cfRule>
  </conditionalFormatting>
  <conditionalFormatting sqref="E18 E51">
    <cfRule type="cellIs" dxfId="136" priority="4" operator="greaterThan">
      <formula>25</formula>
    </cfRule>
  </conditionalFormatting>
  <pageMargins left="0.75" right="0.75" top="1" bottom="1" header="0.5" footer="0.5"/>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A304C-129E-435E-B9BC-39173E26B5BE}">
  <sheetPr>
    <tabColor rgb="FF92D050"/>
  </sheetPr>
  <dimension ref="A2:AJ59"/>
  <sheetViews>
    <sheetView showGridLines="0" zoomScaleNormal="100" workbookViewId="0"/>
  </sheetViews>
  <sheetFormatPr defaultColWidth="9" defaultRowHeight="12.75"/>
  <cols>
    <col min="1" max="1" width="9" style="20"/>
    <col min="2" max="2" width="13" style="20" customWidth="1"/>
    <col min="3" max="3" width="12" style="20" customWidth="1"/>
    <col min="4" max="4" width="8.625" style="20" customWidth="1"/>
    <col min="5" max="5" width="4.625" style="20" customWidth="1"/>
    <col min="6" max="6" width="11.125" style="20" customWidth="1"/>
    <col min="7" max="7" width="8.625" style="20" customWidth="1"/>
    <col min="8" max="8" width="4.625" style="20" customWidth="1"/>
    <col min="9" max="9" width="12.5" style="20" customWidth="1"/>
    <col min="10" max="10" width="8.625" style="20" customWidth="1"/>
    <col min="11" max="11" width="4.625" style="20" customWidth="1"/>
    <col min="12" max="12" width="11.5" style="20" customWidth="1"/>
    <col min="13" max="13" width="8.625" style="20" customWidth="1"/>
    <col min="14" max="14" width="4.625" style="20" customWidth="1"/>
    <col min="15" max="15" width="11.75" style="20" customWidth="1"/>
    <col min="16" max="16" width="8.625" style="20" customWidth="1"/>
    <col min="17" max="17" width="4.625" style="20" customWidth="1"/>
    <col min="18" max="18" width="13.75" style="26" customWidth="1"/>
    <col min="19" max="20" width="9" style="26"/>
    <col min="21" max="21" width="12.25" style="26" customWidth="1"/>
    <col min="22" max="23" width="9" style="26"/>
    <col min="24" max="24" width="13.5" style="26" customWidth="1"/>
    <col min="25" max="26" width="9" style="26"/>
    <col min="27" max="27" width="12.875" style="26" customWidth="1"/>
    <col min="28" max="29" width="9" style="26"/>
    <col min="30" max="30" width="13.25" style="26" customWidth="1"/>
    <col min="31" max="36" width="9" style="26"/>
    <col min="37" max="16384" width="9" style="20"/>
  </cols>
  <sheetData>
    <row r="2" spans="1:32">
      <c r="A2" s="179" t="s">
        <v>233</v>
      </c>
      <c r="B2" s="293"/>
      <c r="C2" s="26"/>
      <c r="D2" s="26"/>
      <c r="E2" s="26"/>
      <c r="F2" s="26"/>
      <c r="G2" s="26"/>
      <c r="H2" s="26"/>
      <c r="I2" s="26"/>
      <c r="J2" s="26"/>
      <c r="K2" s="26"/>
      <c r="L2" s="26"/>
      <c r="M2" s="26"/>
      <c r="N2" s="26"/>
      <c r="O2" s="26"/>
      <c r="P2" s="26"/>
      <c r="Q2" s="26"/>
    </row>
    <row r="3" spans="1:32">
      <c r="B3" s="293"/>
      <c r="C3" s="26"/>
      <c r="D3" s="26"/>
      <c r="E3" s="26"/>
      <c r="F3" s="26"/>
      <c r="G3" s="26"/>
      <c r="H3" s="26"/>
      <c r="I3" s="26"/>
      <c r="J3" s="26"/>
      <c r="K3" s="26"/>
      <c r="L3" s="26"/>
      <c r="M3" s="26"/>
      <c r="N3" s="26"/>
      <c r="O3" s="26"/>
      <c r="P3" s="26"/>
      <c r="Q3" s="26"/>
    </row>
    <row r="4" spans="1:32">
      <c r="B4" s="26"/>
      <c r="C4" s="26"/>
      <c r="D4" s="26"/>
      <c r="E4" s="26"/>
      <c r="F4" s="26"/>
      <c r="G4" s="26"/>
      <c r="H4" s="26"/>
      <c r="I4" s="26"/>
      <c r="J4" s="26"/>
      <c r="K4" s="26"/>
      <c r="L4" s="26"/>
      <c r="M4" s="26"/>
      <c r="N4" s="26"/>
      <c r="O4" s="26"/>
      <c r="P4" s="26"/>
      <c r="Q4" s="26"/>
    </row>
    <row r="5" spans="1:32" ht="12.75" customHeight="1">
      <c r="B5" s="227"/>
      <c r="C5" s="283" t="str">
        <f>"         "&amp;'data input'!B217</f>
        <v xml:space="preserve">         2027-31</v>
      </c>
      <c r="D5" s="229"/>
      <c r="E5" s="230"/>
      <c r="F5" s="283" t="str">
        <f>"         "&amp;'data input'!B218</f>
        <v xml:space="preserve">         2032-36</v>
      </c>
      <c r="G5" s="229"/>
      <c r="H5" s="230"/>
      <c r="I5" s="228" t="str">
        <f>"         "&amp;'data input'!B219</f>
        <v xml:space="preserve">         2037-41</v>
      </c>
      <c r="J5" s="229"/>
      <c r="K5" s="230"/>
      <c r="L5" s="228" t="str">
        <f>"         "&amp;'data input'!B220</f>
        <v xml:space="preserve">         2042-46</v>
      </c>
      <c r="M5" s="229"/>
      <c r="N5" s="230"/>
      <c r="O5" s="228" t="str">
        <f>"         "&amp;'data input'!B221</f>
        <v xml:space="preserve">         2047-51</v>
      </c>
      <c r="P5" s="229"/>
      <c r="Q5" s="229"/>
      <c r="R5" s="283" t="str">
        <f>"         "&amp;'data input'!B222</f>
        <v xml:space="preserve">         2052-56</v>
      </c>
      <c r="S5" s="229"/>
      <c r="T5" s="230"/>
      <c r="U5" s="283" t="str">
        <f>"         "&amp;'data input'!B223</f>
        <v xml:space="preserve">         2057-61</v>
      </c>
      <c r="V5" s="229"/>
      <c r="W5" s="230"/>
      <c r="X5" s="228" t="str">
        <f>"         "&amp;'data input'!B224</f>
        <v xml:space="preserve">         2062-66</v>
      </c>
      <c r="Y5" s="229"/>
      <c r="Z5" s="230"/>
      <c r="AA5" s="228" t="str">
        <f>"         "&amp;'data input'!B225</f>
        <v xml:space="preserve">         2067-71</v>
      </c>
      <c r="AB5" s="229"/>
      <c r="AC5" s="230"/>
      <c r="AD5" s="228" t="str">
        <f>"         "&amp;'data input'!B226</f>
        <v xml:space="preserve">         2072-76</v>
      </c>
      <c r="AE5" s="229"/>
      <c r="AF5" s="229"/>
    </row>
    <row r="6" spans="1:32">
      <c r="B6" s="227" t="s">
        <v>234</v>
      </c>
      <c r="C6" s="231" t="s">
        <v>235</v>
      </c>
      <c r="D6" s="232" t="s">
        <v>236</v>
      </c>
      <c r="E6" s="232"/>
      <c r="F6" s="233" t="s">
        <v>235</v>
      </c>
      <c r="G6" s="232" t="s">
        <v>236</v>
      </c>
      <c r="H6" s="232"/>
      <c r="I6" s="233" t="s">
        <v>235</v>
      </c>
      <c r="J6" s="232" t="s">
        <v>236</v>
      </c>
      <c r="K6" s="232"/>
      <c r="L6" s="233" t="s">
        <v>235</v>
      </c>
      <c r="M6" s="232" t="s">
        <v>236</v>
      </c>
      <c r="N6" s="232"/>
      <c r="O6" s="233" t="s">
        <v>235</v>
      </c>
      <c r="P6" s="232" t="s">
        <v>236</v>
      </c>
      <c r="Q6" s="232"/>
      <c r="R6" s="231" t="s">
        <v>235</v>
      </c>
      <c r="S6" s="232" t="s">
        <v>236</v>
      </c>
      <c r="T6" s="232"/>
      <c r="U6" s="233" t="s">
        <v>235</v>
      </c>
      <c r="V6" s="232" t="s">
        <v>236</v>
      </c>
      <c r="W6" s="232"/>
      <c r="X6" s="233" t="s">
        <v>235</v>
      </c>
      <c r="Y6" s="232" t="s">
        <v>236</v>
      </c>
      <c r="Z6" s="232"/>
      <c r="AA6" s="233" t="s">
        <v>235</v>
      </c>
      <c r="AB6" s="232" t="s">
        <v>236</v>
      </c>
      <c r="AC6" s="232"/>
      <c r="AD6" s="233" t="s">
        <v>235</v>
      </c>
      <c r="AE6" s="232" t="s">
        <v>236</v>
      </c>
      <c r="AF6" s="232"/>
    </row>
    <row r="7" spans="1:32" ht="15">
      <c r="B7" s="234"/>
      <c r="C7" s="235" t="s">
        <v>237</v>
      </c>
      <c r="D7" s="235" t="s">
        <v>237</v>
      </c>
      <c r="E7" s="236" t="s">
        <v>42</v>
      </c>
      <c r="F7" s="235" t="s">
        <v>237</v>
      </c>
      <c r="G7" s="235" t="s">
        <v>237</v>
      </c>
      <c r="H7" s="236" t="s">
        <v>42</v>
      </c>
      <c r="I7" s="235" t="s">
        <v>237</v>
      </c>
      <c r="J7" s="235" t="s">
        <v>237</v>
      </c>
      <c r="K7" s="236" t="s">
        <v>42</v>
      </c>
      <c r="L7" s="235" t="s">
        <v>237</v>
      </c>
      <c r="M7" s="235" t="s">
        <v>237</v>
      </c>
      <c r="N7" s="236" t="s">
        <v>42</v>
      </c>
      <c r="O7" s="235" t="s">
        <v>237</v>
      </c>
      <c r="P7" s="235" t="s">
        <v>237</v>
      </c>
      <c r="Q7" s="237" t="s">
        <v>42</v>
      </c>
      <c r="R7" s="235" t="s">
        <v>237</v>
      </c>
      <c r="S7" s="235" t="s">
        <v>237</v>
      </c>
      <c r="T7" s="236" t="s">
        <v>42</v>
      </c>
      <c r="U7" s="235" t="s">
        <v>237</v>
      </c>
      <c r="V7" s="235" t="s">
        <v>237</v>
      </c>
      <c r="W7" s="236" t="s">
        <v>42</v>
      </c>
      <c r="X7" s="235" t="s">
        <v>237</v>
      </c>
      <c r="Y7" s="235" t="s">
        <v>237</v>
      </c>
      <c r="Z7" s="236" t="s">
        <v>42</v>
      </c>
      <c r="AA7" s="235" t="s">
        <v>237</v>
      </c>
      <c r="AB7" s="235" t="s">
        <v>237</v>
      </c>
      <c r="AC7" s="236" t="s">
        <v>42</v>
      </c>
      <c r="AD7" s="235" t="s">
        <v>237</v>
      </c>
      <c r="AE7" s="235" t="s">
        <v>237</v>
      </c>
      <c r="AF7" s="237" t="s">
        <v>42</v>
      </c>
    </row>
    <row r="8" spans="1:32">
      <c r="B8" s="129" t="s">
        <v>44</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row>
    <row r="9" spans="1:32" ht="15">
      <c r="B9" s="380" t="s">
        <v>169</v>
      </c>
      <c r="C9" s="370" cm="1">
        <f t="array" ref="C9:AF9">_xlfn.HSTACK('data input'!C797,'data input'!C858,'data input'!D858,'data input'!D797,'data input'!E858,'data input'!F858,'data input'!E797,'data input'!G858,'data input'!H858,'data input'!F797,'data input'!I858,'data input'!J858,'data input'!G797,'data input'!K858,'data input'!L858,'data input'!H797,'data input'!M858,'data input'!N858,'data input'!I797,'data input'!O858,'data input'!P858,'data input'!J797,'data input'!Q858,'data input'!R858,'data input'!K797,'data input'!S858,'data input'!T858,'data input'!L797,'data input'!U858,'data input'!V858)</f>
        <v>585.76099999999997</v>
      </c>
      <c r="D9" s="370">
        <v>849.93600000000004</v>
      </c>
      <c r="E9" s="371">
        <v>22.504356107753356</v>
      </c>
      <c r="F9" s="370">
        <v>569.41</v>
      </c>
      <c r="G9" s="370">
        <v>709.63499999999999</v>
      </c>
      <c r="H9" s="371">
        <v>24.377273540766865</v>
      </c>
      <c r="I9" s="370">
        <v>533.30200000000002</v>
      </c>
      <c r="J9" s="370">
        <v>707.971</v>
      </c>
      <c r="K9" s="371">
        <v>23.933327966803425</v>
      </c>
      <c r="L9" s="370">
        <v>590.91</v>
      </c>
      <c r="M9" s="370">
        <v>414.40600000000001</v>
      </c>
      <c r="N9" s="371">
        <v>22.250020522471164</v>
      </c>
      <c r="O9" s="370">
        <v>511.33800000000002</v>
      </c>
      <c r="P9" s="370">
        <v>253.839</v>
      </c>
      <c r="Q9" s="371">
        <v>21.304992732475505</v>
      </c>
      <c r="R9" s="370">
        <v>413.05900000000003</v>
      </c>
      <c r="S9" s="370">
        <v>316.654</v>
      </c>
      <c r="T9" s="371">
        <v>16.707960601790603</v>
      </c>
      <c r="U9" s="370">
        <v>739.95899999999995</v>
      </c>
      <c r="V9" s="370">
        <v>710.92700000000002</v>
      </c>
      <c r="W9" s="371">
        <v>13.594899254045696</v>
      </c>
      <c r="X9" s="370">
        <v>225.08699999999999</v>
      </c>
      <c r="Y9" s="370">
        <v>525.39700000000005</v>
      </c>
      <c r="Z9" s="371">
        <v>14.708680429770761</v>
      </c>
      <c r="AA9" s="370">
        <v>307.59899999999999</v>
      </c>
      <c r="AB9" s="370">
        <v>714.21299999999997</v>
      </c>
      <c r="AC9" s="371">
        <v>14.415654054988666</v>
      </c>
      <c r="AD9" s="370">
        <v>435.63200000000001</v>
      </c>
      <c r="AE9" s="370">
        <v>341.14299999999997</v>
      </c>
      <c r="AF9" s="371">
        <v>14.417641145953432</v>
      </c>
    </row>
    <row r="10" spans="1:32" ht="15">
      <c r="B10" s="380" t="s">
        <v>170</v>
      </c>
      <c r="C10" s="370" cm="1">
        <f t="array" ref="C10:AF10">_xlfn.HSTACK('data input'!C798,'data input'!C859,'data input'!D859,'data input'!D798,'data input'!E859,'data input'!F859,'data input'!E798,'data input'!G859,'data input'!H859,'data input'!F798,'data input'!I859,'data input'!J859,'data input'!G798,'data input'!K859,'data input'!L859,'data input'!H798,'data input'!M859,'data input'!N859,'data input'!I798,'data input'!O859,'data input'!P859,'data input'!J798,'data input'!Q859,'data input'!R859,'data input'!K798,'data input'!S859,'data input'!T859,'data input'!L798,'data input'!U859,'data input'!V859)</f>
        <v>80.772000000000006</v>
      </c>
      <c r="D10" s="370">
        <v>313.04599999999999</v>
      </c>
      <c r="E10" s="371">
        <v>12.02417148401987</v>
      </c>
      <c r="F10" s="370">
        <v>77.265000000000001</v>
      </c>
      <c r="G10" s="370">
        <v>638.76</v>
      </c>
      <c r="H10" s="371">
        <v>14.996233006125722</v>
      </c>
      <c r="I10" s="370">
        <v>77.254000000000005</v>
      </c>
      <c r="J10" s="370">
        <v>479.84399999999999</v>
      </c>
      <c r="K10" s="371">
        <v>14.33436506071958</v>
      </c>
      <c r="L10" s="370">
        <v>79.224999999999994</v>
      </c>
      <c r="M10" s="370">
        <v>463.07</v>
      </c>
      <c r="N10" s="371">
        <v>12.006982129316665</v>
      </c>
      <c r="O10" s="370">
        <v>97.281999999999996</v>
      </c>
      <c r="P10" s="370">
        <v>398.75799999999998</v>
      </c>
      <c r="Q10" s="371">
        <v>16.429210021151363</v>
      </c>
      <c r="R10" s="370">
        <v>84.384</v>
      </c>
      <c r="S10" s="370">
        <v>441.73500000000001</v>
      </c>
      <c r="T10" s="371">
        <v>14.383871642746934</v>
      </c>
      <c r="U10" s="370">
        <v>108.16500000000001</v>
      </c>
      <c r="V10" s="370">
        <v>266.47000000000003</v>
      </c>
      <c r="W10" s="371">
        <v>16.629402153532538</v>
      </c>
      <c r="X10" s="370">
        <v>75.182000000000002</v>
      </c>
      <c r="Y10" s="370">
        <v>245.60300000000001</v>
      </c>
      <c r="Z10" s="371">
        <v>22.027598369814491</v>
      </c>
      <c r="AA10" s="370">
        <v>88.656000000000006</v>
      </c>
      <c r="AB10" s="370">
        <v>272.17599999999999</v>
      </c>
      <c r="AC10" s="371">
        <v>17.864284858486993</v>
      </c>
      <c r="AD10" s="370">
        <v>100.15900000000001</v>
      </c>
      <c r="AE10" s="370">
        <v>121.78700000000001</v>
      </c>
      <c r="AF10" s="371">
        <v>14.013866799688685</v>
      </c>
    </row>
    <row r="11" spans="1:32" ht="15">
      <c r="B11" s="380" t="s">
        <v>171</v>
      </c>
      <c r="C11" s="370" cm="1">
        <f t="array" ref="C11:AF11">_xlfn.HSTACK('data input'!C799,'data input'!C860,'data input'!D860,'data input'!D799,'data input'!E860,'data input'!F860,'data input'!E799,'data input'!G860,'data input'!H860,'data input'!F799,'data input'!I860,'data input'!J860,'data input'!G799,'data input'!K860,'data input'!L860,'data input'!H799,'data input'!M860,'data input'!N860,'data input'!I799,'data input'!O860,'data input'!P860,'data input'!J799,'data input'!Q860,'data input'!R860,'data input'!K799,'data input'!S860,'data input'!T860,'data input'!L799,'data input'!U860,'data input'!V860)</f>
        <v>211.126</v>
      </c>
      <c r="D11" s="370">
        <v>285.86399999999998</v>
      </c>
      <c r="E11" s="371">
        <v>22.893518173402093</v>
      </c>
      <c r="F11" s="370">
        <v>254.60300000000001</v>
      </c>
      <c r="G11" s="370">
        <v>152.88999999999999</v>
      </c>
      <c r="H11" s="371">
        <v>24.683226355494689</v>
      </c>
      <c r="I11" s="370">
        <v>260.65499999999997</v>
      </c>
      <c r="J11" s="370">
        <v>193.79499999999999</v>
      </c>
      <c r="K11" s="371">
        <v>28.501097216554896</v>
      </c>
      <c r="L11" s="370">
        <v>249.95699999999999</v>
      </c>
      <c r="M11" s="370">
        <v>104.495</v>
      </c>
      <c r="N11" s="371">
        <v>18.712968717308307</v>
      </c>
      <c r="O11" s="370">
        <v>276.76400000000001</v>
      </c>
      <c r="P11" s="370">
        <v>96.930999999999997</v>
      </c>
      <c r="Q11" s="371">
        <v>23.329488211189407</v>
      </c>
      <c r="R11" s="370">
        <v>239.11099999999999</v>
      </c>
      <c r="S11" s="370">
        <v>70.954999999999998</v>
      </c>
      <c r="T11" s="371">
        <v>23.135460372046509</v>
      </c>
      <c r="U11" s="370">
        <v>212.48400000000001</v>
      </c>
      <c r="V11" s="370">
        <v>58.838999999999999</v>
      </c>
      <c r="W11" s="371">
        <v>26.964577780084614</v>
      </c>
      <c r="X11" s="370">
        <v>190.20599999999999</v>
      </c>
      <c r="Y11" s="370">
        <v>100.041</v>
      </c>
      <c r="Z11" s="371">
        <v>37.525215081628588</v>
      </c>
      <c r="AA11" s="370">
        <v>152.95500000000001</v>
      </c>
      <c r="AB11" s="370">
        <v>61.323999999999998</v>
      </c>
      <c r="AC11" s="371">
        <v>28.280778951693851</v>
      </c>
      <c r="AD11" s="370">
        <v>104.465</v>
      </c>
      <c r="AE11" s="370">
        <v>8.7050000000000001</v>
      </c>
      <c r="AF11" s="371">
        <v>20.612419319350547</v>
      </c>
    </row>
    <row r="12" spans="1:32" ht="15">
      <c r="B12" s="380" t="s">
        <v>172</v>
      </c>
      <c r="C12" s="370" cm="1">
        <f t="array" ref="C12:AF12">_xlfn.HSTACK('data input'!C800,'data input'!C861,'data input'!D861,'data input'!D800,'data input'!E861,'data input'!F861,'data input'!E800,'data input'!G861,'data input'!H861,'data input'!F800,'data input'!I861,'data input'!J861,'data input'!G800,'data input'!K861,'data input'!L861,'data input'!H800,'data input'!M861,'data input'!N861,'data input'!I800,'data input'!O861,'data input'!P861,'data input'!J800,'data input'!Q861,'data input'!R861,'data input'!K800,'data input'!S861,'data input'!T861,'data input'!L800,'data input'!U861,'data input'!V861)</f>
        <v>44.414999999999999</v>
      </c>
      <c r="D12" s="370">
        <v>479.21600000000001</v>
      </c>
      <c r="E12" s="371">
        <v>11.741343855502173</v>
      </c>
      <c r="F12" s="370">
        <v>37.396999999999998</v>
      </c>
      <c r="G12" s="370">
        <v>342.76</v>
      </c>
      <c r="H12" s="371">
        <v>12.891212023050322</v>
      </c>
      <c r="I12" s="370">
        <v>37.363</v>
      </c>
      <c r="J12" s="370">
        <v>194.48500000000001</v>
      </c>
      <c r="K12" s="371">
        <v>24.221269857580168</v>
      </c>
      <c r="L12" s="370">
        <v>41.618000000000002</v>
      </c>
      <c r="M12" s="370">
        <v>190.12299999999999</v>
      </c>
      <c r="N12" s="371">
        <v>31.060949799361182</v>
      </c>
      <c r="O12" s="370">
        <v>65.361000000000004</v>
      </c>
      <c r="P12" s="370">
        <v>143.04</v>
      </c>
      <c r="Q12" s="371">
        <v>36.182260023213708</v>
      </c>
      <c r="R12" s="370">
        <v>41.637</v>
      </c>
      <c r="S12" s="370">
        <v>144.09100000000001</v>
      </c>
      <c r="T12" s="371">
        <v>31.51208221263904</v>
      </c>
      <c r="U12" s="370">
        <v>84.332999999999998</v>
      </c>
      <c r="V12" s="370">
        <v>110.861</v>
      </c>
      <c r="W12" s="371">
        <v>17.487451349933345</v>
      </c>
      <c r="X12" s="370">
        <v>34.302</v>
      </c>
      <c r="Y12" s="370">
        <v>214.64</v>
      </c>
      <c r="Z12" s="371">
        <v>13.242521550224104</v>
      </c>
      <c r="AA12" s="370">
        <v>34.851999999999997</v>
      </c>
      <c r="AB12" s="370">
        <v>202.37799999999999</v>
      </c>
      <c r="AC12" s="371">
        <v>17.157733011438271</v>
      </c>
      <c r="AD12" s="370">
        <v>27.870999999999999</v>
      </c>
      <c r="AE12" s="370">
        <v>177.785</v>
      </c>
      <c r="AF12" s="371">
        <v>17.996204454836025</v>
      </c>
    </row>
    <row r="13" spans="1:32" ht="15">
      <c r="B13" s="380" t="s">
        <v>173</v>
      </c>
      <c r="C13" s="370" cm="1">
        <f t="array" ref="C13:AF13">_xlfn.HSTACK('data input'!C801,'data input'!C862,'data input'!D862,'data input'!D801,'data input'!E862,'data input'!F862,'data input'!E801,'data input'!G862,'data input'!H862,'data input'!F801,'data input'!I862,'data input'!J862,'data input'!G801,'data input'!K862,'data input'!L862,'data input'!H801,'data input'!M862,'data input'!N862,'data input'!I801,'data input'!O862,'data input'!P862,'data input'!J801,'data input'!Q862,'data input'!R862,'data input'!K801,'data input'!S862,'data input'!T862,'data input'!L801,'data input'!U862,'data input'!V862)</f>
        <v>48.005000000000003</v>
      </c>
      <c r="D13" s="370">
        <v>325.137</v>
      </c>
      <c r="E13" s="371">
        <v>12.347788374038597</v>
      </c>
      <c r="F13" s="370">
        <v>48.244999999999997</v>
      </c>
      <c r="G13" s="370">
        <v>335.11599999999999</v>
      </c>
      <c r="H13" s="371">
        <v>12.254464051278848</v>
      </c>
      <c r="I13" s="370">
        <v>42.463000000000001</v>
      </c>
      <c r="J13" s="370">
        <v>325.64800000000002</v>
      </c>
      <c r="K13" s="371">
        <v>14.692580179599064</v>
      </c>
      <c r="L13" s="370">
        <v>54.273000000000003</v>
      </c>
      <c r="M13" s="370">
        <v>247.46899999999999</v>
      </c>
      <c r="N13" s="371">
        <v>14.26041901266119</v>
      </c>
      <c r="O13" s="370">
        <v>63.438000000000002</v>
      </c>
      <c r="P13" s="370">
        <v>148.96299999999999</v>
      </c>
      <c r="Q13" s="371">
        <v>18.676614495756041</v>
      </c>
      <c r="R13" s="370">
        <v>50.069000000000003</v>
      </c>
      <c r="S13" s="370">
        <v>87.248999999999995</v>
      </c>
      <c r="T13" s="371">
        <v>16.214490253060237</v>
      </c>
      <c r="U13" s="370">
        <v>64.337000000000003</v>
      </c>
      <c r="V13" s="370">
        <v>99.775999999999996</v>
      </c>
      <c r="W13" s="371">
        <v>20.459727929125194</v>
      </c>
      <c r="X13" s="370">
        <v>45.54</v>
      </c>
      <c r="Y13" s="370">
        <v>144.60400000000001</v>
      </c>
      <c r="Z13" s="371">
        <v>21.67778815243301</v>
      </c>
      <c r="AA13" s="370">
        <v>51.942999999999998</v>
      </c>
      <c r="AB13" s="370">
        <v>87.694999999999993</v>
      </c>
      <c r="AC13" s="371">
        <v>13.757274154737884</v>
      </c>
      <c r="AD13" s="370">
        <v>41.936</v>
      </c>
      <c r="AE13" s="370">
        <v>71.298000000000002</v>
      </c>
      <c r="AF13" s="371">
        <v>29.636646784784489</v>
      </c>
    </row>
    <row r="14" spans="1:32" ht="15">
      <c r="B14" s="380" t="s">
        <v>174</v>
      </c>
      <c r="C14" s="370" cm="1">
        <f t="array" ref="C14:AF14">_xlfn.HSTACK('data input'!C802,'data input'!C863,'data input'!D863,'data input'!D802,'data input'!E863,'data input'!F863,'data input'!E802,'data input'!G863,'data input'!H863,'data input'!F802,'data input'!I863,'data input'!J863,'data input'!G802,'data input'!K863,'data input'!L863,'data input'!H802,'data input'!M863,'data input'!N863,'data input'!I802,'data input'!O863,'data input'!P863,'data input'!J802,'data input'!Q863,'data input'!R863,'data input'!K802,'data input'!S863,'data input'!T863,'data input'!L802,'data input'!U863,'data input'!V863)</f>
        <v>77.887</v>
      </c>
      <c r="D14" s="370">
        <v>379.20100000000002</v>
      </c>
      <c r="E14" s="371">
        <v>17.086693798096004</v>
      </c>
      <c r="F14" s="370">
        <v>81.989000000000004</v>
      </c>
      <c r="G14" s="370">
        <v>190.422</v>
      </c>
      <c r="H14" s="371">
        <v>17.292316787276452</v>
      </c>
      <c r="I14" s="370">
        <v>86.010999999999996</v>
      </c>
      <c r="J14" s="370">
        <v>266.30599999999998</v>
      </c>
      <c r="K14" s="371">
        <v>20.627341138917092</v>
      </c>
      <c r="L14" s="370">
        <v>90.397999999999996</v>
      </c>
      <c r="M14" s="370">
        <v>156.976</v>
      </c>
      <c r="N14" s="371">
        <v>20.86597234078069</v>
      </c>
      <c r="O14" s="370">
        <v>125.753</v>
      </c>
      <c r="P14" s="370">
        <v>125.32299999999999</v>
      </c>
      <c r="Q14" s="371">
        <v>38.869515058629609</v>
      </c>
      <c r="R14" s="370">
        <v>107.155</v>
      </c>
      <c r="S14" s="370">
        <v>73.25</v>
      </c>
      <c r="T14" s="371">
        <v>17.846785787044809</v>
      </c>
      <c r="U14" s="370">
        <v>124.596</v>
      </c>
      <c r="V14" s="370">
        <v>138.012</v>
      </c>
      <c r="W14" s="371">
        <v>23.006426815474466</v>
      </c>
      <c r="X14" s="370">
        <v>117.306</v>
      </c>
      <c r="Y14" s="370">
        <v>159.161</v>
      </c>
      <c r="Z14" s="371">
        <v>37.158000063801921</v>
      </c>
      <c r="AA14" s="370">
        <v>146.34100000000001</v>
      </c>
      <c r="AB14" s="370">
        <v>116.637</v>
      </c>
      <c r="AC14" s="371">
        <v>21.351384997322981</v>
      </c>
      <c r="AD14" s="370">
        <v>135.47399999999999</v>
      </c>
      <c r="AE14" s="370">
        <v>201.886</v>
      </c>
      <c r="AF14" s="371">
        <v>17.524211026931436</v>
      </c>
    </row>
    <row r="15" spans="1:32" ht="15">
      <c r="B15" s="380" t="s">
        <v>175</v>
      </c>
      <c r="C15" s="370" cm="1">
        <f t="array" ref="C15:AF15">_xlfn.HSTACK('data input'!C803,'data input'!C864,'data input'!D864,'data input'!D803,'data input'!E864,'data input'!F864,'data input'!E803,'data input'!G864,'data input'!H864,'data input'!F803,'data input'!I864,'data input'!J864,'data input'!G803,'data input'!K864,'data input'!L864,'data input'!H803,'data input'!M864,'data input'!N864,'data input'!I803,'data input'!O864,'data input'!P864,'data input'!J803,'data input'!Q864,'data input'!R864,'data input'!K803,'data input'!S864,'data input'!T864,'data input'!L803,'data input'!U864,'data input'!V864)</f>
        <v>20.895</v>
      </c>
      <c r="D15" s="370">
        <v>48.1</v>
      </c>
      <c r="E15" s="371">
        <v>84.975135688719888</v>
      </c>
      <c r="F15" s="370">
        <v>16.122</v>
      </c>
      <c r="G15" s="370">
        <v>38.1</v>
      </c>
      <c r="H15" s="371">
        <v>70.104318186955325</v>
      </c>
      <c r="I15" s="370">
        <v>8.0389999999999997</v>
      </c>
      <c r="J15" s="370">
        <v>16.901</v>
      </c>
      <c r="K15" s="371">
        <v>47.600184572080934</v>
      </c>
      <c r="L15" s="370">
        <v>5.7830000000000004</v>
      </c>
      <c r="M15" s="370">
        <v>60.970999999999997</v>
      </c>
      <c r="N15" s="371">
        <v>48.318370034394754</v>
      </c>
      <c r="O15" s="370">
        <v>14.000999999999999</v>
      </c>
      <c r="P15" s="370">
        <v>32.271000000000001</v>
      </c>
      <c r="Q15" s="371">
        <v>60.431850313045295</v>
      </c>
      <c r="R15" s="370">
        <v>9.875</v>
      </c>
      <c r="S15" s="370">
        <v>12.215</v>
      </c>
      <c r="T15" s="371">
        <v>31.823867705557987</v>
      </c>
      <c r="U15" s="370">
        <v>12.743</v>
      </c>
      <c r="V15" s="370">
        <v>68.183000000000007</v>
      </c>
      <c r="W15" s="371">
        <v>51.12147632584265</v>
      </c>
      <c r="X15" s="370">
        <v>3.7909999999999999</v>
      </c>
      <c r="Y15" s="370">
        <v>65.087000000000003</v>
      </c>
      <c r="Z15" s="371">
        <v>36.111384448222601</v>
      </c>
      <c r="AA15" s="370">
        <v>8.1929999999999996</v>
      </c>
      <c r="AB15" s="370">
        <v>13.737</v>
      </c>
      <c r="AC15" s="371">
        <v>47.044425829062142</v>
      </c>
      <c r="AD15" s="370">
        <v>10.693</v>
      </c>
      <c r="AE15" s="370">
        <v>142.28800000000001</v>
      </c>
      <c r="AF15" s="371">
        <v>48.413104179173487</v>
      </c>
    </row>
    <row r="16" spans="1:32" ht="15">
      <c r="B16" s="380" t="s">
        <v>176</v>
      </c>
      <c r="C16" s="370" cm="1">
        <f t="array" ref="C16:AF16">_xlfn.HSTACK('data input'!C804,'data input'!C865,'data input'!D865,'data input'!D804,'data input'!E865,'data input'!F865,'data input'!E804,'data input'!G865,'data input'!H865,'data input'!F804,'data input'!I865,'data input'!J865,'data input'!G804,'data input'!K865,'data input'!L865,'data input'!H804,'data input'!M865,'data input'!N865,'data input'!I804,'data input'!O865,'data input'!P865,'data input'!J804,'data input'!Q865,'data input'!R865,'data input'!K804,'data input'!S865,'data input'!T865,'data input'!L804,'data input'!U865,'data input'!V865)</f>
        <v>45.805</v>
      </c>
      <c r="D16" s="370">
        <v>411.26499999999999</v>
      </c>
      <c r="E16" s="371">
        <v>13.90381989898157</v>
      </c>
      <c r="F16" s="370">
        <v>34.161000000000001</v>
      </c>
      <c r="G16" s="370">
        <v>349.846</v>
      </c>
      <c r="H16" s="371">
        <v>16.555313903530475</v>
      </c>
      <c r="I16" s="370">
        <v>34.817</v>
      </c>
      <c r="J16" s="370">
        <v>165.02500000000001</v>
      </c>
      <c r="K16" s="371">
        <v>19.000224889658003</v>
      </c>
      <c r="L16" s="370">
        <v>34.613</v>
      </c>
      <c r="M16" s="370">
        <v>61.252000000000002</v>
      </c>
      <c r="N16" s="371">
        <v>16.454534319260372</v>
      </c>
      <c r="O16" s="370">
        <v>53.83</v>
      </c>
      <c r="P16" s="370">
        <v>100.515</v>
      </c>
      <c r="Q16" s="371">
        <v>20.828855609408766</v>
      </c>
      <c r="R16" s="370">
        <v>40.573999999999998</v>
      </c>
      <c r="S16" s="370">
        <v>116.157</v>
      </c>
      <c r="T16" s="371">
        <v>16.253668898770943</v>
      </c>
      <c r="U16" s="370">
        <v>65.703000000000003</v>
      </c>
      <c r="V16" s="370">
        <v>32.280999999999999</v>
      </c>
      <c r="W16" s="371">
        <v>32.99507637517771</v>
      </c>
      <c r="X16" s="370">
        <v>67.853999999999999</v>
      </c>
      <c r="Y16" s="370">
        <v>3.3679999999999999</v>
      </c>
      <c r="Z16" s="371">
        <v>23.73506881855991</v>
      </c>
      <c r="AA16" s="370">
        <v>100.867</v>
      </c>
      <c r="AB16" s="370">
        <v>88.013000000000005</v>
      </c>
      <c r="AC16" s="371">
        <v>14.753634745357918</v>
      </c>
      <c r="AD16" s="370">
        <v>105.55500000000001</v>
      </c>
      <c r="AE16" s="370">
        <v>4.57</v>
      </c>
      <c r="AF16" s="371">
        <v>10.189905916255643</v>
      </c>
    </row>
    <row r="17" spans="2:32">
      <c r="B17" s="379" t="s">
        <v>70</v>
      </c>
      <c r="C17" s="382" cm="1">
        <f t="array" ref="C17:AF17">_xlfn.HSTACK('data input'!C805,'data input'!C866,'data input'!D866,'data input'!D805,'data input'!E866,'data input'!F866,'data input'!E805,'data input'!G866,'data input'!H866,'data input'!F805,'data input'!I866,'data input'!J866,'data input'!G805,'data input'!K866,'data input'!L866,'data input'!H805,'data input'!M866,'data input'!N866,'data input'!I805,'data input'!O866,'data input'!P866,'data input'!J805,'data input'!Q866,'data input'!R866,'data input'!K805,'data input'!S866,'data input'!T866,'data input'!L805,'data input'!U866,'data input'!V866)</f>
        <v>1114.6669999999999</v>
      </c>
      <c r="D17" s="376">
        <v>3111.0259999999998</v>
      </c>
      <c r="E17" s="378">
        <v>7.3638136572510877</v>
      </c>
      <c r="F17" s="382">
        <v>1119.1959999999999</v>
      </c>
      <c r="G17" s="376">
        <v>2665.5050000000001</v>
      </c>
      <c r="H17" s="378">
        <v>7.9127287970322255</v>
      </c>
      <c r="I17" s="382">
        <v>1079.912</v>
      </c>
      <c r="J17" s="376">
        <v>2450.56</v>
      </c>
      <c r="K17" s="378">
        <v>8.5366719709913355</v>
      </c>
      <c r="L17" s="382">
        <v>1146.778</v>
      </c>
      <c r="M17" s="376">
        <v>1793.1</v>
      </c>
      <c r="N17" s="378">
        <v>7.5292578411224209</v>
      </c>
      <c r="O17" s="382">
        <v>1207.7670000000001</v>
      </c>
      <c r="P17" s="376">
        <v>1424.539</v>
      </c>
      <c r="Q17" s="378">
        <v>9.0445593378225162</v>
      </c>
      <c r="R17" s="382">
        <v>985.85599999999999</v>
      </c>
      <c r="S17" s="376">
        <v>1297.134</v>
      </c>
      <c r="T17" s="378">
        <v>7.7395840866569996</v>
      </c>
      <c r="U17" s="382">
        <v>1412.3150000000001</v>
      </c>
      <c r="V17" s="376">
        <v>1716.951</v>
      </c>
      <c r="W17" s="378">
        <v>8.5815392516595992</v>
      </c>
      <c r="X17" s="382">
        <v>759.26499999999999</v>
      </c>
      <c r="Y17" s="376">
        <v>1622.319</v>
      </c>
      <c r="Z17" s="378">
        <v>8.1848361063599704</v>
      </c>
      <c r="AA17" s="382">
        <v>891.40800000000002</v>
      </c>
      <c r="AB17" s="376">
        <v>1654.144</v>
      </c>
      <c r="AC17" s="378">
        <v>7.6157983874167332</v>
      </c>
      <c r="AD17" s="382">
        <v>961.78099999999995</v>
      </c>
      <c r="AE17" s="376">
        <v>1330.6949999999999</v>
      </c>
      <c r="AF17" s="378">
        <v>7.7894857041574621</v>
      </c>
    </row>
    <row r="18" spans="2:32">
      <c r="B18" s="26"/>
      <c r="C18" s="381"/>
      <c r="D18" s="26"/>
      <c r="E18" s="26"/>
      <c r="F18" s="26"/>
      <c r="G18" s="26"/>
      <c r="H18" s="26"/>
      <c r="I18" s="26"/>
      <c r="J18" s="26"/>
      <c r="K18" s="26"/>
      <c r="L18" s="26"/>
      <c r="M18" s="26"/>
      <c r="N18" s="26"/>
      <c r="O18" s="26"/>
      <c r="P18" s="26"/>
      <c r="Q18" s="26"/>
    </row>
    <row r="19" spans="2:32" ht="12.75" customHeight="1">
      <c r="B19" s="227"/>
      <c r="C19" s="228" t="str">
        <f>C5</f>
        <v xml:space="preserve">         2027-31</v>
      </c>
      <c r="D19" s="229"/>
      <c r="E19" s="230"/>
      <c r="F19" s="228" t="str">
        <f>F5</f>
        <v xml:space="preserve">         2032-36</v>
      </c>
      <c r="G19" s="229"/>
      <c r="H19" s="230"/>
      <c r="I19" s="228" t="str">
        <f>I5</f>
        <v xml:space="preserve">         2037-41</v>
      </c>
      <c r="J19" s="229"/>
      <c r="K19" s="230"/>
      <c r="L19" s="228" t="str">
        <f>L5</f>
        <v xml:space="preserve">         2042-46</v>
      </c>
      <c r="M19" s="229"/>
      <c r="N19" s="230"/>
      <c r="O19" s="228" t="str">
        <f>O5</f>
        <v xml:space="preserve">         2047-51</v>
      </c>
      <c r="P19" s="229"/>
      <c r="Q19" s="229"/>
      <c r="R19" s="228" t="str">
        <f>R5</f>
        <v xml:space="preserve">         2052-56</v>
      </c>
      <c r="S19" s="229"/>
      <c r="T19" s="230"/>
      <c r="U19" s="228" t="str">
        <f>U5</f>
        <v xml:space="preserve">         2057-61</v>
      </c>
      <c r="V19" s="229"/>
      <c r="W19" s="230"/>
      <c r="X19" s="228" t="str">
        <f>X5</f>
        <v xml:space="preserve">         2062-66</v>
      </c>
      <c r="Y19" s="229"/>
      <c r="Z19" s="230"/>
      <c r="AA19" s="228" t="str">
        <f>AA5</f>
        <v xml:space="preserve">         2067-71</v>
      </c>
      <c r="AB19" s="229"/>
      <c r="AC19" s="230"/>
      <c r="AD19" s="228" t="str">
        <f>AD5</f>
        <v xml:space="preserve">         2072-76</v>
      </c>
      <c r="AE19" s="229"/>
      <c r="AF19" s="229"/>
    </row>
    <row r="20" spans="2:32">
      <c r="B20" s="227" t="s">
        <v>234</v>
      </c>
      <c r="C20" s="231" t="s">
        <v>238</v>
      </c>
      <c r="D20" s="238" t="s">
        <v>236</v>
      </c>
      <c r="E20" s="239"/>
      <c r="F20" s="233" t="s">
        <v>238</v>
      </c>
      <c r="G20" s="238" t="s">
        <v>236</v>
      </c>
      <c r="H20" s="239"/>
      <c r="I20" s="233" t="s">
        <v>238</v>
      </c>
      <c r="J20" s="238" t="s">
        <v>236</v>
      </c>
      <c r="K20" s="239"/>
      <c r="L20" s="233" t="s">
        <v>238</v>
      </c>
      <c r="M20" s="238" t="s">
        <v>236</v>
      </c>
      <c r="N20" s="239"/>
      <c r="O20" s="233" t="s">
        <v>238</v>
      </c>
      <c r="P20" s="238" t="s">
        <v>236</v>
      </c>
      <c r="Q20" s="239"/>
      <c r="R20" s="231" t="s">
        <v>238</v>
      </c>
      <c r="S20" s="238" t="s">
        <v>236</v>
      </c>
      <c r="T20" s="239"/>
      <c r="U20" s="233" t="s">
        <v>238</v>
      </c>
      <c r="V20" s="238" t="s">
        <v>236</v>
      </c>
      <c r="W20" s="239"/>
      <c r="X20" s="233" t="s">
        <v>238</v>
      </c>
      <c r="Y20" s="238" t="s">
        <v>236</v>
      </c>
      <c r="Z20" s="239"/>
      <c r="AA20" s="233" t="s">
        <v>238</v>
      </c>
      <c r="AB20" s="238" t="s">
        <v>236</v>
      </c>
      <c r="AC20" s="239"/>
      <c r="AD20" s="233" t="s">
        <v>238</v>
      </c>
      <c r="AE20" s="238" t="s">
        <v>236</v>
      </c>
      <c r="AF20" s="239"/>
    </row>
    <row r="21" spans="2:32" ht="15">
      <c r="B21" s="234"/>
      <c r="C21" s="235" t="s">
        <v>237</v>
      </c>
      <c r="D21" s="235" t="s">
        <v>237</v>
      </c>
      <c r="E21" s="236" t="s">
        <v>42</v>
      </c>
      <c r="F21" s="235" t="s">
        <v>237</v>
      </c>
      <c r="G21" s="235" t="s">
        <v>237</v>
      </c>
      <c r="H21" s="236" t="s">
        <v>42</v>
      </c>
      <c r="I21" s="235" t="s">
        <v>237</v>
      </c>
      <c r="J21" s="235" t="s">
        <v>237</v>
      </c>
      <c r="K21" s="236" t="s">
        <v>42</v>
      </c>
      <c r="L21" s="235" t="s">
        <v>237</v>
      </c>
      <c r="M21" s="235" t="s">
        <v>237</v>
      </c>
      <c r="N21" s="236" t="s">
        <v>42</v>
      </c>
      <c r="O21" s="235" t="s">
        <v>237</v>
      </c>
      <c r="P21" s="235" t="s">
        <v>237</v>
      </c>
      <c r="Q21" s="237" t="s">
        <v>42</v>
      </c>
      <c r="R21" s="235" t="s">
        <v>237</v>
      </c>
      <c r="S21" s="235" t="s">
        <v>237</v>
      </c>
      <c r="T21" s="236" t="s">
        <v>42</v>
      </c>
      <c r="U21" s="235" t="s">
        <v>237</v>
      </c>
      <c r="V21" s="235" t="s">
        <v>237</v>
      </c>
      <c r="W21" s="236" t="s">
        <v>42</v>
      </c>
      <c r="X21" s="235" t="s">
        <v>237</v>
      </c>
      <c r="Y21" s="235" t="s">
        <v>237</v>
      </c>
      <c r="Z21" s="236" t="s">
        <v>42</v>
      </c>
      <c r="AA21" s="235" t="s">
        <v>237</v>
      </c>
      <c r="AB21" s="235" t="s">
        <v>237</v>
      </c>
      <c r="AC21" s="236" t="s">
        <v>42</v>
      </c>
      <c r="AD21" s="235" t="s">
        <v>237</v>
      </c>
      <c r="AE21" s="235" t="s">
        <v>237</v>
      </c>
      <c r="AF21" s="237" t="s">
        <v>42</v>
      </c>
    </row>
    <row r="22" spans="2:32">
      <c r="B22" s="130" t="s">
        <v>45</v>
      </c>
      <c r="C22" s="22"/>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row>
    <row r="23" spans="2:32" ht="15">
      <c r="B23" s="380" t="s">
        <v>169</v>
      </c>
      <c r="C23" s="370" cm="1">
        <f t="array" ref="C23:AF23">_xlfn.HSTACK('data input'!C809,'data input'!C870,'data input'!D870,'data input'!D809,'data input'!E870,'data input'!F870,'data input'!E809,'data input'!G870,'data input'!H870,'data input'!F809,'data input'!I870,'data input'!J870,'data input'!G809,'data input'!K870,'data input'!L870,'data input'!H809,'data input'!M870,'data input'!N870,'data input'!I809,'data input'!O870,'data input'!P870,'data input'!J809,'data input'!Q870,'data input'!R870,'data input'!K809,'data input'!S870,'data input'!T870,'data input'!L809,'data input'!U870,'data input'!V870)</f>
        <v>3104.7179999999998</v>
      </c>
      <c r="D23" s="370">
        <v>6182.7380000000003</v>
      </c>
      <c r="E23" s="371">
        <v>9.0644469645281802</v>
      </c>
      <c r="F23" s="370">
        <v>2830.16</v>
      </c>
      <c r="G23" s="370">
        <v>8083.8519999999999</v>
      </c>
      <c r="H23" s="371">
        <v>8.3303188543265581</v>
      </c>
      <c r="I23" s="370">
        <v>2315.7370000000001</v>
      </c>
      <c r="J23" s="370">
        <v>7371.21</v>
      </c>
      <c r="K23" s="371">
        <v>8.4870024003800708</v>
      </c>
      <c r="L23" s="370">
        <v>2065.5729999999999</v>
      </c>
      <c r="M23" s="370">
        <v>4845.9750000000004</v>
      </c>
      <c r="N23" s="371">
        <v>9.2289544349319996</v>
      </c>
      <c r="O23" s="370">
        <v>2123.1570000000002</v>
      </c>
      <c r="P23" s="370">
        <v>2943.895</v>
      </c>
      <c r="Q23" s="371">
        <v>9.4250088425249743</v>
      </c>
      <c r="R23" s="370">
        <v>2180.5720000000001</v>
      </c>
      <c r="S23" s="370">
        <v>3212.1709999999998</v>
      </c>
      <c r="T23" s="371">
        <v>7.3782877006309731</v>
      </c>
      <c r="U23" s="370">
        <v>2111.6480000000001</v>
      </c>
      <c r="V23" s="370">
        <v>4581.7120000000004</v>
      </c>
      <c r="W23" s="371">
        <v>5.6638740205006126</v>
      </c>
      <c r="X23" s="370">
        <v>1810.9259999999999</v>
      </c>
      <c r="Y23" s="370">
        <v>7344.2610000000004</v>
      </c>
      <c r="Z23" s="371">
        <v>4.8374556944043459</v>
      </c>
      <c r="AA23" s="370">
        <v>1492.6089999999999</v>
      </c>
      <c r="AB23" s="370">
        <v>3447.9940000000001</v>
      </c>
      <c r="AC23" s="371">
        <v>5.7959490110859502</v>
      </c>
      <c r="AD23" s="370">
        <v>1227.0039999999999</v>
      </c>
      <c r="AE23" s="370">
        <v>4346.6239999999998</v>
      </c>
      <c r="AF23" s="371">
        <v>5.366757312749046</v>
      </c>
    </row>
    <row r="24" spans="2:32" ht="15">
      <c r="B24" s="380" t="s">
        <v>170</v>
      </c>
      <c r="C24" s="370" cm="1">
        <f t="array" ref="C24:AF24">_xlfn.HSTACK('data input'!C810,'data input'!C871,'data input'!D871,'data input'!D810,'data input'!E871,'data input'!F871,'data input'!E810,'data input'!G871,'data input'!H871,'data input'!F810,'data input'!I871,'data input'!J871,'data input'!G810,'data input'!K871,'data input'!L871,'data input'!H810,'data input'!M871,'data input'!N871,'data input'!I810,'data input'!O871,'data input'!P871,'data input'!J810,'data input'!Q871,'data input'!R871,'data input'!K810,'data input'!S871,'data input'!T871,'data input'!L810,'data input'!U871,'data input'!V871)</f>
        <v>215.989</v>
      </c>
      <c r="D24" s="370">
        <v>646.447</v>
      </c>
      <c r="E24" s="371">
        <v>14.285364475521021</v>
      </c>
      <c r="F24" s="370">
        <v>204.19</v>
      </c>
      <c r="G24" s="370">
        <v>785.81399999999996</v>
      </c>
      <c r="H24" s="371">
        <v>14.915733932292842</v>
      </c>
      <c r="I24" s="370">
        <v>163.19999999999999</v>
      </c>
      <c r="J24" s="370">
        <v>920.81500000000005</v>
      </c>
      <c r="K24" s="371">
        <v>15.449445253321064</v>
      </c>
      <c r="L24" s="370">
        <v>121.017</v>
      </c>
      <c r="M24" s="370">
        <v>1060.7650000000001</v>
      </c>
      <c r="N24" s="371">
        <v>14.953610478430669</v>
      </c>
      <c r="O24" s="370">
        <v>250.29900000000001</v>
      </c>
      <c r="P24" s="370">
        <v>899.87599999999998</v>
      </c>
      <c r="Q24" s="371">
        <v>15.573168742011186</v>
      </c>
      <c r="R24" s="370">
        <v>183.29400000000001</v>
      </c>
      <c r="S24" s="370">
        <v>1037.9949999999999</v>
      </c>
      <c r="T24" s="371">
        <v>16.403652402834776</v>
      </c>
      <c r="U24" s="370">
        <v>174.27600000000001</v>
      </c>
      <c r="V24" s="370">
        <v>595.94500000000005</v>
      </c>
      <c r="W24" s="371">
        <v>15.996462873173119</v>
      </c>
      <c r="X24" s="370">
        <v>234.541</v>
      </c>
      <c r="Y24" s="370">
        <v>901.98199999999997</v>
      </c>
      <c r="Z24" s="371">
        <v>13.720210276450334</v>
      </c>
      <c r="AA24" s="370">
        <v>158.07</v>
      </c>
      <c r="AB24" s="370">
        <v>1188.347</v>
      </c>
      <c r="AC24" s="371">
        <v>9.8506855271865454</v>
      </c>
      <c r="AD24" s="370">
        <v>162.20699999999999</v>
      </c>
      <c r="AE24" s="370">
        <v>945.04600000000005</v>
      </c>
      <c r="AF24" s="371">
        <v>10.913042553463292</v>
      </c>
    </row>
    <row r="25" spans="2:32" ht="15">
      <c r="B25" s="380" t="s">
        <v>171</v>
      </c>
      <c r="C25" s="370" cm="1">
        <f t="array" ref="C25:AF25">_xlfn.HSTACK('data input'!C811,'data input'!C872,'data input'!D872,'data input'!D811,'data input'!E872,'data input'!F872,'data input'!E811,'data input'!G872,'data input'!H872,'data input'!F811,'data input'!I872,'data input'!J872,'data input'!G811,'data input'!K872,'data input'!L872,'data input'!H811,'data input'!M872,'data input'!N872,'data input'!I811,'data input'!O872,'data input'!P872,'data input'!J811,'data input'!Q872,'data input'!R872,'data input'!K811,'data input'!S872,'data input'!T872,'data input'!L811,'data input'!U872,'data input'!V872)</f>
        <v>4.2009999999999996</v>
      </c>
      <c r="D25" s="370">
        <v>6.7519999999999998</v>
      </c>
      <c r="E25" s="371">
        <v>35.520000000000003</v>
      </c>
      <c r="F25" s="370">
        <v>7.1189999999999998</v>
      </c>
      <c r="G25" s="370">
        <v>2.7530000000000001</v>
      </c>
      <c r="H25" s="371">
        <v>43.9</v>
      </c>
      <c r="I25" s="370">
        <v>3.1259999999999999</v>
      </c>
      <c r="J25" s="370">
        <v>2.9279999999999999</v>
      </c>
      <c r="K25" s="371">
        <v>47.82</v>
      </c>
      <c r="L25" s="370">
        <v>5.4989999999999997</v>
      </c>
      <c r="M25" s="370">
        <v>17.076000000000001</v>
      </c>
      <c r="N25" s="371">
        <v>43.428925797650777</v>
      </c>
      <c r="O25" s="370">
        <v>5.0490000000000004</v>
      </c>
      <c r="P25" s="370">
        <v>1.528</v>
      </c>
      <c r="Q25" s="371">
        <v>49.51</v>
      </c>
      <c r="R25" s="370">
        <v>13.307</v>
      </c>
      <c r="S25" s="370">
        <v>1.319</v>
      </c>
      <c r="T25" s="371">
        <v>50.469999999999992</v>
      </c>
      <c r="U25" s="370">
        <v>3.444</v>
      </c>
      <c r="V25" s="370">
        <v>1.3819999999999999</v>
      </c>
      <c r="W25" s="371">
        <v>50.47</v>
      </c>
      <c r="X25" s="370">
        <v>7.3849999999999998</v>
      </c>
      <c r="Y25" s="370">
        <v>1.4410000000000001</v>
      </c>
      <c r="Z25" s="371">
        <v>50.470000000000006</v>
      </c>
      <c r="AA25" s="370">
        <v>3.8479999999999999</v>
      </c>
      <c r="AB25" s="370">
        <v>1.496</v>
      </c>
      <c r="AC25" s="371">
        <v>50.47</v>
      </c>
      <c r="AD25" s="370">
        <v>10.7</v>
      </c>
      <c r="AE25" s="370">
        <v>0.97599999999999998</v>
      </c>
      <c r="AF25" s="371">
        <v>77.542133189772926</v>
      </c>
    </row>
    <row r="26" spans="2:32" ht="15">
      <c r="B26" s="380" t="s">
        <v>172</v>
      </c>
      <c r="C26" s="370" cm="1">
        <f t="array" ref="C26:AF26">_xlfn.HSTACK('data input'!C812,'data input'!C873,'data input'!D873,'data input'!D812,'data input'!E873,'data input'!F873,'data input'!E812,'data input'!G873,'data input'!H873,'data input'!F812,'data input'!I873,'data input'!J873,'data input'!G812,'data input'!K873,'data input'!L873,'data input'!H812,'data input'!M873,'data input'!N873,'data input'!I812,'data input'!O873,'data input'!P873,'data input'!J812,'data input'!Q873,'data input'!R873,'data input'!K812,'data input'!S873,'data input'!T873,'data input'!L812,'data input'!U873,'data input'!V873)</f>
        <v>118.327</v>
      </c>
      <c r="D26" s="370">
        <v>267.27100000000002</v>
      </c>
      <c r="E26" s="371">
        <v>33.959470083283399</v>
      </c>
      <c r="F26" s="370">
        <v>89.573999999999998</v>
      </c>
      <c r="G26" s="370">
        <v>200.905</v>
      </c>
      <c r="H26" s="371">
        <v>31.316853086342761</v>
      </c>
      <c r="I26" s="370">
        <v>74.391000000000005</v>
      </c>
      <c r="J26" s="370">
        <v>235.506</v>
      </c>
      <c r="K26" s="371">
        <v>34.766620290076446</v>
      </c>
      <c r="L26" s="370">
        <v>52.914999999999999</v>
      </c>
      <c r="M26" s="370">
        <v>147.4</v>
      </c>
      <c r="N26" s="371">
        <v>18.769640306353374</v>
      </c>
      <c r="O26" s="370">
        <v>81.355999999999995</v>
      </c>
      <c r="P26" s="370">
        <v>146.52600000000001</v>
      </c>
      <c r="Q26" s="371">
        <v>17.951370258946856</v>
      </c>
      <c r="R26" s="370">
        <v>93.361000000000004</v>
      </c>
      <c r="S26" s="370">
        <v>112.81399999999999</v>
      </c>
      <c r="T26" s="371">
        <v>20.116055688197516</v>
      </c>
      <c r="U26" s="370">
        <v>104.245</v>
      </c>
      <c r="V26" s="370">
        <v>139.98599999999999</v>
      </c>
      <c r="W26" s="371">
        <v>20.287864528571095</v>
      </c>
      <c r="X26" s="370">
        <v>102.989</v>
      </c>
      <c r="Y26" s="370">
        <v>296.63</v>
      </c>
      <c r="Z26" s="371">
        <v>13.774159552674115</v>
      </c>
      <c r="AA26" s="370">
        <v>104.878</v>
      </c>
      <c r="AB26" s="370">
        <v>373.80099999999999</v>
      </c>
      <c r="AC26" s="371">
        <v>10.968981827306029</v>
      </c>
      <c r="AD26" s="370">
        <v>99.606999999999999</v>
      </c>
      <c r="AE26" s="370">
        <v>496.726</v>
      </c>
      <c r="AF26" s="371">
        <v>11.77858809890194</v>
      </c>
    </row>
    <row r="27" spans="2:32" ht="15">
      <c r="B27" s="380" t="s">
        <v>173</v>
      </c>
      <c r="C27" s="370" cm="1">
        <f t="array" ref="C27:AF27">_xlfn.HSTACK('data input'!C813,'data input'!C874,'data input'!D874,'data input'!D813,'data input'!E874,'data input'!F874,'data input'!E813,'data input'!G874,'data input'!H874,'data input'!F813,'data input'!I874,'data input'!J874,'data input'!G813,'data input'!K874,'data input'!L874,'data input'!H813,'data input'!M874,'data input'!N874,'data input'!I813,'data input'!O874,'data input'!P874,'data input'!J813,'data input'!Q874,'data input'!R874,'data input'!K813,'data input'!S874,'data input'!T874,'data input'!L813,'data input'!U874,'data input'!V874)</f>
        <v>185.833</v>
      </c>
      <c r="D27" s="370">
        <v>563.01499999999999</v>
      </c>
      <c r="E27" s="371">
        <v>14.664134516409334</v>
      </c>
      <c r="F27" s="370">
        <v>109.967</v>
      </c>
      <c r="G27" s="370">
        <v>457.02499999999998</v>
      </c>
      <c r="H27" s="371">
        <v>16.131009816727754</v>
      </c>
      <c r="I27" s="370">
        <v>90.378</v>
      </c>
      <c r="J27" s="370">
        <v>455.464</v>
      </c>
      <c r="K27" s="371">
        <v>18.346343690742096</v>
      </c>
      <c r="L27" s="370">
        <v>69.304000000000002</v>
      </c>
      <c r="M27" s="370">
        <v>351.15800000000002</v>
      </c>
      <c r="N27" s="371">
        <v>16.032477668280141</v>
      </c>
      <c r="O27" s="370">
        <v>100.898</v>
      </c>
      <c r="P27" s="370">
        <v>235.20500000000001</v>
      </c>
      <c r="Q27" s="371">
        <v>19.117013455937123</v>
      </c>
      <c r="R27" s="370">
        <v>113.605</v>
      </c>
      <c r="S27" s="370">
        <v>239.22200000000001</v>
      </c>
      <c r="T27" s="371">
        <v>20.61931966715154</v>
      </c>
      <c r="U27" s="370">
        <v>98.123999999999995</v>
      </c>
      <c r="V27" s="370">
        <v>341.93400000000003</v>
      </c>
      <c r="W27" s="371">
        <v>15.053391998490195</v>
      </c>
      <c r="X27" s="370">
        <v>99.784000000000006</v>
      </c>
      <c r="Y27" s="370">
        <v>321.44299999999998</v>
      </c>
      <c r="Z27" s="371">
        <v>13.024011118201546</v>
      </c>
      <c r="AA27" s="370">
        <v>51.012999999999998</v>
      </c>
      <c r="AB27" s="370">
        <v>179.86600000000001</v>
      </c>
      <c r="AC27" s="371">
        <v>14.785243834340116</v>
      </c>
      <c r="AD27" s="370">
        <v>39.951000000000001</v>
      </c>
      <c r="AE27" s="370">
        <v>134.58799999999999</v>
      </c>
      <c r="AF27" s="371">
        <v>19.547700075874154</v>
      </c>
    </row>
    <row r="28" spans="2:32" ht="15">
      <c r="B28" s="380" t="s">
        <v>174</v>
      </c>
      <c r="C28" s="370" cm="1">
        <f t="array" ref="C28:AF28">_xlfn.HSTACK('data input'!C814,'data input'!C875,'data input'!D875,'data input'!D814,'data input'!E875,'data input'!F875,'data input'!E814,'data input'!G875,'data input'!H875,'data input'!F814,'data input'!I875,'data input'!J875,'data input'!G814,'data input'!K875,'data input'!L875,'data input'!H814,'data input'!M875,'data input'!N875,'data input'!I814,'data input'!O875,'data input'!P875,'data input'!J814,'data input'!Q875,'data input'!R875,'data input'!K814,'data input'!S875,'data input'!T875,'data input'!L814,'data input'!U875,'data input'!V875)</f>
        <v>70.465000000000003</v>
      </c>
      <c r="D28" s="370">
        <v>165.38800000000001</v>
      </c>
      <c r="E28" s="371">
        <v>28.699091248858583</v>
      </c>
      <c r="F28" s="370">
        <v>47.133000000000003</v>
      </c>
      <c r="G28" s="370">
        <v>124.07299999999999</v>
      </c>
      <c r="H28" s="371">
        <v>34.793172243353347</v>
      </c>
      <c r="I28" s="370">
        <v>44.383000000000003</v>
      </c>
      <c r="J28" s="370">
        <v>161.11000000000001</v>
      </c>
      <c r="K28" s="371">
        <v>38.019830167604013</v>
      </c>
      <c r="L28" s="370">
        <v>37.716000000000001</v>
      </c>
      <c r="M28" s="370">
        <v>49.32</v>
      </c>
      <c r="N28" s="371">
        <v>51.313794235942943</v>
      </c>
      <c r="O28" s="370">
        <v>51.426000000000002</v>
      </c>
      <c r="P28" s="370">
        <v>39.432000000000002</v>
      </c>
      <c r="Q28" s="371">
        <v>37.1478907014233</v>
      </c>
      <c r="R28" s="370">
        <v>67.021000000000001</v>
      </c>
      <c r="S28" s="370">
        <v>55.097000000000001</v>
      </c>
      <c r="T28" s="371">
        <v>41.288876872572828</v>
      </c>
      <c r="U28" s="370">
        <v>56.883000000000003</v>
      </c>
      <c r="V28" s="370">
        <v>35.095999999999997</v>
      </c>
      <c r="W28" s="371">
        <v>35.471974277600488</v>
      </c>
      <c r="X28" s="370">
        <v>56.017000000000003</v>
      </c>
      <c r="Y28" s="370">
        <v>12.29</v>
      </c>
      <c r="Z28" s="371">
        <v>32.098405479431946</v>
      </c>
      <c r="AA28" s="370">
        <v>59.384</v>
      </c>
      <c r="AB28" s="370">
        <v>31.407</v>
      </c>
      <c r="AC28" s="371">
        <v>29.716864394477984</v>
      </c>
      <c r="AD28" s="370">
        <v>126.318</v>
      </c>
      <c r="AE28" s="370">
        <v>111.723</v>
      </c>
      <c r="AF28" s="371">
        <v>29.064507845940089</v>
      </c>
    </row>
    <row r="29" spans="2:32" ht="15">
      <c r="B29" s="380" t="s">
        <v>175</v>
      </c>
      <c r="C29" s="370" cm="1">
        <f t="array" ref="C29:AF29">_xlfn.HSTACK('data input'!C815,'data input'!C876,'data input'!D876,'data input'!D815,'data input'!E876,'data input'!F876,'data input'!E815,'data input'!G876,'data input'!H876,'data input'!F815,'data input'!I876,'data input'!J876,'data input'!G815,'data input'!K876,'data input'!L876,'data input'!H815,'data input'!M876,'data input'!N876,'data input'!I815,'data input'!O876,'data input'!P876,'data input'!J815,'data input'!Q876,'data input'!R876,'data input'!K815,'data input'!S876,'data input'!T876,'data input'!L815,'data input'!U876,'data input'!V876)</f>
        <v>274.16300000000001</v>
      </c>
      <c r="D29" s="370">
        <v>162.58699999999999</v>
      </c>
      <c r="E29" s="371">
        <v>39.471538754773938</v>
      </c>
      <c r="F29" s="370">
        <v>186.17500000000001</v>
      </c>
      <c r="G29" s="370">
        <v>394.483</v>
      </c>
      <c r="H29" s="371">
        <v>24.671906069526013</v>
      </c>
      <c r="I29" s="370">
        <v>135.83500000000001</v>
      </c>
      <c r="J29" s="370">
        <v>598.77300000000002</v>
      </c>
      <c r="K29" s="371">
        <v>22.431408113670731</v>
      </c>
      <c r="L29" s="370">
        <v>90.548000000000002</v>
      </c>
      <c r="M29" s="370">
        <v>546.25699999999995</v>
      </c>
      <c r="N29" s="371">
        <v>21.667231521272232</v>
      </c>
      <c r="O29" s="370">
        <v>87.725999999999999</v>
      </c>
      <c r="P29" s="370">
        <v>707.00900000000001</v>
      </c>
      <c r="Q29" s="371">
        <v>18.906241181639395</v>
      </c>
      <c r="R29" s="370">
        <v>84.742999999999995</v>
      </c>
      <c r="S29" s="370">
        <v>672.33399999999995</v>
      </c>
      <c r="T29" s="371">
        <v>20.631195186519822</v>
      </c>
      <c r="U29" s="370">
        <v>96.239000000000004</v>
      </c>
      <c r="V29" s="370">
        <v>419.61500000000001</v>
      </c>
      <c r="W29" s="371">
        <v>19.773024155022053</v>
      </c>
      <c r="X29" s="370">
        <v>104.70699999999999</v>
      </c>
      <c r="Y29" s="370">
        <v>124.616</v>
      </c>
      <c r="Z29" s="371">
        <v>36.494521939385216</v>
      </c>
      <c r="AA29" s="370">
        <v>120.575</v>
      </c>
      <c r="AB29" s="370">
        <v>317.536</v>
      </c>
      <c r="AC29" s="371">
        <v>27.015337519919413</v>
      </c>
      <c r="AD29" s="370">
        <v>70.085999999999999</v>
      </c>
      <c r="AE29" s="370">
        <v>106.185</v>
      </c>
      <c r="AF29" s="371">
        <v>39.854118052452428</v>
      </c>
    </row>
    <row r="30" spans="2:32" ht="15">
      <c r="B30" s="380" t="s">
        <v>176</v>
      </c>
      <c r="C30" s="370" cm="1">
        <f t="array" ref="C30:AF30">_xlfn.HSTACK('data input'!C816,'data input'!C877,'data input'!D877,'data input'!D816,'data input'!E877,'data input'!F877,'data input'!E816,'data input'!G877,'data input'!H877,'data input'!F816,'data input'!I877,'data input'!J877,'data input'!G816,'data input'!K877,'data input'!L877,'data input'!H816,'data input'!M877,'data input'!N877,'data input'!I816,'data input'!O877,'data input'!P877,'data input'!J816,'data input'!Q877,'data input'!R877,'data input'!K816,'data input'!S877,'data input'!T877,'data input'!L816,'data input'!U877,'data input'!V877)</f>
        <v>34.777000000000001</v>
      </c>
      <c r="D30" s="370">
        <v>74.691999999999993</v>
      </c>
      <c r="E30" s="371">
        <v>36.418135257200909</v>
      </c>
      <c r="F30" s="370">
        <v>26.282</v>
      </c>
      <c r="G30" s="370">
        <v>12.462999999999999</v>
      </c>
      <c r="H30" s="371">
        <v>34.552969269147702</v>
      </c>
      <c r="I30" s="370">
        <v>17.768999999999998</v>
      </c>
      <c r="J30" s="370">
        <v>69.143000000000001</v>
      </c>
      <c r="K30" s="371">
        <v>70.923176255647562</v>
      </c>
      <c r="L30" s="370">
        <v>15.419</v>
      </c>
      <c r="M30" s="370">
        <v>8.8510000000000009</v>
      </c>
      <c r="N30" s="371">
        <v>34.073887660854062</v>
      </c>
      <c r="O30" s="370">
        <v>24.041</v>
      </c>
      <c r="P30" s="370">
        <v>7.6</v>
      </c>
      <c r="Q30" s="371">
        <v>56.984306669508506</v>
      </c>
      <c r="R30" s="370">
        <v>27.891999999999999</v>
      </c>
      <c r="S30" s="370">
        <v>75.64</v>
      </c>
      <c r="T30" s="371">
        <v>29.248984956996363</v>
      </c>
      <c r="U30" s="370">
        <v>42.360999999999997</v>
      </c>
      <c r="V30" s="370">
        <v>8.0000000000000002E-3</v>
      </c>
      <c r="W30" s="371">
        <v>32.069398558312152</v>
      </c>
      <c r="X30" s="370">
        <v>54.316000000000003</v>
      </c>
      <c r="Y30" s="370">
        <v>2.956</v>
      </c>
      <c r="Z30" s="371">
        <v>22.662656600560581</v>
      </c>
      <c r="AA30" s="370">
        <v>56.161999999999999</v>
      </c>
      <c r="AB30" s="370">
        <v>4.7140000000000004</v>
      </c>
      <c r="AC30" s="371">
        <v>13.140544902218682</v>
      </c>
      <c r="AD30" s="370">
        <v>62.978000000000002</v>
      </c>
      <c r="AE30" s="370">
        <v>14.855</v>
      </c>
      <c r="AF30" s="371">
        <v>10.590294914777163</v>
      </c>
    </row>
    <row r="31" spans="2:32">
      <c r="B31" s="175" t="s">
        <v>70</v>
      </c>
      <c r="C31" s="376" cm="1">
        <f t="array" ref="C31:AF31">_xlfn.HSTACK('data input'!C817,'data input'!C878,'data input'!D878,'data input'!D817,'data input'!E878,'data input'!F878,'data input'!E817,'data input'!G878,'data input'!H878,'data input'!F817,'data input'!I878,'data input'!J878,'data input'!G817,'data input'!K878,'data input'!L878,'data input'!H817,'data input'!M878,'data input'!N878,'data input'!I817,'data input'!O878,'data input'!P878,'data input'!J817,'data input'!Q878,'data input'!R878,'data input'!K817,'data input'!S878,'data input'!T878,'data input'!L817,'data input'!U878,'data input'!V878)</f>
        <v>4008.4679999999998</v>
      </c>
      <c r="D31" s="376">
        <v>8096.5379999999996</v>
      </c>
      <c r="E31" s="378">
        <v>7.1817520156256798</v>
      </c>
      <c r="F31" s="376">
        <v>3500.6</v>
      </c>
      <c r="G31" s="376">
        <v>10195.465</v>
      </c>
      <c r="H31" s="378">
        <v>6.7536863813098202</v>
      </c>
      <c r="I31" s="376">
        <v>2844.8180000000002</v>
      </c>
      <c r="J31" s="376">
        <v>9862.4439999999995</v>
      </c>
      <c r="K31" s="378">
        <v>6.623134712934645</v>
      </c>
      <c r="L31" s="376">
        <v>2457.991</v>
      </c>
      <c r="M31" s="376">
        <v>7033.42</v>
      </c>
      <c r="N31" s="378">
        <v>6.855970054519763</v>
      </c>
      <c r="O31" s="376">
        <v>2723.9470000000001</v>
      </c>
      <c r="P31" s="376">
        <v>5078.1229999999996</v>
      </c>
      <c r="Q31" s="377">
        <v>6.7366714624228656</v>
      </c>
      <c r="R31" s="376">
        <v>2763.7959999999998</v>
      </c>
      <c r="S31" s="376">
        <v>5435.5039999999999</v>
      </c>
      <c r="T31" s="378">
        <v>5.9695270947877006</v>
      </c>
      <c r="U31" s="376">
        <v>2687.2139999999999</v>
      </c>
      <c r="V31" s="376">
        <v>6172.5379999999996</v>
      </c>
      <c r="W31" s="378">
        <v>4.8601973476174543</v>
      </c>
      <c r="X31" s="376">
        <v>2470.6640000000002</v>
      </c>
      <c r="Y31" s="376">
        <v>9129.2199999999993</v>
      </c>
      <c r="Z31" s="378">
        <v>4.2210984970147205</v>
      </c>
      <c r="AA31" s="376">
        <v>2046.5350000000001</v>
      </c>
      <c r="AB31" s="376">
        <v>5674.4009999999998</v>
      </c>
      <c r="AC31" s="376">
        <v>4.6532002766858236</v>
      </c>
      <c r="AD31" s="376">
        <v>1798.8530000000001</v>
      </c>
      <c r="AE31" s="376">
        <v>6297.3090000000002</v>
      </c>
      <c r="AF31" s="377">
        <v>4.3032625186758917</v>
      </c>
    </row>
    <row r="33" spans="2:32" ht="12.75" customHeight="1">
      <c r="B33" s="227"/>
      <c r="C33" s="228" t="str">
        <f>C19</f>
        <v xml:space="preserve">         2027-31</v>
      </c>
      <c r="D33" s="229"/>
      <c r="E33" s="230"/>
      <c r="F33" s="228" t="str">
        <f>F19</f>
        <v xml:space="preserve">         2032-36</v>
      </c>
      <c r="G33" s="229"/>
      <c r="H33" s="230"/>
      <c r="I33" s="228" t="str">
        <f>I19</f>
        <v xml:space="preserve">         2037-41</v>
      </c>
      <c r="J33" s="229"/>
      <c r="K33" s="230"/>
      <c r="L33" s="228" t="str">
        <f>L19</f>
        <v xml:space="preserve">         2042-46</v>
      </c>
      <c r="M33" s="229"/>
      <c r="N33" s="230"/>
      <c r="O33" s="228" t="str">
        <f>O19</f>
        <v xml:space="preserve">         2047-51</v>
      </c>
      <c r="P33" s="229"/>
      <c r="Q33" s="229"/>
      <c r="R33" s="228" t="str">
        <f>R19</f>
        <v xml:space="preserve">         2052-56</v>
      </c>
      <c r="S33" s="229"/>
      <c r="T33" s="230"/>
      <c r="U33" s="228" t="str">
        <f>U19</f>
        <v xml:space="preserve">         2057-61</v>
      </c>
      <c r="V33" s="229"/>
      <c r="W33" s="230"/>
      <c r="X33" s="228" t="str">
        <f>X19</f>
        <v xml:space="preserve">         2062-66</v>
      </c>
      <c r="Y33" s="229"/>
      <c r="Z33" s="230"/>
      <c r="AA33" s="228" t="str">
        <f>AA19</f>
        <v xml:space="preserve">         2067-71</v>
      </c>
      <c r="AB33" s="229"/>
      <c r="AC33" s="230"/>
      <c r="AD33" s="228" t="str">
        <f>AD19</f>
        <v xml:space="preserve">         2072-76</v>
      </c>
      <c r="AE33" s="229"/>
      <c r="AF33" s="229"/>
    </row>
    <row r="34" spans="2:32">
      <c r="B34" s="227" t="s">
        <v>234</v>
      </c>
      <c r="C34" s="231" t="s">
        <v>239</v>
      </c>
      <c r="D34" s="232" t="s">
        <v>236</v>
      </c>
      <c r="E34" s="232"/>
      <c r="F34" s="233" t="s">
        <v>239</v>
      </c>
      <c r="G34" s="232" t="s">
        <v>236</v>
      </c>
      <c r="H34" s="232"/>
      <c r="I34" s="233" t="s">
        <v>239</v>
      </c>
      <c r="J34" s="232" t="s">
        <v>236</v>
      </c>
      <c r="K34" s="232"/>
      <c r="L34" s="233" t="s">
        <v>239</v>
      </c>
      <c r="M34" s="232" t="s">
        <v>236</v>
      </c>
      <c r="N34" s="232"/>
      <c r="O34" s="233" t="s">
        <v>239</v>
      </c>
      <c r="P34" s="232" t="s">
        <v>236</v>
      </c>
      <c r="Q34" s="232"/>
      <c r="R34" s="231" t="s">
        <v>239</v>
      </c>
      <c r="S34" s="232" t="s">
        <v>236</v>
      </c>
      <c r="T34" s="232"/>
      <c r="U34" s="233" t="s">
        <v>239</v>
      </c>
      <c r="V34" s="232" t="s">
        <v>236</v>
      </c>
      <c r="W34" s="232"/>
      <c r="X34" s="233" t="s">
        <v>239</v>
      </c>
      <c r="Y34" s="232" t="s">
        <v>236</v>
      </c>
      <c r="Z34" s="232"/>
      <c r="AA34" s="233" t="s">
        <v>239</v>
      </c>
      <c r="AB34" s="232" t="s">
        <v>236</v>
      </c>
      <c r="AC34" s="232"/>
      <c r="AD34" s="233" t="s">
        <v>239</v>
      </c>
      <c r="AE34" s="232" t="s">
        <v>236</v>
      </c>
      <c r="AF34" s="232"/>
    </row>
    <row r="35" spans="2:32" ht="15">
      <c r="B35" s="234"/>
      <c r="C35" s="235" t="s">
        <v>237</v>
      </c>
      <c r="D35" s="235" t="s">
        <v>237</v>
      </c>
      <c r="E35" s="236" t="s">
        <v>42</v>
      </c>
      <c r="F35" s="235" t="s">
        <v>237</v>
      </c>
      <c r="G35" s="235" t="s">
        <v>237</v>
      </c>
      <c r="H35" s="236" t="s">
        <v>42</v>
      </c>
      <c r="I35" s="235" t="s">
        <v>237</v>
      </c>
      <c r="J35" s="235" t="s">
        <v>237</v>
      </c>
      <c r="K35" s="236" t="s">
        <v>42</v>
      </c>
      <c r="L35" s="235" t="s">
        <v>237</v>
      </c>
      <c r="M35" s="235" t="s">
        <v>237</v>
      </c>
      <c r="N35" s="236" t="s">
        <v>42</v>
      </c>
      <c r="O35" s="235" t="s">
        <v>237</v>
      </c>
      <c r="P35" s="235" t="s">
        <v>237</v>
      </c>
      <c r="Q35" s="237" t="s">
        <v>42</v>
      </c>
      <c r="R35" s="235" t="s">
        <v>237</v>
      </c>
      <c r="S35" s="235" t="s">
        <v>237</v>
      </c>
      <c r="T35" s="236" t="s">
        <v>42</v>
      </c>
      <c r="U35" s="235" t="s">
        <v>237</v>
      </c>
      <c r="V35" s="235" t="s">
        <v>237</v>
      </c>
      <c r="W35" s="236" t="s">
        <v>42</v>
      </c>
      <c r="X35" s="235" t="s">
        <v>237</v>
      </c>
      <c r="Y35" s="235" t="s">
        <v>237</v>
      </c>
      <c r="Z35" s="236" t="s">
        <v>42</v>
      </c>
      <c r="AA35" s="235" t="s">
        <v>237</v>
      </c>
      <c r="AB35" s="235" t="s">
        <v>237</v>
      </c>
      <c r="AC35" s="236" t="s">
        <v>42</v>
      </c>
      <c r="AD35" s="235" t="s">
        <v>237</v>
      </c>
      <c r="AE35" s="235" t="s">
        <v>237</v>
      </c>
      <c r="AF35" s="237" t="s">
        <v>42</v>
      </c>
    </row>
    <row r="36" spans="2:32">
      <c r="B36" s="131" t="s">
        <v>46</v>
      </c>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row>
    <row r="37" spans="2:32" ht="15">
      <c r="B37" s="380" t="s">
        <v>169</v>
      </c>
      <c r="C37" s="370" cm="1">
        <f t="array" ref="C37:AF37">_xlfn.HSTACK('data input'!C821,'data input'!C882,'data input'!D882,'data input'!D821,'data input'!E882,'data input'!F882,'data input'!E821,'data input'!G882,'data input'!H882,'data input'!F821,'data input'!I882,'data input'!J882,'data input'!G821,'data input'!K882,'data input'!L882,'data input'!H821,'data input'!M882,'data input'!N882,'data input'!I821,'data input'!O882,'data input'!P882,'data input'!J821,'data input'!Q882,'data input'!R882,'data input'!K821,'data input'!S882,'data input'!T882,'data input'!L821,'data input'!U882,'data input'!V882)</f>
        <v>803.06100000000004</v>
      </c>
      <c r="D37" s="370">
        <v>484.666</v>
      </c>
      <c r="E37" s="371">
        <v>21.97</v>
      </c>
      <c r="F37" s="370">
        <v>703.83900000000006</v>
      </c>
      <c r="G37" s="370">
        <v>338.14100000000002</v>
      </c>
      <c r="H37" s="371">
        <v>22.93</v>
      </c>
      <c r="I37" s="370">
        <v>731.10799999999995</v>
      </c>
      <c r="J37" s="370">
        <v>700.37400000000002</v>
      </c>
      <c r="K37" s="371">
        <v>20.308695326547625</v>
      </c>
      <c r="L37" s="370">
        <v>607.553</v>
      </c>
      <c r="M37" s="370">
        <v>276.666</v>
      </c>
      <c r="N37" s="371">
        <v>24.958516955730861</v>
      </c>
      <c r="O37" s="370">
        <v>528.81899999999996</v>
      </c>
      <c r="P37" s="370">
        <v>503.57900000000001</v>
      </c>
      <c r="Q37" s="371">
        <v>19.18</v>
      </c>
      <c r="R37" s="370">
        <v>324.21199999999999</v>
      </c>
      <c r="S37" s="370">
        <v>379.50700000000001</v>
      </c>
      <c r="T37" s="371">
        <v>16.72</v>
      </c>
      <c r="U37" s="370">
        <v>410.68299999999999</v>
      </c>
      <c r="V37" s="370">
        <v>700.99900000000002</v>
      </c>
      <c r="W37" s="371">
        <v>10.273642140581563</v>
      </c>
      <c r="X37" s="370">
        <v>357.06799999999998</v>
      </c>
      <c r="Y37" s="370">
        <v>348.99599999999998</v>
      </c>
      <c r="Z37" s="371">
        <v>13.434491626346288</v>
      </c>
      <c r="AA37" s="370">
        <v>342.12700000000001</v>
      </c>
      <c r="AB37" s="370">
        <v>384.52300000000002</v>
      </c>
      <c r="AC37" s="371">
        <v>10.33</v>
      </c>
      <c r="AD37" s="370">
        <v>284.50900000000001</v>
      </c>
      <c r="AE37" s="370">
        <v>221.798</v>
      </c>
      <c r="AF37" s="371">
        <v>17.567942973817399</v>
      </c>
    </row>
    <row r="38" spans="2:32" ht="15">
      <c r="B38" s="380" t="s">
        <v>170</v>
      </c>
      <c r="C38" s="370" cm="1">
        <f t="array" ref="C38:AF38">_xlfn.HSTACK('data input'!C822,'data input'!C883,'data input'!D883,'data input'!D822,'data input'!E883,'data input'!F883,'data input'!E822,'data input'!G883,'data input'!H883,'data input'!F822,'data input'!I883,'data input'!J883,'data input'!G822,'data input'!K883,'data input'!L883,'data input'!H822,'data input'!M883,'data input'!N883,'data input'!I822,'data input'!O883,'data input'!P883,'data input'!J822,'data input'!Q883,'data input'!R883,'data input'!K822,'data input'!S883,'data input'!T883,'data input'!L822,'data input'!U883,'data input'!V883)</f>
        <v>15.102</v>
      </c>
      <c r="D38" s="370">
        <v>9.5169999999999995</v>
      </c>
      <c r="E38" s="371">
        <v>41.84</v>
      </c>
      <c r="F38" s="370">
        <v>18.497</v>
      </c>
      <c r="G38" s="370">
        <v>6.4189999999999996</v>
      </c>
      <c r="H38" s="371">
        <v>41.02</v>
      </c>
      <c r="I38" s="370">
        <v>13.484999999999999</v>
      </c>
      <c r="J38" s="370">
        <v>6.6740000000000004</v>
      </c>
      <c r="K38" s="371">
        <v>40.33</v>
      </c>
      <c r="L38" s="370">
        <v>8.6769999999999996</v>
      </c>
      <c r="M38" s="370">
        <v>11.645</v>
      </c>
      <c r="N38" s="371">
        <v>43.99</v>
      </c>
      <c r="O38" s="370">
        <v>7.1890000000000001</v>
      </c>
      <c r="P38" s="370">
        <v>5.2789999999999999</v>
      </c>
      <c r="Q38" s="371">
        <v>42.58</v>
      </c>
      <c r="R38" s="370">
        <v>6.6280000000000001</v>
      </c>
      <c r="S38" s="370">
        <v>8.7520000000000007</v>
      </c>
      <c r="T38" s="371">
        <v>45.86</v>
      </c>
      <c r="U38" s="370">
        <v>7.399</v>
      </c>
      <c r="V38" s="370">
        <v>12.565</v>
      </c>
      <c r="W38" s="371">
        <v>54.92</v>
      </c>
      <c r="X38" s="370">
        <v>6.2119999999999997</v>
      </c>
      <c r="Y38" s="370">
        <v>5.7030000000000003</v>
      </c>
      <c r="Z38" s="371">
        <v>40.21</v>
      </c>
      <c r="AA38" s="370">
        <v>6.7690000000000001</v>
      </c>
      <c r="AB38" s="370">
        <v>17.515999999999998</v>
      </c>
      <c r="AC38" s="371">
        <v>75.12</v>
      </c>
      <c r="AD38" s="370">
        <v>8.3810000000000002</v>
      </c>
      <c r="AE38" s="370">
        <v>1.2809999999999999</v>
      </c>
      <c r="AF38" s="371">
        <v>60.1</v>
      </c>
    </row>
    <row r="39" spans="2:32" ht="15">
      <c r="B39" s="380" t="s">
        <v>171</v>
      </c>
      <c r="C39" s="370" cm="1">
        <f t="array" ref="C39:AF39">_xlfn.HSTACK('data input'!C823,'data input'!C884,'data input'!D884,'data input'!D823,'data input'!E884,'data input'!F884,'data input'!E823,'data input'!G884,'data input'!H884,'data input'!F823,'data input'!I884,'data input'!J884,'data input'!G823,'data input'!K884,'data input'!L884,'data input'!H823,'data input'!M884,'data input'!N884,'data input'!I823,'data input'!O884,'data input'!P884,'data input'!J823,'data input'!Q884,'data input'!R884,'data input'!K823,'data input'!S884,'data input'!T884,'data input'!L823,'data input'!U884,'data input'!V884)</f>
        <v>17.632999999999999</v>
      </c>
      <c r="D39" s="370">
        <v>1.7</v>
      </c>
      <c r="E39" s="371">
        <v>70.709999999999994</v>
      </c>
      <c r="F39" s="370">
        <v>10.507</v>
      </c>
      <c r="G39" s="370">
        <v>22.725999999999999</v>
      </c>
      <c r="H39" s="371">
        <v>39.35</v>
      </c>
      <c r="I39" s="370">
        <v>12.897</v>
      </c>
      <c r="J39" s="370">
        <v>1.472</v>
      </c>
      <c r="K39" s="371">
        <v>78.81</v>
      </c>
      <c r="L39" s="370">
        <v>10.074999999999999</v>
      </c>
      <c r="M39" s="370">
        <v>9.9489999999999998</v>
      </c>
      <c r="N39" s="371">
        <v>99.78</v>
      </c>
      <c r="O39" s="370">
        <v>7.8540000000000001</v>
      </c>
      <c r="P39" s="370">
        <v>6.3010000000000002</v>
      </c>
      <c r="Q39" s="371">
        <v>128.79</v>
      </c>
      <c r="R39" s="370">
        <v>7.7850000000000001</v>
      </c>
      <c r="S39" s="370">
        <v>5.4740000000000002</v>
      </c>
      <c r="T39" s="371">
        <v>91.46</v>
      </c>
      <c r="U39" s="370">
        <v>7.3780000000000001</v>
      </c>
      <c r="V39" s="370">
        <v>15.371</v>
      </c>
      <c r="W39" s="371">
        <v>77.59</v>
      </c>
      <c r="X39" s="370">
        <v>9.7149999999999999</v>
      </c>
      <c r="Y39" s="370">
        <v>0.13500000000000001</v>
      </c>
      <c r="Z39" s="371">
        <v>59.79</v>
      </c>
      <c r="AA39" s="370">
        <v>9.4060000000000006</v>
      </c>
      <c r="AB39" s="370">
        <v>2.323</v>
      </c>
      <c r="AC39" s="371">
        <v>97.21</v>
      </c>
      <c r="AD39" s="370">
        <v>10.98</v>
      </c>
      <c r="AE39" s="370">
        <v>1.7999999999999999E-2</v>
      </c>
      <c r="AF39" s="371">
        <v>77.459999999999994</v>
      </c>
    </row>
    <row r="40" spans="2:32" ht="15">
      <c r="B40" s="380" t="s">
        <v>172</v>
      </c>
      <c r="C40" s="370" cm="1">
        <f t="array" ref="C40:AF40">_xlfn.HSTACK('data input'!C824,'data input'!C885,'data input'!D885,'data input'!D824,'data input'!E885,'data input'!F885,'data input'!E824,'data input'!G885,'data input'!H885,'data input'!F824,'data input'!I885,'data input'!J885,'data input'!G824,'data input'!K885,'data input'!L885,'data input'!H824,'data input'!M885,'data input'!N885,'data input'!I824,'data input'!O885,'data input'!P885,'data input'!J824,'data input'!Q885,'data input'!R885,'data input'!K824,'data input'!S885,'data input'!T885,'data input'!L824,'data input'!U885,'data input'!V885)</f>
        <v>92.784999999999997</v>
      </c>
      <c r="D40" s="370">
        <v>46.283000000000001</v>
      </c>
      <c r="E40" s="371">
        <v>49.98</v>
      </c>
      <c r="F40" s="370">
        <v>58.521999999999998</v>
      </c>
      <c r="G40" s="370">
        <v>38.843000000000004</v>
      </c>
      <c r="H40" s="371">
        <v>35.78</v>
      </c>
      <c r="I40" s="370">
        <v>35.957999999999998</v>
      </c>
      <c r="J40" s="370">
        <v>61.787999999999997</v>
      </c>
      <c r="K40" s="371">
        <v>49.123513159523874</v>
      </c>
      <c r="L40" s="370">
        <v>35.908999999999999</v>
      </c>
      <c r="M40" s="370">
        <v>35.643000000000001</v>
      </c>
      <c r="N40" s="371">
        <v>33.295995408077793</v>
      </c>
      <c r="O40" s="370">
        <v>35.860999999999997</v>
      </c>
      <c r="P40" s="370">
        <v>60.645000000000003</v>
      </c>
      <c r="Q40" s="371">
        <v>41.5</v>
      </c>
      <c r="R40" s="370">
        <v>24.286999999999999</v>
      </c>
      <c r="S40" s="370">
        <v>33.229999999999997</v>
      </c>
      <c r="T40" s="371">
        <v>37.96769367655974</v>
      </c>
      <c r="U40" s="370">
        <v>32.372999999999998</v>
      </c>
      <c r="V40" s="370">
        <v>76.510999999999996</v>
      </c>
      <c r="W40" s="371">
        <v>29.93</v>
      </c>
      <c r="X40" s="370">
        <v>36.39</v>
      </c>
      <c r="Y40" s="370">
        <v>51.631999999999998</v>
      </c>
      <c r="Z40" s="371">
        <v>33.056552302772864</v>
      </c>
      <c r="AA40" s="370">
        <v>57.308999999999997</v>
      </c>
      <c r="AB40" s="370">
        <v>111.83199999999999</v>
      </c>
      <c r="AC40" s="371">
        <v>23.99</v>
      </c>
      <c r="AD40" s="370">
        <v>50.05</v>
      </c>
      <c r="AE40" s="370">
        <v>63.201999999999998</v>
      </c>
      <c r="AF40" s="371">
        <v>32.694311394546972</v>
      </c>
    </row>
    <row r="41" spans="2:32" ht="15">
      <c r="B41" s="380" t="s">
        <v>173</v>
      </c>
      <c r="C41" s="370" cm="1">
        <f t="array" ref="C41:AF41">_xlfn.HSTACK('data input'!C825,'data input'!C886,'data input'!D886,'data input'!D825,'data input'!E886,'data input'!F886,'data input'!E825,'data input'!G886,'data input'!H886,'data input'!F825,'data input'!I886,'data input'!J886,'data input'!G825,'data input'!K886,'data input'!L886,'data input'!H825,'data input'!M886,'data input'!N886,'data input'!I825,'data input'!O886,'data input'!P886,'data input'!J825,'data input'!Q886,'data input'!R886,'data input'!K825,'data input'!S886,'data input'!T886,'data input'!L825,'data input'!U886,'data input'!V886)</f>
        <v>105.98699999999999</v>
      </c>
      <c r="D41" s="370">
        <v>94.86</v>
      </c>
      <c r="E41" s="371">
        <v>21.669314782039994</v>
      </c>
      <c r="F41" s="370">
        <v>29.77</v>
      </c>
      <c r="G41" s="370">
        <v>82.271000000000001</v>
      </c>
      <c r="H41" s="371">
        <v>18.503653915105311</v>
      </c>
      <c r="I41" s="370">
        <v>11.888999999999999</v>
      </c>
      <c r="J41" s="370">
        <v>144.024</v>
      </c>
      <c r="K41" s="371">
        <v>18.95</v>
      </c>
      <c r="L41" s="370">
        <v>11.323</v>
      </c>
      <c r="M41" s="370">
        <v>177.779</v>
      </c>
      <c r="N41" s="371">
        <v>36.369999999999997</v>
      </c>
      <c r="O41" s="370">
        <v>10.329000000000001</v>
      </c>
      <c r="P41" s="370">
        <v>44.066000000000003</v>
      </c>
      <c r="Q41" s="371">
        <v>34.122199463352118</v>
      </c>
      <c r="R41" s="370">
        <v>10.462</v>
      </c>
      <c r="S41" s="370">
        <v>84.99</v>
      </c>
      <c r="T41" s="371">
        <v>22.452027323889588</v>
      </c>
      <c r="U41" s="370">
        <v>11.478</v>
      </c>
      <c r="V41" s="370">
        <v>62.695</v>
      </c>
      <c r="W41" s="371">
        <v>42.45</v>
      </c>
      <c r="X41" s="370">
        <v>14.012</v>
      </c>
      <c r="Y41" s="370">
        <v>19.704000000000001</v>
      </c>
      <c r="Z41" s="371">
        <v>28.49</v>
      </c>
      <c r="AA41" s="370">
        <v>10.298</v>
      </c>
      <c r="AB41" s="370">
        <v>27.353999999999999</v>
      </c>
      <c r="AC41" s="371">
        <v>32.923191638296451</v>
      </c>
      <c r="AD41" s="370">
        <v>9.0139999999999993</v>
      </c>
      <c r="AE41" s="370">
        <v>12.487</v>
      </c>
      <c r="AF41" s="371">
        <v>41.11</v>
      </c>
    </row>
    <row r="42" spans="2:32" ht="15">
      <c r="B42" s="380" t="s">
        <v>174</v>
      </c>
      <c r="C42" s="370" cm="1">
        <f t="array" ref="C42:AF42">_xlfn.HSTACK('data input'!C826,'data input'!C887,'data input'!D887,'data input'!D826,'data input'!E887,'data input'!F887,'data input'!E826,'data input'!G887,'data input'!H887,'data input'!F826,'data input'!I887,'data input'!J887,'data input'!G826,'data input'!K887,'data input'!L887,'data input'!H826,'data input'!M887,'data input'!N887,'data input'!I826,'data input'!O887,'data input'!P887,'data input'!J826,'data input'!Q887,'data input'!R887,'data input'!K826,'data input'!S887,'data input'!T887,'data input'!L826,'data input'!U887,'data input'!V887)</f>
        <v>66.018000000000001</v>
      </c>
      <c r="D42" s="370">
        <v>79.903000000000006</v>
      </c>
      <c r="E42" s="371">
        <v>31.14</v>
      </c>
      <c r="F42" s="370">
        <v>52.656999999999996</v>
      </c>
      <c r="G42" s="370">
        <v>105.282</v>
      </c>
      <c r="H42" s="371">
        <v>39.880000000000003</v>
      </c>
      <c r="I42" s="370">
        <v>49.389000000000003</v>
      </c>
      <c r="J42" s="370">
        <v>86.256</v>
      </c>
      <c r="K42" s="371">
        <v>55.416580210375621</v>
      </c>
      <c r="L42" s="370">
        <v>49.508000000000003</v>
      </c>
      <c r="M42" s="370">
        <v>61.433999999999997</v>
      </c>
      <c r="N42" s="371">
        <v>48.167647792758864</v>
      </c>
      <c r="O42" s="370">
        <v>65.215999999999994</v>
      </c>
      <c r="P42" s="370">
        <v>27.715</v>
      </c>
      <c r="Q42" s="371">
        <v>29.940000000000005</v>
      </c>
      <c r="R42" s="370">
        <v>43.070999999999998</v>
      </c>
      <c r="S42" s="370">
        <v>68.468999999999994</v>
      </c>
      <c r="T42" s="371">
        <v>55.85</v>
      </c>
      <c r="U42" s="370">
        <v>59.137999999999998</v>
      </c>
      <c r="V42" s="370">
        <v>60.951000000000001</v>
      </c>
      <c r="W42" s="371">
        <v>32.836714640949026</v>
      </c>
      <c r="X42" s="370">
        <v>56.500999999999998</v>
      </c>
      <c r="Y42" s="370">
        <v>12.898</v>
      </c>
      <c r="Z42" s="371">
        <v>19.399999999999999</v>
      </c>
      <c r="AA42" s="370">
        <v>86.132999999999996</v>
      </c>
      <c r="AB42" s="370">
        <v>41.904000000000003</v>
      </c>
      <c r="AC42" s="371">
        <v>32.76</v>
      </c>
      <c r="AD42" s="370">
        <v>179.065</v>
      </c>
      <c r="AE42" s="370">
        <v>13.726000000000001</v>
      </c>
      <c r="AF42" s="371">
        <v>21.85</v>
      </c>
    </row>
    <row r="43" spans="2:32" ht="15">
      <c r="B43" s="380" t="s">
        <v>175</v>
      </c>
      <c r="C43" s="370" cm="1">
        <f t="array" ref="C43:AF43">_xlfn.HSTACK('data input'!C827,'data input'!C888,'data input'!D888,'data input'!D827,'data input'!E888,'data input'!F888,'data input'!E827,'data input'!G888,'data input'!H888,'data input'!F827,'data input'!I888,'data input'!J888,'data input'!G827,'data input'!K888,'data input'!L888,'data input'!H827,'data input'!M888,'data input'!N888,'data input'!I827,'data input'!O888,'data input'!P888,'data input'!J827,'data input'!Q888,'data input'!R888,'data input'!K827,'data input'!S888,'data input'!T888,'data input'!L827,'data input'!U888,'data input'!V888)</f>
        <v>37.942999999999998</v>
      </c>
      <c r="D43" s="370">
        <v>5.0949999999999998</v>
      </c>
      <c r="E43" s="371">
        <v>56.429999999999993</v>
      </c>
      <c r="F43" s="370">
        <v>25.88</v>
      </c>
      <c r="G43" s="370">
        <v>15.766999999999999</v>
      </c>
      <c r="H43" s="371">
        <v>46.35</v>
      </c>
      <c r="I43" s="370">
        <v>13.444000000000001</v>
      </c>
      <c r="J43" s="370">
        <v>11.667999999999999</v>
      </c>
      <c r="K43" s="371">
        <v>46.699999999999996</v>
      </c>
      <c r="L43" s="370">
        <v>6.86</v>
      </c>
      <c r="M43" s="370">
        <v>0.24</v>
      </c>
      <c r="N43" s="371">
        <v>58.65</v>
      </c>
      <c r="O43" s="370">
        <v>5.577</v>
      </c>
      <c r="P43" s="370">
        <v>6.5209999999999999</v>
      </c>
      <c r="Q43" s="371">
        <v>94.12</v>
      </c>
      <c r="R43" s="370">
        <v>3.1360000000000001</v>
      </c>
      <c r="S43" s="370">
        <v>0.75</v>
      </c>
      <c r="T43" s="371">
        <v>55.61</v>
      </c>
      <c r="U43" s="370">
        <v>5.5190000000000001</v>
      </c>
      <c r="V43" s="370">
        <v>15.202999999999999</v>
      </c>
      <c r="W43" s="371">
        <v>115.87</v>
      </c>
      <c r="X43" s="370">
        <v>4.2130000000000001</v>
      </c>
      <c r="Y43" s="370">
        <v>20.46</v>
      </c>
      <c r="Z43" s="371">
        <v>89.35</v>
      </c>
      <c r="AA43" s="370">
        <v>6.2560000000000002</v>
      </c>
      <c r="AB43" s="370">
        <v>6.2110000000000003</v>
      </c>
      <c r="AC43" s="371">
        <v>23.38</v>
      </c>
      <c r="AD43" s="370">
        <v>3.294</v>
      </c>
      <c r="AE43" s="370">
        <v>3.7170000000000001</v>
      </c>
      <c r="AF43" s="371">
        <v>23.708844743324018</v>
      </c>
    </row>
    <row r="44" spans="2:32" ht="15">
      <c r="B44" s="380" t="s">
        <v>176</v>
      </c>
      <c r="C44" s="370" cm="1">
        <f t="array" ref="C44:AF44">_xlfn.HSTACK('data input'!C828,'data input'!C889,'data input'!D889,'data input'!D828,'data input'!E889,'data input'!F889,'data input'!E828,'data input'!G889,'data input'!H889,'data input'!F828,'data input'!I889,'data input'!J889,'data input'!G828,'data input'!K889,'data input'!L889,'data input'!H828,'data input'!M889,'data input'!N889,'data input'!I828,'data input'!O889,'data input'!P889,'data input'!J828,'data input'!Q889,'data input'!R889,'data input'!K828,'data input'!S889,'data input'!T889,'data input'!L828,'data input'!U889,'data input'!V889)</f>
        <v>67.733000000000004</v>
      </c>
      <c r="D44" s="370">
        <v>42.920999999999999</v>
      </c>
      <c r="E44" s="371">
        <v>44.01</v>
      </c>
      <c r="F44" s="370">
        <v>31.199000000000002</v>
      </c>
      <c r="G44" s="370">
        <v>19.882999999999999</v>
      </c>
      <c r="H44" s="371">
        <v>33.669306122698828</v>
      </c>
      <c r="I44" s="370">
        <v>21.933</v>
      </c>
      <c r="J44" s="370">
        <v>10.9</v>
      </c>
      <c r="K44" s="371">
        <v>45.009283704248297</v>
      </c>
      <c r="L44" s="370">
        <v>15.704000000000001</v>
      </c>
      <c r="M44" s="370">
        <v>4.9450000000000003</v>
      </c>
      <c r="N44" s="371">
        <v>58.787712132700307</v>
      </c>
      <c r="O44" s="370">
        <v>18.234999999999999</v>
      </c>
      <c r="P44" s="370">
        <v>9.2550000000000008</v>
      </c>
      <c r="Q44" s="371">
        <v>32.756872748772182</v>
      </c>
      <c r="R44" s="370">
        <v>11.381</v>
      </c>
      <c r="S44" s="370">
        <v>11.041</v>
      </c>
      <c r="T44" s="371">
        <v>54.99996549462027</v>
      </c>
      <c r="U44" s="370">
        <v>14.297000000000001</v>
      </c>
      <c r="V44" s="370">
        <v>0.48599999999999999</v>
      </c>
      <c r="W44" s="371">
        <v>37.610923732589981</v>
      </c>
      <c r="X44" s="370">
        <v>24.082000000000001</v>
      </c>
      <c r="Y44" s="370">
        <v>0.69</v>
      </c>
      <c r="Z44" s="371">
        <v>24.915331595888176</v>
      </c>
      <c r="AA44" s="370">
        <v>15.874000000000001</v>
      </c>
      <c r="AB44" s="370">
        <v>4.2770000000000001</v>
      </c>
      <c r="AC44" s="371">
        <v>13.384560644276984</v>
      </c>
      <c r="AD44" s="370">
        <v>22.954999999999998</v>
      </c>
      <c r="AE44" s="370">
        <v>0.245</v>
      </c>
      <c r="AF44" s="371">
        <v>10.809284341620968</v>
      </c>
    </row>
    <row r="45" spans="2:32">
      <c r="B45" s="175" t="s">
        <v>70</v>
      </c>
      <c r="C45" s="376" cm="1">
        <f t="array" ref="C45:AF45">_xlfn.HSTACK('data input'!C829,'data input'!C890,'data input'!D890,'data input'!D829,'data input'!E890,'data input'!F890,'data input'!E829,'data input'!G890,'data input'!H890,'data input'!F829,'data input'!I890,'data input'!J890,'data input'!G829,'data input'!K890,'data input'!L890,'data input'!H829,'data input'!M890,'data input'!N890,'data input'!I829,'data input'!O890,'data input'!P890,'data input'!J829,'data input'!Q890,'data input'!R890,'data input'!K829,'data input'!S890,'data input'!T890,'data input'!L829,'data input'!U890,'data input'!V890)</f>
        <v>1206.2629999999999</v>
      </c>
      <c r="D45" s="376">
        <v>767.99900000000002</v>
      </c>
      <c r="E45" s="378">
        <v>14.559943127376076</v>
      </c>
      <c r="F45" s="376">
        <v>930.87199999999996</v>
      </c>
      <c r="G45" s="376">
        <v>708.255</v>
      </c>
      <c r="H45" s="378">
        <v>13.197706286425337</v>
      </c>
      <c r="I45" s="376">
        <v>890.10400000000004</v>
      </c>
      <c r="J45" s="376">
        <v>1036.154</v>
      </c>
      <c r="K45" s="378">
        <v>14.4546928338676</v>
      </c>
      <c r="L45" s="376">
        <v>745.61</v>
      </c>
      <c r="M45" s="376">
        <v>627.41200000000003</v>
      </c>
      <c r="N45" s="378">
        <v>16.191051545178137</v>
      </c>
      <c r="O45" s="376">
        <v>679.08</v>
      </c>
      <c r="P45" s="376">
        <v>685.51499999999999</v>
      </c>
      <c r="Q45" s="378">
        <v>14.709270639857431</v>
      </c>
      <c r="R45" s="376">
        <v>430.96300000000002</v>
      </c>
      <c r="S45" s="376">
        <v>599.87900000000002</v>
      </c>
      <c r="T45" s="378">
        <v>12.858696641768862</v>
      </c>
      <c r="U45" s="376">
        <v>548.26400000000001</v>
      </c>
      <c r="V45" s="376">
        <v>972.303</v>
      </c>
      <c r="W45" s="378">
        <v>8.889448444131558</v>
      </c>
      <c r="X45" s="376">
        <v>508.19099999999997</v>
      </c>
      <c r="Y45" s="376">
        <v>480.96800000000002</v>
      </c>
      <c r="Z45" s="378">
        <v>11.03449833015528</v>
      </c>
      <c r="AA45" s="376">
        <v>534.17200000000003</v>
      </c>
      <c r="AB45" s="376">
        <v>633.20899999999995</v>
      </c>
      <c r="AC45" s="378">
        <v>8.7196645580261443</v>
      </c>
      <c r="AD45" s="376">
        <v>568.245</v>
      </c>
      <c r="AE45" s="376">
        <v>378.34699999999998</v>
      </c>
      <c r="AF45" s="378">
        <v>12.373811821001114</v>
      </c>
    </row>
    <row r="46" spans="2:32">
      <c r="B46" s="26"/>
      <c r="C46" s="26"/>
      <c r="D46" s="26"/>
      <c r="E46" s="26"/>
      <c r="F46" s="26"/>
      <c r="G46" s="26"/>
      <c r="H46" s="26"/>
      <c r="I46" s="26"/>
      <c r="J46" s="26"/>
      <c r="K46" s="26"/>
      <c r="L46" s="26"/>
      <c r="M46" s="26"/>
      <c r="N46" s="26"/>
      <c r="O46" s="26"/>
      <c r="P46" s="26"/>
      <c r="Q46" s="26"/>
    </row>
    <row r="47" spans="2:32" ht="14.25" customHeight="1">
      <c r="B47" s="227"/>
      <c r="C47" s="228" t="str">
        <f>C33</f>
        <v xml:space="preserve">         2027-31</v>
      </c>
      <c r="D47" s="229"/>
      <c r="E47" s="230"/>
      <c r="F47" s="228" t="str">
        <f>F33</f>
        <v xml:space="preserve">         2032-36</v>
      </c>
      <c r="G47" s="229"/>
      <c r="H47" s="230"/>
      <c r="I47" s="228" t="str">
        <f>I33</f>
        <v xml:space="preserve">         2037-41</v>
      </c>
      <c r="J47" s="229"/>
      <c r="K47" s="230"/>
      <c r="L47" s="228" t="str">
        <f>L33</f>
        <v xml:space="preserve">         2042-46</v>
      </c>
      <c r="M47" s="229"/>
      <c r="N47" s="230"/>
      <c r="O47" s="228" t="str">
        <f>O33</f>
        <v xml:space="preserve">         2047-51</v>
      </c>
      <c r="P47" s="229"/>
      <c r="Q47" s="229"/>
      <c r="R47" s="228" t="str">
        <f>R33</f>
        <v xml:space="preserve">         2052-56</v>
      </c>
      <c r="S47" s="229"/>
      <c r="T47" s="230"/>
      <c r="U47" s="228" t="str">
        <f>U33</f>
        <v xml:space="preserve">         2057-61</v>
      </c>
      <c r="V47" s="229"/>
      <c r="W47" s="230"/>
      <c r="X47" s="228" t="str">
        <f>X33</f>
        <v xml:space="preserve">         2062-66</v>
      </c>
      <c r="Y47" s="229"/>
      <c r="Z47" s="230"/>
      <c r="AA47" s="228" t="str">
        <f>AA33</f>
        <v xml:space="preserve">         2067-71</v>
      </c>
      <c r="AB47" s="229"/>
      <c r="AC47" s="230"/>
      <c r="AD47" s="228" t="str">
        <f>AD33</f>
        <v xml:space="preserve">         2072-76</v>
      </c>
      <c r="AE47" s="229"/>
      <c r="AF47" s="229"/>
    </row>
    <row r="48" spans="2:32" ht="34.5" customHeight="1">
      <c r="B48" s="227" t="s">
        <v>234</v>
      </c>
      <c r="C48" s="240" t="str">
        <f>'data input'!$C$29</f>
        <v>GB PFE</v>
      </c>
      <c r="D48" s="232" t="s">
        <v>236</v>
      </c>
      <c r="E48" s="232"/>
      <c r="F48" s="240" t="str">
        <f>'data input'!$C$29</f>
        <v>GB PFE</v>
      </c>
      <c r="G48" s="232" t="s">
        <v>236</v>
      </c>
      <c r="H48" s="232"/>
      <c r="I48" s="240" t="str">
        <f>'data input'!$C$29</f>
        <v>GB PFE</v>
      </c>
      <c r="J48" s="232" t="s">
        <v>236</v>
      </c>
      <c r="K48" s="232"/>
      <c r="L48" s="240" t="str">
        <f>'data input'!$C$29</f>
        <v>GB PFE</v>
      </c>
      <c r="M48" s="232" t="s">
        <v>236</v>
      </c>
      <c r="N48" s="232"/>
      <c r="O48" s="240" t="str">
        <f>'data input'!$C$29</f>
        <v>GB PFE</v>
      </c>
      <c r="P48" s="232" t="s">
        <v>236</v>
      </c>
      <c r="Q48" s="232"/>
      <c r="R48" s="240" t="str">
        <f>'data input'!$C$29</f>
        <v>GB PFE</v>
      </c>
      <c r="S48" s="232" t="s">
        <v>236</v>
      </c>
      <c r="T48" s="232"/>
      <c r="U48" s="240" t="str">
        <f>'data input'!$C$29</f>
        <v>GB PFE</v>
      </c>
      <c r="V48" s="232" t="s">
        <v>236</v>
      </c>
      <c r="W48" s="232"/>
      <c r="X48" s="240" t="str">
        <f>'data input'!$C$29</f>
        <v>GB PFE</v>
      </c>
      <c r="Y48" s="232" t="s">
        <v>236</v>
      </c>
      <c r="Z48" s="232"/>
      <c r="AA48" s="240" t="str">
        <f>'data input'!$C$29</f>
        <v>GB PFE</v>
      </c>
      <c r="AB48" s="232" t="s">
        <v>236</v>
      </c>
      <c r="AC48" s="232"/>
      <c r="AD48" s="240" t="str">
        <f>'data input'!$C$29</f>
        <v>GB PFE</v>
      </c>
      <c r="AE48" s="232" t="s">
        <v>236</v>
      </c>
      <c r="AF48" s="232"/>
    </row>
    <row r="49" spans="2:32" ht="15">
      <c r="B49" s="234"/>
      <c r="C49" s="235" t="s">
        <v>237</v>
      </c>
      <c r="D49" s="235" t="s">
        <v>237</v>
      </c>
      <c r="E49" s="236" t="s">
        <v>42</v>
      </c>
      <c r="F49" s="235" t="s">
        <v>237</v>
      </c>
      <c r="G49" s="235" t="s">
        <v>237</v>
      </c>
      <c r="H49" s="236" t="s">
        <v>42</v>
      </c>
      <c r="I49" s="235" t="s">
        <v>237</v>
      </c>
      <c r="J49" s="235" t="s">
        <v>237</v>
      </c>
      <c r="K49" s="236" t="s">
        <v>42</v>
      </c>
      <c r="L49" s="235" t="s">
        <v>237</v>
      </c>
      <c r="M49" s="235" t="s">
        <v>237</v>
      </c>
      <c r="N49" s="236" t="s">
        <v>42</v>
      </c>
      <c r="O49" s="235" t="s">
        <v>237</v>
      </c>
      <c r="P49" s="235" t="s">
        <v>237</v>
      </c>
      <c r="Q49" s="237" t="s">
        <v>42</v>
      </c>
      <c r="R49" s="235" t="s">
        <v>237</v>
      </c>
      <c r="S49" s="235" t="s">
        <v>237</v>
      </c>
      <c r="T49" s="236" t="s">
        <v>42</v>
      </c>
      <c r="U49" s="235" t="s">
        <v>237</v>
      </c>
      <c r="V49" s="235" t="s">
        <v>237</v>
      </c>
      <c r="W49" s="236" t="s">
        <v>42</v>
      </c>
      <c r="X49" s="235" t="s">
        <v>237</v>
      </c>
      <c r="Y49" s="235" t="s">
        <v>237</v>
      </c>
      <c r="Z49" s="236" t="s">
        <v>42</v>
      </c>
      <c r="AA49" s="235" t="s">
        <v>237</v>
      </c>
      <c r="AB49" s="235" t="s">
        <v>237</v>
      </c>
      <c r="AC49" s="236" t="s">
        <v>42</v>
      </c>
      <c r="AD49" s="235" t="s">
        <v>237</v>
      </c>
      <c r="AE49" s="235" t="s">
        <v>237</v>
      </c>
      <c r="AF49" s="237" t="s">
        <v>42</v>
      </c>
    </row>
    <row r="50" spans="2:32">
      <c r="B50" s="241" t="s">
        <v>47</v>
      </c>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row>
    <row r="51" spans="2:32" ht="15">
      <c r="B51" s="380" t="s">
        <v>169</v>
      </c>
      <c r="C51" s="370" cm="1">
        <f t="array" ref="C51:AF51">_xlfn.HSTACK('data input'!C833,'data input'!C894,'data input'!D894,'data input'!D833,'data input'!E894,'data input'!F894,'data input'!E833,'data input'!G894,'data input'!H894,'data input'!F833,'data input'!I894,'data input'!J894,'data input'!G833,'data input'!K894,'data input'!L894,'data input'!H833,'data input'!M894,'data input'!N894,'data input'!I833,'data input'!O894,'data input'!P894,'data input'!J833,'data input'!Q894,'data input'!R894,'data input'!K833,'data input'!S894,'data input'!T894,'data input'!L833,'data input'!U894,'data input'!V894)</f>
        <v>4493.54</v>
      </c>
      <c r="D51" s="370">
        <v>7517.34</v>
      </c>
      <c r="E51" s="371">
        <v>8.0037572195399793</v>
      </c>
      <c r="F51" s="370">
        <v>4103.4089999999997</v>
      </c>
      <c r="G51" s="370">
        <v>9131.6280000000006</v>
      </c>
      <c r="H51" s="371">
        <v>7.6611197720855646</v>
      </c>
      <c r="I51" s="370">
        <v>3580.1469999999999</v>
      </c>
      <c r="J51" s="370">
        <v>8779.5550000000003</v>
      </c>
      <c r="K51" s="371">
        <v>7.5580013033311433</v>
      </c>
      <c r="L51" s="370">
        <v>3264.0360000000001</v>
      </c>
      <c r="M51" s="370">
        <v>5537.0469999999996</v>
      </c>
      <c r="N51" s="371">
        <v>8.3407319945152381</v>
      </c>
      <c r="O51" s="370">
        <v>3163.3139999999999</v>
      </c>
      <c r="P51" s="370">
        <v>3701.3130000000001</v>
      </c>
      <c r="Q51" s="371">
        <v>8.0708917008194412</v>
      </c>
      <c r="R51" s="370">
        <v>2917.8429999999998</v>
      </c>
      <c r="S51" s="370">
        <v>3908.3319999999999</v>
      </c>
      <c r="T51" s="371">
        <v>6.4219206891698475</v>
      </c>
      <c r="U51" s="370">
        <v>3262.29</v>
      </c>
      <c r="V51" s="370">
        <v>5993.6379999999999</v>
      </c>
      <c r="W51" s="371">
        <v>4.7738635609792235</v>
      </c>
      <c r="X51" s="370">
        <v>2393.0810000000001</v>
      </c>
      <c r="Y51" s="370">
        <v>8218.6540000000005</v>
      </c>
      <c r="Z51" s="371">
        <v>4.4605072594197068</v>
      </c>
      <c r="AA51" s="370">
        <v>2142.335</v>
      </c>
      <c r="AB51" s="370">
        <v>4546.7299999999996</v>
      </c>
      <c r="AC51" s="371">
        <v>5.0209476718929729</v>
      </c>
      <c r="AD51" s="370">
        <v>1947.145</v>
      </c>
      <c r="AE51" s="370">
        <v>4909.5649999999996</v>
      </c>
      <c r="AF51" s="371">
        <v>4.9202921705365767</v>
      </c>
    </row>
    <row r="52" spans="2:32" ht="15">
      <c r="B52" s="380" t="s">
        <v>170</v>
      </c>
      <c r="C52" s="370" cm="1">
        <f t="array" ref="C52:AF52">_xlfn.HSTACK('data input'!C834,'data input'!C895,'data input'!D895,'data input'!D834,'data input'!E895,'data input'!F895,'data input'!E834,'data input'!G895,'data input'!H895,'data input'!F834,'data input'!I895,'data input'!J895,'data input'!G834,'data input'!K895,'data input'!L895,'data input'!H834,'data input'!M895,'data input'!N895,'data input'!I834,'data input'!O895,'data input'!P895,'data input'!J834,'data input'!Q895,'data input'!R895,'data input'!K834,'data input'!S895,'data input'!T895,'data input'!L834,'data input'!U895,'data input'!V895)</f>
        <v>311.863</v>
      </c>
      <c r="D52" s="370">
        <v>969.01</v>
      </c>
      <c r="E52" s="371">
        <v>10.299533402930148</v>
      </c>
      <c r="F52" s="370">
        <v>299.952</v>
      </c>
      <c r="G52" s="370">
        <v>1430.9929999999999</v>
      </c>
      <c r="H52" s="371">
        <v>10.579800766443821</v>
      </c>
      <c r="I52" s="370">
        <v>253.93899999999999</v>
      </c>
      <c r="J52" s="370">
        <v>1407.3330000000001</v>
      </c>
      <c r="K52" s="371">
        <v>11.22970346020545</v>
      </c>
      <c r="L52" s="370">
        <v>208.91900000000001</v>
      </c>
      <c r="M52" s="370">
        <v>1535.48</v>
      </c>
      <c r="N52" s="371">
        <v>10.951827075841493</v>
      </c>
      <c r="O52" s="370">
        <v>354.77</v>
      </c>
      <c r="P52" s="370">
        <v>1303.913</v>
      </c>
      <c r="Q52" s="371">
        <v>11.86525163229798</v>
      </c>
      <c r="R52" s="370">
        <v>274.30599999999998</v>
      </c>
      <c r="S52" s="370">
        <v>1488.482</v>
      </c>
      <c r="T52" s="371">
        <v>12.212600457078263</v>
      </c>
      <c r="U52" s="370">
        <v>289.83999999999997</v>
      </c>
      <c r="V52" s="370">
        <v>874.98</v>
      </c>
      <c r="W52" s="371">
        <v>12.040500304077245</v>
      </c>
      <c r="X52" s="370">
        <v>315.935</v>
      </c>
      <c r="Y52" s="370">
        <v>1153.288</v>
      </c>
      <c r="Z52" s="371">
        <v>11.712765950533276</v>
      </c>
      <c r="AA52" s="370">
        <v>253.495</v>
      </c>
      <c r="AB52" s="370">
        <v>1478.039</v>
      </c>
      <c r="AC52" s="371">
        <v>8.6220832874673548</v>
      </c>
      <c r="AD52" s="370">
        <v>270.74700000000001</v>
      </c>
      <c r="AE52" s="370">
        <v>1068.114</v>
      </c>
      <c r="AF52" s="371">
        <v>9.7872273621779655</v>
      </c>
    </row>
    <row r="53" spans="2:32" ht="15">
      <c r="B53" s="380" t="s">
        <v>171</v>
      </c>
      <c r="C53" s="370" cm="1">
        <f t="array" ref="C53:AF53">_xlfn.HSTACK('data input'!C835,'data input'!C896,'data input'!D896,'data input'!D835,'data input'!E896,'data input'!F896,'data input'!E835,'data input'!G896,'data input'!H896,'data input'!F835,'data input'!I896,'data input'!J896,'data input'!G835,'data input'!K896,'data input'!L896,'data input'!H835,'data input'!M896,'data input'!N896,'data input'!I835,'data input'!O896,'data input'!P896,'data input'!J835,'data input'!Q896,'data input'!R896,'data input'!K835,'data input'!S896,'data input'!T896,'data input'!L835,'data input'!U896,'data input'!V896)</f>
        <v>232.96</v>
      </c>
      <c r="D53" s="370">
        <v>294.31599999999997</v>
      </c>
      <c r="E53" s="371">
        <v>22.254749435613196</v>
      </c>
      <c r="F53" s="370">
        <v>272.22899999999998</v>
      </c>
      <c r="G53" s="370">
        <v>178.369</v>
      </c>
      <c r="H53" s="371">
        <v>21.753834728050837</v>
      </c>
      <c r="I53" s="370">
        <v>276.678</v>
      </c>
      <c r="J53" s="370">
        <v>198.19499999999999</v>
      </c>
      <c r="K53" s="371">
        <v>27.883459750328132</v>
      </c>
      <c r="L53" s="370">
        <v>265.53100000000001</v>
      </c>
      <c r="M53" s="370">
        <v>131.52000000000001</v>
      </c>
      <c r="N53" s="371">
        <v>17.601630353167845</v>
      </c>
      <c r="O53" s="370">
        <v>289.66699999999997</v>
      </c>
      <c r="P53" s="370">
        <v>104.76</v>
      </c>
      <c r="Q53" s="371">
        <v>22.945218837619933</v>
      </c>
      <c r="R53" s="370">
        <v>260.20299999999997</v>
      </c>
      <c r="S53" s="370">
        <v>77.748000000000005</v>
      </c>
      <c r="T53" s="371">
        <v>22.090793139996141</v>
      </c>
      <c r="U53" s="370">
        <v>223.30600000000001</v>
      </c>
      <c r="V53" s="370">
        <v>75.591999999999999</v>
      </c>
      <c r="W53" s="371">
        <v>26.273453718055144</v>
      </c>
      <c r="X53" s="370">
        <v>207.30600000000001</v>
      </c>
      <c r="Y53" s="370">
        <v>101.617</v>
      </c>
      <c r="Z53" s="371">
        <v>36.950245757344995</v>
      </c>
      <c r="AA53" s="370">
        <v>166.209</v>
      </c>
      <c r="AB53" s="370">
        <v>65.143000000000001</v>
      </c>
      <c r="AC53" s="371">
        <v>26.8725640970409</v>
      </c>
      <c r="AD53" s="370">
        <v>126.145</v>
      </c>
      <c r="AE53" s="370">
        <v>9.6989999999999998</v>
      </c>
      <c r="AF53" s="371">
        <v>20.078737654623179</v>
      </c>
    </row>
    <row r="54" spans="2:32" ht="15">
      <c r="B54" s="380" t="s">
        <v>172</v>
      </c>
      <c r="C54" s="370" cm="1">
        <f t="array" ref="C54:AF54">_xlfn.HSTACK('data input'!C836,'data input'!C897,'data input'!D897,'data input'!D836,'data input'!E897,'data input'!F897,'data input'!E836,'data input'!G897,'data input'!H897,'data input'!F836,'data input'!I897,'data input'!J897,'data input'!G836,'data input'!K897,'data input'!L897,'data input'!H836,'data input'!M897,'data input'!N897,'data input'!I836,'data input'!O897,'data input'!P897,'data input'!J836,'data input'!Q897,'data input'!R897,'data input'!K836,'data input'!S897,'data input'!T897,'data input'!L836,'data input'!U897,'data input'!V897)</f>
        <v>255.52699999999999</v>
      </c>
      <c r="D54" s="370">
        <v>792.77</v>
      </c>
      <c r="E54" s="371">
        <v>13.782823524322108</v>
      </c>
      <c r="F54" s="370">
        <v>185.49299999999999</v>
      </c>
      <c r="G54" s="370">
        <v>582.50800000000004</v>
      </c>
      <c r="H54" s="371">
        <v>13.412491422943731</v>
      </c>
      <c r="I54" s="370">
        <v>147.71199999999999</v>
      </c>
      <c r="J54" s="370">
        <v>491.779</v>
      </c>
      <c r="K54" s="371">
        <v>20.175347976989396</v>
      </c>
      <c r="L54" s="370">
        <v>130.44200000000001</v>
      </c>
      <c r="M54" s="370">
        <v>373.166</v>
      </c>
      <c r="N54" s="371">
        <v>17.762769950443829</v>
      </c>
      <c r="O54" s="370">
        <v>182.578</v>
      </c>
      <c r="P54" s="370">
        <v>350.21100000000001</v>
      </c>
      <c r="Q54" s="371">
        <v>18.068011471257044</v>
      </c>
      <c r="R54" s="370">
        <v>159.285</v>
      </c>
      <c r="S54" s="370">
        <v>290.13499999999999</v>
      </c>
      <c r="T54" s="371">
        <v>18.028091528049693</v>
      </c>
      <c r="U54" s="370">
        <v>220.95099999999999</v>
      </c>
      <c r="V54" s="370">
        <v>327.358</v>
      </c>
      <c r="W54" s="371">
        <v>12.620315062393031</v>
      </c>
      <c r="X54" s="370">
        <v>173.68100000000001</v>
      </c>
      <c r="Y54" s="370">
        <v>562.90200000000004</v>
      </c>
      <c r="Z54" s="371">
        <v>9.3475694941095231</v>
      </c>
      <c r="AA54" s="370">
        <v>197.03899999999999</v>
      </c>
      <c r="AB54" s="370">
        <v>688.01099999999997</v>
      </c>
      <c r="AC54" s="371">
        <v>8.7288604882467826</v>
      </c>
      <c r="AD54" s="370">
        <v>177.52799999999999</v>
      </c>
      <c r="AE54" s="370">
        <v>737.71299999999997</v>
      </c>
      <c r="AF54" s="371">
        <v>9.4633200028751414</v>
      </c>
    </row>
    <row r="55" spans="2:32" ht="15">
      <c r="B55" s="380" t="s">
        <v>173</v>
      </c>
      <c r="C55" s="370" cm="1">
        <f t="array" ref="C55:AF55">_xlfn.HSTACK('data input'!C837,'data input'!C898,'data input'!D898,'data input'!D837,'data input'!E898,'data input'!F898,'data input'!E837,'data input'!G898,'data input'!H898,'data input'!F837,'data input'!I898,'data input'!J898,'data input'!G837,'data input'!K898,'data input'!L898,'data input'!H837,'data input'!M898,'data input'!N898,'data input'!I837,'data input'!O898,'data input'!P898,'data input'!J837,'data input'!Q898,'data input'!R898,'data input'!K837,'data input'!S898,'data input'!T898,'data input'!L837,'data input'!U898,'data input'!V898)</f>
        <v>339.82499999999999</v>
      </c>
      <c r="D55" s="370">
        <v>983.01199999999994</v>
      </c>
      <c r="E55" s="371">
        <v>9.5703943012631303</v>
      </c>
      <c r="F55" s="370">
        <v>187.982</v>
      </c>
      <c r="G55" s="370">
        <v>874.41200000000003</v>
      </c>
      <c r="H55" s="371">
        <v>9.806720998158168</v>
      </c>
      <c r="I55" s="370">
        <v>144.72999999999999</v>
      </c>
      <c r="J55" s="370">
        <v>925.13599999999997</v>
      </c>
      <c r="K55" s="371">
        <v>10.81817385154913</v>
      </c>
      <c r="L55" s="370">
        <v>134.9</v>
      </c>
      <c r="M55" s="370">
        <v>776.40599999999995</v>
      </c>
      <c r="N55" s="371">
        <v>11.941298333096276</v>
      </c>
      <c r="O55" s="370">
        <v>174.66499999999999</v>
      </c>
      <c r="P55" s="370">
        <v>428.23399999999998</v>
      </c>
      <c r="Q55" s="371">
        <v>12.836838089474643</v>
      </c>
      <c r="R55" s="370">
        <v>174.136</v>
      </c>
      <c r="S55" s="370">
        <v>411.46100000000001</v>
      </c>
      <c r="T55" s="371">
        <v>13.305678397412482</v>
      </c>
      <c r="U55" s="370">
        <v>173.93899999999999</v>
      </c>
      <c r="V55" s="370">
        <v>504.40499999999997</v>
      </c>
      <c r="W55" s="371">
        <v>12.180035310012435</v>
      </c>
      <c r="X55" s="370">
        <v>159.33600000000001</v>
      </c>
      <c r="Y55" s="370">
        <v>485.75099999999998</v>
      </c>
      <c r="Z55" s="371">
        <v>10.828678617742222</v>
      </c>
      <c r="AA55" s="370">
        <v>113.254</v>
      </c>
      <c r="AB55" s="370">
        <v>294.91500000000002</v>
      </c>
      <c r="AC55" s="371">
        <v>10.362101076627084</v>
      </c>
      <c r="AD55" s="370">
        <v>90.900999999999996</v>
      </c>
      <c r="AE55" s="370">
        <v>218.37299999999999</v>
      </c>
      <c r="AF55" s="371">
        <v>15.630174905588026</v>
      </c>
    </row>
    <row r="56" spans="2:32" ht="15">
      <c r="B56" s="380" t="s">
        <v>174</v>
      </c>
      <c r="C56" s="370" cm="1">
        <f t="array" ref="C56:AF56">_xlfn.HSTACK('data input'!C838,'data input'!C899,'data input'!D899,'data input'!D838,'data input'!E899,'data input'!F899,'data input'!E838,'data input'!G899,'data input'!H899,'data input'!F838,'data input'!I899,'data input'!J899,'data input'!G838,'data input'!K899,'data input'!L899,'data input'!H838,'data input'!M899,'data input'!N899,'data input'!I838,'data input'!O899,'data input'!P899,'data input'!J838,'data input'!Q899,'data input'!R899,'data input'!K838,'data input'!S899,'data input'!T899,'data input'!L838,'data input'!U899,'data input'!V899)</f>
        <v>214.37</v>
      </c>
      <c r="D56" s="370">
        <v>624.49199999999996</v>
      </c>
      <c r="E56" s="371">
        <v>13.464401535829115</v>
      </c>
      <c r="F56" s="370">
        <v>181.779</v>
      </c>
      <c r="G56" s="370">
        <v>419.77699999999999</v>
      </c>
      <c r="H56" s="371">
        <v>16.350234053529402</v>
      </c>
      <c r="I56" s="370">
        <v>179.78299999999999</v>
      </c>
      <c r="J56" s="370">
        <v>513.67200000000003</v>
      </c>
      <c r="K56" s="371">
        <v>18.524372333747621</v>
      </c>
      <c r="L56" s="370">
        <v>177.62200000000001</v>
      </c>
      <c r="M56" s="370">
        <v>267.73</v>
      </c>
      <c r="N56" s="371">
        <v>19.005050812671826</v>
      </c>
      <c r="O56" s="370">
        <v>242.39500000000001</v>
      </c>
      <c r="P56" s="370">
        <v>192.47</v>
      </c>
      <c r="Q56" s="371">
        <v>26.777965251864263</v>
      </c>
      <c r="R56" s="370">
        <v>217.24700000000001</v>
      </c>
      <c r="S56" s="370">
        <v>196.816</v>
      </c>
      <c r="T56" s="371">
        <v>23.562964050138991</v>
      </c>
      <c r="U56" s="370">
        <v>240.61699999999999</v>
      </c>
      <c r="V56" s="370">
        <v>234.059</v>
      </c>
      <c r="W56" s="371">
        <v>16.894854027700042</v>
      </c>
      <c r="X56" s="370">
        <v>229.82400000000001</v>
      </c>
      <c r="Y56" s="370">
        <v>184.34899999999999</v>
      </c>
      <c r="Z56" s="371">
        <v>32.180949906802724</v>
      </c>
      <c r="AA56" s="370">
        <v>291.858</v>
      </c>
      <c r="AB56" s="370">
        <v>189.94800000000001</v>
      </c>
      <c r="AC56" s="371">
        <v>15.756455302337439</v>
      </c>
      <c r="AD56" s="370">
        <v>440.85700000000003</v>
      </c>
      <c r="AE56" s="370">
        <v>327.33499999999998</v>
      </c>
      <c r="AF56" s="371">
        <v>14.69908504622253</v>
      </c>
    </row>
    <row r="57" spans="2:32" ht="15">
      <c r="B57" s="380" t="s">
        <v>175</v>
      </c>
      <c r="C57" s="370" cm="1">
        <f t="array" ref="C57:AF57">_xlfn.HSTACK('data input'!C839,'data input'!C900,'data input'!D900,'data input'!D839,'data input'!E900,'data input'!F900,'data input'!E839,'data input'!G900,'data input'!H900,'data input'!F839,'data input'!I900,'data input'!J900,'data input'!G839,'data input'!K900,'data input'!L900,'data input'!H839,'data input'!M900,'data input'!N900,'data input'!I839,'data input'!O900,'data input'!P900,'data input'!J839,'data input'!Q900,'data input'!R900,'data input'!K839,'data input'!S900,'data input'!T900,'data input'!L839,'data input'!U900,'data input'!V900)</f>
        <v>333.00099999999998</v>
      </c>
      <c r="D57" s="370">
        <v>215.78200000000001</v>
      </c>
      <c r="E57" s="371">
        <v>35.285851267636453</v>
      </c>
      <c r="F57" s="370">
        <v>228.17699999999999</v>
      </c>
      <c r="G57" s="370">
        <v>448.35</v>
      </c>
      <c r="H57" s="371">
        <v>22.569249394000813</v>
      </c>
      <c r="I57" s="370">
        <v>157.31800000000001</v>
      </c>
      <c r="J57" s="370">
        <v>627.34199999999998</v>
      </c>
      <c r="K57" s="371">
        <v>21.465838002211807</v>
      </c>
      <c r="L57" s="370">
        <v>103.191</v>
      </c>
      <c r="M57" s="370">
        <v>607.46799999999996</v>
      </c>
      <c r="N57" s="371">
        <v>20.078450932254277</v>
      </c>
      <c r="O57" s="370">
        <v>107.304</v>
      </c>
      <c r="P57" s="370">
        <v>745.80100000000004</v>
      </c>
      <c r="Q57" s="371">
        <v>18.131289614582329</v>
      </c>
      <c r="R57" s="370">
        <v>97.754000000000005</v>
      </c>
      <c r="S57" s="370">
        <v>685.29899999999998</v>
      </c>
      <c r="T57" s="371">
        <v>20.248916960376004</v>
      </c>
      <c r="U57" s="370">
        <v>114.501</v>
      </c>
      <c r="V57" s="370">
        <v>503.00099999999998</v>
      </c>
      <c r="W57" s="371">
        <v>18.23111278121501</v>
      </c>
      <c r="X57" s="370">
        <v>112.711</v>
      </c>
      <c r="Y57" s="370">
        <v>210.16300000000001</v>
      </c>
      <c r="Z57" s="371">
        <v>25.865046074596137</v>
      </c>
      <c r="AA57" s="370">
        <v>135.024</v>
      </c>
      <c r="AB57" s="370">
        <v>337.48399999999998</v>
      </c>
      <c r="AC57" s="371">
        <v>25.494174181514285</v>
      </c>
      <c r="AD57" s="370">
        <v>84.072999999999993</v>
      </c>
      <c r="AE57" s="370">
        <v>252.19</v>
      </c>
      <c r="AF57" s="371">
        <v>32.059765293445643</v>
      </c>
    </row>
    <row r="58" spans="2:32" ht="15">
      <c r="B58" s="380" t="s">
        <v>176</v>
      </c>
      <c r="C58" s="370" cm="1">
        <f t="array" ref="C58:AF58">_xlfn.HSTACK('data input'!C840,'data input'!C901,'data input'!D901,'data input'!D840,'data input'!E901,'data input'!F901,'data input'!E840,'data input'!G901,'data input'!H901,'data input'!F840,'data input'!I901,'data input'!J901,'data input'!G840,'data input'!K901,'data input'!L901,'data input'!H840,'data input'!M901,'data input'!N901,'data input'!I840,'data input'!O901,'data input'!P901,'data input'!J840,'data input'!Q901,'data input'!R901,'data input'!K840,'data input'!S901,'data input'!T901,'data input'!L840,'data input'!U901,'data input'!V901)</f>
        <v>148.315</v>
      </c>
      <c r="D58" s="370">
        <v>528.87800000000004</v>
      </c>
      <c r="E58" s="371">
        <v>12.494224790143512</v>
      </c>
      <c r="F58" s="370">
        <v>91.641999999999996</v>
      </c>
      <c r="G58" s="370">
        <v>382.19200000000001</v>
      </c>
      <c r="H58" s="371">
        <v>14.056935848455401</v>
      </c>
      <c r="I58" s="370">
        <v>74.519000000000005</v>
      </c>
      <c r="J58" s="370">
        <v>245.06800000000001</v>
      </c>
      <c r="K58" s="371">
        <v>18.972979336713873</v>
      </c>
      <c r="L58" s="370">
        <v>65.736000000000004</v>
      </c>
      <c r="M58" s="370">
        <v>75.048000000000002</v>
      </c>
      <c r="N58" s="371">
        <v>17.806808956269823</v>
      </c>
      <c r="O58" s="370">
        <v>96.105999999999995</v>
      </c>
      <c r="P58" s="370">
        <v>117.37</v>
      </c>
      <c r="Q58" s="371">
        <v>19.423338687346039</v>
      </c>
      <c r="R58" s="370">
        <v>79.846999999999994</v>
      </c>
      <c r="S58" s="370">
        <v>202.83799999999999</v>
      </c>
      <c r="T58" s="371">
        <v>14.248442005540731</v>
      </c>
      <c r="U58" s="370">
        <v>122.361</v>
      </c>
      <c r="V58" s="370">
        <v>32.774999999999999</v>
      </c>
      <c r="W58" s="371">
        <v>26.431497629369591</v>
      </c>
      <c r="X58" s="370">
        <v>146.25200000000001</v>
      </c>
      <c r="Y58" s="370">
        <v>7.0140000000000002</v>
      </c>
      <c r="Z58" s="371">
        <v>15.85955905303036</v>
      </c>
      <c r="AA58" s="370">
        <v>172.90299999999999</v>
      </c>
      <c r="AB58" s="370">
        <v>97.004000000000005</v>
      </c>
      <c r="AC58" s="371">
        <v>9.1839921616911795</v>
      </c>
      <c r="AD58" s="370">
        <v>191.488</v>
      </c>
      <c r="AE58" s="370">
        <v>19.670000000000002</v>
      </c>
      <c r="AF58" s="371">
        <v>6.7311939983078535</v>
      </c>
    </row>
    <row r="59" spans="2:32">
      <c r="B59" s="175" t="s">
        <v>70</v>
      </c>
      <c r="C59" s="376" cm="1">
        <f t="array" ref="C59:AF59">_xlfn.HSTACK('data input'!C841,'data input'!C902,'data input'!D902,'data input'!D841,'data input'!E902,'data input'!F902,'data input'!E841,'data input'!G902,'data input'!H902,'data input'!F841,'data input'!I902,'data input'!J902,'data input'!G841,'data input'!K902,'data input'!L902,'data input'!H841,'data input'!M902,'data input'!N902,'data input'!I841,'data input'!O902,'data input'!P902,'data input'!J841,'data input'!Q902,'data input'!R902,'data input'!K841,'data input'!S902,'data input'!T902,'data input'!L841,'data input'!U902,'data input'!V902)</f>
        <v>6329.3980000000001</v>
      </c>
      <c r="D59" s="376">
        <v>11975.563</v>
      </c>
      <c r="E59" s="378">
        <v>5.3016245825718711</v>
      </c>
      <c r="F59" s="376">
        <v>5550.6679999999997</v>
      </c>
      <c r="G59" s="376">
        <v>13569.225</v>
      </c>
      <c r="H59" s="378">
        <v>5.3517346714932827</v>
      </c>
      <c r="I59" s="376">
        <v>4814.8339999999998</v>
      </c>
      <c r="J59" s="376">
        <v>13349.157999999999</v>
      </c>
      <c r="K59" s="378">
        <v>5.2591059239979279</v>
      </c>
      <c r="L59" s="376">
        <v>4350.3789999999999</v>
      </c>
      <c r="M59" s="376">
        <v>9453.9320000000007</v>
      </c>
      <c r="N59" s="378">
        <v>5.4046516152209287</v>
      </c>
      <c r="O59" s="376">
        <v>4610.7939999999999</v>
      </c>
      <c r="P59" s="376">
        <v>7188.1769999999997</v>
      </c>
      <c r="Q59" s="378">
        <v>5.2754298437754246</v>
      </c>
      <c r="R59" s="376">
        <v>4180.6149999999998</v>
      </c>
      <c r="S59" s="376">
        <v>7332.5169999999998</v>
      </c>
      <c r="T59" s="378">
        <v>4.7500581563748776</v>
      </c>
      <c r="U59" s="376">
        <v>4647.7929999999997</v>
      </c>
      <c r="V59" s="376">
        <v>8861.7919999999995</v>
      </c>
      <c r="W59" s="378">
        <v>3.8956255529906785</v>
      </c>
      <c r="X59" s="376">
        <v>3738.12</v>
      </c>
      <c r="Y59" s="376">
        <v>11232.507</v>
      </c>
      <c r="Z59" s="378">
        <v>3.6592885287838075</v>
      </c>
      <c r="AA59" s="376">
        <v>3472.1149999999998</v>
      </c>
      <c r="AB59" s="376">
        <v>7961.7539999999999</v>
      </c>
      <c r="AC59" s="378">
        <v>3.7393591708249954</v>
      </c>
      <c r="AD59" s="376">
        <v>3328.8789999999999</v>
      </c>
      <c r="AE59" s="376">
        <v>8006.3509999999997</v>
      </c>
      <c r="AF59" s="378">
        <v>3.6707120185611717</v>
      </c>
    </row>
  </sheetData>
  <conditionalFormatting sqref="C9:E16 K9:Q16 C23:E30 K23:Q30">
    <cfRule type="cellIs" dxfId="135" priority="9" operator="lessThan">
      <formula>1</formula>
    </cfRule>
  </conditionalFormatting>
  <conditionalFormatting sqref="C37:E45 K37:Q45">
    <cfRule type="cellIs" dxfId="134" priority="34" operator="lessThan">
      <formula>1</formula>
    </cfRule>
  </conditionalFormatting>
  <conditionalFormatting sqref="C51:Q59">
    <cfRule type="cellIs" dxfId="133" priority="31" operator="lessThan">
      <formula>1</formula>
    </cfRule>
  </conditionalFormatting>
  <conditionalFormatting sqref="C31:AF31">
    <cfRule type="cellIs" dxfId="132" priority="27" operator="equal">
      <formula>0</formula>
    </cfRule>
    <cfRule type="cellIs" dxfId="131" priority="26" operator="lessThan">
      <formula>1</formula>
    </cfRule>
  </conditionalFormatting>
  <conditionalFormatting sqref="C65:AF73 F37:G45 I37:J45 C37:D45 L37:M45 O37:P45 C51:D59 F51:G59 I51:J59 L51:M59 O51:P59 U37:V45 X37:Y45 AA37:AB45 AD37:AE45 C60:Q60">
    <cfRule type="cellIs" dxfId="130" priority="39" operator="equal">
      <formula>0</formula>
    </cfRule>
  </conditionalFormatting>
  <conditionalFormatting sqref="C65:AF73">
    <cfRule type="cellIs" dxfId="129" priority="38" operator="lessThan">
      <formula>1</formula>
    </cfRule>
  </conditionalFormatting>
  <conditionalFormatting sqref="E9:E16 K9:K16 N9:N16 Q9:Q16 E23:E30 K23:K30 N23:N30 Q23:Q30">
    <cfRule type="cellIs" dxfId="128" priority="7" operator="greaterThan">
      <formula>25</formula>
    </cfRule>
  </conditionalFormatting>
  <conditionalFormatting sqref="E17 H17 K17 N17 Q17 T17 W17 Z17 AC17 AF17 E31 H31 K31 N31 Q31">
    <cfRule type="cellIs" dxfId="127" priority="40" operator="greaterThan">
      <formula>25</formula>
    </cfRule>
  </conditionalFormatting>
  <conditionalFormatting sqref="E37:E45 K37:K45 N37:N45 Q37:Q45">
    <cfRule type="cellIs" dxfId="126" priority="32" operator="greaterThan">
      <formula>25</formula>
    </cfRule>
  </conditionalFormatting>
  <conditionalFormatting sqref="E51:E59 H51:H59 K51:K59 N51:N59 Q51:Q59">
    <cfRule type="cellIs" dxfId="125" priority="29" operator="greaterThan">
      <formula>25</formula>
    </cfRule>
  </conditionalFormatting>
  <conditionalFormatting sqref="E51:E59 H51:H59 K51:K59 N51:N59">
    <cfRule type="cellIs" dxfId="124" priority="30" operator="equal">
      <formula>0</formula>
    </cfRule>
  </conditionalFormatting>
  <conditionalFormatting sqref="F9:G16 I9:J16 F23:G30 I23:J30 C9:D16 L9:M16 O9:P16 C23:D30 L23:M30 O23:P30 U9:V16 X9:Y16 U23:V30 X23:Y30 AA9:AB16 AD9:AE16 AA23:AB30 AD23:AE30">
    <cfRule type="cellIs" dxfId="123" priority="13" operator="equal">
      <formula>0</formula>
    </cfRule>
  </conditionalFormatting>
  <conditionalFormatting sqref="F9:J16 F23:J30">
    <cfRule type="cellIs" dxfId="122" priority="12" operator="lessThan">
      <formula>1</formula>
    </cfRule>
  </conditionalFormatting>
  <conditionalFormatting sqref="F37:J45">
    <cfRule type="cellIs" dxfId="121" priority="37" operator="lessThan">
      <formula>1</formula>
    </cfRule>
  </conditionalFormatting>
  <conditionalFormatting sqref="H9:H16 H23:H30">
    <cfRule type="cellIs" dxfId="120" priority="10" operator="greaterThan">
      <formula>25</formula>
    </cfRule>
    <cfRule type="cellIs" dxfId="119" priority="11" operator="equal">
      <formula>0</formula>
    </cfRule>
  </conditionalFormatting>
  <conditionalFormatting sqref="H37:H45">
    <cfRule type="cellIs" dxfId="118" priority="35" operator="greaterThan">
      <formula>25</formula>
    </cfRule>
    <cfRule type="cellIs" dxfId="117" priority="36" operator="equal">
      <formula>0</formula>
    </cfRule>
  </conditionalFormatting>
  <conditionalFormatting sqref="Q9:S16 Q23:S30 E9:E16 K9:K16 N9:N16 E23:E30 K23:K30 N23:N30">
    <cfRule type="cellIs" dxfId="116" priority="8" operator="equal">
      <formula>0</formula>
    </cfRule>
  </conditionalFormatting>
  <conditionalFormatting sqref="Q37:S45 E37:E45 K37:K45 N37:N45">
    <cfRule type="cellIs" dxfId="115" priority="33" operator="equal">
      <formula>0</formula>
    </cfRule>
  </conditionalFormatting>
  <conditionalFormatting sqref="Q51:S59 U51:V59 X51:Y59 AA51:AB59 AD51:AE59">
    <cfRule type="cellIs" dxfId="114" priority="18" operator="equal">
      <formula>0</formula>
    </cfRule>
  </conditionalFormatting>
  <conditionalFormatting sqref="R9:T16 Z9:AF16 R23:T30 Z23:AF30">
    <cfRule type="cellIs" dxfId="113" priority="3" operator="lessThan">
      <formula>1</formula>
    </cfRule>
  </conditionalFormatting>
  <conditionalFormatting sqref="R37:T45 Z37:AF45">
    <cfRule type="cellIs" dxfId="112" priority="22" operator="lessThan">
      <formula>1</formula>
    </cfRule>
  </conditionalFormatting>
  <conditionalFormatting sqref="R51:AF59">
    <cfRule type="cellIs" dxfId="111" priority="17" operator="lessThan">
      <formula>1</formula>
    </cfRule>
  </conditionalFormatting>
  <conditionalFormatting sqref="T9:T16 Z9:Z16 AC9:AC16 AF9:AF16 T23:T30 Z23:Z30 AC23:AC30 AF23:AF30">
    <cfRule type="cellIs" dxfId="110" priority="2" operator="equal">
      <formula>0</formula>
    </cfRule>
    <cfRule type="cellIs" dxfId="109" priority="1" operator="greaterThan">
      <formula>25</formula>
    </cfRule>
  </conditionalFormatting>
  <conditionalFormatting sqref="T31 W31 Z31 AC31 AF31">
    <cfRule type="cellIs" dxfId="108" priority="28" operator="greaterThan">
      <formula>25</formula>
    </cfRule>
  </conditionalFormatting>
  <conditionalFormatting sqref="T37:T45 Z37:Z45 AC37:AC45 AF37:AF45">
    <cfRule type="cellIs" dxfId="107" priority="20" operator="greaterThan">
      <formula>25</formula>
    </cfRule>
    <cfRule type="cellIs" dxfId="106" priority="21" operator="equal">
      <formula>0</formula>
    </cfRule>
  </conditionalFormatting>
  <conditionalFormatting sqref="T51:T59 W51:W59 Z51:Z59 AC51:AC59 AF51:AF59">
    <cfRule type="cellIs" dxfId="105" priority="16" operator="equal">
      <formula>0</formula>
    </cfRule>
    <cfRule type="cellIs" dxfId="104" priority="15" operator="greaterThan">
      <formula>25</formula>
    </cfRule>
  </conditionalFormatting>
  <conditionalFormatting sqref="U9:Y16 U23:Y30">
    <cfRule type="cellIs" dxfId="103" priority="6" operator="lessThan">
      <formula>1</formula>
    </cfRule>
  </conditionalFormatting>
  <conditionalFormatting sqref="U37:Y45">
    <cfRule type="cellIs" dxfId="102" priority="25" operator="lessThan">
      <formula>1</formula>
    </cfRule>
  </conditionalFormatting>
  <conditionalFormatting sqref="W9:W16 W23:W30">
    <cfRule type="cellIs" dxfId="101" priority="5" operator="equal">
      <formula>0</formula>
    </cfRule>
    <cfRule type="cellIs" dxfId="100" priority="4" operator="greaterThan">
      <formula>25</formula>
    </cfRule>
  </conditionalFormatting>
  <conditionalFormatting sqref="W37:W45">
    <cfRule type="cellIs" dxfId="99" priority="23" operator="greaterThan">
      <formula>25</formula>
    </cfRule>
    <cfRule type="cellIs" dxfId="98" priority="24" operator="equal">
      <formula>0</formula>
    </cfRule>
  </conditionalFormatting>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DDC32-A69A-4856-A20C-8A55AF86FFC4}">
  <sheetPr>
    <tabColor rgb="FF92D050"/>
  </sheetPr>
  <dimension ref="A2:AJ110"/>
  <sheetViews>
    <sheetView showGridLines="0" topLeftCell="A7" zoomScale="70" zoomScaleNormal="70" workbookViewId="0">
      <selection activeCell="C1" sqref="C1"/>
    </sheetView>
  </sheetViews>
  <sheetFormatPr defaultColWidth="9" defaultRowHeight="12.75"/>
  <cols>
    <col min="1" max="1" width="9" style="20"/>
    <col min="2" max="2" width="10.25" style="20" customWidth="1"/>
    <col min="3" max="17" width="6.75" style="20" customWidth="1"/>
    <col min="18" max="32" width="6.75" style="26" customWidth="1"/>
    <col min="33" max="36" width="9" style="26"/>
    <col min="37" max="16384" width="9" style="20"/>
  </cols>
  <sheetData>
    <row r="2" spans="1:17">
      <c r="A2" s="179" t="str">
        <f>Index!B10</f>
        <v>Table 4  Breakdown of the softwood forecast volume (000 m3 obs) by country, top diameter class and forecast period</v>
      </c>
      <c r="B2" s="293"/>
      <c r="C2" s="26"/>
      <c r="D2" s="26"/>
      <c r="E2" s="26"/>
      <c r="F2" s="26"/>
      <c r="G2" s="26"/>
      <c r="H2" s="26"/>
      <c r="I2" s="26"/>
      <c r="J2" s="26"/>
      <c r="K2" s="26"/>
      <c r="L2" s="26"/>
      <c r="M2" s="26"/>
      <c r="N2" s="26"/>
      <c r="O2" s="26"/>
      <c r="P2" s="26"/>
      <c r="Q2" s="26"/>
    </row>
    <row r="3" spans="1:17">
      <c r="B3" s="293"/>
      <c r="C3" s="26"/>
      <c r="D3" s="26"/>
      <c r="E3" s="26"/>
      <c r="F3" s="26"/>
      <c r="G3" s="26"/>
      <c r="H3" s="26"/>
      <c r="I3" s="26"/>
      <c r="J3" s="26"/>
      <c r="K3" s="26"/>
      <c r="L3" s="26"/>
      <c r="M3" s="26"/>
      <c r="N3" s="26"/>
      <c r="O3" s="26"/>
      <c r="P3" s="26"/>
      <c r="Q3" s="26"/>
    </row>
    <row r="4" spans="1:17">
      <c r="B4" s="26"/>
      <c r="C4" s="26"/>
      <c r="D4" s="26"/>
      <c r="E4" s="26"/>
      <c r="F4" s="26"/>
      <c r="G4" s="26"/>
      <c r="H4" s="26"/>
      <c r="I4" s="26"/>
      <c r="J4" s="26"/>
      <c r="K4" s="26"/>
      <c r="L4" s="26"/>
      <c r="M4" s="26"/>
      <c r="N4" s="26"/>
      <c r="O4" s="26"/>
      <c r="P4" s="26"/>
      <c r="Q4" s="26"/>
    </row>
    <row r="5" spans="1:17" ht="12.75" customHeight="1">
      <c r="B5" s="227" t="s">
        <v>240</v>
      </c>
      <c r="C5" s="283" t="str">
        <f>"         "&amp;'data input'!B217</f>
        <v xml:space="preserve">         2027-31</v>
      </c>
      <c r="D5" s="229"/>
      <c r="E5" s="230"/>
      <c r="F5" s="283" t="str">
        <f>"         "&amp;'data input'!B218</f>
        <v xml:space="preserve">         2032-36</v>
      </c>
      <c r="G5" s="229"/>
      <c r="H5" s="230"/>
      <c r="I5" s="228" t="str">
        <f>"         "&amp;'data input'!B219</f>
        <v xml:space="preserve">         2037-41</v>
      </c>
      <c r="J5" s="229"/>
      <c r="K5" s="230"/>
      <c r="L5" s="228" t="str">
        <f>"         "&amp;'data input'!B220</f>
        <v xml:space="preserve">         2042-46</v>
      </c>
      <c r="M5" s="229"/>
      <c r="N5" s="230"/>
      <c r="O5" s="228" t="str">
        <f>"         "&amp;'data input'!B221</f>
        <v xml:space="preserve">         2047-51</v>
      </c>
      <c r="P5" s="229"/>
      <c r="Q5" s="229"/>
    </row>
    <row r="6" spans="1:17">
      <c r="B6" s="227" t="s">
        <v>241</v>
      </c>
      <c r="C6" s="231" t="s">
        <v>235</v>
      </c>
      <c r="D6" s="232" t="s">
        <v>236</v>
      </c>
      <c r="E6" s="232"/>
      <c r="F6" s="233" t="s">
        <v>235</v>
      </c>
      <c r="G6" s="232" t="s">
        <v>236</v>
      </c>
      <c r="H6" s="232"/>
      <c r="I6" s="233" t="s">
        <v>235</v>
      </c>
      <c r="J6" s="232" t="s">
        <v>236</v>
      </c>
      <c r="K6" s="232"/>
      <c r="L6" s="233" t="s">
        <v>235</v>
      </c>
      <c r="M6" s="232" t="s">
        <v>236</v>
      </c>
      <c r="N6" s="232"/>
      <c r="O6" s="233" t="s">
        <v>235</v>
      </c>
      <c r="P6" s="232" t="s">
        <v>236</v>
      </c>
      <c r="Q6" s="238"/>
    </row>
    <row r="7" spans="1:17" ht="15">
      <c r="B7" s="234" t="s">
        <v>242</v>
      </c>
      <c r="C7" s="235" t="s">
        <v>237</v>
      </c>
      <c r="D7" s="235" t="s">
        <v>237</v>
      </c>
      <c r="E7" s="236" t="s">
        <v>42</v>
      </c>
      <c r="F7" s="235" t="s">
        <v>237</v>
      </c>
      <c r="G7" s="235" t="s">
        <v>237</v>
      </c>
      <c r="H7" s="236" t="s">
        <v>42</v>
      </c>
      <c r="I7" s="235" t="s">
        <v>237</v>
      </c>
      <c r="J7" s="235" t="s">
        <v>237</v>
      </c>
      <c r="K7" s="236" t="s">
        <v>42</v>
      </c>
      <c r="L7" s="235" t="s">
        <v>237</v>
      </c>
      <c r="M7" s="235" t="s">
        <v>237</v>
      </c>
      <c r="N7" s="236" t="s">
        <v>42</v>
      </c>
      <c r="O7" s="235" t="s">
        <v>237</v>
      </c>
      <c r="P7" s="235" t="s">
        <v>237</v>
      </c>
      <c r="Q7" s="237" t="s">
        <v>42</v>
      </c>
    </row>
    <row r="8" spans="1:17">
      <c r="B8" s="129" t="s">
        <v>44</v>
      </c>
      <c r="C8" s="21"/>
      <c r="D8" s="21"/>
      <c r="E8" s="21"/>
      <c r="F8" s="21"/>
      <c r="G8" s="21"/>
      <c r="H8" s="21"/>
      <c r="I8" s="21"/>
      <c r="J8" s="21"/>
      <c r="K8" s="21"/>
      <c r="L8" s="21"/>
      <c r="M8" s="21"/>
      <c r="N8" s="21"/>
      <c r="O8" s="21"/>
      <c r="P8" s="21"/>
      <c r="Q8" s="21"/>
    </row>
    <row r="9" spans="1:17">
      <c r="B9" s="294" t="s">
        <v>243</v>
      </c>
      <c r="C9" s="370">
        <f>'data input'!C88</f>
        <v>195.06899999999999</v>
      </c>
      <c r="D9" s="370">
        <f>'data input'!C149</f>
        <v>141.81700000000001</v>
      </c>
      <c r="E9" s="371">
        <f>'data input'!D149</f>
        <v>11.271272883292115</v>
      </c>
      <c r="F9" s="370">
        <f>'data input'!D88</f>
        <v>166.09399999999999</v>
      </c>
      <c r="G9" s="370">
        <f>'data input'!E149</f>
        <v>130.36099999999999</v>
      </c>
      <c r="H9" s="371">
        <f>'data input'!F149</f>
        <v>10.982204103148147</v>
      </c>
      <c r="I9" s="370">
        <f>'data input'!E88</f>
        <v>135.96899999999999</v>
      </c>
      <c r="J9" s="370">
        <f>'data input'!G149</f>
        <v>126.33199999999999</v>
      </c>
      <c r="K9" s="371">
        <f>'data input'!H149</f>
        <v>11.859288991816857</v>
      </c>
      <c r="L9" s="370">
        <f>'data input'!F88</f>
        <v>136.69999999999999</v>
      </c>
      <c r="M9" s="370">
        <f>'data input'!I149</f>
        <v>88.915000000000006</v>
      </c>
      <c r="N9" s="371">
        <f>'data input'!J149</f>
        <v>11.302267800755461</v>
      </c>
      <c r="O9" s="370">
        <f>'data input'!G88</f>
        <v>154.65199999999999</v>
      </c>
      <c r="P9" s="370">
        <f>'data input'!K149</f>
        <v>81.555000000000007</v>
      </c>
      <c r="Q9" s="372">
        <f>'data input'!L149</f>
        <v>9.7951785244809351</v>
      </c>
    </row>
    <row r="10" spans="1:17">
      <c r="B10" s="295" t="s">
        <v>244</v>
      </c>
      <c r="C10" s="370">
        <f>'data input'!C89</f>
        <v>85.962999999999994</v>
      </c>
      <c r="D10" s="370">
        <f>'data input'!C150</f>
        <v>79.778000000000006</v>
      </c>
      <c r="E10" s="371">
        <f>'data input'!D150</f>
        <v>12.329731517765049</v>
      </c>
      <c r="F10" s="370">
        <f>'data input'!D89</f>
        <v>79.590999999999994</v>
      </c>
      <c r="G10" s="370">
        <f>'data input'!E150</f>
        <v>70.108000000000004</v>
      </c>
      <c r="H10" s="371">
        <f>'data input'!F150</f>
        <v>13.230628164576611</v>
      </c>
      <c r="I10" s="370">
        <f>'data input'!E89</f>
        <v>66.507000000000005</v>
      </c>
      <c r="J10" s="370">
        <f>'data input'!G150</f>
        <v>72.045000000000002</v>
      </c>
      <c r="K10" s="371">
        <f>'data input'!H150</f>
        <v>13.870431134850239</v>
      </c>
      <c r="L10" s="370">
        <f>'data input'!F89</f>
        <v>65.036000000000001</v>
      </c>
      <c r="M10" s="370">
        <f>'data input'!I150</f>
        <v>46.585999999999999</v>
      </c>
      <c r="N10" s="371">
        <f>'data input'!J150</f>
        <v>13.957546277679093</v>
      </c>
      <c r="O10" s="370">
        <f>'data input'!G89</f>
        <v>66.536000000000001</v>
      </c>
      <c r="P10" s="370">
        <f>'data input'!K150</f>
        <v>39.72</v>
      </c>
      <c r="Q10" s="372">
        <f>'data input'!L150</f>
        <v>13.405140339387847</v>
      </c>
    </row>
    <row r="11" spans="1:17">
      <c r="B11" s="295" t="s">
        <v>245</v>
      </c>
      <c r="C11" s="370">
        <f>'data input'!C90</f>
        <v>88.793000000000006</v>
      </c>
      <c r="D11" s="370">
        <f>'data input'!C151</f>
        <v>109.139</v>
      </c>
      <c r="E11" s="371">
        <f>'data input'!D151</f>
        <v>12.572500824038764</v>
      </c>
      <c r="F11" s="370">
        <f>'data input'!D90</f>
        <v>88.233999999999995</v>
      </c>
      <c r="G11" s="370">
        <f>'data input'!E151</f>
        <v>93.441000000000003</v>
      </c>
      <c r="H11" s="371">
        <f>'data input'!F151</f>
        <v>12.646978252158492</v>
      </c>
      <c r="I11" s="370">
        <f>'data input'!E90</f>
        <v>78.146000000000001</v>
      </c>
      <c r="J11" s="370">
        <f>'data input'!G151</f>
        <v>96.864000000000004</v>
      </c>
      <c r="K11" s="371">
        <f>'data input'!H151</f>
        <v>13.614123761607674</v>
      </c>
      <c r="L11" s="370">
        <f>'data input'!F90</f>
        <v>77.957999999999998</v>
      </c>
      <c r="M11" s="370">
        <f>'data input'!I151</f>
        <v>62.622999999999998</v>
      </c>
      <c r="N11" s="371">
        <f>'data input'!J151</f>
        <v>13.866731238548695</v>
      </c>
      <c r="O11" s="370">
        <f>'data input'!G90</f>
        <v>74.501999999999995</v>
      </c>
      <c r="P11" s="370">
        <f>'data input'!K151</f>
        <v>52.058</v>
      </c>
      <c r="Q11" s="372">
        <f>'data input'!L151</f>
        <v>13.156766071103847</v>
      </c>
    </row>
    <row r="12" spans="1:17">
      <c r="B12" s="295" t="s">
        <v>246</v>
      </c>
      <c r="C12" s="370">
        <f>'data input'!C91</f>
        <v>259.01</v>
      </c>
      <c r="D12" s="370">
        <f>'data input'!C152</f>
        <v>532.54899999999998</v>
      </c>
      <c r="E12" s="371">
        <f>'data input'!D152</f>
        <v>10.988605466038397</v>
      </c>
      <c r="F12" s="370">
        <f>'data input'!D91</f>
        <v>278.38900000000001</v>
      </c>
      <c r="G12" s="370">
        <f>'data input'!E152</f>
        <v>459.43599999999998</v>
      </c>
      <c r="H12" s="371">
        <f>'data input'!F152</f>
        <v>11.306288017351871</v>
      </c>
      <c r="I12" s="370">
        <f>'data input'!E91</f>
        <v>273.161</v>
      </c>
      <c r="J12" s="370">
        <f>'data input'!G152</f>
        <v>464.64600000000002</v>
      </c>
      <c r="K12" s="371">
        <f>'data input'!H152</f>
        <v>12.344502699849965</v>
      </c>
      <c r="L12" s="370">
        <f>'data input'!F91</f>
        <v>290.37599999999998</v>
      </c>
      <c r="M12" s="370">
        <f>'data input'!I152</f>
        <v>296.82299999999998</v>
      </c>
      <c r="N12" s="371">
        <f>'data input'!J152</f>
        <v>12.071319886257418</v>
      </c>
      <c r="O12" s="370">
        <f>'data input'!G91</f>
        <v>266.786</v>
      </c>
      <c r="P12" s="370">
        <f>'data input'!K152</f>
        <v>245.298</v>
      </c>
      <c r="Q12" s="372">
        <f>'data input'!L152</f>
        <v>12.4350345961836</v>
      </c>
    </row>
    <row r="13" spans="1:17">
      <c r="B13" s="295" t="s">
        <v>247</v>
      </c>
      <c r="C13" s="370">
        <f>'data input'!C92</f>
        <v>267.63200000000001</v>
      </c>
      <c r="D13" s="370">
        <f>'data input'!C153</f>
        <v>989.745</v>
      </c>
      <c r="E13" s="371">
        <f>'data input'!D153</f>
        <v>8.7970003512570312</v>
      </c>
      <c r="F13" s="370">
        <f>'data input'!D92</f>
        <v>289.79899999999998</v>
      </c>
      <c r="G13" s="370">
        <f>'data input'!E153</f>
        <v>882.95600000000002</v>
      </c>
      <c r="H13" s="371">
        <f>'data input'!F153</f>
        <v>8.6441911448061521</v>
      </c>
      <c r="I13" s="370">
        <f>'data input'!E92</f>
        <v>305.48500000000001</v>
      </c>
      <c r="J13" s="370">
        <f>'data input'!G153</f>
        <v>814.19500000000005</v>
      </c>
      <c r="K13" s="371">
        <f>'data input'!H153</f>
        <v>9.3953765870939261</v>
      </c>
      <c r="L13" s="370">
        <f>'data input'!F92</f>
        <v>340.75</v>
      </c>
      <c r="M13" s="370">
        <f>'data input'!I153</f>
        <v>565.33199999999999</v>
      </c>
      <c r="N13" s="371">
        <f>'data input'!J153</f>
        <v>8.6037257548698634</v>
      </c>
      <c r="O13" s="370">
        <f>'data input'!G92</f>
        <v>337.75</v>
      </c>
      <c r="P13" s="370">
        <f>'data input'!K153</f>
        <v>450.89299999999997</v>
      </c>
      <c r="Q13" s="372">
        <f>'data input'!L153</f>
        <v>10.095166449193568</v>
      </c>
    </row>
    <row r="14" spans="1:17">
      <c r="B14" s="295" t="s">
        <v>248</v>
      </c>
      <c r="C14" s="370">
        <f>'data input'!C93</f>
        <v>114.601</v>
      </c>
      <c r="D14" s="370">
        <f>'data input'!C154</f>
        <v>548.81299999999999</v>
      </c>
      <c r="E14" s="371">
        <f>'data input'!D154</f>
        <v>7.6377829634985464</v>
      </c>
      <c r="F14" s="370">
        <f>'data input'!D93</f>
        <v>116.871</v>
      </c>
      <c r="G14" s="370">
        <f>'data input'!E154</f>
        <v>492.125</v>
      </c>
      <c r="H14" s="371">
        <f>'data input'!F154</f>
        <v>8.4937760363424566</v>
      </c>
      <c r="I14" s="370">
        <f>'data input'!E93</f>
        <v>118.52</v>
      </c>
      <c r="J14" s="370">
        <f>'data input'!G154</f>
        <v>426.779</v>
      </c>
      <c r="K14" s="371">
        <f>'data input'!H154</f>
        <v>7.6314573988929055</v>
      </c>
      <c r="L14" s="370">
        <f>'data input'!F93</f>
        <v>129.13</v>
      </c>
      <c r="M14" s="370">
        <f>'data input'!I154</f>
        <v>335.06200000000001</v>
      </c>
      <c r="N14" s="371">
        <f>'data input'!J154</f>
        <v>6.626736017923033</v>
      </c>
      <c r="O14" s="370">
        <f>'data input'!G93</f>
        <v>149</v>
      </c>
      <c r="P14" s="370">
        <f>'data input'!K154</f>
        <v>261.64499999999998</v>
      </c>
      <c r="Q14" s="372">
        <f>'data input'!L154</f>
        <v>9.3580327620094064</v>
      </c>
    </row>
    <row r="15" spans="1:17">
      <c r="B15" s="295" t="s">
        <v>249</v>
      </c>
      <c r="C15" s="370">
        <f>'data input'!C94</f>
        <v>53.381</v>
      </c>
      <c r="D15" s="370">
        <f>'data input'!C155</f>
        <v>275.339</v>
      </c>
      <c r="E15" s="371">
        <f>'data input'!D155</f>
        <v>8.0304290726234004</v>
      </c>
      <c r="F15" s="370">
        <f>'data input'!D94</f>
        <v>52.494</v>
      </c>
      <c r="G15" s="370">
        <f>'data input'!E155</f>
        <v>250.952</v>
      </c>
      <c r="H15" s="371">
        <f>'data input'!F155</f>
        <v>9.6162907867636171</v>
      </c>
      <c r="I15" s="370">
        <f>'data input'!E94</f>
        <v>50.930999999999997</v>
      </c>
      <c r="J15" s="370">
        <f>'data input'!G155</f>
        <v>209.166</v>
      </c>
      <c r="K15" s="371">
        <f>'data input'!H155</f>
        <v>7.4086458128615709</v>
      </c>
      <c r="L15" s="370">
        <f>'data input'!F94</f>
        <v>52.591999999999999</v>
      </c>
      <c r="M15" s="370">
        <f>'data input'!I155</f>
        <v>177.917</v>
      </c>
      <c r="N15" s="371">
        <f>'data input'!J155</f>
        <v>6.5437368060824621</v>
      </c>
      <c r="O15" s="370">
        <f>'data input'!G94</f>
        <v>68.034000000000006</v>
      </c>
      <c r="P15" s="370">
        <f>'data input'!K155</f>
        <v>138.36600000000001</v>
      </c>
      <c r="Q15" s="372">
        <f>'data input'!L155</f>
        <v>9.5259867184909872</v>
      </c>
    </row>
    <row r="16" spans="1:17">
      <c r="B16" s="296" t="s">
        <v>250</v>
      </c>
      <c r="C16" s="370">
        <f>'data input'!C95</f>
        <v>50.216000000000001</v>
      </c>
      <c r="D16" s="370">
        <f>'data input'!C156</f>
        <v>433.84300000000002</v>
      </c>
      <c r="E16" s="371">
        <f>'data input'!D156</f>
        <v>8.8565685312543536</v>
      </c>
      <c r="F16" s="370">
        <f>'data input'!D95</f>
        <v>47.720999999999997</v>
      </c>
      <c r="G16" s="370">
        <f>'data input'!E156</f>
        <v>286.125</v>
      </c>
      <c r="H16" s="371">
        <f>'data input'!F156</f>
        <v>8.7820747236761196</v>
      </c>
      <c r="I16" s="370">
        <f>'data input'!E95</f>
        <v>51.185000000000002</v>
      </c>
      <c r="J16" s="370">
        <f>'data input'!G156</f>
        <v>240.535</v>
      </c>
      <c r="K16" s="371">
        <f>'data input'!H156</f>
        <v>9.6264749081176078</v>
      </c>
      <c r="L16" s="370">
        <f>'data input'!F95</f>
        <v>54.232999999999997</v>
      </c>
      <c r="M16" s="370">
        <f>'data input'!I156</f>
        <v>219.84700000000001</v>
      </c>
      <c r="N16" s="371">
        <f>'data input'!J156</f>
        <v>7.761646399732979</v>
      </c>
      <c r="O16" s="370">
        <f>'data input'!G95</f>
        <v>90.506</v>
      </c>
      <c r="P16" s="370">
        <f>'data input'!K156</f>
        <v>155.00700000000001</v>
      </c>
      <c r="Q16" s="372">
        <f>'data input'!L156</f>
        <v>12.355617438665751</v>
      </c>
    </row>
    <row r="17" spans="2:17">
      <c r="B17" s="175" t="s">
        <v>70</v>
      </c>
      <c r="C17" s="373">
        <f>'data input'!C96</f>
        <v>1114.6669999999999</v>
      </c>
      <c r="D17" s="373">
        <f>'data input'!C157</f>
        <v>3111.0259999999998</v>
      </c>
      <c r="E17" s="374">
        <f>'data input'!D157</f>
        <v>7.3638136572510877</v>
      </c>
      <c r="F17" s="373">
        <f>'data input'!D96</f>
        <v>1119.1959999999999</v>
      </c>
      <c r="G17" s="373">
        <f>'data input'!E157</f>
        <v>2665.5050000000001</v>
      </c>
      <c r="H17" s="374">
        <f>'data input'!F157</f>
        <v>7.9127287970322255</v>
      </c>
      <c r="I17" s="373">
        <f>'data input'!E96</f>
        <v>1079.912</v>
      </c>
      <c r="J17" s="373">
        <f>'data input'!G157</f>
        <v>2450.56</v>
      </c>
      <c r="K17" s="374">
        <f>'data input'!H157</f>
        <v>8.5366719709913355</v>
      </c>
      <c r="L17" s="373">
        <f>'data input'!F96</f>
        <v>1146.778</v>
      </c>
      <c r="M17" s="373">
        <f>'data input'!I157</f>
        <v>1793.1</v>
      </c>
      <c r="N17" s="374">
        <f>'data input'!J157</f>
        <v>7.5292578411224209</v>
      </c>
      <c r="O17" s="373">
        <f>'data input'!G96</f>
        <v>1207.7670000000001</v>
      </c>
      <c r="P17" s="373">
        <f>'data input'!K157</f>
        <v>1424.539</v>
      </c>
      <c r="Q17" s="375">
        <f>'data input'!L157</f>
        <v>9.0445593378225162</v>
      </c>
    </row>
    <row r="18" spans="2:17" s="26" customFormat="1">
      <c r="B18" s="227" t="s">
        <v>240</v>
      </c>
      <c r="C18" s="283" t="str">
        <f>"         "&amp;'data input'!B222</f>
        <v xml:space="preserve">         2052-56</v>
      </c>
      <c r="D18" s="229"/>
      <c r="E18" s="230"/>
      <c r="F18" s="283" t="str">
        <f>"         "&amp;'data input'!B223</f>
        <v xml:space="preserve">         2057-61</v>
      </c>
      <c r="G18" s="229"/>
      <c r="H18" s="230"/>
      <c r="I18" s="228" t="str">
        <f>"         "&amp;'data input'!B224</f>
        <v xml:space="preserve">         2062-66</v>
      </c>
      <c r="J18" s="229"/>
      <c r="K18" s="230"/>
      <c r="L18" s="228" t="str">
        <f>"         "&amp;'data input'!B225</f>
        <v xml:space="preserve">         2067-71</v>
      </c>
      <c r="M18" s="229"/>
      <c r="N18" s="230"/>
      <c r="O18" s="228" t="str">
        <f>"         "&amp;'data input'!B226</f>
        <v xml:space="preserve">         2072-76</v>
      </c>
      <c r="P18" s="229"/>
      <c r="Q18" s="229"/>
    </row>
    <row r="19" spans="2:17" s="26" customFormat="1">
      <c r="B19" s="227" t="s">
        <v>241</v>
      </c>
      <c r="C19" s="231" t="s">
        <v>235</v>
      </c>
      <c r="D19" s="232" t="s">
        <v>236</v>
      </c>
      <c r="E19" s="232"/>
      <c r="F19" s="233" t="s">
        <v>235</v>
      </c>
      <c r="G19" s="232" t="s">
        <v>236</v>
      </c>
      <c r="H19" s="232"/>
      <c r="I19" s="233" t="s">
        <v>235</v>
      </c>
      <c r="J19" s="232" t="s">
        <v>236</v>
      </c>
      <c r="K19" s="232"/>
      <c r="L19" s="233" t="s">
        <v>235</v>
      </c>
      <c r="M19" s="232" t="s">
        <v>236</v>
      </c>
      <c r="N19" s="232"/>
      <c r="O19" s="233" t="s">
        <v>235</v>
      </c>
      <c r="P19" s="232" t="s">
        <v>236</v>
      </c>
      <c r="Q19" s="238"/>
    </row>
    <row r="20" spans="2:17" s="26" customFormat="1" ht="15">
      <c r="B20" s="234" t="s">
        <v>242</v>
      </c>
      <c r="C20" s="235" t="s">
        <v>237</v>
      </c>
      <c r="D20" s="235" t="s">
        <v>237</v>
      </c>
      <c r="E20" s="236" t="s">
        <v>42</v>
      </c>
      <c r="F20" s="235" t="s">
        <v>237</v>
      </c>
      <c r="G20" s="235" t="s">
        <v>237</v>
      </c>
      <c r="H20" s="236" t="s">
        <v>42</v>
      </c>
      <c r="I20" s="235" t="s">
        <v>237</v>
      </c>
      <c r="J20" s="235" t="s">
        <v>237</v>
      </c>
      <c r="K20" s="236" t="s">
        <v>42</v>
      </c>
      <c r="L20" s="235" t="s">
        <v>237</v>
      </c>
      <c r="M20" s="235" t="s">
        <v>237</v>
      </c>
      <c r="N20" s="236" t="s">
        <v>42</v>
      </c>
      <c r="O20" s="235" t="s">
        <v>237</v>
      </c>
      <c r="P20" s="235" t="s">
        <v>237</v>
      </c>
      <c r="Q20" s="237" t="s">
        <v>42</v>
      </c>
    </row>
    <row r="21" spans="2:17" s="26" customFormat="1">
      <c r="B21" s="129" t="s">
        <v>44</v>
      </c>
      <c r="C21" s="21"/>
      <c r="D21" s="21"/>
      <c r="E21" s="21"/>
      <c r="F21" s="21"/>
      <c r="G21" s="21"/>
      <c r="H21" s="21"/>
      <c r="I21" s="21"/>
      <c r="J21" s="21"/>
      <c r="K21" s="21"/>
      <c r="L21" s="21"/>
      <c r="M21" s="21"/>
      <c r="N21" s="21"/>
      <c r="O21" s="21"/>
      <c r="P21" s="21"/>
      <c r="Q21" s="21"/>
    </row>
    <row r="22" spans="2:17" s="26" customFormat="1">
      <c r="B22" s="294" t="s">
        <v>243</v>
      </c>
      <c r="C22" s="370">
        <f>'data input'!H88</f>
        <v>140.32900000000001</v>
      </c>
      <c r="D22" s="370">
        <f>'data input'!M149</f>
        <v>98.05</v>
      </c>
      <c r="E22" s="371">
        <f>'data input'!N149</f>
        <v>7.4163668220658776</v>
      </c>
      <c r="F22" s="370">
        <f>'data input'!I88</f>
        <v>199.327</v>
      </c>
      <c r="G22" s="370">
        <f>'data input'!O149</f>
        <v>158.51499999999999</v>
      </c>
      <c r="H22" s="371">
        <f>'data input'!P149</f>
        <v>10.608469457798853</v>
      </c>
      <c r="I22" s="370">
        <f>'data input'!J88</f>
        <v>133.57599999999999</v>
      </c>
      <c r="J22" s="370">
        <f>'data input'!Q149</f>
        <v>114.75700000000001</v>
      </c>
      <c r="K22" s="371">
        <f>'data input'!R149</f>
        <v>8.5663496736529368</v>
      </c>
      <c r="L22" s="370">
        <f>'data input'!K88</f>
        <v>151.25700000000001</v>
      </c>
      <c r="M22" s="370">
        <f>'data input'!S149</f>
        <v>111.22799999999999</v>
      </c>
      <c r="N22" s="371">
        <f>'data input'!T149</f>
        <v>7.5353790960279197</v>
      </c>
      <c r="O22" s="370">
        <f>'data input'!L88</f>
        <v>187.24700000000001</v>
      </c>
      <c r="P22" s="370">
        <f>'data input'!U149</f>
        <v>106.583</v>
      </c>
      <c r="Q22" s="372">
        <f>'data input'!V149</f>
        <v>7.9993475496431508</v>
      </c>
    </row>
    <row r="23" spans="2:17" s="26" customFormat="1">
      <c r="B23" s="295" t="s">
        <v>244</v>
      </c>
      <c r="C23" s="370">
        <f>'data input'!H89</f>
        <v>56.508000000000003</v>
      </c>
      <c r="D23" s="370">
        <f>'data input'!M150</f>
        <v>51.018000000000001</v>
      </c>
      <c r="E23" s="371">
        <f>'data input'!N150</f>
        <v>9.7333735850302521</v>
      </c>
      <c r="F23" s="370">
        <f>'data input'!I89</f>
        <v>85.856999999999999</v>
      </c>
      <c r="G23" s="370">
        <f>'data input'!O150</f>
        <v>87.962000000000003</v>
      </c>
      <c r="H23" s="371">
        <f>'data input'!P150</f>
        <v>11.070809602160343</v>
      </c>
      <c r="I23" s="370">
        <f>'data input'!J89</f>
        <v>47.683</v>
      </c>
      <c r="J23" s="370">
        <f>'data input'!Q150</f>
        <v>69.230999999999995</v>
      </c>
      <c r="K23" s="371">
        <f>'data input'!R150</f>
        <v>9.6488320098908762</v>
      </c>
      <c r="L23" s="370">
        <f>'data input'!K89</f>
        <v>58.091999999999999</v>
      </c>
      <c r="M23" s="370">
        <f>'data input'!S150</f>
        <v>71.703999999999994</v>
      </c>
      <c r="N23" s="371">
        <f>'data input'!T150</f>
        <v>8.6620377210490638</v>
      </c>
      <c r="O23" s="370">
        <f>'data input'!L89</f>
        <v>75.956000000000003</v>
      </c>
      <c r="P23" s="370">
        <f>'data input'!U150</f>
        <v>70.224999999999994</v>
      </c>
      <c r="Q23" s="372">
        <f>'data input'!V150</f>
        <v>8.3556688041546821</v>
      </c>
    </row>
    <row r="24" spans="2:17" s="26" customFormat="1">
      <c r="B24" s="295" t="s">
        <v>245</v>
      </c>
      <c r="C24" s="370">
        <f>'data input'!H90</f>
        <v>62.058</v>
      </c>
      <c r="D24" s="370">
        <f>'data input'!M151</f>
        <v>65.25</v>
      </c>
      <c r="E24" s="371">
        <f>'data input'!N151</f>
        <v>9.896820502359974</v>
      </c>
      <c r="F24" s="370">
        <f>'data input'!I90</f>
        <v>96.522999999999996</v>
      </c>
      <c r="G24" s="370">
        <f>'data input'!O151</f>
        <v>109.812</v>
      </c>
      <c r="H24" s="371">
        <f>'data input'!P151</f>
        <v>11.050507994453453</v>
      </c>
      <c r="I24" s="370">
        <f>'data input'!J90</f>
        <v>49.587000000000003</v>
      </c>
      <c r="J24" s="370">
        <f>'data input'!Q151</f>
        <v>87.611999999999995</v>
      </c>
      <c r="K24" s="371">
        <f>'data input'!R151</f>
        <v>9.978530815487936</v>
      </c>
      <c r="L24" s="370">
        <f>'data input'!K90</f>
        <v>61.429000000000002</v>
      </c>
      <c r="M24" s="370">
        <f>'data input'!S151</f>
        <v>89.131</v>
      </c>
      <c r="N24" s="371">
        <f>'data input'!T151</f>
        <v>8.5174413979266959</v>
      </c>
      <c r="O24" s="370">
        <f>'data input'!L90</f>
        <v>78.814999999999998</v>
      </c>
      <c r="P24" s="370">
        <f>'data input'!U151</f>
        <v>86.542000000000002</v>
      </c>
      <c r="Q24" s="372">
        <f>'data input'!V151</f>
        <v>8.2423092257694535</v>
      </c>
    </row>
    <row r="25" spans="2:17" s="26" customFormat="1">
      <c r="B25" s="295" t="s">
        <v>246</v>
      </c>
      <c r="C25" s="370">
        <f>'data input'!H91</f>
        <v>212.51</v>
      </c>
      <c r="D25" s="370">
        <f>'data input'!M152</f>
        <v>279.565</v>
      </c>
      <c r="E25" s="371">
        <f>'data input'!N152</f>
        <v>9.6695069864603447</v>
      </c>
      <c r="F25" s="370">
        <f>'data input'!I91</f>
        <v>325.05200000000002</v>
      </c>
      <c r="G25" s="370">
        <f>'data input'!O152</f>
        <v>419.24299999999999</v>
      </c>
      <c r="H25" s="371">
        <f>'data input'!P152</f>
        <v>9.6105516164000289</v>
      </c>
      <c r="I25" s="370">
        <f>'data input'!J91</f>
        <v>157.315</v>
      </c>
      <c r="J25" s="370">
        <f>'data input'!Q152</f>
        <v>380.61599999999999</v>
      </c>
      <c r="K25" s="371">
        <f>'data input'!R152</f>
        <v>9.4872609229757732</v>
      </c>
      <c r="L25" s="370">
        <f>'data input'!K91</f>
        <v>192.85</v>
      </c>
      <c r="M25" s="370">
        <f>'data input'!S152</f>
        <v>397.42</v>
      </c>
      <c r="N25" s="371">
        <f>'data input'!T152</f>
        <v>8.5058671986021839</v>
      </c>
      <c r="O25" s="370">
        <f>'data input'!L91</f>
        <v>226.68100000000001</v>
      </c>
      <c r="P25" s="370">
        <f>'data input'!U152</f>
        <v>372.31700000000001</v>
      </c>
      <c r="Q25" s="372">
        <f>'data input'!V152</f>
        <v>7.9253564568862833</v>
      </c>
    </row>
    <row r="26" spans="2:17" s="26" customFormat="1">
      <c r="B26" s="295" t="s">
        <v>247</v>
      </c>
      <c r="C26" s="370">
        <f>'data input'!H92</f>
        <v>270.291</v>
      </c>
      <c r="D26" s="370">
        <f>'data input'!M153</f>
        <v>392.04</v>
      </c>
      <c r="E26" s="371">
        <f>'data input'!N153</f>
        <v>8.9234511619071455</v>
      </c>
      <c r="F26" s="370">
        <f>'data input'!I92</f>
        <v>384.37700000000001</v>
      </c>
      <c r="G26" s="370">
        <f>'data input'!O153</f>
        <v>477.06400000000002</v>
      </c>
      <c r="H26" s="371">
        <f>'data input'!P153</f>
        <v>7.9980140660988548</v>
      </c>
      <c r="I26" s="370">
        <f>'data input'!J92</f>
        <v>188.29499999999999</v>
      </c>
      <c r="J26" s="370">
        <f>'data input'!Q153</f>
        <v>521.66099999999994</v>
      </c>
      <c r="K26" s="371">
        <f>'data input'!R153</f>
        <v>9.1883002342890965</v>
      </c>
      <c r="L26" s="370">
        <f>'data input'!K92</f>
        <v>216.35</v>
      </c>
      <c r="M26" s="370">
        <f>'data input'!S153</f>
        <v>530.81100000000004</v>
      </c>
      <c r="N26" s="371">
        <f>'data input'!T153</f>
        <v>8.5884471166439553</v>
      </c>
      <c r="O26" s="370">
        <f>'data input'!L92</f>
        <v>218.81399999999999</v>
      </c>
      <c r="P26" s="370">
        <f>'data input'!U153</f>
        <v>436.09800000000001</v>
      </c>
      <c r="Q26" s="372">
        <f>'data input'!V153</f>
        <v>8.1518101054608998</v>
      </c>
    </row>
    <row r="27" spans="2:17" s="26" customFormat="1">
      <c r="B27" s="295" t="s">
        <v>248</v>
      </c>
      <c r="C27" s="370">
        <f>'data input'!H93</f>
        <v>122.083</v>
      </c>
      <c r="D27" s="370">
        <f>'data input'!M154</f>
        <v>197.65600000000001</v>
      </c>
      <c r="E27" s="371">
        <f>'data input'!N154</f>
        <v>8.7956363190315319</v>
      </c>
      <c r="F27" s="370">
        <f>'data input'!I93</f>
        <v>163.55699999999999</v>
      </c>
      <c r="G27" s="370">
        <f>'data input'!O154</f>
        <v>207.346</v>
      </c>
      <c r="H27" s="371">
        <f>'data input'!P154</f>
        <v>9.532724700211487</v>
      </c>
      <c r="I27" s="370">
        <f>'data input'!J93</f>
        <v>85.177000000000007</v>
      </c>
      <c r="J27" s="370">
        <f>'data input'!Q154</f>
        <v>236.08099999999999</v>
      </c>
      <c r="K27" s="371">
        <f>'data input'!R154</f>
        <v>8.7467190630541829</v>
      </c>
      <c r="L27" s="370">
        <f>'data input'!K93</f>
        <v>94.126999999999995</v>
      </c>
      <c r="M27" s="370">
        <f>'data input'!S154</f>
        <v>238.91800000000001</v>
      </c>
      <c r="N27" s="371">
        <f>'data input'!T154</f>
        <v>8.2200983270179755</v>
      </c>
      <c r="O27" s="370">
        <f>'data input'!L93</f>
        <v>84.980999999999995</v>
      </c>
      <c r="P27" s="370">
        <f>'data input'!U154</f>
        <v>160.90100000000001</v>
      </c>
      <c r="Q27" s="372">
        <f>'data input'!V154</f>
        <v>9.7389250933555793</v>
      </c>
    </row>
    <row r="28" spans="2:17" s="26" customFormat="1">
      <c r="B28" s="295" t="s">
        <v>249</v>
      </c>
      <c r="C28" s="370">
        <f>'data input'!H94</f>
        <v>56.615000000000002</v>
      </c>
      <c r="D28" s="370">
        <f>'data input'!M155</f>
        <v>102.822</v>
      </c>
      <c r="E28" s="371">
        <f>'data input'!N155</f>
        <v>8.973540475229786</v>
      </c>
      <c r="F28" s="370">
        <f>'data input'!I94</f>
        <v>74.334999999999994</v>
      </c>
      <c r="G28" s="370">
        <f>'data input'!O155</f>
        <v>97.295000000000002</v>
      </c>
      <c r="H28" s="371">
        <f>'data input'!P155</f>
        <v>10.289392312702164</v>
      </c>
      <c r="I28" s="370">
        <f>'data input'!J94</f>
        <v>40.755000000000003</v>
      </c>
      <c r="J28" s="370">
        <f>'data input'!Q155</f>
        <v>103.619</v>
      </c>
      <c r="K28" s="371">
        <f>'data input'!R155</f>
        <v>9.3263382385970353</v>
      </c>
      <c r="L28" s="370">
        <f>'data input'!K94</f>
        <v>43.667999999999999</v>
      </c>
      <c r="M28" s="370">
        <f>'data input'!S155</f>
        <v>99.426000000000002</v>
      </c>
      <c r="N28" s="371">
        <f>'data input'!T155</f>
        <v>8.4656358715136459</v>
      </c>
      <c r="O28" s="370">
        <f>'data input'!L94</f>
        <v>36.743000000000002</v>
      </c>
      <c r="P28" s="370">
        <f>'data input'!U155</f>
        <v>52.451000000000001</v>
      </c>
      <c r="Q28" s="372">
        <f>'data input'!V155</f>
        <v>13.77412945553167</v>
      </c>
    </row>
    <row r="29" spans="2:17" s="26" customFormat="1">
      <c r="B29" s="296" t="s">
        <v>250</v>
      </c>
      <c r="C29" s="370">
        <f>'data input'!H95</f>
        <v>65.465000000000003</v>
      </c>
      <c r="D29" s="370">
        <f>'data input'!M156</f>
        <v>110.727</v>
      </c>
      <c r="E29" s="371">
        <f>'data input'!N156</f>
        <v>13.185705657263151</v>
      </c>
      <c r="F29" s="370">
        <f>'data input'!I95</f>
        <v>83.287999999999997</v>
      </c>
      <c r="G29" s="370">
        <f>'data input'!O156</f>
        <v>159.71700000000001</v>
      </c>
      <c r="H29" s="371">
        <f>'data input'!P156</f>
        <v>32.277867553126931</v>
      </c>
      <c r="I29" s="370">
        <f>'data input'!J95</f>
        <v>56.877000000000002</v>
      </c>
      <c r="J29" s="370">
        <f>'data input'!Q156</f>
        <v>108.747</v>
      </c>
      <c r="K29" s="371">
        <f>'data input'!R156</f>
        <v>9.3085545184515652</v>
      </c>
      <c r="L29" s="370">
        <f>'data input'!K95</f>
        <v>73.63</v>
      </c>
      <c r="M29" s="370">
        <f>'data input'!S156</f>
        <v>115.506</v>
      </c>
      <c r="N29" s="371">
        <f>'data input'!T156</f>
        <v>10.096901470571316</v>
      </c>
      <c r="O29" s="370">
        <f>'data input'!L95</f>
        <v>52.54</v>
      </c>
      <c r="P29" s="370">
        <f>'data input'!U156</f>
        <v>45.578000000000003</v>
      </c>
      <c r="Q29" s="372">
        <f>'data input'!V156</f>
        <v>20.256611106006169</v>
      </c>
    </row>
    <row r="30" spans="2:17" s="26" customFormat="1">
      <c r="B30" s="175" t="s">
        <v>70</v>
      </c>
      <c r="C30" s="376">
        <f>'data input'!H96</f>
        <v>985.85599999999999</v>
      </c>
      <c r="D30" s="376">
        <f>'data input'!M157</f>
        <v>1297.134</v>
      </c>
      <c r="E30" s="377">
        <f>'data input'!N157</f>
        <v>7.7395840866569996</v>
      </c>
      <c r="F30" s="376">
        <f>'data input'!I96</f>
        <v>1412.3150000000001</v>
      </c>
      <c r="G30" s="376">
        <f>'data input'!O157</f>
        <v>1716.951</v>
      </c>
      <c r="H30" s="377">
        <f>'data input'!P157</f>
        <v>8.5815392516595992</v>
      </c>
      <c r="I30" s="376">
        <f>'data input'!J96</f>
        <v>759.26499999999999</v>
      </c>
      <c r="J30" s="376">
        <f>'data input'!Q157</f>
        <v>1622.319</v>
      </c>
      <c r="K30" s="377">
        <f>'data input'!R157</f>
        <v>8.1848361063599704</v>
      </c>
      <c r="L30" s="376">
        <f>'data input'!K96</f>
        <v>891.40800000000002</v>
      </c>
      <c r="M30" s="376">
        <f>'data input'!S157</f>
        <v>1654.144</v>
      </c>
      <c r="N30" s="377">
        <f>'data input'!T157</f>
        <v>7.6157983874167332</v>
      </c>
      <c r="O30" s="376">
        <f>'data input'!L96</f>
        <v>961.78099999999995</v>
      </c>
      <c r="P30" s="376">
        <f>'data input'!U157</f>
        <v>1330.6949999999999</v>
      </c>
      <c r="Q30" s="377">
        <f>'data input'!V157</f>
        <v>7.7894857041574621</v>
      </c>
    </row>
    <row r="31" spans="2:17" s="26" customFormat="1"/>
    <row r="32" spans="2:17" s="26" customFormat="1">
      <c r="B32" s="227" t="s">
        <v>240</v>
      </c>
      <c r="C32" s="228" t="str">
        <f>C5</f>
        <v xml:space="preserve">         2027-31</v>
      </c>
      <c r="D32" s="229"/>
      <c r="E32" s="230"/>
      <c r="F32" s="228" t="str">
        <f>F5</f>
        <v xml:space="preserve">         2032-36</v>
      </c>
      <c r="G32" s="229"/>
      <c r="H32" s="230"/>
      <c r="I32" s="228" t="str">
        <f>I5</f>
        <v xml:space="preserve">         2037-41</v>
      </c>
      <c r="J32" s="229"/>
      <c r="K32" s="230"/>
      <c r="L32" s="228" t="str">
        <f>L5</f>
        <v xml:space="preserve">         2042-46</v>
      </c>
      <c r="M32" s="229"/>
      <c r="N32" s="230"/>
      <c r="O32" s="228" t="str">
        <f>O5</f>
        <v xml:space="preserve">         2047-51</v>
      </c>
      <c r="P32" s="229"/>
      <c r="Q32" s="229"/>
    </row>
    <row r="33" spans="2:17" s="26" customFormat="1">
      <c r="B33" s="227" t="s">
        <v>241</v>
      </c>
      <c r="C33" s="231" t="s">
        <v>238</v>
      </c>
      <c r="D33" s="238" t="s">
        <v>236</v>
      </c>
      <c r="E33" s="239"/>
      <c r="F33" s="233" t="s">
        <v>238</v>
      </c>
      <c r="G33" s="238" t="s">
        <v>236</v>
      </c>
      <c r="H33" s="239"/>
      <c r="I33" s="233" t="s">
        <v>238</v>
      </c>
      <c r="J33" s="238" t="s">
        <v>236</v>
      </c>
      <c r="K33" s="239"/>
      <c r="L33" s="233" t="s">
        <v>238</v>
      </c>
      <c r="M33" s="238" t="s">
        <v>236</v>
      </c>
      <c r="N33" s="239"/>
      <c r="O33" s="233" t="s">
        <v>238</v>
      </c>
      <c r="P33" s="238" t="s">
        <v>236</v>
      </c>
      <c r="Q33" s="415"/>
    </row>
    <row r="34" spans="2:17" s="26" customFormat="1" ht="15">
      <c r="B34" s="234" t="s">
        <v>242</v>
      </c>
      <c r="C34" s="235" t="s">
        <v>237</v>
      </c>
      <c r="D34" s="235" t="s">
        <v>237</v>
      </c>
      <c r="E34" s="236" t="s">
        <v>42</v>
      </c>
      <c r="F34" s="235" t="s">
        <v>237</v>
      </c>
      <c r="G34" s="235" t="s">
        <v>237</v>
      </c>
      <c r="H34" s="236" t="s">
        <v>42</v>
      </c>
      <c r="I34" s="235" t="s">
        <v>237</v>
      </c>
      <c r="J34" s="235" t="s">
        <v>237</v>
      </c>
      <c r="K34" s="236" t="s">
        <v>42</v>
      </c>
      <c r="L34" s="235" t="s">
        <v>237</v>
      </c>
      <c r="M34" s="235" t="s">
        <v>237</v>
      </c>
      <c r="N34" s="236" t="s">
        <v>42</v>
      </c>
      <c r="O34" s="235" t="s">
        <v>237</v>
      </c>
      <c r="P34" s="235" t="s">
        <v>237</v>
      </c>
      <c r="Q34" s="237" t="s">
        <v>42</v>
      </c>
    </row>
    <row r="35" spans="2:17" s="26" customFormat="1">
      <c r="B35" s="130" t="s">
        <v>45</v>
      </c>
      <c r="C35" s="22"/>
      <c r="D35" s="22"/>
      <c r="E35" s="22"/>
      <c r="F35" s="22"/>
      <c r="G35" s="22"/>
      <c r="H35" s="22"/>
      <c r="I35" s="22"/>
      <c r="J35" s="22"/>
      <c r="K35" s="22"/>
      <c r="L35" s="22"/>
      <c r="M35" s="22"/>
      <c r="N35" s="22"/>
      <c r="O35" s="22"/>
      <c r="P35" s="22"/>
      <c r="Q35" s="22"/>
    </row>
    <row r="36" spans="2:17" s="26" customFormat="1">
      <c r="B36" s="294" t="s">
        <v>243</v>
      </c>
      <c r="C36" s="370">
        <f>'data input'!C100</f>
        <v>640.39700000000005</v>
      </c>
      <c r="D36" s="370">
        <f>'data input'!C161</f>
        <v>501.63</v>
      </c>
      <c r="E36" s="371">
        <f>'data input'!D161</f>
        <v>8.4108416631841489</v>
      </c>
      <c r="F36" s="370">
        <f>'data input'!D100</f>
        <v>497.49700000000001</v>
      </c>
      <c r="G36" s="370">
        <f>'data input'!E161</f>
        <v>678.32799999999997</v>
      </c>
      <c r="H36" s="371">
        <f>'data input'!F161</f>
        <v>7.6426579212669203</v>
      </c>
      <c r="I36" s="370">
        <f>'data input'!E100</f>
        <v>381.916</v>
      </c>
      <c r="J36" s="370">
        <f>'data input'!G161</f>
        <v>716.76599999999996</v>
      </c>
      <c r="K36" s="371">
        <f>'data input'!H161</f>
        <v>7.6515378443959285</v>
      </c>
      <c r="L36" s="370">
        <f>'data input'!F100</f>
        <v>352.471</v>
      </c>
      <c r="M36" s="370">
        <f>'data input'!I161</f>
        <v>615.61</v>
      </c>
      <c r="N36" s="371">
        <f>'data input'!J161</f>
        <v>8.996838174216979</v>
      </c>
      <c r="O36" s="370">
        <f>'data input'!G100</f>
        <v>387.274</v>
      </c>
      <c r="P36" s="370">
        <f>'data input'!K161</f>
        <v>544.61900000000003</v>
      </c>
      <c r="Q36" s="372">
        <f>'data input'!L161</f>
        <v>10.162227947948052</v>
      </c>
    </row>
    <row r="37" spans="2:17" s="26" customFormat="1">
      <c r="B37" s="295" t="s">
        <v>244</v>
      </c>
      <c r="C37" s="370">
        <f>'data input'!C101</f>
        <v>314.44900000000001</v>
      </c>
      <c r="D37" s="370">
        <f>'data input'!C162</f>
        <v>304.55099999999999</v>
      </c>
      <c r="E37" s="371">
        <f>'data input'!D162</f>
        <v>8.804383752750276</v>
      </c>
      <c r="F37" s="370">
        <f>'data input'!D101</f>
        <v>260.58800000000002</v>
      </c>
      <c r="G37" s="370">
        <f>'data input'!E162</f>
        <v>422.17899999999997</v>
      </c>
      <c r="H37" s="371">
        <f>'data input'!F162</f>
        <v>8.0089105721761147</v>
      </c>
      <c r="I37" s="370">
        <f>'data input'!E101</f>
        <v>202.98699999999999</v>
      </c>
      <c r="J37" s="370">
        <f>'data input'!G162</f>
        <v>430.09699999999998</v>
      </c>
      <c r="K37" s="371">
        <f>'data input'!H162</f>
        <v>7.924691869981964</v>
      </c>
      <c r="L37" s="370">
        <f>'data input'!F101</f>
        <v>181.95699999999999</v>
      </c>
      <c r="M37" s="370">
        <f>'data input'!I162</f>
        <v>356.72199999999998</v>
      </c>
      <c r="N37" s="371">
        <f>'data input'!J162</f>
        <v>8.7152844763927728</v>
      </c>
      <c r="O37" s="370">
        <f>'data input'!G101</f>
        <v>195.45500000000001</v>
      </c>
      <c r="P37" s="370">
        <f>'data input'!K162</f>
        <v>297.70400000000001</v>
      </c>
      <c r="Q37" s="372">
        <f>'data input'!L162</f>
        <v>9.5355451210868587</v>
      </c>
    </row>
    <row r="38" spans="2:17" s="26" customFormat="1">
      <c r="B38" s="295" t="s">
        <v>245</v>
      </c>
      <c r="C38" s="370">
        <f>'data input'!C102</f>
        <v>355</v>
      </c>
      <c r="D38" s="370">
        <f>'data input'!C163</f>
        <v>429.25299999999999</v>
      </c>
      <c r="E38" s="371">
        <f>'data input'!D163</f>
        <v>8.7302564383452683</v>
      </c>
      <c r="F38" s="370">
        <f>'data input'!D102</f>
        <v>304.21699999999998</v>
      </c>
      <c r="G38" s="370">
        <f>'data input'!E163</f>
        <v>575.52300000000002</v>
      </c>
      <c r="H38" s="371">
        <f>'data input'!F163</f>
        <v>7.7799935917642458</v>
      </c>
      <c r="I38" s="370">
        <f>'data input'!E102</f>
        <v>242.316</v>
      </c>
      <c r="J38" s="370">
        <f>'data input'!G163</f>
        <v>572.46299999999997</v>
      </c>
      <c r="K38" s="371">
        <f>'data input'!H163</f>
        <v>7.7540351366059959</v>
      </c>
      <c r="L38" s="370">
        <f>'data input'!F102</f>
        <v>218.31800000000001</v>
      </c>
      <c r="M38" s="370">
        <f>'data input'!I163</f>
        <v>447.517</v>
      </c>
      <c r="N38" s="371">
        <f>'data input'!J163</f>
        <v>8.4890321273048936</v>
      </c>
      <c r="O38" s="370">
        <f>'data input'!G102</f>
        <v>231.74799999999999</v>
      </c>
      <c r="P38" s="370">
        <f>'data input'!K163</f>
        <v>359.57100000000003</v>
      </c>
      <c r="Q38" s="372">
        <f>'data input'!L163</f>
        <v>8.8929242466853466</v>
      </c>
    </row>
    <row r="39" spans="2:17" s="26" customFormat="1">
      <c r="B39" s="295" t="s">
        <v>246</v>
      </c>
      <c r="C39" s="370">
        <f>'data input'!C103</f>
        <v>1137.7629999999999</v>
      </c>
      <c r="D39" s="370">
        <f>'data input'!C164</f>
        <v>1910.385</v>
      </c>
      <c r="E39" s="371">
        <f>'data input'!D164</f>
        <v>8.2031130852252918</v>
      </c>
      <c r="F39" s="370">
        <f>'data input'!D103</f>
        <v>1013.65</v>
      </c>
      <c r="G39" s="370">
        <f>'data input'!E164</f>
        <v>2455.4589999999998</v>
      </c>
      <c r="H39" s="371">
        <f>'data input'!F164</f>
        <v>7.4864158614885383</v>
      </c>
      <c r="I39" s="370">
        <f>'data input'!E103</f>
        <v>823.68899999999996</v>
      </c>
      <c r="J39" s="370">
        <f>'data input'!G164</f>
        <v>2357.8330000000001</v>
      </c>
      <c r="K39" s="371">
        <f>'data input'!H164</f>
        <v>7.4680902844344876</v>
      </c>
      <c r="L39" s="370">
        <f>'data input'!F103</f>
        <v>745.47500000000002</v>
      </c>
      <c r="M39" s="370">
        <f>'data input'!I164</f>
        <v>1768.5889999999999</v>
      </c>
      <c r="N39" s="371">
        <f>'data input'!J164</f>
        <v>7.9421279559809594</v>
      </c>
      <c r="O39" s="370">
        <f>'data input'!G103</f>
        <v>805.63900000000001</v>
      </c>
      <c r="P39" s="370">
        <f>'data input'!K164</f>
        <v>1331.7370000000001</v>
      </c>
      <c r="Q39" s="372">
        <f>'data input'!L164</f>
        <v>7.6920807050365285</v>
      </c>
    </row>
    <row r="40" spans="2:17" s="26" customFormat="1">
      <c r="B40" s="295" t="s">
        <v>247</v>
      </c>
      <c r="C40" s="370">
        <f>'data input'!C104</f>
        <v>1056.31</v>
      </c>
      <c r="D40" s="370">
        <f>'data input'!C165</f>
        <v>2818.8429999999998</v>
      </c>
      <c r="E40" s="371">
        <f>'data input'!D165</f>
        <v>7.6437736469185866</v>
      </c>
      <c r="F40" s="370">
        <f>'data input'!D104</f>
        <v>967.06500000000005</v>
      </c>
      <c r="G40" s="370">
        <f>'data input'!E165</f>
        <v>3542.1010000000001</v>
      </c>
      <c r="H40" s="371">
        <f>'data input'!F165</f>
        <v>7.149812508255124</v>
      </c>
      <c r="I40" s="370">
        <f>'data input'!E104</f>
        <v>791.375</v>
      </c>
      <c r="J40" s="370">
        <f>'data input'!G165</f>
        <v>3297.4470000000001</v>
      </c>
      <c r="K40" s="371">
        <f>'data input'!H165</f>
        <v>7.0667936311273447</v>
      </c>
      <c r="L40" s="370">
        <f>'data input'!F104</f>
        <v>667.822</v>
      </c>
      <c r="M40" s="370">
        <f>'data input'!I165</f>
        <v>2214.0520000000001</v>
      </c>
      <c r="N40" s="371">
        <f>'data input'!J165</f>
        <v>7.5289363254279094</v>
      </c>
      <c r="O40" s="370">
        <f>'data input'!G104</f>
        <v>755.42499999999995</v>
      </c>
      <c r="P40" s="370">
        <f>'data input'!K165</f>
        <v>1514.9369999999999</v>
      </c>
      <c r="Q40" s="372">
        <f>'data input'!L165</f>
        <v>7.2065197633073632</v>
      </c>
    </row>
    <row r="41" spans="2:17" s="26" customFormat="1">
      <c r="B41" s="295" t="s">
        <v>248</v>
      </c>
      <c r="C41" s="370">
        <f>'data input'!C105</f>
        <v>331.43400000000003</v>
      </c>
      <c r="D41" s="370">
        <f>'data input'!C166</f>
        <v>1221.431</v>
      </c>
      <c r="E41" s="371">
        <f>'data input'!D166</f>
        <v>8.1984231964523229</v>
      </c>
      <c r="F41" s="370">
        <f>'data input'!D105</f>
        <v>298.37</v>
      </c>
      <c r="G41" s="370">
        <f>'data input'!E166</f>
        <v>1509.25</v>
      </c>
      <c r="H41" s="371">
        <f>'data input'!F166</f>
        <v>7.4088984655794796</v>
      </c>
      <c r="I41" s="370">
        <f>'data input'!E105</f>
        <v>253.78899999999999</v>
      </c>
      <c r="J41" s="370">
        <f>'data input'!G166</f>
        <v>1436.6479999999999</v>
      </c>
      <c r="K41" s="371">
        <f>'data input'!H166</f>
        <v>7.4728280319114537</v>
      </c>
      <c r="L41" s="370">
        <f>'data input'!F105</f>
        <v>191.55500000000001</v>
      </c>
      <c r="M41" s="370">
        <f>'data input'!I166</f>
        <v>911.92700000000002</v>
      </c>
      <c r="N41" s="371">
        <f>'data input'!J166</f>
        <v>8.1258059476315054</v>
      </c>
      <c r="O41" s="370">
        <f>'data input'!G105</f>
        <v>219.99100000000001</v>
      </c>
      <c r="P41" s="370">
        <f>'data input'!K166</f>
        <v>576.85</v>
      </c>
      <c r="Q41" s="372">
        <f>'data input'!L166</f>
        <v>7.941460800901849</v>
      </c>
    </row>
    <row r="42" spans="2:17" s="26" customFormat="1">
      <c r="B42" s="295" t="s">
        <v>249</v>
      </c>
      <c r="C42" s="370">
        <f>'data input'!C106</f>
        <v>116.496</v>
      </c>
      <c r="D42" s="370">
        <f>'data input'!C167</f>
        <v>544.29999999999995</v>
      </c>
      <c r="E42" s="371">
        <f>'data input'!D167</f>
        <v>9.3831793169337114</v>
      </c>
      <c r="F42" s="370">
        <f>'data input'!D106</f>
        <v>104.61799999999999</v>
      </c>
      <c r="G42" s="370">
        <f>'data input'!E167</f>
        <v>627.49300000000005</v>
      </c>
      <c r="H42" s="371">
        <f>'data input'!F167</f>
        <v>8.7797642522580688</v>
      </c>
      <c r="I42" s="370">
        <f>'data input'!E106</f>
        <v>93.587000000000003</v>
      </c>
      <c r="J42" s="370">
        <f>'data input'!G167</f>
        <v>632.23400000000004</v>
      </c>
      <c r="K42" s="371">
        <f>'data input'!H167</f>
        <v>8.8083853608547162</v>
      </c>
      <c r="L42" s="370">
        <f>'data input'!F106</f>
        <v>67.141000000000005</v>
      </c>
      <c r="M42" s="370">
        <f>'data input'!I167</f>
        <v>393.072</v>
      </c>
      <c r="N42" s="371">
        <f>'data input'!J167</f>
        <v>9.2376349541978708</v>
      </c>
      <c r="O42" s="370">
        <f>'data input'!G106</f>
        <v>80.054000000000002</v>
      </c>
      <c r="P42" s="370">
        <f>'data input'!K167</f>
        <v>233.495</v>
      </c>
      <c r="Q42" s="372">
        <f>'data input'!L167</f>
        <v>9.1021020035671434</v>
      </c>
    </row>
    <row r="43" spans="2:17" s="26" customFormat="1">
      <c r="B43" s="296" t="s">
        <v>250</v>
      </c>
      <c r="C43" s="370">
        <f>'data input'!C107</f>
        <v>56.622</v>
      </c>
      <c r="D43" s="370">
        <f>'data input'!C168</f>
        <v>366.14499999999998</v>
      </c>
      <c r="E43" s="371">
        <f>'data input'!D168</f>
        <v>10.464465139600753</v>
      </c>
      <c r="F43" s="370">
        <f>'data input'!D107</f>
        <v>54.594000000000001</v>
      </c>
      <c r="G43" s="370">
        <f>'data input'!E168</f>
        <v>385.13099999999997</v>
      </c>
      <c r="H43" s="371">
        <f>'data input'!F168</f>
        <v>12.151028564063758</v>
      </c>
      <c r="I43" s="370">
        <f>'data input'!E107</f>
        <v>55.155999999999999</v>
      </c>
      <c r="J43" s="370">
        <f>'data input'!G168</f>
        <v>418.95699999999999</v>
      </c>
      <c r="K43" s="371">
        <f>'data input'!H168</f>
        <v>11.09899762192355</v>
      </c>
      <c r="L43" s="370">
        <f>'data input'!F107</f>
        <v>33.250999999999998</v>
      </c>
      <c r="M43" s="370">
        <f>'data input'!I168</f>
        <v>325.92700000000002</v>
      </c>
      <c r="N43" s="371">
        <f>'data input'!J168</f>
        <v>8.6055664954743207</v>
      </c>
      <c r="O43" s="370">
        <f>'data input'!G107</f>
        <v>48.359000000000002</v>
      </c>
      <c r="P43" s="370">
        <f>'data input'!K168</f>
        <v>219.208</v>
      </c>
      <c r="Q43" s="372">
        <f>'data input'!L168</f>
        <v>12.678527450924122</v>
      </c>
    </row>
    <row r="44" spans="2:17" s="26" customFormat="1">
      <c r="B44" s="175" t="s">
        <v>70</v>
      </c>
      <c r="C44" s="373">
        <f>'data input'!C108</f>
        <v>4008.4679999999998</v>
      </c>
      <c r="D44" s="373">
        <f>'data input'!C169</f>
        <v>8096.5379999999996</v>
      </c>
      <c r="E44" s="374">
        <f>'data input'!D169</f>
        <v>7.1817520156256798</v>
      </c>
      <c r="F44" s="373">
        <f>'data input'!D108</f>
        <v>3500.6</v>
      </c>
      <c r="G44" s="373">
        <f>'data input'!E169</f>
        <v>10195.465</v>
      </c>
      <c r="H44" s="374">
        <f>'data input'!F169</f>
        <v>6.7536863813098202</v>
      </c>
      <c r="I44" s="373">
        <f>'data input'!E108</f>
        <v>2844.8180000000002</v>
      </c>
      <c r="J44" s="373">
        <f>'data input'!G169</f>
        <v>9862.4439999999995</v>
      </c>
      <c r="K44" s="374">
        <f>'data input'!H169</f>
        <v>6.623134712934645</v>
      </c>
      <c r="L44" s="373">
        <f>'data input'!F108</f>
        <v>2457.991</v>
      </c>
      <c r="M44" s="373">
        <f>'data input'!I169</f>
        <v>7033.42</v>
      </c>
      <c r="N44" s="374">
        <f>'data input'!J169</f>
        <v>6.855970054519763</v>
      </c>
      <c r="O44" s="373">
        <f>'data input'!G108</f>
        <v>2723.9470000000001</v>
      </c>
      <c r="P44" s="373">
        <f>'data input'!K169</f>
        <v>5078.1229999999996</v>
      </c>
      <c r="Q44" s="375">
        <f>'data input'!L169</f>
        <v>6.7366714624228656</v>
      </c>
    </row>
    <row r="45" spans="2:17" s="26" customFormat="1">
      <c r="B45" s="227" t="s">
        <v>240</v>
      </c>
      <c r="C45" s="228" t="str">
        <f>C18</f>
        <v xml:space="preserve">         2052-56</v>
      </c>
      <c r="D45" s="229"/>
      <c r="E45" s="230"/>
      <c r="F45" s="228" t="str">
        <f>F18</f>
        <v xml:space="preserve">         2057-61</v>
      </c>
      <c r="G45" s="229"/>
      <c r="H45" s="230"/>
      <c r="I45" s="228" t="str">
        <f>I18</f>
        <v xml:space="preserve">         2062-66</v>
      </c>
      <c r="J45" s="229"/>
      <c r="K45" s="230"/>
      <c r="L45" s="228" t="str">
        <f>L18</f>
        <v xml:space="preserve">         2067-71</v>
      </c>
      <c r="M45" s="229"/>
      <c r="N45" s="230"/>
      <c r="O45" s="228" t="str">
        <f>O18</f>
        <v xml:space="preserve">         2072-76</v>
      </c>
      <c r="P45" s="229"/>
      <c r="Q45" s="229"/>
    </row>
    <row r="46" spans="2:17" s="26" customFormat="1">
      <c r="B46" s="227" t="s">
        <v>241</v>
      </c>
      <c r="C46" s="231" t="s">
        <v>238</v>
      </c>
      <c r="D46" s="238" t="s">
        <v>236</v>
      </c>
      <c r="E46" s="239"/>
      <c r="F46" s="233" t="s">
        <v>238</v>
      </c>
      <c r="G46" s="238" t="s">
        <v>236</v>
      </c>
      <c r="H46" s="239"/>
      <c r="I46" s="233" t="s">
        <v>238</v>
      </c>
      <c r="J46" s="238" t="s">
        <v>236</v>
      </c>
      <c r="K46" s="239"/>
      <c r="L46" s="233" t="s">
        <v>238</v>
      </c>
      <c r="M46" s="238" t="s">
        <v>236</v>
      </c>
      <c r="N46" s="239"/>
      <c r="O46" s="233" t="s">
        <v>238</v>
      </c>
      <c r="P46" s="238" t="s">
        <v>236</v>
      </c>
      <c r="Q46" s="415"/>
    </row>
    <row r="47" spans="2:17" s="26" customFormat="1" ht="15">
      <c r="B47" s="234" t="s">
        <v>242</v>
      </c>
      <c r="C47" s="235" t="s">
        <v>237</v>
      </c>
      <c r="D47" s="235" t="s">
        <v>237</v>
      </c>
      <c r="E47" s="236" t="s">
        <v>42</v>
      </c>
      <c r="F47" s="235" t="s">
        <v>237</v>
      </c>
      <c r="G47" s="235" t="s">
        <v>237</v>
      </c>
      <c r="H47" s="236" t="s">
        <v>42</v>
      </c>
      <c r="I47" s="235" t="s">
        <v>237</v>
      </c>
      <c r="J47" s="235" t="s">
        <v>237</v>
      </c>
      <c r="K47" s="236" t="s">
        <v>42</v>
      </c>
      <c r="L47" s="235" t="s">
        <v>237</v>
      </c>
      <c r="M47" s="235" t="s">
        <v>237</v>
      </c>
      <c r="N47" s="236" t="s">
        <v>42</v>
      </c>
      <c r="O47" s="235" t="s">
        <v>237</v>
      </c>
      <c r="P47" s="235" t="s">
        <v>237</v>
      </c>
      <c r="Q47" s="237" t="s">
        <v>42</v>
      </c>
    </row>
    <row r="48" spans="2:17" s="26" customFormat="1">
      <c r="B48" s="130" t="s">
        <v>45</v>
      </c>
      <c r="C48" s="22"/>
      <c r="D48" s="22"/>
      <c r="E48" s="22"/>
      <c r="F48" s="22"/>
      <c r="G48" s="22"/>
      <c r="H48" s="22"/>
      <c r="I48" s="22"/>
      <c r="J48" s="22"/>
      <c r="K48" s="22"/>
      <c r="L48" s="22"/>
      <c r="M48" s="22"/>
      <c r="N48" s="22"/>
      <c r="O48" s="22"/>
      <c r="P48" s="22"/>
      <c r="Q48" s="22"/>
    </row>
    <row r="49" spans="2:17" s="26" customFormat="1">
      <c r="B49" s="294" t="s">
        <v>243</v>
      </c>
      <c r="C49" s="370">
        <f>'data input'!H100</f>
        <v>463.56</v>
      </c>
      <c r="D49" s="370">
        <f>'data input'!M161</f>
        <v>545.02300000000002</v>
      </c>
      <c r="E49" s="371">
        <f>'data input'!N161</f>
        <v>7.0262702055072301</v>
      </c>
      <c r="F49" s="370">
        <f>'data input'!I100</f>
        <v>456.95800000000003</v>
      </c>
      <c r="G49" s="370">
        <f>'data input'!O161</f>
        <v>581.78399999999999</v>
      </c>
      <c r="H49" s="371">
        <f>'data input'!P161</f>
        <v>6.9233847171730956</v>
      </c>
      <c r="I49" s="370">
        <f>'data input'!J100</f>
        <v>466.49799999999999</v>
      </c>
      <c r="J49" s="370">
        <f>'data input'!Q161</f>
        <v>693.94100000000003</v>
      </c>
      <c r="K49" s="371">
        <f>'data input'!R161</f>
        <v>4.5845162410338034</v>
      </c>
      <c r="L49" s="370">
        <f>'data input'!K100</f>
        <v>410.57900000000001</v>
      </c>
      <c r="M49" s="370">
        <f>'data input'!S161</f>
        <v>500.589</v>
      </c>
      <c r="N49" s="370">
        <f>'data input'!T161</f>
        <v>5.7158273630020178</v>
      </c>
      <c r="O49" s="370">
        <f>'data input'!L100</f>
        <v>370.07</v>
      </c>
      <c r="P49" s="370">
        <f>'data input'!U161</f>
        <v>580.58699999999999</v>
      </c>
      <c r="Q49" s="372">
        <f>'data input'!V161</f>
        <v>4.3643332103631467</v>
      </c>
    </row>
    <row r="50" spans="2:17" s="26" customFormat="1">
      <c r="B50" s="295" t="s">
        <v>244</v>
      </c>
      <c r="C50" s="370">
        <f>'data input'!H101</f>
        <v>222.44300000000001</v>
      </c>
      <c r="D50" s="370">
        <f>'data input'!M162</f>
        <v>307.38099999999997</v>
      </c>
      <c r="E50" s="371">
        <f>'data input'!N162</f>
        <v>6.8261563501280023</v>
      </c>
      <c r="F50" s="370">
        <f>'data input'!I101</f>
        <v>215.96799999999999</v>
      </c>
      <c r="G50" s="370">
        <f>'data input'!O162</f>
        <v>342.57600000000002</v>
      </c>
      <c r="H50" s="371">
        <f>'data input'!P162</f>
        <v>5.9467379411911994</v>
      </c>
      <c r="I50" s="370">
        <f>'data input'!J101</f>
        <v>214.21</v>
      </c>
      <c r="J50" s="370">
        <f>'data input'!Q162</f>
        <v>476.34800000000001</v>
      </c>
      <c r="K50" s="371">
        <f>'data input'!R162</f>
        <v>4.5345623148296905</v>
      </c>
      <c r="L50" s="370">
        <f>'data input'!K101</f>
        <v>188.49600000000001</v>
      </c>
      <c r="M50" s="370">
        <f>'data input'!S162</f>
        <v>318.90100000000001</v>
      </c>
      <c r="N50" s="370">
        <f>'data input'!T162</f>
        <v>5.5933951292903563</v>
      </c>
      <c r="O50" s="370">
        <f>'data input'!L101</f>
        <v>168.98599999999999</v>
      </c>
      <c r="P50" s="370">
        <f>'data input'!U162</f>
        <v>378.3</v>
      </c>
      <c r="Q50" s="372">
        <f>'data input'!V162</f>
        <v>4.3915645372797085</v>
      </c>
    </row>
    <row r="51" spans="2:17" s="26" customFormat="1">
      <c r="B51" s="295" t="s">
        <v>245</v>
      </c>
      <c r="C51" s="370">
        <f>'data input'!H102</f>
        <v>249.54499999999999</v>
      </c>
      <c r="D51" s="370">
        <f>'data input'!M163</f>
        <v>377.92700000000002</v>
      </c>
      <c r="E51" s="371">
        <f>'data input'!N163</f>
        <v>6.7054368788956529</v>
      </c>
      <c r="F51" s="370">
        <f>'data input'!I102</f>
        <v>243.51499999999999</v>
      </c>
      <c r="G51" s="370">
        <f>'data input'!O163</f>
        <v>412.06700000000001</v>
      </c>
      <c r="H51" s="371">
        <f>'data input'!P163</f>
        <v>5.7381702642119974</v>
      </c>
      <c r="I51" s="370">
        <f>'data input'!J102</f>
        <v>234.01499999999999</v>
      </c>
      <c r="J51" s="370">
        <f>'data input'!Q163</f>
        <v>586.86900000000003</v>
      </c>
      <c r="K51" s="371">
        <f>'data input'!R163</f>
        <v>4.5741579293454304</v>
      </c>
      <c r="L51" s="370">
        <f>'data input'!K102</f>
        <v>204.65100000000001</v>
      </c>
      <c r="M51" s="370">
        <f>'data input'!S163</f>
        <v>396.61099999999999</v>
      </c>
      <c r="N51" s="370">
        <f>'data input'!T163</f>
        <v>5.6329909960629321</v>
      </c>
      <c r="O51" s="370">
        <f>'data input'!L102</f>
        <v>182.24</v>
      </c>
      <c r="P51" s="370">
        <f>'data input'!U163</f>
        <v>471.63</v>
      </c>
      <c r="Q51" s="372">
        <f>'data input'!V163</f>
        <v>4.4105468649673893</v>
      </c>
    </row>
    <row r="52" spans="2:17" s="26" customFormat="1">
      <c r="B52" s="295" t="s">
        <v>246</v>
      </c>
      <c r="C52" s="370">
        <f>'data input'!H103</f>
        <v>813.01099999999997</v>
      </c>
      <c r="D52" s="370">
        <f>'data input'!M164</f>
        <v>1448.566</v>
      </c>
      <c r="E52" s="371">
        <f>'data input'!N164</f>
        <v>6.4610758080652566</v>
      </c>
      <c r="F52" s="370">
        <f>'data input'!I103</f>
        <v>781.46600000000001</v>
      </c>
      <c r="G52" s="370">
        <f>'data input'!O164</f>
        <v>1640.63</v>
      </c>
      <c r="H52" s="371">
        <f>'data input'!P164</f>
        <v>5.463033596523319</v>
      </c>
      <c r="I52" s="370">
        <f>'data input'!J103</f>
        <v>711.99800000000005</v>
      </c>
      <c r="J52" s="370">
        <f>'data input'!Q164</f>
        <v>2562.942</v>
      </c>
      <c r="K52" s="371">
        <f>'data input'!R164</f>
        <v>4.5004328129591196</v>
      </c>
      <c r="L52" s="370">
        <f>'data input'!K103</f>
        <v>598.02700000000004</v>
      </c>
      <c r="M52" s="370">
        <f>'data input'!S164</f>
        <v>1656.53</v>
      </c>
      <c r="N52" s="370">
        <f>'data input'!T164</f>
        <v>5.15567663420837</v>
      </c>
      <c r="O52" s="370">
        <f>'data input'!L103</f>
        <v>527.85699999999997</v>
      </c>
      <c r="P52" s="370">
        <f>'data input'!U164</f>
        <v>1982.6949999999999</v>
      </c>
      <c r="Q52" s="372">
        <f>'data input'!V164</f>
        <v>4.2871806254090234</v>
      </c>
    </row>
    <row r="53" spans="2:17" s="26" customFormat="1">
      <c r="B53" s="295" t="s">
        <v>247</v>
      </c>
      <c r="C53" s="370">
        <f>'data input'!H104</f>
        <v>715.25199999999995</v>
      </c>
      <c r="D53" s="370">
        <f>'data input'!M165</f>
        <v>1680.9760000000001</v>
      </c>
      <c r="E53" s="371">
        <f>'data input'!N165</f>
        <v>6.6830011144342008</v>
      </c>
      <c r="F53" s="370">
        <f>'data input'!I104</f>
        <v>699.74599999999998</v>
      </c>
      <c r="G53" s="370">
        <f>'data input'!O165</f>
        <v>1969.2059999999999</v>
      </c>
      <c r="H53" s="371">
        <f>'data input'!P165</f>
        <v>5.1558158570278554</v>
      </c>
      <c r="I53" s="370">
        <f>'data input'!J104</f>
        <v>588.56299999999999</v>
      </c>
      <c r="J53" s="370">
        <f>'data input'!Q165</f>
        <v>3161.31</v>
      </c>
      <c r="K53" s="371">
        <f>'data input'!R165</f>
        <v>4.3683044245313507</v>
      </c>
      <c r="L53" s="370">
        <f>'data input'!K104</f>
        <v>453.09</v>
      </c>
      <c r="M53" s="370">
        <f>'data input'!S165</f>
        <v>1821.6389999999999</v>
      </c>
      <c r="N53" s="370">
        <f>'data input'!T165</f>
        <v>4.690794819158504</v>
      </c>
      <c r="O53" s="370">
        <f>'data input'!L104</f>
        <v>391.214</v>
      </c>
      <c r="P53" s="370">
        <f>'data input'!U165</f>
        <v>2115.0039999999999</v>
      </c>
      <c r="Q53" s="372">
        <f>'data input'!V165</f>
        <v>4.4863712215797351</v>
      </c>
    </row>
    <row r="54" spans="2:17" s="26" customFormat="1">
      <c r="B54" s="295" t="s">
        <v>248</v>
      </c>
      <c r="C54" s="370">
        <f>'data input'!H105</f>
        <v>188.11600000000001</v>
      </c>
      <c r="D54" s="370">
        <f>'data input'!M166</f>
        <v>628.68399999999997</v>
      </c>
      <c r="E54" s="371">
        <f>'data input'!N166</f>
        <v>7.3609043326963288</v>
      </c>
      <c r="F54" s="370">
        <f>'data input'!I105</f>
        <v>192.732</v>
      </c>
      <c r="G54" s="370">
        <f>'data input'!O166</f>
        <v>745.97900000000004</v>
      </c>
      <c r="H54" s="371">
        <f>'data input'!P166</f>
        <v>5.261210652294154</v>
      </c>
      <c r="I54" s="370">
        <f>'data input'!J105</f>
        <v>162.59899999999999</v>
      </c>
      <c r="J54" s="370">
        <f>'data input'!Q166</f>
        <v>1131.8109999999999</v>
      </c>
      <c r="K54" s="371">
        <f>'data input'!R166</f>
        <v>4.3829722875007517</v>
      </c>
      <c r="L54" s="370">
        <f>'data input'!K105</f>
        <v>119.976</v>
      </c>
      <c r="M54" s="370">
        <f>'data input'!S166</f>
        <v>597.17100000000005</v>
      </c>
      <c r="N54" s="370">
        <f>'data input'!T166</f>
        <v>4.8328603506603738</v>
      </c>
      <c r="O54" s="370">
        <f>'data input'!L105</f>
        <v>100.962</v>
      </c>
      <c r="P54" s="370">
        <f>'data input'!U166</f>
        <v>597.74800000000005</v>
      </c>
      <c r="Q54" s="372">
        <f>'data input'!V166</f>
        <v>5.5236789255947878</v>
      </c>
    </row>
    <row r="55" spans="2:17" s="26" customFormat="1">
      <c r="B55" s="295" t="s">
        <v>249</v>
      </c>
      <c r="C55" s="370">
        <f>'data input'!H106</f>
        <v>62.567999999999998</v>
      </c>
      <c r="D55" s="370">
        <f>'data input'!M167</f>
        <v>242.04</v>
      </c>
      <c r="E55" s="371">
        <f>'data input'!N167</f>
        <v>8.5937254815194333</v>
      </c>
      <c r="F55" s="370">
        <f>'data input'!I106</f>
        <v>58.758000000000003</v>
      </c>
      <c r="G55" s="370">
        <f>'data input'!O167</f>
        <v>255.11799999999999</v>
      </c>
      <c r="H55" s="371">
        <f>'data input'!P167</f>
        <v>6.3969904829386239</v>
      </c>
      <c r="I55" s="370">
        <f>'data input'!J106</f>
        <v>52.981999999999999</v>
      </c>
      <c r="J55" s="370">
        <f>'data input'!Q167</f>
        <v>310.16399999999999</v>
      </c>
      <c r="K55" s="371">
        <f>'data input'!R167</f>
        <v>5.0668175769116681</v>
      </c>
      <c r="L55" s="370">
        <f>'data input'!K106</f>
        <v>39.338999999999999</v>
      </c>
      <c r="M55" s="370">
        <f>'data input'!S167</f>
        <v>172.596</v>
      </c>
      <c r="N55" s="370">
        <f>'data input'!T167</f>
        <v>6.4369180254462135</v>
      </c>
      <c r="O55" s="370">
        <f>'data input'!L106</f>
        <v>33.090000000000003</v>
      </c>
      <c r="P55" s="370">
        <f>'data input'!U167</f>
        <v>120.97799999999999</v>
      </c>
      <c r="Q55" s="372">
        <f>'data input'!V167</f>
        <v>8.751684716464414</v>
      </c>
    </row>
    <row r="56" spans="2:17" s="26" customFormat="1">
      <c r="B56" s="296" t="s">
        <v>250</v>
      </c>
      <c r="C56" s="370">
        <f>'data input'!H107</f>
        <v>49.298000000000002</v>
      </c>
      <c r="D56" s="370">
        <f>'data input'!M168</f>
        <v>204.90600000000001</v>
      </c>
      <c r="E56" s="371">
        <f>'data input'!N168</f>
        <v>11.481948029806443</v>
      </c>
      <c r="F56" s="370">
        <f>'data input'!I107</f>
        <v>38.070999999999998</v>
      </c>
      <c r="G56" s="370">
        <f>'data input'!O168</f>
        <v>225.18199999999999</v>
      </c>
      <c r="H56" s="371">
        <f>'data input'!P168</f>
        <v>10.658521132002168</v>
      </c>
      <c r="I56" s="370">
        <f>'data input'!J107</f>
        <v>39.795000000000002</v>
      </c>
      <c r="J56" s="370">
        <f>'data input'!Q168</f>
        <v>205.83600000000001</v>
      </c>
      <c r="K56" s="371">
        <f>'data input'!R168</f>
        <v>10.711825217979838</v>
      </c>
      <c r="L56" s="370">
        <f>'data input'!K107</f>
        <v>32.381</v>
      </c>
      <c r="M56" s="370">
        <f>'data input'!S168</f>
        <v>210.36500000000001</v>
      </c>
      <c r="N56" s="370">
        <f>'data input'!T168</f>
        <v>11.083850126598314</v>
      </c>
      <c r="O56" s="370">
        <f>'data input'!L107</f>
        <v>24.425999999999998</v>
      </c>
      <c r="P56" s="370">
        <f>'data input'!U168</f>
        <v>50.366</v>
      </c>
      <c r="Q56" s="372">
        <f>'data input'!V168</f>
        <v>10.927539433852132</v>
      </c>
    </row>
    <row r="57" spans="2:17" s="26" customFormat="1">
      <c r="B57" s="175" t="s">
        <v>70</v>
      </c>
      <c r="C57" s="376">
        <f>'data input'!H108</f>
        <v>2763.7959999999998</v>
      </c>
      <c r="D57" s="376">
        <f>'data input'!M169</f>
        <v>5435.5039999999999</v>
      </c>
      <c r="E57" s="378">
        <f>'data input'!N169</f>
        <v>5.9695270947877006</v>
      </c>
      <c r="F57" s="376">
        <f>'data input'!I108</f>
        <v>2687.2139999999999</v>
      </c>
      <c r="G57" s="376">
        <f>'data input'!O169</f>
        <v>6172.5379999999996</v>
      </c>
      <c r="H57" s="378">
        <f>'data input'!P169</f>
        <v>4.8601973476174543</v>
      </c>
      <c r="I57" s="376">
        <f>'data input'!J108</f>
        <v>2470.6640000000002</v>
      </c>
      <c r="J57" s="376">
        <f>'data input'!Q169</f>
        <v>9129.2199999999993</v>
      </c>
      <c r="K57" s="378">
        <f>'data input'!R169</f>
        <v>4.2210984970147205</v>
      </c>
      <c r="L57" s="376">
        <f>'data input'!K108</f>
        <v>2046.5350000000001</v>
      </c>
      <c r="M57" s="376">
        <f>'data input'!S169</f>
        <v>5674.4009999999998</v>
      </c>
      <c r="N57" s="376">
        <f>'data input'!T169</f>
        <v>4.6532002766858236</v>
      </c>
      <c r="O57" s="376">
        <f>'data input'!L108</f>
        <v>1798.8530000000001</v>
      </c>
      <c r="P57" s="376">
        <f>'data input'!U169</f>
        <v>6297.3090000000002</v>
      </c>
      <c r="Q57" s="377">
        <f>'data input'!V169</f>
        <v>4.3032625186758917</v>
      </c>
    </row>
    <row r="58" spans="2:17" s="26" customFormat="1"/>
    <row r="59" spans="2:17" s="26" customFormat="1">
      <c r="B59" s="227" t="s">
        <v>240</v>
      </c>
      <c r="C59" s="228" t="str">
        <f>C32</f>
        <v xml:space="preserve">         2027-31</v>
      </c>
      <c r="D59" s="229"/>
      <c r="E59" s="230"/>
      <c r="F59" s="228" t="str">
        <f>F32</f>
        <v xml:space="preserve">         2032-36</v>
      </c>
      <c r="G59" s="229"/>
      <c r="H59" s="230"/>
      <c r="I59" s="228" t="str">
        <f>I32</f>
        <v xml:space="preserve">         2037-41</v>
      </c>
      <c r="J59" s="229"/>
      <c r="K59" s="230"/>
      <c r="L59" s="228" t="str">
        <f>L32</f>
        <v xml:space="preserve">         2042-46</v>
      </c>
      <c r="M59" s="229"/>
      <c r="N59" s="230"/>
      <c r="O59" s="228" t="str">
        <f>O32</f>
        <v xml:space="preserve">         2047-51</v>
      </c>
      <c r="P59" s="229"/>
      <c r="Q59" s="229"/>
    </row>
    <row r="60" spans="2:17" s="26" customFormat="1" ht="12.75" customHeight="1">
      <c r="B60" s="227" t="s">
        <v>241</v>
      </c>
      <c r="C60" s="231" t="s">
        <v>239</v>
      </c>
      <c r="D60" s="232" t="s">
        <v>236</v>
      </c>
      <c r="E60" s="232"/>
      <c r="F60" s="233" t="s">
        <v>239</v>
      </c>
      <c r="G60" s="232" t="s">
        <v>236</v>
      </c>
      <c r="H60" s="232"/>
      <c r="I60" s="233" t="s">
        <v>239</v>
      </c>
      <c r="J60" s="232" t="s">
        <v>236</v>
      </c>
      <c r="K60" s="232"/>
      <c r="L60" s="233" t="s">
        <v>239</v>
      </c>
      <c r="M60" s="232" t="s">
        <v>236</v>
      </c>
      <c r="N60" s="232"/>
      <c r="O60" s="233" t="s">
        <v>239</v>
      </c>
      <c r="P60" s="232" t="s">
        <v>236</v>
      </c>
      <c r="Q60" s="238"/>
    </row>
    <row r="61" spans="2:17" s="26" customFormat="1" ht="15">
      <c r="B61" s="234" t="s">
        <v>242</v>
      </c>
      <c r="C61" s="235" t="s">
        <v>237</v>
      </c>
      <c r="D61" s="235" t="s">
        <v>237</v>
      </c>
      <c r="E61" s="236" t="s">
        <v>42</v>
      </c>
      <c r="F61" s="235" t="s">
        <v>237</v>
      </c>
      <c r="G61" s="235" t="s">
        <v>237</v>
      </c>
      <c r="H61" s="236" t="s">
        <v>42</v>
      </c>
      <c r="I61" s="235" t="s">
        <v>237</v>
      </c>
      <c r="J61" s="235" t="s">
        <v>237</v>
      </c>
      <c r="K61" s="236" t="s">
        <v>42</v>
      </c>
      <c r="L61" s="235" t="s">
        <v>237</v>
      </c>
      <c r="M61" s="235" t="s">
        <v>237</v>
      </c>
      <c r="N61" s="236" t="s">
        <v>42</v>
      </c>
      <c r="O61" s="235" t="s">
        <v>237</v>
      </c>
      <c r="P61" s="235" t="s">
        <v>237</v>
      </c>
      <c r="Q61" s="237" t="s">
        <v>42</v>
      </c>
    </row>
    <row r="62" spans="2:17" s="26" customFormat="1">
      <c r="B62" s="131" t="s">
        <v>46</v>
      </c>
      <c r="C62" s="23"/>
      <c r="D62" s="23"/>
      <c r="E62" s="23"/>
      <c r="F62" s="23"/>
      <c r="G62" s="23"/>
      <c r="H62" s="23"/>
      <c r="I62" s="23"/>
      <c r="J62" s="23"/>
      <c r="K62" s="23"/>
      <c r="L62" s="23"/>
      <c r="M62" s="23"/>
      <c r="N62" s="23"/>
      <c r="O62" s="23"/>
      <c r="P62" s="23"/>
      <c r="Q62" s="23"/>
    </row>
    <row r="63" spans="2:17" s="26" customFormat="1">
      <c r="B63" s="294" t="s">
        <v>243</v>
      </c>
      <c r="C63" s="370">
        <f>'data input'!C112</f>
        <v>159.58699999999999</v>
      </c>
      <c r="D63" s="370">
        <f>'data input'!C173</f>
        <v>55.319000000000003</v>
      </c>
      <c r="E63" s="371">
        <f>'data input'!D173</f>
        <v>24.449116161071959</v>
      </c>
      <c r="F63" s="370">
        <f>'data input'!D112</f>
        <v>119.277</v>
      </c>
      <c r="G63" s="370">
        <f>'data input'!E173</f>
        <v>32.976999999999997</v>
      </c>
      <c r="H63" s="371">
        <f>'data input'!F173</f>
        <v>17.70329098070297</v>
      </c>
      <c r="I63" s="370">
        <f>'data input'!E112</f>
        <v>123.071</v>
      </c>
      <c r="J63" s="370">
        <f>'data input'!G173</f>
        <v>83.08</v>
      </c>
      <c r="K63" s="371">
        <f>'data input'!H173</f>
        <v>19.162903239978213</v>
      </c>
      <c r="L63" s="370">
        <f>'data input'!F112</f>
        <v>96.015000000000001</v>
      </c>
      <c r="M63" s="370">
        <f>'data input'!I173</f>
        <v>44.62</v>
      </c>
      <c r="N63" s="371">
        <f>'data input'!J173</f>
        <v>22.608414074834872</v>
      </c>
      <c r="O63" s="370">
        <f>'data input'!G112</f>
        <v>93.402000000000001</v>
      </c>
      <c r="P63" s="370">
        <f>'data input'!K173</f>
        <v>76.891000000000005</v>
      </c>
      <c r="Q63" s="372">
        <f>'data input'!L173</f>
        <v>20.15868938695742</v>
      </c>
    </row>
    <row r="64" spans="2:17" s="26" customFormat="1">
      <c r="B64" s="295" t="s">
        <v>244</v>
      </c>
      <c r="C64" s="370">
        <f>'data input'!C113</f>
        <v>79.424000000000007</v>
      </c>
      <c r="D64" s="370">
        <f>'data input'!C174</f>
        <v>33.167999999999999</v>
      </c>
      <c r="E64" s="371">
        <f>'data input'!D174</f>
        <v>25.75</v>
      </c>
      <c r="F64" s="370">
        <f>'data input'!D113</f>
        <v>58.896999999999998</v>
      </c>
      <c r="G64" s="370">
        <f>'data input'!E174</f>
        <v>21.221</v>
      </c>
      <c r="H64" s="371">
        <f>'data input'!F174</f>
        <v>18.993769743811118</v>
      </c>
      <c r="I64" s="370">
        <f>'data input'!E113</f>
        <v>60.869</v>
      </c>
      <c r="J64" s="370">
        <f>'data input'!G174</f>
        <v>49.962000000000003</v>
      </c>
      <c r="K64" s="371">
        <f>'data input'!H174</f>
        <v>19.681906075425633</v>
      </c>
      <c r="L64" s="370">
        <f>'data input'!F113</f>
        <v>44.701999999999998</v>
      </c>
      <c r="M64" s="370">
        <f>'data input'!I174</f>
        <v>23.062999999999999</v>
      </c>
      <c r="N64" s="371">
        <f>'data input'!J174</f>
        <v>24.766972557548311</v>
      </c>
      <c r="O64" s="370">
        <f>'data input'!G113</f>
        <v>44.457999999999998</v>
      </c>
      <c r="P64" s="370">
        <f>'data input'!K174</f>
        <v>42.988999999999997</v>
      </c>
      <c r="Q64" s="372">
        <f>'data input'!L174</f>
        <v>20.388577454664816</v>
      </c>
    </row>
    <row r="65" spans="2:17" s="26" customFormat="1">
      <c r="B65" s="295" t="s">
        <v>245</v>
      </c>
      <c r="C65" s="370">
        <f>'data input'!C114</f>
        <v>91.328000000000003</v>
      </c>
      <c r="D65" s="370">
        <f>'data input'!C175</f>
        <v>42.320999999999998</v>
      </c>
      <c r="E65" s="371">
        <f>'data input'!D175</f>
        <v>24.95</v>
      </c>
      <c r="F65" s="370">
        <f>'data input'!D114</f>
        <v>70.361999999999995</v>
      </c>
      <c r="G65" s="370">
        <f>'data input'!E175</f>
        <v>29.135000000000002</v>
      </c>
      <c r="H65" s="371">
        <f>'data input'!F175</f>
        <v>18.968698951985637</v>
      </c>
      <c r="I65" s="370">
        <f>'data input'!E114</f>
        <v>72.921000000000006</v>
      </c>
      <c r="J65" s="370">
        <f>'data input'!G175</f>
        <v>65.62</v>
      </c>
      <c r="K65" s="371">
        <f>'data input'!H175</f>
        <v>18.912799779349566</v>
      </c>
      <c r="L65" s="370">
        <f>'data input'!F114</f>
        <v>53.536000000000001</v>
      </c>
      <c r="M65" s="370">
        <f>'data input'!I175</f>
        <v>27.991</v>
      </c>
      <c r="N65" s="371">
        <f>'data input'!J175</f>
        <v>25.884966245908672</v>
      </c>
      <c r="O65" s="370">
        <f>'data input'!G114</f>
        <v>52.625999999999998</v>
      </c>
      <c r="P65" s="370">
        <f>'data input'!K175</f>
        <v>51.012999999999998</v>
      </c>
      <c r="Q65" s="372">
        <f>'data input'!L175</f>
        <v>19.778062038218753</v>
      </c>
    </row>
    <row r="66" spans="2:17" s="26" customFormat="1">
      <c r="B66" s="295" t="s">
        <v>246</v>
      </c>
      <c r="C66" s="370">
        <f>'data input'!C115</f>
        <v>301.96800000000002</v>
      </c>
      <c r="D66" s="370">
        <f>'data input'!C176</f>
        <v>179.02600000000001</v>
      </c>
      <c r="E66" s="371">
        <f>'data input'!D176</f>
        <v>20.87</v>
      </c>
      <c r="F66" s="370">
        <f>'data input'!D115</f>
        <v>243.786</v>
      </c>
      <c r="G66" s="370">
        <f>'data input'!E176</f>
        <v>139.739</v>
      </c>
      <c r="H66" s="371">
        <f>'data input'!F176</f>
        <v>17.13</v>
      </c>
      <c r="I66" s="370">
        <f>'data input'!E115</f>
        <v>251.83699999999999</v>
      </c>
      <c r="J66" s="370">
        <f>'data input'!G176</f>
        <v>269.78399999999999</v>
      </c>
      <c r="K66" s="371">
        <f>'data input'!H176</f>
        <v>17.798812666578371</v>
      </c>
      <c r="L66" s="370">
        <f>'data input'!F115</f>
        <v>202.22800000000001</v>
      </c>
      <c r="M66" s="370">
        <f>'data input'!I176</f>
        <v>119.759</v>
      </c>
      <c r="N66" s="371">
        <f>'data input'!J176</f>
        <v>23.59448943575703</v>
      </c>
      <c r="O66" s="370">
        <f>'data input'!G115</f>
        <v>188.24799999999999</v>
      </c>
      <c r="P66" s="370">
        <f>'data input'!K176</f>
        <v>187.73400000000001</v>
      </c>
      <c r="Q66" s="372">
        <f>'data input'!L176</f>
        <v>19.648325782379342</v>
      </c>
    </row>
    <row r="67" spans="2:17" s="26" customFormat="1">
      <c r="B67" s="295" t="s">
        <v>247</v>
      </c>
      <c r="C67" s="370">
        <f>'data input'!C116</f>
        <v>331.66300000000001</v>
      </c>
      <c r="D67" s="370">
        <f>'data input'!C177</f>
        <v>232.07599999999999</v>
      </c>
      <c r="E67" s="371">
        <f>'data input'!D177</f>
        <v>15.210000000000003</v>
      </c>
      <c r="F67" s="370">
        <f>'data input'!D116</f>
        <v>261.23899999999998</v>
      </c>
      <c r="G67" s="370">
        <f>'data input'!E177</f>
        <v>245.607</v>
      </c>
      <c r="H67" s="371">
        <f>'data input'!F177</f>
        <v>13.980000000000002</v>
      </c>
      <c r="I67" s="370">
        <f>'data input'!E116</f>
        <v>241.59299999999999</v>
      </c>
      <c r="J67" s="370">
        <f>'data input'!G177</f>
        <v>341.98500000000001</v>
      </c>
      <c r="K67" s="371">
        <f>'data input'!H177</f>
        <v>15.409999999999998</v>
      </c>
      <c r="L67" s="370">
        <f>'data input'!F116</f>
        <v>227.81899999999999</v>
      </c>
      <c r="M67" s="370">
        <f>'data input'!I177</f>
        <v>186.57599999999999</v>
      </c>
      <c r="N67" s="371">
        <f>'data input'!J177</f>
        <v>16.510000000000002</v>
      </c>
      <c r="O67" s="370">
        <f>'data input'!G116</f>
        <v>192.86799999999999</v>
      </c>
      <c r="P67" s="370">
        <f>'data input'!K177</f>
        <v>191.51300000000001</v>
      </c>
      <c r="Q67" s="372">
        <f>'data input'!L177</f>
        <v>16.599480005579846</v>
      </c>
    </row>
    <row r="68" spans="2:17" s="26" customFormat="1">
      <c r="B68" s="295" t="s">
        <v>248</v>
      </c>
      <c r="C68" s="370">
        <f>'data input'!C117</f>
        <v>135.852</v>
      </c>
      <c r="D68" s="370">
        <f>'data input'!C178</f>
        <v>106.158</v>
      </c>
      <c r="E68" s="371">
        <f>'data input'!D178</f>
        <v>13.15</v>
      </c>
      <c r="F68" s="370">
        <f>'data input'!D117</f>
        <v>99.772999999999996</v>
      </c>
      <c r="G68" s="370">
        <f>'data input'!E178</f>
        <v>126.35899999999999</v>
      </c>
      <c r="H68" s="371">
        <f>'data input'!F178</f>
        <v>12.57</v>
      </c>
      <c r="I68" s="370">
        <f>'data input'!E117</f>
        <v>80.546999999999997</v>
      </c>
      <c r="J68" s="370">
        <f>'data input'!G178</f>
        <v>128.97300000000001</v>
      </c>
      <c r="K68" s="371">
        <f>'data input'!H178</f>
        <v>13.95</v>
      </c>
      <c r="L68" s="370">
        <f>'data input'!F117</f>
        <v>75.081999999999994</v>
      </c>
      <c r="M68" s="370">
        <f>'data input'!I178</f>
        <v>103.027</v>
      </c>
      <c r="N68" s="371">
        <f>'data input'!J178</f>
        <v>17.5</v>
      </c>
      <c r="O68" s="370">
        <f>'data input'!G117</f>
        <v>61.706000000000003</v>
      </c>
      <c r="P68" s="370">
        <f>'data input'!K178</f>
        <v>71.191000000000003</v>
      </c>
      <c r="Q68" s="372">
        <f>'data input'!L178</f>
        <v>11.23</v>
      </c>
    </row>
    <row r="69" spans="2:17" s="26" customFormat="1">
      <c r="B69" s="295" t="s">
        <v>249</v>
      </c>
      <c r="C69" s="370">
        <f>'data input'!C118</f>
        <v>61.337000000000003</v>
      </c>
      <c r="D69" s="370">
        <f>'data input'!C179</f>
        <v>52.703000000000003</v>
      </c>
      <c r="E69" s="371">
        <f>'data input'!D179</f>
        <v>13.79</v>
      </c>
      <c r="F69" s="370">
        <f>'data input'!D118</f>
        <v>43.628</v>
      </c>
      <c r="G69" s="370">
        <f>'data input'!E179</f>
        <v>61.902999999999999</v>
      </c>
      <c r="H69" s="371">
        <f>'data input'!F179</f>
        <v>13.05</v>
      </c>
      <c r="I69" s="370">
        <f>'data input'!E118</f>
        <v>33.557000000000002</v>
      </c>
      <c r="J69" s="370">
        <f>'data input'!G179</f>
        <v>50.328000000000003</v>
      </c>
      <c r="K69" s="371">
        <f>'data input'!H179</f>
        <v>15.02</v>
      </c>
      <c r="L69" s="370">
        <f>'data input'!F118</f>
        <v>26.798999999999999</v>
      </c>
      <c r="M69" s="370">
        <f>'data input'!I179</f>
        <v>54.286999999999999</v>
      </c>
      <c r="N69" s="371">
        <f>'data input'!J179</f>
        <v>20.5</v>
      </c>
      <c r="O69" s="370">
        <f>'data input'!G118</f>
        <v>24.361000000000001</v>
      </c>
      <c r="P69" s="370">
        <f>'data input'!K179</f>
        <v>32.701000000000001</v>
      </c>
      <c r="Q69" s="372">
        <f>'data input'!L179</f>
        <v>11.78</v>
      </c>
    </row>
    <row r="70" spans="2:17" s="26" customFormat="1">
      <c r="B70" s="296" t="s">
        <v>250</v>
      </c>
      <c r="C70" s="370">
        <f>'data input'!C119</f>
        <v>45.103000000000002</v>
      </c>
      <c r="D70" s="370">
        <f>'data input'!C180</f>
        <v>67.225999999999999</v>
      </c>
      <c r="E70" s="371">
        <f>'data input'!D180</f>
        <v>20.48</v>
      </c>
      <c r="F70" s="370">
        <f>'data input'!D119</f>
        <v>33.908999999999999</v>
      </c>
      <c r="G70" s="370">
        <f>'data input'!E180</f>
        <v>51.314</v>
      </c>
      <c r="H70" s="371">
        <f>'data input'!F180</f>
        <v>17.829999999999998</v>
      </c>
      <c r="I70" s="370">
        <f>'data input'!E119</f>
        <v>25.709</v>
      </c>
      <c r="J70" s="370">
        <f>'data input'!G180</f>
        <v>46.423000000000002</v>
      </c>
      <c r="K70" s="371">
        <f>'data input'!H180</f>
        <v>19.79</v>
      </c>
      <c r="L70" s="370">
        <f>'data input'!F119</f>
        <v>19.428000000000001</v>
      </c>
      <c r="M70" s="370">
        <f>'data input'!I180</f>
        <v>68.09</v>
      </c>
      <c r="N70" s="371">
        <f>'data input'!J180</f>
        <v>24.17</v>
      </c>
      <c r="O70" s="370">
        <f>'data input'!G119</f>
        <v>21.41</v>
      </c>
      <c r="P70" s="370">
        <f>'data input'!K180</f>
        <v>31.484999999999999</v>
      </c>
      <c r="Q70" s="372">
        <f>'data input'!L180</f>
        <v>14.49</v>
      </c>
    </row>
    <row r="71" spans="2:17" s="26" customFormat="1">
      <c r="B71" s="175" t="s">
        <v>70</v>
      </c>
      <c r="C71" s="373">
        <f>'data input'!C120</f>
        <v>1206.2629999999999</v>
      </c>
      <c r="D71" s="373">
        <f>'data input'!C181</f>
        <v>767.99900000000002</v>
      </c>
      <c r="E71" s="374">
        <f>'data input'!D181</f>
        <v>14.559943127376076</v>
      </c>
      <c r="F71" s="373">
        <f>'data input'!D120</f>
        <v>930.87199999999996</v>
      </c>
      <c r="G71" s="373">
        <f>'data input'!E181</f>
        <v>708.255</v>
      </c>
      <c r="H71" s="374">
        <f>'data input'!F181</f>
        <v>13.197706286425337</v>
      </c>
      <c r="I71" s="373">
        <f>'data input'!E120</f>
        <v>890.10400000000004</v>
      </c>
      <c r="J71" s="373">
        <f>'data input'!G181</f>
        <v>1036.154</v>
      </c>
      <c r="K71" s="374">
        <f>'data input'!H181</f>
        <v>14.4546928338676</v>
      </c>
      <c r="L71" s="373">
        <f>'data input'!F120</f>
        <v>745.61</v>
      </c>
      <c r="M71" s="373">
        <f>'data input'!I181</f>
        <v>627.41200000000003</v>
      </c>
      <c r="N71" s="374">
        <f>'data input'!J181</f>
        <v>16.191051545178137</v>
      </c>
      <c r="O71" s="373">
        <f>'data input'!G120</f>
        <v>679.08</v>
      </c>
      <c r="P71" s="373">
        <f>'data input'!K181</f>
        <v>685.51499999999999</v>
      </c>
      <c r="Q71" s="375">
        <f>'data input'!L181</f>
        <v>14.709270639857431</v>
      </c>
    </row>
    <row r="72" spans="2:17" s="26" customFormat="1">
      <c r="B72" s="227" t="s">
        <v>240</v>
      </c>
      <c r="C72" s="228" t="str">
        <f>C45</f>
        <v xml:space="preserve">         2052-56</v>
      </c>
      <c r="D72" s="229"/>
      <c r="E72" s="230"/>
      <c r="F72" s="228" t="str">
        <f>F45</f>
        <v xml:space="preserve">         2057-61</v>
      </c>
      <c r="G72" s="229"/>
      <c r="H72" s="230"/>
      <c r="I72" s="228" t="str">
        <f>I45</f>
        <v xml:space="preserve">         2062-66</v>
      </c>
      <c r="J72" s="229"/>
      <c r="K72" s="230"/>
      <c r="L72" s="228" t="str">
        <f>L45</f>
        <v xml:space="preserve">         2067-71</v>
      </c>
      <c r="M72" s="229"/>
      <c r="N72" s="230"/>
      <c r="O72" s="228" t="str">
        <f>O45</f>
        <v xml:space="preserve">         2072-76</v>
      </c>
      <c r="P72" s="229"/>
      <c r="Q72" s="229"/>
    </row>
    <row r="73" spans="2:17" s="26" customFormat="1">
      <c r="B73" s="227" t="s">
        <v>241</v>
      </c>
      <c r="C73" s="231" t="s">
        <v>239</v>
      </c>
      <c r="D73" s="232" t="s">
        <v>236</v>
      </c>
      <c r="E73" s="232"/>
      <c r="F73" s="233" t="s">
        <v>239</v>
      </c>
      <c r="G73" s="232" t="s">
        <v>236</v>
      </c>
      <c r="H73" s="232"/>
      <c r="I73" s="233" t="s">
        <v>239</v>
      </c>
      <c r="J73" s="232" t="s">
        <v>236</v>
      </c>
      <c r="K73" s="232"/>
      <c r="L73" s="233" t="s">
        <v>239</v>
      </c>
      <c r="M73" s="232" t="s">
        <v>236</v>
      </c>
      <c r="N73" s="232"/>
      <c r="O73" s="233" t="s">
        <v>239</v>
      </c>
      <c r="P73" s="232" t="s">
        <v>236</v>
      </c>
      <c r="Q73" s="238"/>
    </row>
    <row r="74" spans="2:17" s="26" customFormat="1" ht="12.75" customHeight="1">
      <c r="B74" s="234" t="s">
        <v>242</v>
      </c>
      <c r="C74" s="235" t="s">
        <v>237</v>
      </c>
      <c r="D74" s="235" t="s">
        <v>237</v>
      </c>
      <c r="E74" s="236" t="s">
        <v>42</v>
      </c>
      <c r="F74" s="235" t="s">
        <v>237</v>
      </c>
      <c r="G74" s="235" t="s">
        <v>237</v>
      </c>
      <c r="H74" s="236" t="s">
        <v>42</v>
      </c>
      <c r="I74" s="235" t="s">
        <v>237</v>
      </c>
      <c r="J74" s="235" t="s">
        <v>237</v>
      </c>
      <c r="K74" s="236" t="s">
        <v>42</v>
      </c>
      <c r="L74" s="235" t="s">
        <v>237</v>
      </c>
      <c r="M74" s="235" t="s">
        <v>237</v>
      </c>
      <c r="N74" s="236" t="s">
        <v>42</v>
      </c>
      <c r="O74" s="235" t="s">
        <v>237</v>
      </c>
      <c r="P74" s="235" t="s">
        <v>237</v>
      </c>
      <c r="Q74" s="237" t="s">
        <v>42</v>
      </c>
    </row>
    <row r="75" spans="2:17" s="26" customFormat="1">
      <c r="B75" s="131" t="s">
        <v>46</v>
      </c>
      <c r="C75" s="23"/>
      <c r="D75" s="23"/>
      <c r="E75" s="23"/>
      <c r="F75" s="23"/>
      <c r="G75" s="23"/>
      <c r="H75" s="23"/>
      <c r="I75" s="23"/>
      <c r="J75" s="23"/>
      <c r="K75" s="23"/>
      <c r="L75" s="23"/>
      <c r="M75" s="23"/>
      <c r="N75" s="23"/>
      <c r="O75" s="23"/>
      <c r="P75" s="23"/>
      <c r="Q75" s="23"/>
    </row>
    <row r="76" spans="2:17" s="26" customFormat="1">
      <c r="B76" s="294" t="s">
        <v>243</v>
      </c>
      <c r="C76" s="370">
        <f>'data input'!H112</f>
        <v>65.27</v>
      </c>
      <c r="D76" s="370">
        <f>'data input'!M173</f>
        <v>73.415999999999997</v>
      </c>
      <c r="E76" s="371">
        <f>'data input'!N173</f>
        <v>16.820959747778957</v>
      </c>
      <c r="F76" s="370">
        <f>'data input'!I112</f>
        <v>78.155000000000001</v>
      </c>
      <c r="G76" s="370">
        <f>'data input'!O173</f>
        <v>118.91</v>
      </c>
      <c r="H76" s="371">
        <f>'data input'!P173</f>
        <v>9.3180252818698008</v>
      </c>
      <c r="I76" s="370">
        <f>'data input'!J112</f>
        <v>84.751000000000005</v>
      </c>
      <c r="J76" s="370">
        <f>'data input'!Q173</f>
        <v>56.601999999999997</v>
      </c>
      <c r="K76" s="371">
        <f>'data input'!R173</f>
        <v>14.25966680111603</v>
      </c>
      <c r="L76" s="370">
        <f>'data input'!K112</f>
        <v>81.36</v>
      </c>
      <c r="M76" s="370">
        <f>'data input'!S173</f>
        <v>63.594000000000001</v>
      </c>
      <c r="N76" s="371">
        <f>'data input'!T173</f>
        <v>9.8480372080526539</v>
      </c>
      <c r="O76" s="370">
        <f>'data input'!L112</f>
        <v>93.498000000000005</v>
      </c>
      <c r="P76" s="370">
        <f>'data input'!U173</f>
        <v>41.689</v>
      </c>
      <c r="Q76" s="372">
        <f>'data input'!V173</f>
        <v>14.956478689768362</v>
      </c>
    </row>
    <row r="77" spans="2:17" s="26" customFormat="1">
      <c r="B77" s="295" t="s">
        <v>244</v>
      </c>
      <c r="C77" s="370">
        <f>'data input'!H113</f>
        <v>28.373999999999999</v>
      </c>
      <c r="D77" s="370">
        <f>'data input'!M174</f>
        <v>38.802999999999997</v>
      </c>
      <c r="E77" s="371">
        <f>'data input'!N174</f>
        <v>15.849588535684191</v>
      </c>
      <c r="F77" s="370">
        <f>'data input'!I113</f>
        <v>33.933</v>
      </c>
      <c r="G77" s="370">
        <f>'data input'!O174</f>
        <v>68.745000000000005</v>
      </c>
      <c r="H77" s="371">
        <f>'data input'!P174</f>
        <v>8.9058770130720202</v>
      </c>
      <c r="I77" s="370">
        <f>'data input'!J113</f>
        <v>35.567</v>
      </c>
      <c r="J77" s="370">
        <f>'data input'!Q174</f>
        <v>32.409999999999997</v>
      </c>
      <c r="K77" s="371">
        <f>'data input'!R174</f>
        <v>14.20398096851927</v>
      </c>
      <c r="L77" s="370">
        <f>'data input'!K113</f>
        <v>34.106999999999999</v>
      </c>
      <c r="M77" s="370">
        <f>'data input'!S174</f>
        <v>38.880000000000003</v>
      </c>
      <c r="N77" s="371">
        <f>'data input'!T174</f>
        <v>10.046140876696544</v>
      </c>
      <c r="O77" s="370">
        <f>'data input'!L113</f>
        <v>41.832000000000001</v>
      </c>
      <c r="P77" s="370">
        <f>'data input'!U174</f>
        <v>26.026</v>
      </c>
      <c r="Q77" s="372">
        <f>'data input'!V174</f>
        <v>14.721778386419439</v>
      </c>
    </row>
    <row r="78" spans="2:17" s="26" customFormat="1">
      <c r="B78" s="295" t="s">
        <v>245</v>
      </c>
      <c r="C78" s="370">
        <f>'data input'!H114</f>
        <v>33.030999999999999</v>
      </c>
      <c r="D78" s="370">
        <f>'data input'!M175</f>
        <v>45.786999999999999</v>
      </c>
      <c r="E78" s="371">
        <f>'data input'!N175</f>
        <v>15.089949841548693</v>
      </c>
      <c r="F78" s="370">
        <f>'data input'!I114</f>
        <v>39.003999999999998</v>
      </c>
      <c r="G78" s="370">
        <f>'data input'!O175</f>
        <v>83.679000000000002</v>
      </c>
      <c r="H78" s="371">
        <f>'data input'!P175</f>
        <v>8.9209199823563861</v>
      </c>
      <c r="I78" s="370">
        <f>'data input'!J114</f>
        <v>40.154000000000003</v>
      </c>
      <c r="J78" s="370">
        <f>'data input'!Q175</f>
        <v>38.862000000000002</v>
      </c>
      <c r="K78" s="371">
        <f>'data input'!R175</f>
        <v>14.021428703189466</v>
      </c>
      <c r="L78" s="370">
        <f>'data input'!K114</f>
        <v>37.408000000000001</v>
      </c>
      <c r="M78" s="370">
        <f>'data input'!S175</f>
        <v>47.417000000000002</v>
      </c>
      <c r="N78" s="371">
        <f>'data input'!T175</f>
        <v>10.075425697627582</v>
      </c>
      <c r="O78" s="370">
        <f>'data input'!L114</f>
        <v>46.323999999999998</v>
      </c>
      <c r="P78" s="370">
        <f>'data input'!U175</f>
        <v>31.965</v>
      </c>
      <c r="Q78" s="372">
        <f>'data input'!V175</f>
        <v>14.930503955803019</v>
      </c>
    </row>
    <row r="79" spans="2:17" s="26" customFormat="1">
      <c r="B79" s="295" t="s">
        <v>246</v>
      </c>
      <c r="C79" s="370">
        <f>'data input'!H115</f>
        <v>116.66</v>
      </c>
      <c r="D79" s="370">
        <f>'data input'!M176</f>
        <v>162.922</v>
      </c>
      <c r="E79" s="371">
        <f>'data input'!N176</f>
        <v>15.211938714235973</v>
      </c>
      <c r="F79" s="370">
        <f>'data input'!I115</f>
        <v>133.15700000000001</v>
      </c>
      <c r="G79" s="370">
        <f>'data input'!O176</f>
        <v>298.20400000000001</v>
      </c>
      <c r="H79" s="371">
        <f>'data input'!P176</f>
        <v>8.7710161735450285</v>
      </c>
      <c r="I79" s="370">
        <f>'data input'!J115</f>
        <v>139.833</v>
      </c>
      <c r="J79" s="370">
        <f>'data input'!Q176</f>
        <v>139.82300000000001</v>
      </c>
      <c r="K79" s="371">
        <f>'data input'!R176</f>
        <v>13.093471928239097</v>
      </c>
      <c r="L79" s="370">
        <f>'data input'!K115</f>
        <v>130.02799999999999</v>
      </c>
      <c r="M79" s="370">
        <f>'data input'!S176</f>
        <v>180.45400000000001</v>
      </c>
      <c r="N79" s="371">
        <f>'data input'!T176</f>
        <v>9.7637707530184947</v>
      </c>
      <c r="O79" s="370">
        <f>'data input'!L115</f>
        <v>152.102</v>
      </c>
      <c r="P79" s="370">
        <f>'data input'!U176</f>
        <v>121.622</v>
      </c>
      <c r="Q79" s="372">
        <f>'data input'!V176</f>
        <v>13.527995869672667</v>
      </c>
    </row>
    <row r="80" spans="2:17" s="26" customFormat="1">
      <c r="B80" s="295" t="s">
        <v>247</v>
      </c>
      <c r="C80" s="370">
        <f>'data input'!H116</f>
        <v>124.422</v>
      </c>
      <c r="D80" s="370">
        <f>'data input'!M177</f>
        <v>165.626</v>
      </c>
      <c r="E80" s="371">
        <f>'data input'!N177</f>
        <v>14.651276613124873</v>
      </c>
      <c r="F80" s="370">
        <f>'data input'!I116</f>
        <v>151.79499999999999</v>
      </c>
      <c r="G80" s="370">
        <f>'data input'!O177</f>
        <v>261.79899999999998</v>
      </c>
      <c r="H80" s="371">
        <f>'data input'!P177</f>
        <v>10.232275145548964</v>
      </c>
      <c r="I80" s="370">
        <f>'data input'!J116</f>
        <v>142.071</v>
      </c>
      <c r="J80" s="370">
        <f>'data input'!Q177</f>
        <v>122.194</v>
      </c>
      <c r="K80" s="371">
        <f>'data input'!R177</f>
        <v>11.414825303070916</v>
      </c>
      <c r="L80" s="370">
        <f>'data input'!K116</f>
        <v>153.816</v>
      </c>
      <c r="M80" s="370">
        <f>'data input'!S177</f>
        <v>175.78200000000001</v>
      </c>
      <c r="N80" s="371">
        <f>'data input'!T177</f>
        <v>8.9946698407674166</v>
      </c>
      <c r="O80" s="370">
        <f>'data input'!L116</f>
        <v>155.572</v>
      </c>
      <c r="P80" s="370">
        <f>'data input'!U177</f>
        <v>111.691</v>
      </c>
      <c r="Q80" s="372">
        <f>'data input'!V177</f>
        <v>12.011132439635235</v>
      </c>
    </row>
    <row r="81" spans="2:17" s="26" customFormat="1">
      <c r="B81" s="295" t="s">
        <v>248</v>
      </c>
      <c r="C81" s="370">
        <f>'data input'!H117</f>
        <v>38.369</v>
      </c>
      <c r="D81" s="370">
        <f>'data input'!M178</f>
        <v>57.808999999999997</v>
      </c>
      <c r="E81" s="371">
        <f>'data input'!N178</f>
        <v>13.976378935319586</v>
      </c>
      <c r="F81" s="370">
        <f>'data input'!I117</f>
        <v>61.5</v>
      </c>
      <c r="G81" s="370">
        <f>'data input'!O178</f>
        <v>75.472999999999999</v>
      </c>
      <c r="H81" s="371">
        <f>'data input'!P178</f>
        <v>16.105954225742952</v>
      </c>
      <c r="I81" s="370">
        <f>'data input'!J117</f>
        <v>41.167000000000002</v>
      </c>
      <c r="J81" s="370">
        <f>'data input'!Q178</f>
        <v>39.875999999999998</v>
      </c>
      <c r="K81" s="371">
        <f>'data input'!R178</f>
        <v>12.730051721925804</v>
      </c>
      <c r="L81" s="370">
        <f>'data input'!K117</f>
        <v>55.886000000000003</v>
      </c>
      <c r="M81" s="370">
        <f>'data input'!S178</f>
        <v>60.256999999999998</v>
      </c>
      <c r="N81" s="371">
        <f>'data input'!T178</f>
        <v>10.666523387102728</v>
      </c>
      <c r="O81" s="370">
        <f>'data input'!L117</f>
        <v>48.447000000000003</v>
      </c>
      <c r="P81" s="370">
        <f>'data input'!U178</f>
        <v>29.28</v>
      </c>
      <c r="Q81" s="372">
        <f>'data input'!V178</f>
        <v>12.104211964201861</v>
      </c>
    </row>
    <row r="82" spans="2:17" s="26" customFormat="1">
      <c r="B82" s="295" t="s">
        <v>249</v>
      </c>
      <c r="C82" s="370">
        <f>'data input'!H118</f>
        <v>14.096</v>
      </c>
      <c r="D82" s="370">
        <f>'data input'!M179</f>
        <v>24.373999999999999</v>
      </c>
      <c r="E82" s="371">
        <f>'data input'!N179</f>
        <v>16.420000000000002</v>
      </c>
      <c r="F82" s="370">
        <f>'data input'!I118</f>
        <v>27.826000000000001</v>
      </c>
      <c r="G82" s="370">
        <f>'data input'!O179</f>
        <v>31.72</v>
      </c>
      <c r="H82" s="371">
        <f>'data input'!P179</f>
        <v>20.557409250009975</v>
      </c>
      <c r="I82" s="370">
        <f>'data input'!J118</f>
        <v>12.617000000000001</v>
      </c>
      <c r="J82" s="370">
        <f>'data input'!Q179</f>
        <v>19.495000000000001</v>
      </c>
      <c r="K82" s="371">
        <f>'data input'!R179</f>
        <v>15.525166059523434</v>
      </c>
      <c r="L82" s="370">
        <f>'data input'!K118</f>
        <v>21.024999999999999</v>
      </c>
      <c r="M82" s="370">
        <f>'data input'!S179</f>
        <v>24.536999999999999</v>
      </c>
      <c r="N82" s="371">
        <f>'data input'!T179</f>
        <v>14.178699581947894</v>
      </c>
      <c r="O82" s="370">
        <f>'data input'!L118</f>
        <v>16.675000000000001</v>
      </c>
      <c r="P82" s="370">
        <f>'data input'!U179</f>
        <v>7.7009999999999996</v>
      </c>
      <c r="Q82" s="372">
        <f>'data input'!V179</f>
        <v>12.599545657038579</v>
      </c>
    </row>
    <row r="83" spans="2:17" s="26" customFormat="1">
      <c r="B83" s="296" t="s">
        <v>250</v>
      </c>
      <c r="C83" s="370">
        <f>'data input'!H119</f>
        <v>10.74</v>
      </c>
      <c r="D83" s="370">
        <f>'data input'!M180</f>
        <v>31.141999999999999</v>
      </c>
      <c r="E83" s="371">
        <f>'data input'!N180</f>
        <v>18.13</v>
      </c>
      <c r="F83" s="370">
        <f>'data input'!I119</f>
        <v>22.893999999999998</v>
      </c>
      <c r="G83" s="370">
        <f>'data input'!O180</f>
        <v>33.771999999999998</v>
      </c>
      <c r="H83" s="371">
        <f>'data input'!P180</f>
        <v>17.98</v>
      </c>
      <c r="I83" s="370">
        <f>'data input'!J119</f>
        <v>12.03</v>
      </c>
      <c r="J83" s="370">
        <f>'data input'!Q180</f>
        <v>31.704999999999998</v>
      </c>
      <c r="K83" s="371">
        <f>'data input'!R180</f>
        <v>18.39</v>
      </c>
      <c r="L83" s="370">
        <f>'data input'!K119</f>
        <v>20.542000000000002</v>
      </c>
      <c r="M83" s="370">
        <f>'data input'!S180</f>
        <v>42.287999999999997</v>
      </c>
      <c r="N83" s="371">
        <f>'data input'!T180</f>
        <v>22.69</v>
      </c>
      <c r="O83" s="370">
        <f>'data input'!L119</f>
        <v>13.794</v>
      </c>
      <c r="P83" s="370">
        <f>'data input'!U180</f>
        <v>8.3740000000000006</v>
      </c>
      <c r="Q83" s="372">
        <f>'data input'!V180</f>
        <v>19.34</v>
      </c>
    </row>
    <row r="84" spans="2:17" s="26" customFormat="1">
      <c r="B84" s="175" t="s">
        <v>70</v>
      </c>
      <c r="C84" s="376">
        <f>'data input'!H120</f>
        <v>430.96300000000002</v>
      </c>
      <c r="D84" s="376">
        <f>'data input'!M181</f>
        <v>599.87900000000002</v>
      </c>
      <c r="E84" s="378">
        <f>'data input'!N181</f>
        <v>12.858696641768862</v>
      </c>
      <c r="F84" s="376">
        <f>'data input'!I120</f>
        <v>548.26400000000001</v>
      </c>
      <c r="G84" s="376">
        <f>'data input'!O181</f>
        <v>972.303</v>
      </c>
      <c r="H84" s="378">
        <f>'data input'!P181</f>
        <v>8.889448444131558</v>
      </c>
      <c r="I84" s="376">
        <f>'data input'!J120</f>
        <v>508.19099999999997</v>
      </c>
      <c r="J84" s="376">
        <f>'data input'!Q181</f>
        <v>480.96800000000002</v>
      </c>
      <c r="K84" s="378">
        <f>'data input'!R181</f>
        <v>11.03449833015528</v>
      </c>
      <c r="L84" s="376">
        <f>'data input'!K120</f>
        <v>534.17200000000003</v>
      </c>
      <c r="M84" s="376">
        <f>'data input'!S181</f>
        <v>633.20899999999995</v>
      </c>
      <c r="N84" s="378">
        <f>'data input'!T181</f>
        <v>8.7196645580261443</v>
      </c>
      <c r="O84" s="376">
        <f>'data input'!L120</f>
        <v>568.245</v>
      </c>
      <c r="P84" s="376">
        <f>'data input'!U181</f>
        <v>378.34699999999998</v>
      </c>
      <c r="Q84" s="377">
        <f>'data input'!V181</f>
        <v>12.373811821001114</v>
      </c>
    </row>
    <row r="85" spans="2:17" s="26" customFormat="1"/>
    <row r="86" spans="2:17" s="26" customFormat="1"/>
    <row r="87" spans="2:17" s="26" customFormat="1"/>
    <row r="88" spans="2:17" s="26" customFormat="1" ht="14.25" customHeight="1">
      <c r="B88" s="227"/>
      <c r="C88" s="228" t="str">
        <f>C59</f>
        <v xml:space="preserve">         2027-31</v>
      </c>
      <c r="D88" s="229"/>
      <c r="E88" s="230"/>
      <c r="F88" s="228" t="str">
        <f>F59</f>
        <v xml:space="preserve">         2032-36</v>
      </c>
      <c r="G88" s="229"/>
      <c r="H88" s="230"/>
      <c r="I88" s="228" t="str">
        <f>I59</f>
        <v xml:space="preserve">         2037-41</v>
      </c>
      <c r="J88" s="229"/>
      <c r="K88" s="230"/>
      <c r="L88" s="228" t="str">
        <f>L59</f>
        <v xml:space="preserve">         2042-46</v>
      </c>
      <c r="M88" s="229"/>
      <c r="N88" s="230"/>
      <c r="O88" s="228" t="str">
        <f>O59</f>
        <v xml:space="preserve">         2047-51</v>
      </c>
      <c r="P88" s="229"/>
      <c r="Q88" s="229"/>
    </row>
    <row r="89" spans="2:17" s="26" customFormat="1" ht="34.5" customHeight="1">
      <c r="B89" s="227" t="s">
        <v>251</v>
      </c>
      <c r="C89" s="240" t="str">
        <f>'data input'!$C$29</f>
        <v>GB PFE</v>
      </c>
      <c r="D89" s="232" t="s">
        <v>236</v>
      </c>
      <c r="E89" s="232"/>
      <c r="F89" s="240" t="str">
        <f>'data input'!$C$29</f>
        <v>GB PFE</v>
      </c>
      <c r="G89" s="232" t="s">
        <v>236</v>
      </c>
      <c r="H89" s="232"/>
      <c r="I89" s="240" t="str">
        <f>'data input'!$C$29</f>
        <v>GB PFE</v>
      </c>
      <c r="J89" s="232" t="s">
        <v>236</v>
      </c>
      <c r="K89" s="232"/>
      <c r="L89" s="240" t="str">
        <f>'data input'!$C$29</f>
        <v>GB PFE</v>
      </c>
      <c r="M89" s="232" t="s">
        <v>236</v>
      </c>
      <c r="N89" s="232"/>
      <c r="O89" s="240" t="str">
        <f>'data input'!$C$29</f>
        <v>GB PFE</v>
      </c>
      <c r="P89" s="232" t="s">
        <v>236</v>
      </c>
      <c r="Q89" s="238"/>
    </row>
    <row r="90" spans="2:17" s="26" customFormat="1" ht="15">
      <c r="B90" s="234"/>
      <c r="C90" s="235" t="s">
        <v>237</v>
      </c>
      <c r="D90" s="235" t="s">
        <v>237</v>
      </c>
      <c r="E90" s="236" t="s">
        <v>42</v>
      </c>
      <c r="F90" s="235" t="s">
        <v>237</v>
      </c>
      <c r="G90" s="235" t="s">
        <v>237</v>
      </c>
      <c r="H90" s="236" t="s">
        <v>42</v>
      </c>
      <c r="I90" s="235" t="s">
        <v>237</v>
      </c>
      <c r="J90" s="235" t="s">
        <v>237</v>
      </c>
      <c r="K90" s="236" t="s">
        <v>42</v>
      </c>
      <c r="L90" s="235" t="s">
        <v>237</v>
      </c>
      <c r="M90" s="235" t="s">
        <v>237</v>
      </c>
      <c r="N90" s="236" t="s">
        <v>42</v>
      </c>
      <c r="O90" s="235" t="s">
        <v>237</v>
      </c>
      <c r="P90" s="235" t="s">
        <v>237</v>
      </c>
      <c r="Q90" s="237" t="s">
        <v>42</v>
      </c>
    </row>
    <row r="91" spans="2:17" s="26" customFormat="1">
      <c r="B91" s="241" t="s">
        <v>47</v>
      </c>
      <c r="C91" s="242"/>
      <c r="D91" s="242"/>
      <c r="E91" s="242"/>
      <c r="F91" s="242"/>
      <c r="G91" s="242"/>
      <c r="H91" s="242"/>
      <c r="I91" s="242"/>
      <c r="J91" s="242"/>
      <c r="K91" s="242"/>
      <c r="L91" s="242"/>
      <c r="M91" s="242"/>
      <c r="N91" s="242"/>
      <c r="O91" s="242"/>
      <c r="P91" s="242"/>
      <c r="Q91" s="242"/>
    </row>
    <row r="92" spans="2:17" s="26" customFormat="1">
      <c r="B92" s="294" t="s">
        <v>243</v>
      </c>
      <c r="C92" s="370">
        <f>'data input'!C124</f>
        <v>995.053</v>
      </c>
      <c r="D92" s="370">
        <f>'data input'!C185</f>
        <v>698.76599999999996</v>
      </c>
      <c r="E92" s="371">
        <f>'data input'!D185</f>
        <v>6.740649640709993</v>
      </c>
      <c r="F92" s="370">
        <f>'data input'!D124</f>
        <v>782.86800000000005</v>
      </c>
      <c r="G92" s="370">
        <f>'data input'!E185</f>
        <v>841.66600000000005</v>
      </c>
      <c r="H92" s="371">
        <f>'data input'!F185</f>
        <v>6.4275717042664731</v>
      </c>
      <c r="I92" s="370">
        <f>'data input'!E124</f>
        <v>640.95600000000002</v>
      </c>
      <c r="J92" s="370">
        <f>'data input'!G185</f>
        <v>926.178</v>
      </c>
      <c r="K92" s="371">
        <f>'data input'!H185</f>
        <v>6.3746097019077892</v>
      </c>
      <c r="L92" s="370">
        <f>'data input'!F124</f>
        <v>585.18600000000004</v>
      </c>
      <c r="M92" s="370">
        <f>'data input'!I185</f>
        <v>749.14499999999998</v>
      </c>
      <c r="N92" s="371">
        <f>'data input'!J185</f>
        <v>7.6335765919727105</v>
      </c>
      <c r="O92" s="370">
        <f>'data input'!G124</f>
        <v>635.32799999999997</v>
      </c>
      <c r="P92" s="370">
        <f>'data input'!K185</f>
        <v>703.06500000000005</v>
      </c>
      <c r="Q92" s="372">
        <f>'data input'!L185</f>
        <v>8.2535011604037543</v>
      </c>
    </row>
    <row r="93" spans="2:17" s="26" customFormat="1">
      <c r="B93" s="295" t="s">
        <v>244</v>
      </c>
      <c r="C93" s="370">
        <f>'data input'!C125</f>
        <v>479.83600000000001</v>
      </c>
      <c r="D93" s="370">
        <f>'data input'!C186</f>
        <v>417.49700000000001</v>
      </c>
      <c r="E93" s="371">
        <f>'data input'!D186</f>
        <v>7.1403536813996098</v>
      </c>
      <c r="F93" s="370">
        <f>'data input'!D125</f>
        <v>399.07600000000002</v>
      </c>
      <c r="G93" s="370">
        <f>'data input'!E186</f>
        <v>513.50800000000004</v>
      </c>
      <c r="H93" s="371">
        <f>'data input'!F186</f>
        <v>6.8727467114891239</v>
      </c>
      <c r="I93" s="370">
        <f>'data input'!E125</f>
        <v>330.363</v>
      </c>
      <c r="J93" s="370">
        <f>'data input'!G186</f>
        <v>552.10400000000004</v>
      </c>
      <c r="K93" s="371">
        <f>'data input'!H186</f>
        <v>6.6753111380613595</v>
      </c>
      <c r="L93" s="370">
        <f>'data input'!F125</f>
        <v>291.69499999999999</v>
      </c>
      <c r="M93" s="370">
        <f>'data input'!I186</f>
        <v>426.37099999999998</v>
      </c>
      <c r="N93" s="371">
        <f>'data input'!J186</f>
        <v>7.5688909219361804</v>
      </c>
      <c r="O93" s="370">
        <f>'data input'!G125</f>
        <v>306.44900000000001</v>
      </c>
      <c r="P93" s="370">
        <f>'data input'!K186</f>
        <v>380.41300000000001</v>
      </c>
      <c r="Q93" s="372">
        <f>'data input'!L186</f>
        <v>7.9343630100658968</v>
      </c>
    </row>
    <row r="94" spans="2:17" s="26" customFormat="1">
      <c r="B94" s="295" t="s">
        <v>245</v>
      </c>
      <c r="C94" s="370">
        <f>'data input'!C126</f>
        <v>535.12099999999998</v>
      </c>
      <c r="D94" s="370">
        <f>'data input'!C187</f>
        <v>580.71299999999997</v>
      </c>
      <c r="E94" s="371">
        <f>'data input'!D187</f>
        <v>7.1087172072467402</v>
      </c>
      <c r="F94" s="370">
        <f>'data input'!D126</f>
        <v>462.81299999999999</v>
      </c>
      <c r="G94" s="370">
        <f>'data input'!E187</f>
        <v>698.09900000000005</v>
      </c>
      <c r="H94" s="371">
        <f>'data input'!F187</f>
        <v>6.6806390641140547</v>
      </c>
      <c r="I94" s="370">
        <f>'data input'!E126</f>
        <v>393.38299999999998</v>
      </c>
      <c r="J94" s="370">
        <f>'data input'!G187</f>
        <v>734.947</v>
      </c>
      <c r="K94" s="371">
        <f>'data input'!H187</f>
        <v>6.5230079739599285</v>
      </c>
      <c r="L94" s="370">
        <f>'data input'!F126</f>
        <v>349.81200000000001</v>
      </c>
      <c r="M94" s="370">
        <f>'data input'!I187</f>
        <v>538.13099999999997</v>
      </c>
      <c r="N94" s="371">
        <f>'data input'!J187</f>
        <v>7.36577773545081</v>
      </c>
      <c r="O94" s="370">
        <f>'data input'!G126</f>
        <v>358.87599999999998</v>
      </c>
      <c r="P94" s="370">
        <f>'data input'!K187</f>
        <v>462.642</v>
      </c>
      <c r="Q94" s="372">
        <f>'data input'!L187</f>
        <v>7.3972377386825743</v>
      </c>
    </row>
    <row r="95" spans="2:17" s="26" customFormat="1">
      <c r="B95" s="295" t="s">
        <v>246</v>
      </c>
      <c r="C95" s="370">
        <f>'data input'!C127</f>
        <v>1698.741</v>
      </c>
      <c r="D95" s="370">
        <f>'data input'!C188</f>
        <v>2621.96</v>
      </c>
      <c r="E95" s="371">
        <f>'data input'!D188</f>
        <v>6.5371967724720639</v>
      </c>
      <c r="F95" s="370">
        <f>'data input'!D127</f>
        <v>1535.825</v>
      </c>
      <c r="G95" s="370">
        <f>'data input'!E188</f>
        <v>3054.634</v>
      </c>
      <c r="H95" s="371">
        <f>'data input'!F188</f>
        <v>6.302495378282325</v>
      </c>
      <c r="I95" s="370">
        <f>'data input'!E127</f>
        <v>1348.6869999999999</v>
      </c>
      <c r="J95" s="370">
        <f>'data input'!G188</f>
        <v>3092.2629999999999</v>
      </c>
      <c r="K95" s="371">
        <f>'data input'!H188</f>
        <v>6.1869150026355051</v>
      </c>
      <c r="L95" s="370">
        <f>'data input'!F127</f>
        <v>1238.079</v>
      </c>
      <c r="M95" s="370">
        <f>'data input'!I188</f>
        <v>2185.1709999999998</v>
      </c>
      <c r="N95" s="371">
        <f>'data input'!J188</f>
        <v>6.7587294662843096</v>
      </c>
      <c r="O95" s="370">
        <f>'data input'!G127</f>
        <v>1260.673</v>
      </c>
      <c r="P95" s="370">
        <f>'data input'!K188</f>
        <v>1764.769</v>
      </c>
      <c r="Q95" s="372">
        <f>'data input'!L188</f>
        <v>6.4070267480720693</v>
      </c>
    </row>
    <row r="96" spans="2:17" s="26" customFormat="1">
      <c r="B96" s="295" t="s">
        <v>247</v>
      </c>
      <c r="C96" s="370">
        <f>'data input'!C128</f>
        <v>1655.605</v>
      </c>
      <c r="D96" s="370">
        <f>'data input'!C189</f>
        <v>4040.6640000000002</v>
      </c>
      <c r="E96" s="371">
        <f>'data input'!D189</f>
        <v>5.817318641510683</v>
      </c>
      <c r="F96" s="370">
        <f>'data input'!D128</f>
        <v>1518.1030000000001</v>
      </c>
      <c r="G96" s="370">
        <f>'data input'!E189</f>
        <v>4670.6639999999998</v>
      </c>
      <c r="H96" s="371">
        <f>'data input'!F189</f>
        <v>5.7106247230991665</v>
      </c>
      <c r="I96" s="370">
        <f>'data input'!E128</f>
        <v>1338.453</v>
      </c>
      <c r="J96" s="370">
        <f>'data input'!G189</f>
        <v>4453.6270000000004</v>
      </c>
      <c r="K96" s="371">
        <f>'data input'!H189</f>
        <v>5.6326390516457412</v>
      </c>
      <c r="L96" s="370">
        <f>'data input'!F128</f>
        <v>1236.3910000000001</v>
      </c>
      <c r="M96" s="370">
        <f>'data input'!I189</f>
        <v>2965.96</v>
      </c>
      <c r="N96" s="371">
        <f>'data input'!J189</f>
        <v>5.9460311407731261</v>
      </c>
      <c r="O96" s="370">
        <f>'data input'!G128</f>
        <v>1286.0429999999999</v>
      </c>
      <c r="P96" s="370">
        <f>'data input'!K189</f>
        <v>2157.3429999999998</v>
      </c>
      <c r="Q96" s="372">
        <f>'data input'!L189</f>
        <v>5.6773922806272843</v>
      </c>
    </row>
    <row r="97" spans="2:17" s="26" customFormat="1">
      <c r="B97" s="295" t="s">
        <v>248</v>
      </c>
      <c r="C97" s="370">
        <f>'data input'!C129</f>
        <v>581.88699999999994</v>
      </c>
      <c r="D97" s="370">
        <f>'data input'!C190</f>
        <v>1876.402</v>
      </c>
      <c r="E97" s="371">
        <f>'data input'!D190</f>
        <v>5.8330340395289157</v>
      </c>
      <c r="F97" s="370">
        <f>'data input'!D129</f>
        <v>515.01400000000001</v>
      </c>
      <c r="G97" s="370">
        <f>'data input'!E190</f>
        <v>2127.7339999999999</v>
      </c>
      <c r="H97" s="371">
        <f>'data input'!F190</f>
        <v>5.6599298278850156</v>
      </c>
      <c r="I97" s="370">
        <f>'data input'!E129</f>
        <v>452.85599999999999</v>
      </c>
      <c r="J97" s="370">
        <f>'data input'!G190</f>
        <v>1992.4</v>
      </c>
      <c r="K97" s="371">
        <f>'data input'!H190</f>
        <v>5.7028375970234793</v>
      </c>
      <c r="L97" s="370">
        <f>'data input'!F129</f>
        <v>395.767</v>
      </c>
      <c r="M97" s="370">
        <f>'data input'!I190</f>
        <v>1350.0160000000001</v>
      </c>
      <c r="N97" s="371">
        <f>'data input'!J190</f>
        <v>5.8836197234621341</v>
      </c>
      <c r="O97" s="370">
        <f>'data input'!G129</f>
        <v>430.697</v>
      </c>
      <c r="P97" s="370">
        <f>'data input'!K190</f>
        <v>909.68600000000004</v>
      </c>
      <c r="Q97" s="372">
        <f>'data input'!L190</f>
        <v>5.7772470194501881</v>
      </c>
    </row>
    <row r="98" spans="2:17" s="26" customFormat="1">
      <c r="B98" s="295" t="s">
        <v>249</v>
      </c>
      <c r="C98" s="370">
        <f>'data input'!C130</f>
        <v>231.214</v>
      </c>
      <c r="D98" s="370">
        <f>'data input'!C191</f>
        <v>872.34199999999998</v>
      </c>
      <c r="E98" s="371">
        <f>'data input'!D191</f>
        <v>6.4339437989446076</v>
      </c>
      <c r="F98" s="370">
        <f>'data input'!D130</f>
        <v>200.74</v>
      </c>
      <c r="G98" s="370">
        <f>'data input'!E191</f>
        <v>940.34799999999996</v>
      </c>
      <c r="H98" s="371">
        <f>'data input'!F191</f>
        <v>6.453576021907887</v>
      </c>
      <c r="I98" s="370">
        <f>'data input'!E130</f>
        <v>178.07499999999999</v>
      </c>
      <c r="J98" s="370">
        <f>'data input'!G191</f>
        <v>891.72799999999995</v>
      </c>
      <c r="K98" s="371">
        <f>'data input'!H191</f>
        <v>6.5376009232807588</v>
      </c>
      <c r="L98" s="370">
        <f>'data input'!F130</f>
        <v>146.53200000000001</v>
      </c>
      <c r="M98" s="370">
        <f>'data input'!I191</f>
        <v>625.27599999999995</v>
      </c>
      <c r="N98" s="371">
        <f>'data input'!J191</f>
        <v>6.3527471404192521</v>
      </c>
      <c r="O98" s="370">
        <f>'data input'!G130</f>
        <v>172.44900000000001</v>
      </c>
      <c r="P98" s="370">
        <f>'data input'!K191</f>
        <v>404.56200000000001</v>
      </c>
      <c r="Q98" s="372">
        <f>'data input'!L191</f>
        <v>6.2545015771410126</v>
      </c>
    </row>
    <row r="99" spans="2:17" s="26" customFormat="1">
      <c r="B99" s="296" t="s">
        <v>250</v>
      </c>
      <c r="C99" s="419">
        <f>'data input'!C131</f>
        <v>151.941</v>
      </c>
      <c r="D99" s="419">
        <f>'data input'!C192</f>
        <v>867.21400000000006</v>
      </c>
      <c r="E99" s="420">
        <f>'data input'!D192</f>
        <v>6.4553761366231832</v>
      </c>
      <c r="F99" s="419">
        <f>'data input'!D131</f>
        <v>136.22399999999999</v>
      </c>
      <c r="G99" s="419">
        <f>'data input'!E192</f>
        <v>722.57</v>
      </c>
      <c r="H99" s="420">
        <f>'data input'!F192</f>
        <v>7.4593512277203722</v>
      </c>
      <c r="I99" s="419">
        <f>'data input'!E131</f>
        <v>132.05000000000001</v>
      </c>
      <c r="J99" s="419">
        <f>'data input'!G192</f>
        <v>705.91499999999996</v>
      </c>
      <c r="K99" s="420">
        <f>'data input'!H192</f>
        <v>7.4729054229889416</v>
      </c>
      <c r="L99" s="419">
        <f>'data input'!F131</f>
        <v>106.91200000000001</v>
      </c>
      <c r="M99" s="419">
        <f>'data input'!I192</f>
        <v>613.86400000000003</v>
      </c>
      <c r="N99" s="420">
        <f>'data input'!J192</f>
        <v>5.9825356354256058</v>
      </c>
      <c r="O99" s="419">
        <f>'data input'!G131</f>
        <v>160.27500000000001</v>
      </c>
      <c r="P99" s="419">
        <f>'data input'!K192</f>
        <v>405.7</v>
      </c>
      <c r="Q99" s="421">
        <f>'data input'!L192</f>
        <v>8.3951714861430915</v>
      </c>
    </row>
    <row r="100" spans="2:17" s="26" customFormat="1">
      <c r="B100" s="423" t="s">
        <v>70</v>
      </c>
      <c r="C100" s="425">
        <f>'data input'!C132</f>
        <v>6329.3980000000001</v>
      </c>
      <c r="D100" s="425">
        <f>'data input'!C193</f>
        <v>11975.563</v>
      </c>
      <c r="E100" s="426">
        <f>'data input'!D193</f>
        <v>5.3016245825718711</v>
      </c>
      <c r="F100" s="425">
        <f>'data input'!D132</f>
        <v>5550.6679999999997</v>
      </c>
      <c r="G100" s="425">
        <f>'data input'!E193</f>
        <v>13569.225</v>
      </c>
      <c r="H100" s="426">
        <f>'data input'!F193</f>
        <v>5.3517346714932827</v>
      </c>
      <c r="I100" s="425">
        <f>'data input'!E132</f>
        <v>4814.8339999999998</v>
      </c>
      <c r="J100" s="425">
        <f>'data input'!G193</f>
        <v>13349.157999999999</v>
      </c>
      <c r="K100" s="426">
        <f>'data input'!H193</f>
        <v>5.2591059239979279</v>
      </c>
      <c r="L100" s="425">
        <f>'data input'!F132</f>
        <v>4350.3789999999999</v>
      </c>
      <c r="M100" s="425">
        <f>'data input'!I193</f>
        <v>9453.9320000000007</v>
      </c>
      <c r="N100" s="426">
        <f>'data input'!J193</f>
        <v>5.4046516152209287</v>
      </c>
      <c r="O100" s="425">
        <f>'data input'!G132</f>
        <v>4610.7939999999999</v>
      </c>
      <c r="P100" s="425">
        <f>'data input'!K193</f>
        <v>7188.1769999999997</v>
      </c>
      <c r="Q100" s="426">
        <f>'data input'!L193</f>
        <v>5.2754298437754246</v>
      </c>
    </row>
    <row r="101" spans="2:17" s="26" customFormat="1">
      <c r="B101" s="416"/>
      <c r="C101" s="424" t="str">
        <f>C72</f>
        <v xml:space="preserve">         2052-56</v>
      </c>
      <c r="D101" s="241"/>
      <c r="E101" s="241"/>
      <c r="F101" s="424" t="str">
        <f>F72</f>
        <v xml:space="preserve">         2057-61</v>
      </c>
      <c r="G101" s="241"/>
      <c r="H101" s="241"/>
      <c r="I101" s="424" t="str">
        <f>I72</f>
        <v xml:space="preserve">         2062-66</v>
      </c>
      <c r="J101" s="241"/>
      <c r="K101" s="241"/>
      <c r="L101" s="424" t="str">
        <f>L72</f>
        <v xml:space="preserve">         2067-71</v>
      </c>
      <c r="M101" s="241"/>
      <c r="N101" s="241"/>
      <c r="O101" s="424" t="str">
        <f>O72</f>
        <v xml:space="preserve">         2072-76</v>
      </c>
      <c r="P101" s="241"/>
      <c r="Q101" s="241"/>
    </row>
    <row r="102" spans="2:17" s="26" customFormat="1">
      <c r="B102" s="422" t="s">
        <v>243</v>
      </c>
      <c r="C102" s="417">
        <f>'data input'!H124</f>
        <v>669.15899999999999</v>
      </c>
      <c r="D102" s="417">
        <f>'data input'!M185</f>
        <v>716.48900000000003</v>
      </c>
      <c r="E102" s="418">
        <f>'data input'!N185</f>
        <v>5.7067942414566497</v>
      </c>
      <c r="F102" s="417">
        <f>'data input'!I124</f>
        <v>734.44</v>
      </c>
      <c r="G102" s="417">
        <f>'data input'!O185</f>
        <v>859.20899999999995</v>
      </c>
      <c r="H102" s="418">
        <f>'data input'!P185</f>
        <v>5.2411961275536907</v>
      </c>
      <c r="I102" s="417">
        <f>'data input'!J124</f>
        <v>684.82500000000005</v>
      </c>
      <c r="J102" s="417">
        <f>'data input'!Q185</f>
        <v>865.3</v>
      </c>
      <c r="K102" s="418">
        <f>'data input'!R185</f>
        <v>3.9595841008384025</v>
      </c>
      <c r="L102" s="417">
        <f>'data input'!K124</f>
        <v>643.19600000000003</v>
      </c>
      <c r="M102" s="417">
        <f>'data input'!S185</f>
        <v>675.41099999999994</v>
      </c>
      <c r="N102" s="418">
        <f>'data input'!T185</f>
        <v>4.5107015167601325</v>
      </c>
      <c r="O102" s="417">
        <f>'data input'!L124</f>
        <v>650.81500000000005</v>
      </c>
      <c r="P102" s="417">
        <f>'data input'!U185</f>
        <v>728.85900000000004</v>
      </c>
      <c r="Q102" s="418">
        <f>'data input'!V185</f>
        <v>3.7664587776839209</v>
      </c>
    </row>
    <row r="103" spans="2:17" s="26" customFormat="1">
      <c r="B103" s="295" t="s">
        <v>244</v>
      </c>
      <c r="C103" s="370">
        <f>'data input'!H125</f>
        <v>307.32499999999999</v>
      </c>
      <c r="D103" s="370">
        <f>'data input'!M186</f>
        <v>397.202</v>
      </c>
      <c r="E103" s="371">
        <f>'data input'!N186</f>
        <v>5.64495283995383</v>
      </c>
      <c r="F103" s="370">
        <f>'data input'!I125</f>
        <v>335.75799999999998</v>
      </c>
      <c r="G103" s="370">
        <f>'data input'!O186</f>
        <v>499.28300000000002</v>
      </c>
      <c r="H103" s="371">
        <f>'data input'!P186</f>
        <v>4.6857626390402132</v>
      </c>
      <c r="I103" s="370">
        <f>'data input'!J125</f>
        <v>297.45999999999998</v>
      </c>
      <c r="J103" s="370">
        <f>'data input'!Q186</f>
        <v>577.98900000000003</v>
      </c>
      <c r="K103" s="371">
        <f>'data input'!R186</f>
        <v>3.9920343703640038</v>
      </c>
      <c r="L103" s="370">
        <f>'data input'!K125</f>
        <v>280.69499999999999</v>
      </c>
      <c r="M103" s="370">
        <f>'data input'!S186</f>
        <v>429.48500000000001</v>
      </c>
      <c r="N103" s="371">
        <f>'data input'!T186</f>
        <v>4.4908325770490221</v>
      </c>
      <c r="O103" s="370">
        <f>'data input'!L125</f>
        <v>286.774</v>
      </c>
      <c r="P103" s="370">
        <f>'data input'!U186</f>
        <v>474.55099999999999</v>
      </c>
      <c r="Q103" s="371">
        <f>'data input'!V186</f>
        <v>3.7995648553153374</v>
      </c>
    </row>
    <row r="104" spans="2:17" s="26" customFormat="1">
      <c r="B104" s="295" t="s">
        <v>245</v>
      </c>
      <c r="C104" s="370">
        <f>'data input'!H126</f>
        <v>344.63400000000001</v>
      </c>
      <c r="D104" s="370">
        <f>'data input'!M187</f>
        <v>488.964</v>
      </c>
      <c r="E104" s="371">
        <f>'data input'!N187</f>
        <v>5.531863254612233</v>
      </c>
      <c r="F104" s="370">
        <f>'data input'!I126</f>
        <v>379.04199999999997</v>
      </c>
      <c r="G104" s="370">
        <f>'data input'!O187</f>
        <v>605.55799999999999</v>
      </c>
      <c r="H104" s="371">
        <f>'data input'!P187</f>
        <v>4.5587049736149234</v>
      </c>
      <c r="I104" s="370">
        <f>'data input'!J126</f>
        <v>323.75599999999997</v>
      </c>
      <c r="J104" s="370">
        <f>'data input'!Q187</f>
        <v>713.34299999999996</v>
      </c>
      <c r="K104" s="371">
        <f>'data input'!R187</f>
        <v>4.0307478335663536</v>
      </c>
      <c r="L104" s="370">
        <f>'data input'!K126</f>
        <v>303.488</v>
      </c>
      <c r="M104" s="370">
        <f>'data input'!S187</f>
        <v>533.15899999999999</v>
      </c>
      <c r="N104" s="371">
        <f>'data input'!T187</f>
        <v>4.5154419359768374</v>
      </c>
      <c r="O104" s="370">
        <f>'data input'!L126</f>
        <v>307.37900000000002</v>
      </c>
      <c r="P104" s="370">
        <f>'data input'!U187</f>
        <v>590.13699999999994</v>
      </c>
      <c r="Q104" s="371">
        <f>'data input'!V187</f>
        <v>3.8130823980243269</v>
      </c>
    </row>
    <row r="105" spans="2:17" s="26" customFormat="1">
      <c r="B105" s="295" t="s">
        <v>246</v>
      </c>
      <c r="C105" s="370">
        <f>'data input'!H127</f>
        <v>1142.181</v>
      </c>
      <c r="D105" s="370">
        <f>'data input'!M188</f>
        <v>1891.0530000000001</v>
      </c>
      <c r="E105" s="371">
        <f>'data input'!N188</f>
        <v>5.3156504024180835</v>
      </c>
      <c r="F105" s="370">
        <f>'data input'!I127</f>
        <v>1239.675</v>
      </c>
      <c r="G105" s="370">
        <f>'data input'!O188</f>
        <v>2358.0770000000002</v>
      </c>
      <c r="H105" s="371">
        <f>'data input'!P188</f>
        <v>4.312385896828471</v>
      </c>
      <c r="I105" s="370">
        <f>'data input'!J127</f>
        <v>1009.146</v>
      </c>
      <c r="J105" s="370">
        <f>'data input'!Q188</f>
        <v>3083.3809999999999</v>
      </c>
      <c r="K105" s="371">
        <f>'data input'!R188</f>
        <v>3.9645598051112518</v>
      </c>
      <c r="L105" s="370">
        <f>'data input'!K127</f>
        <v>920.90499999999997</v>
      </c>
      <c r="M105" s="370">
        <f>'data input'!S188</f>
        <v>2234.404</v>
      </c>
      <c r="N105" s="371">
        <f>'data input'!T188</f>
        <v>4.1857492294364045</v>
      </c>
      <c r="O105" s="370">
        <f>'data input'!L127</f>
        <v>906.64</v>
      </c>
      <c r="P105" s="370">
        <f>'data input'!U188</f>
        <v>2476.634</v>
      </c>
      <c r="Q105" s="371">
        <f>'data input'!V188</f>
        <v>3.6933020706463608</v>
      </c>
    </row>
    <row r="106" spans="2:17" s="26" customFormat="1">
      <c r="B106" s="295" t="s">
        <v>247</v>
      </c>
      <c r="C106" s="370">
        <f>'data input'!H128</f>
        <v>1109.9649999999999</v>
      </c>
      <c r="D106" s="370">
        <f>'data input'!M189</f>
        <v>2238.6419999999998</v>
      </c>
      <c r="E106" s="371">
        <f>'data input'!N189</f>
        <v>5.3665117459142531</v>
      </c>
      <c r="F106" s="370">
        <f>'data input'!I128</f>
        <v>1235.9179999999999</v>
      </c>
      <c r="G106" s="370">
        <f>'data input'!O189</f>
        <v>2708.069</v>
      </c>
      <c r="H106" s="371">
        <f>'data input'!P189</f>
        <v>4.1254744627951823</v>
      </c>
      <c r="I106" s="370">
        <f>'data input'!J128</f>
        <v>918.92899999999997</v>
      </c>
      <c r="J106" s="370">
        <f>'data input'!Q189</f>
        <v>3805.165</v>
      </c>
      <c r="K106" s="371">
        <f>'data input'!R189</f>
        <v>3.8590038630479895</v>
      </c>
      <c r="L106" s="370">
        <f>'data input'!K128</f>
        <v>823.25599999999997</v>
      </c>
      <c r="M106" s="370">
        <f>'data input'!S189</f>
        <v>2528.232</v>
      </c>
      <c r="N106" s="371">
        <f>'data input'!T189</f>
        <v>3.8814463590288599</v>
      </c>
      <c r="O106" s="370">
        <f>'data input'!L128</f>
        <v>765.6</v>
      </c>
      <c r="P106" s="370">
        <f>'data input'!U189</f>
        <v>2662.7930000000001</v>
      </c>
      <c r="Q106" s="371">
        <f>'data input'!V189</f>
        <v>3.8385263868869717</v>
      </c>
    </row>
    <row r="107" spans="2:17" s="26" customFormat="1">
      <c r="B107" s="295" t="s">
        <v>248</v>
      </c>
      <c r="C107" s="370">
        <f>'data input'!H129</f>
        <v>348.56799999999998</v>
      </c>
      <c r="D107" s="370">
        <f>'data input'!M190</f>
        <v>884.149</v>
      </c>
      <c r="E107" s="371">
        <f>'data input'!N190</f>
        <v>5.6654007460849467</v>
      </c>
      <c r="F107" s="370">
        <f>'data input'!I129</f>
        <v>417.78899999999999</v>
      </c>
      <c r="G107" s="370">
        <f>'data input'!O190</f>
        <v>1028.798</v>
      </c>
      <c r="H107" s="371">
        <f>'data input'!P190</f>
        <v>4.4317727968791054</v>
      </c>
      <c r="I107" s="370">
        <f>'data input'!J129</f>
        <v>288.94299999999998</v>
      </c>
      <c r="J107" s="370">
        <f>'data input'!Q190</f>
        <v>1407.768</v>
      </c>
      <c r="K107" s="371">
        <f>'data input'!R190</f>
        <v>3.8338949826099928</v>
      </c>
      <c r="L107" s="370">
        <f>'data input'!K129</f>
        <v>269.98899999999998</v>
      </c>
      <c r="M107" s="370">
        <f>'data input'!S190</f>
        <v>896.346</v>
      </c>
      <c r="N107" s="371">
        <f>'data input'!T190</f>
        <v>3.9600330191872137</v>
      </c>
      <c r="O107" s="370">
        <f>'data input'!L129</f>
        <v>234.39</v>
      </c>
      <c r="P107" s="370">
        <f>'data input'!U190</f>
        <v>787.92899999999997</v>
      </c>
      <c r="Q107" s="371">
        <f>'data input'!V190</f>
        <v>4.6601789583252184</v>
      </c>
    </row>
    <row r="108" spans="2:17" s="26" customFormat="1">
      <c r="B108" s="295" t="s">
        <v>249</v>
      </c>
      <c r="C108" s="370">
        <f>'data input'!H130</f>
        <v>133.279</v>
      </c>
      <c r="D108" s="370">
        <f>'data input'!M191</f>
        <v>369.23599999999999</v>
      </c>
      <c r="E108" s="371">
        <f>'data input'!N191</f>
        <v>6.2572843166173469</v>
      </c>
      <c r="F108" s="370">
        <f>'data input'!I130</f>
        <v>160.91900000000001</v>
      </c>
      <c r="G108" s="370">
        <f>'data input'!O191</f>
        <v>384.13299999999998</v>
      </c>
      <c r="H108" s="371">
        <f>'data input'!P191</f>
        <v>5.265296829389797</v>
      </c>
      <c r="I108" s="370">
        <f>'data input'!J130</f>
        <v>106.354</v>
      </c>
      <c r="J108" s="370">
        <f>'data input'!Q191</f>
        <v>433.27800000000002</v>
      </c>
      <c r="K108" s="371">
        <f>'data input'!R191</f>
        <v>4.3149225488340104</v>
      </c>
      <c r="L108" s="370">
        <f>'data input'!K130</f>
        <v>104.032</v>
      </c>
      <c r="M108" s="370">
        <f>'data input'!S191</f>
        <v>296.55900000000003</v>
      </c>
      <c r="N108" s="371">
        <f>'data input'!T191</f>
        <v>4.8441988607829654</v>
      </c>
      <c r="O108" s="370">
        <f>'data input'!L130</f>
        <v>86.507999999999996</v>
      </c>
      <c r="P108" s="370">
        <f>'data input'!U191</f>
        <v>181.13</v>
      </c>
      <c r="Q108" s="371">
        <f>'data input'!V191</f>
        <v>7.0967653009373732</v>
      </c>
    </row>
    <row r="109" spans="2:17" s="26" customFormat="1">
      <c r="B109" s="296" t="s">
        <v>250</v>
      </c>
      <c r="C109" s="370">
        <f>'data input'!H131</f>
        <v>125.503</v>
      </c>
      <c r="D109" s="370">
        <f>'data input'!M192</f>
        <v>346.77499999999998</v>
      </c>
      <c r="E109" s="371">
        <f>'data input'!N192</f>
        <v>8.1490874068056751</v>
      </c>
      <c r="F109" s="370">
        <f>'data input'!I131</f>
        <v>144.25299999999999</v>
      </c>
      <c r="G109" s="370">
        <f>'data input'!O192</f>
        <v>418.67099999999999</v>
      </c>
      <c r="H109" s="371">
        <f>'data input'!P192</f>
        <v>13.659814711307607</v>
      </c>
      <c r="I109" s="370">
        <f>'data input'!J131</f>
        <v>108.702</v>
      </c>
      <c r="J109" s="370">
        <f>'data input'!Q192</f>
        <v>346.28800000000001</v>
      </c>
      <c r="K109" s="371">
        <f>'data input'!R192</f>
        <v>7.2056371011922806</v>
      </c>
      <c r="L109" s="370">
        <f>'data input'!K131</f>
        <v>126.553</v>
      </c>
      <c r="M109" s="370">
        <f>'data input'!S192</f>
        <v>368.15899999999999</v>
      </c>
      <c r="N109" s="371">
        <f>'data input'!T192</f>
        <v>7.545721688680108</v>
      </c>
      <c r="O109" s="370">
        <f>'data input'!L131</f>
        <v>90.76</v>
      </c>
      <c r="P109" s="370">
        <f>'data input'!U192</f>
        <v>104.318</v>
      </c>
      <c r="Q109" s="371">
        <f>'data input'!V192</f>
        <v>10.419953151749034</v>
      </c>
    </row>
    <row r="110" spans="2:17" s="26" customFormat="1">
      <c r="B110" s="175" t="s">
        <v>70</v>
      </c>
      <c r="C110" s="376">
        <f>'data input'!H132</f>
        <v>4180.6149999999998</v>
      </c>
      <c r="D110" s="376">
        <f>'data input'!M193</f>
        <v>7332.5169999999998</v>
      </c>
      <c r="E110" s="378">
        <f>'data input'!N193</f>
        <v>4.7500581563748776</v>
      </c>
      <c r="F110" s="376">
        <f>'data input'!I132</f>
        <v>4647.7929999999997</v>
      </c>
      <c r="G110" s="376">
        <f>'data input'!O193</f>
        <v>8861.7919999999995</v>
      </c>
      <c r="H110" s="378">
        <f>'data input'!P193</f>
        <v>3.8956255529906785</v>
      </c>
      <c r="I110" s="376">
        <f>'data input'!J132</f>
        <v>3738.12</v>
      </c>
      <c r="J110" s="376">
        <f>'data input'!Q193</f>
        <v>11232.507</v>
      </c>
      <c r="K110" s="378">
        <f>'data input'!R193</f>
        <v>3.6592885287838075</v>
      </c>
      <c r="L110" s="376">
        <f>'data input'!K132</f>
        <v>3472.1149999999998</v>
      </c>
      <c r="M110" s="376">
        <f>'data input'!S193</f>
        <v>7961.7539999999999</v>
      </c>
      <c r="N110" s="378">
        <f>'data input'!T193</f>
        <v>3.7393591708249954</v>
      </c>
      <c r="O110" s="376">
        <f>'data input'!L132</f>
        <v>3328.8789999999999</v>
      </c>
      <c r="P110" s="376">
        <f>'data input'!U193</f>
        <v>8006.3509999999997</v>
      </c>
      <c r="Q110" s="378">
        <f>'data input'!V193</f>
        <v>3.6707120185611717</v>
      </c>
    </row>
  </sheetData>
  <conditionalFormatting sqref="C76:D84 E63:E70 K63:K70 N63:N70 Q64:Q70">
    <cfRule type="cellIs" dxfId="97" priority="33" operator="equal">
      <formula>0</formula>
    </cfRule>
  </conditionalFormatting>
  <conditionalFormatting sqref="C9:E16 K9:Q16 C103:AF111">
    <cfRule type="cellIs" dxfId="96" priority="9" operator="lessThan">
      <formula>1</formula>
    </cfRule>
  </conditionalFormatting>
  <conditionalFormatting sqref="C22:E29 K22:Q29">
    <cfRule type="cellIs" dxfId="95" priority="3" operator="lessThan">
      <formula>1</formula>
    </cfRule>
  </conditionalFormatting>
  <conditionalFormatting sqref="C63:E70 K63:Q70">
    <cfRule type="cellIs" dxfId="94" priority="34" operator="lessThan">
      <formula>1</formula>
    </cfRule>
  </conditionalFormatting>
  <conditionalFormatting sqref="C76:E84 K76:Q84">
    <cfRule type="cellIs" dxfId="93" priority="22" operator="lessThan">
      <formula>1</formula>
    </cfRule>
  </conditionalFormatting>
  <conditionalFormatting sqref="C36:Q44 C49:Q57">
    <cfRule type="cellIs" dxfId="92" priority="27" operator="equal">
      <formula>0</formula>
    </cfRule>
    <cfRule type="cellIs" dxfId="91" priority="26" operator="lessThan">
      <formula>1</formula>
    </cfRule>
  </conditionalFormatting>
  <conditionalFormatting sqref="C71:Q71 F63:G70 I63:J70 Q63 C63:D70 L63:M70 O63:P70 C92:D99 F92:G99 I92:J99 L92:M99 O92:Q99 C100:Q100 F76:G84 I76:J84 L76:M84 O76:P84 C102:D109 C103:AF111 C22:D29">
    <cfRule type="cellIs" dxfId="90" priority="39" operator="equal">
      <formula>0</formula>
    </cfRule>
  </conditionalFormatting>
  <conditionalFormatting sqref="C71:Q71">
    <cfRule type="cellIs" dxfId="89" priority="38" operator="lessThan">
      <formula>1</formula>
    </cfRule>
  </conditionalFormatting>
  <conditionalFormatting sqref="C92:Q100">
    <cfRule type="cellIs" dxfId="88" priority="31" operator="lessThan">
      <formula>1</formula>
    </cfRule>
  </conditionalFormatting>
  <conditionalFormatting sqref="C102:Q110">
    <cfRule type="cellIs" dxfId="87" priority="17" operator="lessThan">
      <formula>1</formula>
    </cfRule>
  </conditionalFormatting>
  <conditionalFormatting sqref="E9:E16 K9:K16 N9:N16 Q9:Q16">
    <cfRule type="cellIs" dxfId="86" priority="7" operator="greaterThan">
      <formula>25</formula>
    </cfRule>
  </conditionalFormatting>
  <conditionalFormatting sqref="E9:E16 K9:K16 N9:N16">
    <cfRule type="cellIs" dxfId="85" priority="8" operator="equal">
      <formula>0</formula>
    </cfRule>
  </conditionalFormatting>
  <conditionalFormatting sqref="E17 H17 K17 N17 Q17 E36:E44 H36:H44 K36:K44 N36:N44 Q36:Q44 E49:E57 H49:H57 K49:K57 N49:N57 Q49:Q57 E71 H71 K71 N71 Q71 E100 H100 K100 N100 Q100">
    <cfRule type="cellIs" dxfId="84" priority="40" operator="greaterThan">
      <formula>25</formula>
    </cfRule>
  </conditionalFormatting>
  <conditionalFormatting sqref="E22:E29 K22:K29 N22:N29 Q22:Q29">
    <cfRule type="cellIs" dxfId="83" priority="2" operator="equal">
      <formula>0</formula>
    </cfRule>
    <cfRule type="cellIs" dxfId="82" priority="1" operator="greaterThan">
      <formula>25</formula>
    </cfRule>
  </conditionalFormatting>
  <conditionalFormatting sqref="E30 H30 K30 N30 Q30">
    <cfRule type="cellIs" dxfId="81" priority="14" operator="greaterThan">
      <formula>25</formula>
    </cfRule>
  </conditionalFormatting>
  <conditionalFormatting sqref="E63:E70 K63:K70 N63:N70 Q63:Q70">
    <cfRule type="cellIs" dxfId="80" priority="32" operator="greaterThan">
      <formula>25</formula>
    </cfRule>
  </conditionalFormatting>
  <conditionalFormatting sqref="E76:E84 K76:K84 N76:N84 Q76:Q84">
    <cfRule type="cellIs" dxfId="79" priority="21" operator="equal">
      <formula>0</formula>
    </cfRule>
    <cfRule type="cellIs" dxfId="78" priority="20" operator="greaterThan">
      <formula>25</formula>
    </cfRule>
  </conditionalFormatting>
  <conditionalFormatting sqref="E92:E99 H92:H99 K92:K99 N92:N99 Q92:Q99">
    <cfRule type="cellIs" dxfId="77" priority="29" operator="greaterThan">
      <formula>25</formula>
    </cfRule>
  </conditionalFormatting>
  <conditionalFormatting sqref="E92:E99 H92:H99 K92:K99 N92:N99">
    <cfRule type="cellIs" dxfId="76" priority="30" operator="equal">
      <formula>0</formula>
    </cfRule>
  </conditionalFormatting>
  <conditionalFormatting sqref="E102:E110 H102:H110 K102:K110 N102:N110 Q102:Q110">
    <cfRule type="cellIs" dxfId="75" priority="16" operator="equal">
      <formula>0</formula>
    </cfRule>
    <cfRule type="cellIs" dxfId="74" priority="15" operator="greaterThan">
      <formula>25</formula>
    </cfRule>
  </conditionalFormatting>
  <conditionalFormatting sqref="E110 H110 K110 N110 Q110">
    <cfRule type="cellIs" dxfId="73" priority="19" operator="greaterThan">
      <formula>25</formula>
    </cfRule>
  </conditionalFormatting>
  <conditionalFormatting sqref="F9:G16 I9:J16 C9:D16 L9:M16 O9:Q16 F22:G29 I22:J29 L22:M29 O22:P29">
    <cfRule type="cellIs" dxfId="72" priority="13" operator="equal">
      <formula>0</formula>
    </cfRule>
  </conditionalFormatting>
  <conditionalFormatting sqref="F102:G110 I102:J110 L102:M110 O102:P110 C110:E110 H110 K110 N110 Q110">
    <cfRule type="cellIs" dxfId="71" priority="18" operator="equal">
      <formula>0</formula>
    </cfRule>
  </conditionalFormatting>
  <conditionalFormatting sqref="F9:J16">
    <cfRule type="cellIs" dxfId="70" priority="12" operator="lessThan">
      <formula>1</formula>
    </cfRule>
  </conditionalFormatting>
  <conditionalFormatting sqref="F22:J29">
    <cfRule type="cellIs" dxfId="69" priority="6" operator="lessThan">
      <formula>1</formula>
    </cfRule>
  </conditionalFormatting>
  <conditionalFormatting sqref="F63:J70">
    <cfRule type="cellIs" dxfId="68" priority="37" operator="lessThan">
      <formula>1</formula>
    </cfRule>
  </conditionalFormatting>
  <conditionalFormatting sqref="F76:J84">
    <cfRule type="cellIs" dxfId="67" priority="25" operator="lessThan">
      <formula>1</formula>
    </cfRule>
  </conditionalFormatting>
  <conditionalFormatting sqref="H9:H16">
    <cfRule type="cellIs" dxfId="66" priority="10" operator="greaterThan">
      <formula>25</formula>
    </cfRule>
    <cfRule type="cellIs" dxfId="65" priority="11" operator="equal">
      <formula>0</formula>
    </cfRule>
  </conditionalFormatting>
  <conditionalFormatting sqref="H22:H29">
    <cfRule type="cellIs" dxfId="64" priority="4" operator="greaterThan">
      <formula>25</formula>
    </cfRule>
    <cfRule type="cellIs" dxfId="63" priority="5" operator="equal">
      <formula>0</formula>
    </cfRule>
  </conditionalFormatting>
  <conditionalFormatting sqref="H63:H70">
    <cfRule type="cellIs" dxfId="62" priority="35" operator="greaterThan">
      <formula>25</formula>
    </cfRule>
    <cfRule type="cellIs" dxfId="61" priority="36" operator="equal">
      <formula>0</formula>
    </cfRule>
  </conditionalFormatting>
  <conditionalFormatting sqref="H76:H84">
    <cfRule type="cellIs" dxfId="60" priority="23" operator="greaterThan">
      <formula>25</formula>
    </cfRule>
    <cfRule type="cellIs" dxfId="59" priority="24" operator="equal">
      <formula>0</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Charts</vt:lpstr>
      </vt:variant>
      <vt:variant>
        <vt:i4>22</vt:i4>
      </vt:variant>
    </vt:vector>
  </HeadingPairs>
  <TitlesOfParts>
    <vt:vector size="52" baseType="lpstr">
      <vt:lpstr>data input</vt:lpstr>
      <vt:lpstr>Index</vt:lpstr>
      <vt:lpstr>Table 1</vt:lpstr>
      <vt:lpstr>Table 2</vt:lpstr>
      <vt:lpstr>Table 3</vt:lpstr>
      <vt:lpstr>Table 3.1</vt:lpstr>
      <vt:lpstr>Table 3.2</vt:lpstr>
      <vt:lpstr>Table 3.3</vt:lpstr>
      <vt:lpstr>Table 4 REPORT</vt:lpstr>
      <vt:lpstr>Table 5(standard)</vt:lpstr>
      <vt:lpstr>Table 5 - REPORT</vt:lpstr>
      <vt:lpstr>Table 4</vt:lpstr>
      <vt:lpstr>Table 5</vt:lpstr>
      <vt:lpstr>Table 6</vt:lpstr>
      <vt:lpstr>Table 7</vt:lpstr>
      <vt:lpstr>Table 8</vt:lpstr>
      <vt:lpstr>Table 9</vt:lpstr>
      <vt:lpstr>Table 10</vt:lpstr>
      <vt:lpstr>Table 11</vt:lpstr>
      <vt:lpstr>Table 12</vt:lpstr>
      <vt:lpstr>Table 17</vt:lpstr>
      <vt:lpstr>Key Findings</vt:lpstr>
      <vt:lpstr>data for Figure 2</vt:lpstr>
      <vt:lpstr>data for Figure 4</vt:lpstr>
      <vt:lpstr>data for Figure 5</vt:lpstr>
      <vt:lpstr>data for Figure 6 &amp; 7</vt:lpstr>
      <vt:lpstr>data for Figure 8</vt:lpstr>
      <vt:lpstr>data for Figure 10</vt:lpstr>
      <vt:lpstr>data for Figure 11</vt:lpstr>
      <vt:lpstr>data for Figure 12</vt:lpstr>
      <vt:lpstr>Figure 1</vt:lpstr>
      <vt:lpstr>Chart5</vt:lpstr>
      <vt:lpstr>Chart6</vt:lpstr>
      <vt:lpstr>Chart8</vt:lpstr>
      <vt:lpstr>Figure 2</vt:lpstr>
      <vt:lpstr>Figure 3</vt:lpstr>
      <vt:lpstr>Chart14</vt:lpstr>
      <vt:lpstr>Figure 4</vt:lpstr>
      <vt:lpstr>Chart18</vt:lpstr>
      <vt:lpstr>Figure 5</vt:lpstr>
      <vt:lpstr>Chart20</vt:lpstr>
      <vt:lpstr>Chart21</vt:lpstr>
      <vt:lpstr>Figure 6</vt:lpstr>
      <vt:lpstr>Figure 7</vt:lpstr>
      <vt:lpstr>Chart25</vt:lpstr>
      <vt:lpstr>Figure 8</vt:lpstr>
      <vt:lpstr>Chart27</vt:lpstr>
      <vt:lpstr>Figure 9</vt:lpstr>
      <vt:lpstr>Figure 10</vt:lpstr>
      <vt:lpstr>Figure 11</vt:lpstr>
      <vt:lpstr>Figure 12</vt:lpstr>
      <vt:lpstr>Chart32</vt:lpstr>
    </vt:vector>
  </TitlesOfParts>
  <Manager/>
  <Company>Forestry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25-year forecast of softwood timber availability 2016</dc:title>
  <dc:subject/>
  <dc:creator>Forestry Commission</dc:creator>
  <cp:keywords>NFI, GB, UK, softwood, timber, forecast, 2016</cp:keywords>
  <dc:description/>
  <cp:lastModifiedBy>Rob Grierson</cp:lastModifiedBy>
  <cp:revision/>
  <dcterms:created xsi:type="dcterms:W3CDTF">2014-02-18T11:45:34Z</dcterms:created>
  <dcterms:modified xsi:type="dcterms:W3CDTF">2026-04-28T10:55:55Z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0fd49775-04c7-49e2-b982-196ffd25a25f</vt:lpwstr>
  </property>
</Properties>
</file>